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628"/>
  <workbookPr/>
  <mc:AlternateContent xmlns:mc="http://schemas.openxmlformats.org/markup-compatibility/2006">
    <mc:Choice Requires="x15">
      <x15ac:absPath xmlns:x15ac="http://schemas.microsoft.com/office/spreadsheetml/2010/11/ac" url="https://dpovaova-my.sharepoint.com/personal/zakazkyarpik_arpik_cz/Documents/ZAKAZKY/244023_Černovice/03_SPECIALISTI/07_ROZPOCET/2026-02-18/"/>
    </mc:Choice>
  </mc:AlternateContent>
  <xr:revisionPtr revIDLastSave="0" documentId="11_089E55D845BC057E24ED5797E336694D7BD15BCB" xr6:coauthVersionLast="47" xr6:coauthVersionMax="47" xr10:uidLastSave="{00000000-0000-0000-0000-000000000000}"/>
  <bookViews>
    <workbookView xWindow="38280" yWindow="-1410" windowWidth="38640" windowHeight="21120" xr2:uid="{00000000-000D-0000-FFFF-FFFF00000000}"/>
  </bookViews>
  <sheets>
    <sheet name="Rekapitulace stavby" sheetId="1" r:id="rId1"/>
    <sheet name="D.1.1 - ARCHITEKTONICKO-S..." sheetId="2" r:id="rId2"/>
    <sheet name="SO 01.D.1.2.A - ZDRAVOTNĚ..." sheetId="3" r:id="rId3"/>
    <sheet name="SO 01.D.1.2.B - VYTÁPĚNÍ" sheetId="4" r:id="rId4"/>
    <sheet name="SO 01.D.1.2.C - VZDUCHOTE..." sheetId="5" r:id="rId5"/>
    <sheet name="SO 01.D.1.2.D - SILNOPROU..." sheetId="6" r:id="rId6"/>
    <sheet name="SO 01.D.1.2.E - SLABOPROU..." sheetId="7" r:id="rId7"/>
    <sheet name="SO 01.D.1.2.F - MAR" sheetId="8" r:id="rId8"/>
    <sheet name="D.3 - DOKUMENTACE STAVEBN..." sheetId="9" r:id="rId9"/>
    <sheet name="D.4 - POŽÁRNĚ BEZPEČNOSTN..." sheetId="10" r:id="rId10"/>
    <sheet name="D.1.1 - ARCHITEKTONICKO-S..._01" sheetId="11" r:id="rId11"/>
    <sheet name="D.1.1.1 - ARCHITEKTONICKO..." sheetId="12" r:id="rId12"/>
    <sheet name="SO 02.D.1.2.A - ZDRAVOTNĚ..." sheetId="13" r:id="rId13"/>
    <sheet name="SO 02.D.1.2.B - VYTÁPĚNÍ" sheetId="14" r:id="rId14"/>
    <sheet name="SO 02.D.1.2.C - VZDUCHOTE..." sheetId="15" r:id="rId15"/>
    <sheet name="SO 02.D.1.2.D - SILNOPROU..." sheetId="16" r:id="rId16"/>
    <sheet name="SO 02.D.1.2.E - SLABOPROU..." sheetId="17" r:id="rId17"/>
    <sheet name="SO 02.D.1.2.F - MAR" sheetId="18" r:id="rId18"/>
    <sheet name="D.3 - DOKUMENTACE STAVEBN..._01" sheetId="19" r:id="rId19"/>
    <sheet name="D.4 - POŽÁRNĚ BEZPEČNOSTN..._01" sheetId="20" r:id="rId20"/>
    <sheet name="SO 03 - ÚČELOVÁ KOMUNIKACE" sheetId="21" r:id="rId21"/>
    <sheet name="SO 04a - PARKOVACÍ STÁNÍ ..." sheetId="22" r:id="rId22"/>
    <sheet name="SO 04b - PARKOVACÍ STÁNÍ ..." sheetId="23" r:id="rId23"/>
    <sheet name="SO 05a - OPLOCENÍ (patříc..." sheetId="24" r:id="rId24"/>
    <sheet name="SO 05b - OPLOCENÍ (patříc..." sheetId="25" r:id="rId25"/>
    <sheet name="SO 06 - CHODNÍK" sheetId="26" r:id="rId26"/>
    <sheet name="IO 01 - PRODLOUŽENÍ VODOVODU" sheetId="27" r:id="rId27"/>
    <sheet name="IO 02 - PRODLOUŽENÍ JEDNO..." sheetId="28" r:id="rId28"/>
    <sheet name="IO 03 - PRODLOUZENI-VO-RO..." sheetId="29" r:id="rId29"/>
    <sheet name="IO 04.01 - PŘÍPOJKA VODY ..." sheetId="30" r:id="rId30"/>
    <sheet name="IO 04.02 - PŘÍPOJKA VODY ..." sheetId="31" r:id="rId31"/>
    <sheet name="IO 05.01 - PŘÍPOJKA KANAL..." sheetId="32" r:id="rId32"/>
    <sheet name="IO 05.02 - PŘÍPOJKA KANAL..." sheetId="33" r:id="rId33"/>
    <sheet name="IO 06 - AREÁLOVÁ DEŠŤOVÁ ..." sheetId="34" r:id="rId34"/>
    <sheet name="IO 08.1 - PŘÍPOJKA SLABOP..." sheetId="35" r:id="rId35"/>
    <sheet name="IO 08.2 - PŘÍPOJKA SLABOP..." sheetId="36" r:id="rId36"/>
    <sheet name="IO 09.1 - AREÁLOVÉ ROZVOD..." sheetId="37" r:id="rId37"/>
    <sheet name="IO 09.2 - AREÁLOVÉ ROZVOD..." sheetId="38" r:id="rId38"/>
    <sheet name="IO 10.1 - AREÁLOVÉ ROZVOD..." sheetId="39" r:id="rId39"/>
    <sheet name="IO 10.2 - AREÁLOVÉ ROZVOD..." sheetId="40" r:id="rId40"/>
    <sheet name="VON - Vedlejší a ostatní ..." sheetId="41" r:id="rId41"/>
  </sheets>
  <definedNames>
    <definedName name="_xlnm._FilterDatabase" localSheetId="1" hidden="1">'D.1.1 - ARCHITEKTONICKO-S...'!$C$146:$K$1216</definedName>
    <definedName name="_xlnm._FilterDatabase" localSheetId="10" hidden="1">'D.1.1 - ARCHITEKTONICKO-S..._01'!$C$146:$K$1214</definedName>
    <definedName name="_xlnm._FilterDatabase" localSheetId="11" hidden="1">'D.1.1.1 - ARCHITEKTONICKO...'!$C$129:$K$239</definedName>
    <definedName name="_xlnm._FilterDatabase" localSheetId="8" hidden="1">'D.3 - DOKUMENTACE STAVEBN...'!$C$120:$K$123</definedName>
    <definedName name="_xlnm._FilterDatabase" localSheetId="18" hidden="1">'D.3 - DOKUMENTACE STAVEBN..._01'!$C$120:$K$123</definedName>
    <definedName name="_xlnm._FilterDatabase" localSheetId="9" hidden="1">'D.4 - POŽÁRNĚ BEZPEČNOSTN...'!$C$120:$K$123</definedName>
    <definedName name="_xlnm._FilterDatabase" localSheetId="19" hidden="1">'D.4 - POŽÁRNĚ BEZPEČNOSTN..._01'!$C$120:$K$123</definedName>
    <definedName name="_xlnm._FilterDatabase" localSheetId="26" hidden="1">'IO 01 - PRODLOUŽENÍ VODOVODU'!$C$126:$K$352</definedName>
    <definedName name="_xlnm._FilterDatabase" localSheetId="27" hidden="1">'IO 02 - PRODLOUŽENÍ JEDNO...'!$C$125:$K$369</definedName>
    <definedName name="_xlnm._FilterDatabase" localSheetId="28" hidden="1">'IO 03 - PRODLOUZENI-VO-RO...'!$C$123:$K$132</definedName>
    <definedName name="_xlnm._FilterDatabase" localSheetId="29" hidden="1">'IO 04.01 - PŘÍPOJKA VODY ...'!$C$126:$K$249</definedName>
    <definedName name="_xlnm._FilterDatabase" localSheetId="30" hidden="1">'IO 04.02 - PŘÍPOJKA VODY ...'!$C$126:$K$243</definedName>
    <definedName name="_xlnm._FilterDatabase" localSheetId="31" hidden="1">'IO 05.01 - PŘÍPOJKA KANAL...'!$C$128:$K$310</definedName>
    <definedName name="_xlnm._FilterDatabase" localSheetId="32" hidden="1">'IO 05.02 - PŘÍPOJKA KANAL...'!$C$128:$K$310</definedName>
    <definedName name="_xlnm._FilterDatabase" localSheetId="33" hidden="1">'IO 06 - AREÁLOVÁ DEŠŤOVÁ ...'!$C$125:$K$323</definedName>
    <definedName name="_xlnm._FilterDatabase" localSheetId="34" hidden="1">'IO 08.1 - PŘÍPOJKA SLABOP...'!$C$123:$K$137</definedName>
    <definedName name="_xlnm._FilterDatabase" localSheetId="35" hidden="1">'IO 08.2 - PŘÍPOJKA SLABOP...'!$C$123:$K$137</definedName>
    <definedName name="_xlnm._FilterDatabase" localSheetId="36" hidden="1">'IO 09.1 - AREÁLOVÉ ROZVOD...'!$C$131:$K$159</definedName>
    <definedName name="_xlnm._FilterDatabase" localSheetId="37" hidden="1">'IO 09.2 - AREÁLOVÉ ROZVOD...'!$C$131:$K$158</definedName>
    <definedName name="_xlnm._FilterDatabase" localSheetId="38" hidden="1">'IO 10.1 - AREÁLOVÉ ROZVOD...'!$C$123:$K$137</definedName>
    <definedName name="_xlnm._FilterDatabase" localSheetId="39" hidden="1">'IO 10.2 - AREÁLOVÉ ROZVOD...'!$C$123:$K$137</definedName>
    <definedName name="_xlnm._FilterDatabase" localSheetId="2" hidden="1">'SO 01.D.1.2.A - ZDRAVOTNĚ...'!$C$138:$K$552</definedName>
    <definedName name="_xlnm._FilterDatabase" localSheetId="3" hidden="1">'SO 01.D.1.2.B - VYTÁPĚNÍ'!$C$133:$K$216</definedName>
    <definedName name="_xlnm._FilterDatabase" localSheetId="4" hidden="1">'SO 01.D.1.2.C - VZDUCHOTE...'!$C$161:$K$296</definedName>
    <definedName name="_xlnm._FilterDatabase" localSheetId="5" hidden="1">'SO 01.D.1.2.D - SILNOPROU...'!$C$162:$K$293</definedName>
    <definedName name="_xlnm._FilterDatabase" localSheetId="6" hidden="1">'SO 01.D.1.2.E - SLABOPROU...'!$C$127:$K$177</definedName>
    <definedName name="_xlnm._FilterDatabase" localSheetId="7" hidden="1">'SO 01.D.1.2.F - MAR'!$C$146:$K$208</definedName>
    <definedName name="_xlnm._FilterDatabase" localSheetId="12" hidden="1">'SO 02.D.1.2.A - ZDRAVOTNĚ...'!$C$138:$K$549</definedName>
    <definedName name="_xlnm._FilterDatabase" localSheetId="13" hidden="1">'SO 02.D.1.2.B - VYTÁPĚNÍ'!$C$133:$K$216</definedName>
    <definedName name="_xlnm._FilterDatabase" localSheetId="14" hidden="1">'SO 02.D.1.2.C - VZDUCHOTE...'!$C$161:$K$296</definedName>
    <definedName name="_xlnm._FilterDatabase" localSheetId="15" hidden="1">'SO 02.D.1.2.D - SILNOPROU...'!$C$160:$K$286</definedName>
    <definedName name="_xlnm._FilterDatabase" localSheetId="16" hidden="1">'SO 02.D.1.2.E - SLABOPROU...'!$C$127:$K$177</definedName>
    <definedName name="_xlnm._FilterDatabase" localSheetId="17" hidden="1">'SO 02.D.1.2.F - MAR'!$C$146:$K$208</definedName>
    <definedName name="_xlnm._FilterDatabase" localSheetId="20" hidden="1">'SO 03 - ÚČELOVÁ KOMUNIKACE'!$C$124:$K$243</definedName>
    <definedName name="_xlnm._FilterDatabase" localSheetId="21" hidden="1">'SO 04a - PARKOVACÍ STÁNÍ ...'!$C$127:$K$197</definedName>
    <definedName name="_xlnm._FilterDatabase" localSheetId="22" hidden="1">'SO 04b - PARKOVACÍ STÁNÍ ...'!$C$128:$K$226</definedName>
    <definedName name="_xlnm._FilterDatabase" localSheetId="23" hidden="1">'SO 05a - OPLOCENÍ (patříc...'!$C$125:$K$162</definedName>
    <definedName name="_xlnm._FilterDatabase" localSheetId="24" hidden="1">'SO 05b - OPLOCENÍ (patříc...'!$C$125:$K$162</definedName>
    <definedName name="_xlnm._FilterDatabase" localSheetId="25" hidden="1">'SO 06 - CHODNÍK'!$C$121:$K$217</definedName>
    <definedName name="_xlnm._FilterDatabase" localSheetId="40" hidden="1">'VON - Vedlejší a ostatní ...'!$C$122:$K$170</definedName>
    <definedName name="_xlnm.Print_Titles" localSheetId="1">'D.1.1 - ARCHITEKTONICKO-S...'!$146:$146</definedName>
    <definedName name="_xlnm.Print_Titles" localSheetId="10">'D.1.1 - ARCHITEKTONICKO-S..._01'!$146:$146</definedName>
    <definedName name="_xlnm.Print_Titles" localSheetId="11">'D.1.1.1 - ARCHITEKTONICKO...'!$129:$129</definedName>
    <definedName name="_xlnm.Print_Titles" localSheetId="8">'D.3 - DOKUMENTACE STAVEBN...'!$120:$120</definedName>
    <definedName name="_xlnm.Print_Titles" localSheetId="18">'D.3 - DOKUMENTACE STAVEBN..._01'!$120:$120</definedName>
    <definedName name="_xlnm.Print_Titles" localSheetId="9">'D.4 - POŽÁRNĚ BEZPEČNOSTN...'!$120:$120</definedName>
    <definedName name="_xlnm.Print_Titles" localSheetId="19">'D.4 - POŽÁRNĚ BEZPEČNOSTN..._01'!$120:$120</definedName>
    <definedName name="_xlnm.Print_Titles" localSheetId="26">'IO 01 - PRODLOUŽENÍ VODOVODU'!$126:$126</definedName>
    <definedName name="_xlnm.Print_Titles" localSheetId="27">'IO 02 - PRODLOUŽENÍ JEDNO...'!$125:$125</definedName>
    <definedName name="_xlnm.Print_Titles" localSheetId="28">'IO 03 - PRODLOUZENI-VO-RO...'!$123:$123</definedName>
    <definedName name="_xlnm.Print_Titles" localSheetId="29">'IO 04.01 - PŘÍPOJKA VODY ...'!$126:$126</definedName>
    <definedName name="_xlnm.Print_Titles" localSheetId="30">'IO 04.02 - PŘÍPOJKA VODY ...'!$126:$126</definedName>
    <definedName name="_xlnm.Print_Titles" localSheetId="31">'IO 05.01 - PŘÍPOJKA KANAL...'!$128:$128</definedName>
    <definedName name="_xlnm.Print_Titles" localSheetId="32">'IO 05.02 - PŘÍPOJKA KANAL...'!$128:$128</definedName>
    <definedName name="_xlnm.Print_Titles" localSheetId="33">'IO 06 - AREÁLOVÁ DEŠŤOVÁ ...'!$125:$125</definedName>
    <definedName name="_xlnm.Print_Titles" localSheetId="34">'IO 08.1 - PŘÍPOJKA SLABOP...'!$123:$123</definedName>
    <definedName name="_xlnm.Print_Titles" localSheetId="35">'IO 08.2 - PŘÍPOJKA SLABOP...'!$123:$123</definedName>
    <definedName name="_xlnm.Print_Titles" localSheetId="36">'IO 09.1 - AREÁLOVÉ ROZVOD...'!$131:$131</definedName>
    <definedName name="_xlnm.Print_Titles" localSheetId="37">'IO 09.2 - AREÁLOVÉ ROZVOD...'!$131:$131</definedName>
    <definedName name="_xlnm.Print_Titles" localSheetId="38">'IO 10.1 - AREÁLOVÉ ROZVOD...'!$123:$123</definedName>
    <definedName name="_xlnm.Print_Titles" localSheetId="39">'IO 10.2 - AREÁLOVÉ ROZVOD...'!$123:$123</definedName>
    <definedName name="_xlnm.Print_Titles" localSheetId="0">'Rekapitulace stavby'!$92:$92</definedName>
    <definedName name="_xlnm.Print_Titles" localSheetId="2">'SO 01.D.1.2.A - ZDRAVOTNĚ...'!$138:$138</definedName>
    <definedName name="_xlnm.Print_Titles" localSheetId="3">'SO 01.D.1.2.B - VYTÁPĚNÍ'!$133:$133</definedName>
    <definedName name="_xlnm.Print_Titles" localSheetId="4">'SO 01.D.1.2.C - VZDUCHOTE...'!$161:$161</definedName>
    <definedName name="_xlnm.Print_Titles" localSheetId="5">'SO 01.D.1.2.D - SILNOPROU...'!$162:$162</definedName>
    <definedName name="_xlnm.Print_Titles" localSheetId="6">'SO 01.D.1.2.E - SLABOPROU...'!$127:$127</definedName>
    <definedName name="_xlnm.Print_Titles" localSheetId="7">'SO 01.D.1.2.F - MAR'!$146:$146</definedName>
    <definedName name="_xlnm.Print_Titles" localSheetId="12">'SO 02.D.1.2.A - ZDRAVOTNĚ...'!$138:$138</definedName>
    <definedName name="_xlnm.Print_Titles" localSheetId="13">'SO 02.D.1.2.B - VYTÁPĚNÍ'!$133:$133</definedName>
    <definedName name="_xlnm.Print_Titles" localSheetId="14">'SO 02.D.1.2.C - VZDUCHOTE...'!$161:$161</definedName>
    <definedName name="_xlnm.Print_Titles" localSheetId="15">'SO 02.D.1.2.D - SILNOPROU...'!$160:$160</definedName>
    <definedName name="_xlnm.Print_Titles" localSheetId="16">'SO 02.D.1.2.E - SLABOPROU...'!$127:$127</definedName>
    <definedName name="_xlnm.Print_Titles" localSheetId="17">'SO 02.D.1.2.F - MAR'!$146:$146</definedName>
    <definedName name="_xlnm.Print_Titles" localSheetId="20">'SO 03 - ÚČELOVÁ KOMUNIKACE'!$124:$124</definedName>
    <definedName name="_xlnm.Print_Titles" localSheetId="21">'SO 04a - PARKOVACÍ STÁNÍ ...'!$127:$127</definedName>
    <definedName name="_xlnm.Print_Titles" localSheetId="22">'SO 04b - PARKOVACÍ STÁNÍ ...'!$128:$128</definedName>
    <definedName name="_xlnm.Print_Titles" localSheetId="23">'SO 05a - OPLOCENÍ (patříc...'!$125:$125</definedName>
    <definedName name="_xlnm.Print_Titles" localSheetId="24">'SO 05b - OPLOCENÍ (patříc...'!$125:$125</definedName>
    <definedName name="_xlnm.Print_Titles" localSheetId="25">'SO 06 - CHODNÍK'!$121:$121</definedName>
    <definedName name="_xlnm.Print_Titles" localSheetId="40">'VON - Vedlejší a ostatní ...'!$122:$122</definedName>
    <definedName name="_xlnm.Print_Area" localSheetId="1">'D.1.1 - ARCHITEKTONICKO-S...'!$C$4:$J$41,'D.1.1 - ARCHITEKTONICKO-S...'!$C$50:$J$76,'D.1.1 - ARCHITEKTONICKO-S...'!$C$82:$J$126,'D.1.1 - ARCHITEKTONICKO-S...'!$C$132:$K$1216</definedName>
    <definedName name="_xlnm.Print_Area" localSheetId="10">'D.1.1 - ARCHITEKTONICKO-S..._01'!$C$4:$J$41,'D.1.1 - ARCHITEKTONICKO-S..._01'!$C$50:$J$76,'D.1.1 - ARCHITEKTONICKO-S..._01'!$C$82:$J$126,'D.1.1 - ARCHITEKTONICKO-S..._01'!$C$132:$K$1214</definedName>
    <definedName name="_xlnm.Print_Area" localSheetId="11">'D.1.1.1 - ARCHITEKTONICKO...'!$C$4:$J$41,'D.1.1.1 - ARCHITEKTONICKO...'!$C$50:$J$76,'D.1.1.1 - ARCHITEKTONICKO...'!$C$82:$J$109,'D.1.1.1 - ARCHITEKTONICKO...'!$C$115:$K$239</definedName>
    <definedName name="_xlnm.Print_Area" localSheetId="8">'D.3 - DOKUMENTACE STAVEBN...'!$C$4:$J$41,'D.3 - DOKUMENTACE STAVEBN...'!$C$50:$J$76,'D.3 - DOKUMENTACE STAVEBN...'!$C$82:$J$100,'D.3 - DOKUMENTACE STAVEBN...'!$C$106:$K$123</definedName>
    <definedName name="_xlnm.Print_Area" localSheetId="18">'D.3 - DOKUMENTACE STAVEBN..._01'!$C$4:$J$41,'D.3 - DOKUMENTACE STAVEBN..._01'!$C$50:$J$76,'D.3 - DOKUMENTACE STAVEBN..._01'!$C$82:$J$100,'D.3 - DOKUMENTACE STAVEBN..._01'!$C$106:$K$123</definedName>
    <definedName name="_xlnm.Print_Area" localSheetId="9">'D.4 - POŽÁRNĚ BEZPEČNOSTN...'!$C$4:$J$41,'D.4 - POŽÁRNĚ BEZPEČNOSTN...'!$C$50:$J$76,'D.4 - POŽÁRNĚ BEZPEČNOSTN...'!$C$82:$J$100,'D.4 - POŽÁRNĚ BEZPEČNOSTN...'!$C$106:$K$123</definedName>
    <definedName name="_xlnm.Print_Area" localSheetId="19">'D.4 - POŽÁRNĚ BEZPEČNOSTN..._01'!$C$4:$J$41,'D.4 - POŽÁRNĚ BEZPEČNOSTN..._01'!$C$50:$J$76,'D.4 - POŽÁRNĚ BEZPEČNOSTN..._01'!$C$82:$J$100,'D.4 - POŽÁRNĚ BEZPEČNOSTN..._01'!$C$106:$K$123</definedName>
    <definedName name="_xlnm.Print_Area" localSheetId="26">'IO 01 - PRODLOUŽENÍ VODOVODU'!$C$4:$J$41,'IO 01 - PRODLOUŽENÍ VODOVODU'!$C$50:$J$76,'IO 01 - PRODLOUŽENÍ VODOVODU'!$C$82:$J$106,'IO 01 - PRODLOUŽENÍ VODOVODU'!$C$112:$K$352</definedName>
    <definedName name="_xlnm.Print_Area" localSheetId="27">'IO 02 - PRODLOUŽENÍ JEDNO...'!$C$4:$J$41,'IO 02 - PRODLOUŽENÍ JEDNO...'!$C$50:$J$76,'IO 02 - PRODLOUŽENÍ JEDNO...'!$C$82:$J$105,'IO 02 - PRODLOUŽENÍ JEDNO...'!$C$111:$K$369</definedName>
    <definedName name="_xlnm.Print_Area" localSheetId="28">'IO 03 - PRODLOUZENI-VO-RO...'!$C$4:$J$41,'IO 03 - PRODLOUZENI-VO-RO...'!$C$50:$J$76,'IO 03 - PRODLOUZENI-VO-RO...'!$C$82:$J$103,'IO 03 - PRODLOUZENI-VO-RO...'!$C$109:$K$132</definedName>
    <definedName name="_xlnm.Print_Area" localSheetId="29">'IO 04.01 - PŘÍPOJKA VODY ...'!$C$4:$J$41,'IO 04.01 - PŘÍPOJKA VODY ...'!$C$50:$J$76,'IO 04.01 - PŘÍPOJKA VODY ...'!$C$82:$J$106,'IO 04.01 - PŘÍPOJKA VODY ...'!$C$112:$K$249</definedName>
    <definedName name="_xlnm.Print_Area" localSheetId="30">'IO 04.02 - PŘÍPOJKA VODY ...'!$C$4:$J$41,'IO 04.02 - PŘÍPOJKA VODY ...'!$C$50:$J$76,'IO 04.02 - PŘÍPOJKA VODY ...'!$C$82:$J$106,'IO 04.02 - PŘÍPOJKA VODY ...'!$C$112:$K$243</definedName>
    <definedName name="_xlnm.Print_Area" localSheetId="31">'IO 05.01 - PŘÍPOJKA KANAL...'!$C$4:$J$41,'IO 05.01 - PŘÍPOJKA KANAL...'!$C$50:$J$76,'IO 05.01 - PŘÍPOJKA KANAL...'!$C$82:$J$108,'IO 05.01 - PŘÍPOJKA KANAL...'!$C$114:$K$310</definedName>
    <definedName name="_xlnm.Print_Area" localSheetId="32">'IO 05.02 - PŘÍPOJKA KANAL...'!$C$4:$J$41,'IO 05.02 - PŘÍPOJKA KANAL...'!$C$50:$J$76,'IO 05.02 - PŘÍPOJKA KANAL...'!$C$82:$J$108,'IO 05.02 - PŘÍPOJKA KANAL...'!$C$114:$K$310</definedName>
    <definedName name="_xlnm.Print_Area" localSheetId="33">'IO 06 - AREÁLOVÁ DEŠŤOVÁ ...'!$C$4:$J$41,'IO 06 - AREÁLOVÁ DEŠŤOVÁ ...'!$C$50:$J$76,'IO 06 - AREÁLOVÁ DEŠŤOVÁ ...'!$C$82:$J$105,'IO 06 - AREÁLOVÁ DEŠŤOVÁ ...'!$C$111:$K$323</definedName>
    <definedName name="_xlnm.Print_Area" localSheetId="34">'IO 08.1 - PŘÍPOJKA SLABOP...'!$C$4:$J$41,'IO 08.1 - PŘÍPOJKA SLABOP...'!$C$50:$J$76,'IO 08.1 - PŘÍPOJKA SLABOP...'!$C$82:$J$103,'IO 08.1 - PŘÍPOJKA SLABOP...'!$C$109:$K$137</definedName>
    <definedName name="_xlnm.Print_Area" localSheetId="35">'IO 08.2 - PŘÍPOJKA SLABOP...'!$C$4:$J$41,'IO 08.2 - PŘÍPOJKA SLABOP...'!$C$50:$J$76,'IO 08.2 - PŘÍPOJKA SLABOP...'!$C$82:$J$103,'IO 08.2 - PŘÍPOJKA SLABOP...'!$C$109:$K$137</definedName>
    <definedName name="_xlnm.Print_Area" localSheetId="36">'IO 09.1 - AREÁLOVÉ ROZVOD...'!$C$4:$J$41,'IO 09.1 - AREÁLOVÉ ROZVOD...'!$C$50:$J$76,'IO 09.1 - AREÁLOVÉ ROZVOD...'!$C$82:$J$111,'IO 09.1 - AREÁLOVÉ ROZVOD...'!$C$117:$K$159</definedName>
    <definedName name="_xlnm.Print_Area" localSheetId="37">'IO 09.2 - AREÁLOVÉ ROZVOD...'!$C$4:$J$41,'IO 09.2 - AREÁLOVÉ ROZVOD...'!$C$50:$J$76,'IO 09.2 - AREÁLOVÉ ROZVOD...'!$C$82:$J$111,'IO 09.2 - AREÁLOVÉ ROZVOD...'!$C$117:$K$158</definedName>
    <definedName name="_xlnm.Print_Area" localSheetId="38">'IO 10.1 - AREÁLOVÉ ROZVOD...'!$C$4:$J$41,'IO 10.1 - AREÁLOVÉ ROZVOD...'!$C$50:$J$76,'IO 10.1 - AREÁLOVÉ ROZVOD...'!$C$82:$J$103,'IO 10.1 - AREÁLOVÉ ROZVOD...'!$C$109:$K$137</definedName>
    <definedName name="_xlnm.Print_Area" localSheetId="39">'IO 10.2 - AREÁLOVÉ ROZVOD...'!$C$4:$J$41,'IO 10.2 - AREÁLOVÉ ROZVOD...'!$C$50:$J$76,'IO 10.2 - AREÁLOVÉ ROZVOD...'!$C$82:$J$103,'IO 10.2 - AREÁLOVÉ ROZVOD...'!$C$109:$K$137</definedName>
    <definedName name="_xlnm.Print_Area" localSheetId="0">'Rekapitulace stavby'!$D$4:$AO$76,'Rekapitulace stavby'!$C$82:$AQ$142</definedName>
    <definedName name="_xlnm.Print_Area" localSheetId="2">'SO 01.D.1.2.A - ZDRAVOTNĚ...'!$C$4:$J$43,'SO 01.D.1.2.A - ZDRAVOTNĚ...'!$C$50:$J$76,'SO 01.D.1.2.A - ZDRAVOTNĚ...'!$C$82:$J$116,'SO 01.D.1.2.A - ZDRAVOTNĚ...'!$C$122:$K$552</definedName>
    <definedName name="_xlnm.Print_Area" localSheetId="3">'SO 01.D.1.2.B - VYTÁPĚNÍ'!$C$4:$J$43,'SO 01.D.1.2.B - VYTÁPĚNÍ'!$C$50:$J$76,'SO 01.D.1.2.B - VYTÁPĚNÍ'!$C$82:$J$111,'SO 01.D.1.2.B - VYTÁPĚNÍ'!$C$117:$K$216</definedName>
    <definedName name="_xlnm.Print_Area" localSheetId="4">'SO 01.D.1.2.C - VZDUCHOTE...'!$C$4:$J$43,'SO 01.D.1.2.C - VZDUCHOTE...'!$C$50:$J$76,'SO 01.D.1.2.C - VZDUCHOTE...'!$C$82:$J$139,'SO 01.D.1.2.C - VZDUCHOTE...'!$C$145:$K$296</definedName>
    <definedName name="_xlnm.Print_Area" localSheetId="5">'SO 01.D.1.2.D - SILNOPROU...'!$C$4:$J$43,'SO 01.D.1.2.D - SILNOPROU...'!$C$50:$J$76,'SO 01.D.1.2.D - SILNOPROU...'!$C$82:$J$140,'SO 01.D.1.2.D - SILNOPROU...'!$C$146:$K$293</definedName>
    <definedName name="_xlnm.Print_Area" localSheetId="6">'SO 01.D.1.2.E - SLABOPROU...'!$C$4:$J$43,'SO 01.D.1.2.E - SLABOPROU...'!$C$50:$J$76,'SO 01.D.1.2.E - SLABOPROU...'!$C$82:$J$105,'SO 01.D.1.2.E - SLABOPROU...'!$C$111:$K$177</definedName>
    <definedName name="_xlnm.Print_Area" localSheetId="7">'SO 01.D.1.2.F - MAR'!$C$4:$J$43,'SO 01.D.1.2.F - MAR'!$C$50:$J$76,'SO 01.D.1.2.F - MAR'!$C$82:$J$124,'SO 01.D.1.2.F - MAR'!$C$130:$K$208</definedName>
    <definedName name="_xlnm.Print_Area" localSheetId="12">'SO 02.D.1.2.A - ZDRAVOTNĚ...'!$C$4:$J$43,'SO 02.D.1.2.A - ZDRAVOTNĚ...'!$C$50:$J$76,'SO 02.D.1.2.A - ZDRAVOTNĚ...'!$C$82:$J$116,'SO 02.D.1.2.A - ZDRAVOTNĚ...'!$C$122:$K$549</definedName>
    <definedName name="_xlnm.Print_Area" localSheetId="13">'SO 02.D.1.2.B - VYTÁPĚNÍ'!$C$4:$J$43,'SO 02.D.1.2.B - VYTÁPĚNÍ'!$C$50:$J$76,'SO 02.D.1.2.B - VYTÁPĚNÍ'!$C$82:$J$111,'SO 02.D.1.2.B - VYTÁPĚNÍ'!$C$117:$K$216</definedName>
    <definedName name="_xlnm.Print_Area" localSheetId="14">'SO 02.D.1.2.C - VZDUCHOTE...'!$C$4:$J$43,'SO 02.D.1.2.C - VZDUCHOTE...'!$C$50:$J$76,'SO 02.D.1.2.C - VZDUCHOTE...'!$C$82:$J$139,'SO 02.D.1.2.C - VZDUCHOTE...'!$C$145:$K$296</definedName>
    <definedName name="_xlnm.Print_Area" localSheetId="15">'SO 02.D.1.2.D - SILNOPROU...'!$C$4:$J$43,'SO 02.D.1.2.D - SILNOPROU...'!$C$50:$J$76,'SO 02.D.1.2.D - SILNOPROU...'!$C$82:$J$138,'SO 02.D.1.2.D - SILNOPROU...'!$C$144:$K$286</definedName>
    <definedName name="_xlnm.Print_Area" localSheetId="16">'SO 02.D.1.2.E - SLABOPROU...'!$C$4:$J$43,'SO 02.D.1.2.E - SLABOPROU...'!$C$50:$J$76,'SO 02.D.1.2.E - SLABOPROU...'!$C$82:$J$105,'SO 02.D.1.2.E - SLABOPROU...'!$C$111:$K$177</definedName>
    <definedName name="_xlnm.Print_Area" localSheetId="17">'SO 02.D.1.2.F - MAR'!$C$4:$J$43,'SO 02.D.1.2.F - MAR'!$C$50:$J$76,'SO 02.D.1.2.F - MAR'!$C$82:$J$124,'SO 02.D.1.2.F - MAR'!$C$130:$K$208</definedName>
    <definedName name="_xlnm.Print_Area" localSheetId="20">'SO 03 - ÚČELOVÁ KOMUNIKACE'!$C$4:$J$39,'SO 03 - ÚČELOVÁ KOMUNIKACE'!$C$50:$J$76,'SO 03 - ÚČELOVÁ KOMUNIKACE'!$C$82:$J$106,'SO 03 - ÚČELOVÁ KOMUNIKACE'!$C$112:$K$243</definedName>
    <definedName name="_xlnm.Print_Area" localSheetId="21">'SO 04a - PARKOVACÍ STÁNÍ ...'!$C$4:$J$41,'SO 04a - PARKOVACÍ STÁNÍ ...'!$C$50:$J$76,'SO 04a - PARKOVACÍ STÁNÍ ...'!$C$82:$J$107,'SO 04a - PARKOVACÍ STÁNÍ ...'!$C$113:$K$197</definedName>
    <definedName name="_xlnm.Print_Area" localSheetId="22">'SO 04b - PARKOVACÍ STÁNÍ ...'!$C$4:$J$41,'SO 04b - PARKOVACÍ STÁNÍ ...'!$C$50:$J$76,'SO 04b - PARKOVACÍ STÁNÍ ...'!$C$82:$J$108,'SO 04b - PARKOVACÍ STÁNÍ ...'!$C$114:$K$226</definedName>
    <definedName name="_xlnm.Print_Area" localSheetId="23">'SO 05a - OPLOCENÍ (patříc...'!$C$4:$J$41,'SO 05a - OPLOCENÍ (patříc...'!$C$50:$J$76,'SO 05a - OPLOCENÍ (patříc...'!$C$82:$J$105,'SO 05a - OPLOCENÍ (patříc...'!$C$111:$K$162</definedName>
    <definedName name="_xlnm.Print_Area" localSheetId="24">'SO 05b - OPLOCENÍ (patříc...'!$C$4:$J$41,'SO 05b - OPLOCENÍ (patříc...'!$C$50:$J$76,'SO 05b - OPLOCENÍ (patříc...'!$C$82:$J$105,'SO 05b - OPLOCENÍ (patříc...'!$C$111:$K$162</definedName>
    <definedName name="_xlnm.Print_Area" localSheetId="25">'SO 06 - CHODNÍK'!$C$4:$J$39,'SO 06 - CHODNÍK'!$C$50:$J$76,'SO 06 - CHODNÍK'!$C$82:$J$103,'SO 06 - CHODNÍK'!$C$109:$K$217</definedName>
    <definedName name="_xlnm.Print_Area" localSheetId="40">'VON - Vedlejší a ostatní ...'!$C$4:$J$39,'VON - Vedlejší a ostatní ...'!$C$50:$J$76,'VON - Vedlejší a ostatní ...'!$C$82:$J$104,'VON - Vedlejší a ostatní ...'!$C$110:$K$170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37" i="41" l="1"/>
  <c r="J36" i="41"/>
  <c r="AY141" i="1"/>
  <c r="J35" i="41"/>
  <c r="AX141" i="1"/>
  <c r="BI169" i="41"/>
  <c r="BH169" i="41"/>
  <c r="BG169" i="41"/>
  <c r="BF169" i="41"/>
  <c r="T169" i="41"/>
  <c r="R169" i="41"/>
  <c r="P169" i="41"/>
  <c r="BI167" i="41"/>
  <c r="BH167" i="41"/>
  <c r="BG167" i="41"/>
  <c r="BF167" i="41"/>
  <c r="T167" i="41"/>
  <c r="R167" i="41"/>
  <c r="P167" i="41"/>
  <c r="BI164" i="41"/>
  <c r="BH164" i="41"/>
  <c r="BG164" i="41"/>
  <c r="BF164" i="41"/>
  <c r="T164" i="41"/>
  <c r="R164" i="41"/>
  <c r="R163" i="41" s="1"/>
  <c r="P164" i="41"/>
  <c r="P163" i="41"/>
  <c r="BI160" i="41"/>
  <c r="BH160" i="41"/>
  <c r="BG160" i="41"/>
  <c r="BF160" i="41"/>
  <c r="T160" i="41"/>
  <c r="T159" i="41"/>
  <c r="R160" i="41"/>
  <c r="R159" i="41"/>
  <c r="P160" i="41"/>
  <c r="P159" i="41"/>
  <c r="BI156" i="41"/>
  <c r="BH156" i="41"/>
  <c r="BG156" i="41"/>
  <c r="BF156" i="41"/>
  <c r="T156" i="41"/>
  <c r="R156" i="41"/>
  <c r="P156" i="41"/>
  <c r="BI153" i="41"/>
  <c r="BH153" i="41"/>
  <c r="BG153" i="41"/>
  <c r="BF153" i="41"/>
  <c r="T153" i="41"/>
  <c r="R153" i="41"/>
  <c r="P153" i="41"/>
  <c r="BI149" i="41"/>
  <c r="BH149" i="41"/>
  <c r="BG149" i="41"/>
  <c r="BF149" i="41"/>
  <c r="T149" i="41"/>
  <c r="R149" i="41"/>
  <c r="P149" i="41"/>
  <c r="BI146" i="41"/>
  <c r="BH146" i="41"/>
  <c r="BG146" i="41"/>
  <c r="BF146" i="41"/>
  <c r="T146" i="41"/>
  <c r="R146" i="41"/>
  <c r="P146" i="41"/>
  <c r="BI143" i="41"/>
  <c r="BH143" i="41"/>
  <c r="BG143" i="41"/>
  <c r="BF143" i="41"/>
  <c r="T143" i="41"/>
  <c r="R143" i="41"/>
  <c r="P143" i="41"/>
  <c r="BI139" i="41"/>
  <c r="BH139" i="41"/>
  <c r="BG139" i="41"/>
  <c r="BF139" i="41"/>
  <c r="T139" i="41"/>
  <c r="T138" i="41"/>
  <c r="R139" i="41"/>
  <c r="R138" i="41"/>
  <c r="P139" i="41"/>
  <c r="P138" i="41"/>
  <c r="BI135" i="41"/>
  <c r="BH135" i="41"/>
  <c r="BG135" i="41"/>
  <c r="BF135" i="41"/>
  <c r="T135" i="41"/>
  <c r="R135" i="41"/>
  <c r="P135" i="41"/>
  <c r="BI132" i="41"/>
  <c r="BH132" i="41"/>
  <c r="BG132" i="41"/>
  <c r="BF132" i="41"/>
  <c r="T132" i="41"/>
  <c r="R132" i="41"/>
  <c r="P132" i="41"/>
  <c r="BI129" i="41"/>
  <c r="BH129" i="41"/>
  <c r="BG129" i="41"/>
  <c r="BF129" i="41"/>
  <c r="T129" i="41"/>
  <c r="R129" i="41"/>
  <c r="P129" i="41"/>
  <c r="BI126" i="41"/>
  <c r="BH126" i="41"/>
  <c r="BG126" i="41"/>
  <c r="BF126" i="41"/>
  <c r="T126" i="41"/>
  <c r="R126" i="41"/>
  <c r="P126" i="41"/>
  <c r="J119" i="41"/>
  <c r="F119" i="41"/>
  <c r="F117" i="41"/>
  <c r="E115" i="41"/>
  <c r="J91" i="41"/>
  <c r="F91" i="41"/>
  <c r="F89" i="41"/>
  <c r="E87" i="41"/>
  <c r="J24" i="41"/>
  <c r="E24" i="41"/>
  <c r="J120" i="41"/>
  <c r="J23" i="41"/>
  <c r="J18" i="41"/>
  <c r="E18" i="41"/>
  <c r="F120" i="41"/>
  <c r="J17" i="41"/>
  <c r="J12" i="41"/>
  <c r="J117" i="41"/>
  <c r="E7" i="41"/>
  <c r="E113" i="41"/>
  <c r="J39" i="40"/>
  <c r="J38" i="40"/>
  <c r="AY140" i="1"/>
  <c r="J37" i="40"/>
  <c r="AX140" i="1"/>
  <c r="BI137" i="40"/>
  <c r="BH137" i="40"/>
  <c r="BG137" i="40"/>
  <c r="BE137" i="40"/>
  <c r="T137" i="40"/>
  <c r="T136" i="40"/>
  <c r="R137" i="40"/>
  <c r="R136" i="40"/>
  <c r="P137" i="40"/>
  <c r="P136" i="40"/>
  <c r="BI135" i="40"/>
  <c r="BH135" i="40"/>
  <c r="BG135" i="40"/>
  <c r="BE135" i="40"/>
  <c r="T135" i="40"/>
  <c r="R135" i="40"/>
  <c r="P135" i="40"/>
  <c r="BI134" i="40"/>
  <c r="BH134" i="40"/>
  <c r="BG134" i="40"/>
  <c r="BE134" i="40"/>
  <c r="T134" i="40"/>
  <c r="R134" i="40"/>
  <c r="P134" i="40"/>
  <c r="BI130" i="40"/>
  <c r="BH130" i="40"/>
  <c r="BG130" i="40"/>
  <c r="BE130" i="40"/>
  <c r="T130" i="40"/>
  <c r="R130" i="40"/>
  <c r="P130" i="40"/>
  <c r="BI129" i="40"/>
  <c r="BH129" i="40"/>
  <c r="BG129" i="40"/>
  <c r="BE129" i="40"/>
  <c r="T129" i="40"/>
  <c r="R129" i="40"/>
  <c r="P129" i="40"/>
  <c r="BI128" i="40"/>
  <c r="BH128" i="40"/>
  <c r="BG128" i="40"/>
  <c r="BE128" i="40"/>
  <c r="T128" i="40"/>
  <c r="R128" i="40"/>
  <c r="P128" i="40"/>
  <c r="BI127" i="40"/>
  <c r="BH127" i="40"/>
  <c r="BG127" i="40"/>
  <c r="BE127" i="40"/>
  <c r="T127" i="40"/>
  <c r="R127" i="40"/>
  <c r="P127" i="40"/>
  <c r="BI126" i="40"/>
  <c r="BH126" i="40"/>
  <c r="BG126" i="40"/>
  <c r="BE126" i="40"/>
  <c r="T126" i="40"/>
  <c r="R126" i="40"/>
  <c r="P126" i="40"/>
  <c r="F118" i="40"/>
  <c r="E116" i="40"/>
  <c r="F91" i="40"/>
  <c r="E89" i="40"/>
  <c r="J26" i="40"/>
  <c r="E26" i="40"/>
  <c r="J121" i="40"/>
  <c r="J25" i="40"/>
  <c r="J23" i="40"/>
  <c r="E23" i="40"/>
  <c r="J120" i="40"/>
  <c r="J22" i="40"/>
  <c r="J20" i="40"/>
  <c r="E20" i="40"/>
  <c r="F94" i="40"/>
  <c r="J19" i="40"/>
  <c r="J17" i="40"/>
  <c r="E17" i="40"/>
  <c r="F93" i="40"/>
  <c r="J16" i="40"/>
  <c r="J14" i="40"/>
  <c r="J91" i="40"/>
  <c r="E7" i="40"/>
  <c r="E112" i="40"/>
  <c r="J39" i="39"/>
  <c r="J38" i="39"/>
  <c r="AY139" i="1"/>
  <c r="J37" i="39"/>
  <c r="AX139" i="1"/>
  <c r="BI137" i="39"/>
  <c r="BH137" i="39"/>
  <c r="BG137" i="39"/>
  <c r="BE137" i="39"/>
  <c r="T137" i="39"/>
  <c r="T136" i="39"/>
  <c r="R137" i="39"/>
  <c r="R136" i="39"/>
  <c r="P137" i="39"/>
  <c r="P136" i="39"/>
  <c r="BI135" i="39"/>
  <c r="BH135" i="39"/>
  <c r="BG135" i="39"/>
  <c r="BE135" i="39"/>
  <c r="T135" i="39"/>
  <c r="R135" i="39"/>
  <c r="P135" i="39"/>
  <c r="BI134" i="39"/>
  <c r="BH134" i="39"/>
  <c r="BG134" i="39"/>
  <c r="BE134" i="39"/>
  <c r="T134" i="39"/>
  <c r="R134" i="39"/>
  <c r="P134" i="39"/>
  <c r="BI130" i="39"/>
  <c r="BH130" i="39"/>
  <c r="BG130" i="39"/>
  <c r="BE130" i="39"/>
  <c r="T130" i="39"/>
  <c r="R130" i="39"/>
  <c r="P130" i="39"/>
  <c r="BI129" i="39"/>
  <c r="BH129" i="39"/>
  <c r="BG129" i="39"/>
  <c r="BE129" i="39"/>
  <c r="T129" i="39"/>
  <c r="R129" i="39"/>
  <c r="P129" i="39"/>
  <c r="BI128" i="39"/>
  <c r="BH128" i="39"/>
  <c r="BG128" i="39"/>
  <c r="BE128" i="39"/>
  <c r="T128" i="39"/>
  <c r="R128" i="39"/>
  <c r="P128" i="39"/>
  <c r="BI127" i="39"/>
  <c r="BH127" i="39"/>
  <c r="BG127" i="39"/>
  <c r="BE127" i="39"/>
  <c r="T127" i="39"/>
  <c r="R127" i="39"/>
  <c r="P127" i="39"/>
  <c r="BI126" i="39"/>
  <c r="BH126" i="39"/>
  <c r="BG126" i="39"/>
  <c r="BE126" i="39"/>
  <c r="T126" i="39"/>
  <c r="R126" i="39"/>
  <c r="P126" i="39"/>
  <c r="F118" i="39"/>
  <c r="E116" i="39"/>
  <c r="F91" i="39"/>
  <c r="E89" i="39"/>
  <c r="J26" i="39"/>
  <c r="E26" i="39"/>
  <c r="J121" i="39"/>
  <c r="J25" i="39"/>
  <c r="J23" i="39"/>
  <c r="E23" i="39"/>
  <c r="J93" i="39"/>
  <c r="J22" i="39"/>
  <c r="J20" i="39"/>
  <c r="E20" i="39"/>
  <c r="F121" i="39"/>
  <c r="J19" i="39"/>
  <c r="J17" i="39"/>
  <c r="E17" i="39"/>
  <c r="F93" i="39"/>
  <c r="J16" i="39"/>
  <c r="J14" i="39"/>
  <c r="J118" i="39"/>
  <c r="E7" i="39"/>
  <c r="E112" i="39"/>
  <c r="J155" i="38"/>
  <c r="J39" i="38"/>
  <c r="J38" i="38"/>
  <c r="AY138" i="1"/>
  <c r="J37" i="38"/>
  <c r="AX138" i="1"/>
  <c r="BI158" i="38"/>
  <c r="BH158" i="38"/>
  <c r="BG158" i="38"/>
  <c r="BE158" i="38"/>
  <c r="T158" i="38"/>
  <c r="R158" i="38"/>
  <c r="P158" i="38"/>
  <c r="BI157" i="38"/>
  <c r="BH157" i="38"/>
  <c r="BG157" i="38"/>
  <c r="BE157" i="38"/>
  <c r="T157" i="38"/>
  <c r="R157" i="38"/>
  <c r="P157" i="38"/>
  <c r="J109" i="38"/>
  <c r="BI154" i="38"/>
  <c r="BH154" i="38"/>
  <c r="BG154" i="38"/>
  <c r="BE154" i="38"/>
  <c r="T154" i="38"/>
  <c r="T153" i="38"/>
  <c r="R154" i="38"/>
  <c r="R153" i="38"/>
  <c r="P154" i="38"/>
  <c r="P153" i="38"/>
  <c r="BI152" i="38"/>
  <c r="BH152" i="38"/>
  <c r="BG152" i="38"/>
  <c r="BE152" i="38"/>
  <c r="T152" i="38"/>
  <c r="T151" i="38"/>
  <c r="R152" i="38"/>
  <c r="R151" i="38"/>
  <c r="P152" i="38"/>
  <c r="P151" i="38"/>
  <c r="BI150" i="38"/>
  <c r="BH150" i="38"/>
  <c r="BG150" i="38"/>
  <c r="BE150" i="38"/>
  <c r="T150" i="38"/>
  <c r="T149" i="38"/>
  <c r="R150" i="38"/>
  <c r="R149" i="38"/>
  <c r="P150" i="38"/>
  <c r="P149" i="38"/>
  <c r="BI147" i="38"/>
  <c r="BH147" i="38"/>
  <c r="BG147" i="38"/>
  <c r="BE147" i="38"/>
  <c r="T147" i="38"/>
  <c r="R147" i="38"/>
  <c r="P147" i="38"/>
  <c r="BI146" i="38"/>
  <c r="BH146" i="38"/>
  <c r="BG146" i="38"/>
  <c r="BE146" i="38"/>
  <c r="T146" i="38"/>
  <c r="R146" i="38"/>
  <c r="P146" i="38"/>
  <c r="BI145" i="38"/>
  <c r="BH145" i="38"/>
  <c r="BG145" i="38"/>
  <c r="BE145" i="38"/>
  <c r="T145" i="38"/>
  <c r="R145" i="38"/>
  <c r="P145" i="38"/>
  <c r="BI144" i="38"/>
  <c r="BH144" i="38"/>
  <c r="BG144" i="38"/>
  <c r="BE144" i="38"/>
  <c r="T144" i="38"/>
  <c r="R144" i="38"/>
  <c r="P144" i="38"/>
  <c r="BI142" i="38"/>
  <c r="BH142" i="38"/>
  <c r="BG142" i="38"/>
  <c r="BE142" i="38"/>
  <c r="T142" i="38"/>
  <c r="T141" i="38"/>
  <c r="R142" i="38"/>
  <c r="R141" i="38"/>
  <c r="P142" i="38"/>
  <c r="P141" i="38"/>
  <c r="BI140" i="38"/>
  <c r="BH140" i="38"/>
  <c r="BG140" i="38"/>
  <c r="BE140" i="38"/>
  <c r="T140" i="38"/>
  <c r="T139" i="38"/>
  <c r="R140" i="38"/>
  <c r="R139" i="38"/>
  <c r="P140" i="38"/>
  <c r="P139" i="38"/>
  <c r="BI138" i="38"/>
  <c r="BH138" i="38"/>
  <c r="BG138" i="38"/>
  <c r="BE138" i="38"/>
  <c r="T138" i="38"/>
  <c r="R138" i="38"/>
  <c r="P138" i="38"/>
  <c r="BI137" i="38"/>
  <c r="BH137" i="38"/>
  <c r="BG137" i="38"/>
  <c r="BE137" i="38"/>
  <c r="T137" i="38"/>
  <c r="R137" i="38"/>
  <c r="P137" i="38"/>
  <c r="BI135" i="38"/>
  <c r="BH135" i="38"/>
  <c r="BG135" i="38"/>
  <c r="BE135" i="38"/>
  <c r="T135" i="38"/>
  <c r="T134" i="38"/>
  <c r="R135" i="38"/>
  <c r="R134" i="38"/>
  <c r="P135" i="38"/>
  <c r="P134" i="38"/>
  <c r="F126" i="38"/>
  <c r="E124" i="38"/>
  <c r="F91" i="38"/>
  <c r="E89" i="38"/>
  <c r="J26" i="38"/>
  <c r="E26" i="38"/>
  <c r="J129" i="38"/>
  <c r="J25" i="38"/>
  <c r="J23" i="38"/>
  <c r="E23" i="38"/>
  <c r="J128" i="38"/>
  <c r="J22" i="38"/>
  <c r="J20" i="38"/>
  <c r="E20" i="38"/>
  <c r="F94" i="38"/>
  <c r="J19" i="38"/>
  <c r="J17" i="38"/>
  <c r="E17" i="38"/>
  <c r="F128" i="38"/>
  <c r="J16" i="38"/>
  <c r="J14" i="38"/>
  <c r="J126" i="38"/>
  <c r="E7" i="38"/>
  <c r="E85" i="38"/>
  <c r="J156" i="37"/>
  <c r="J39" i="37"/>
  <c r="J38" i="37"/>
  <c r="AY137" i="1"/>
  <c r="J37" i="37"/>
  <c r="AX137" i="1"/>
  <c r="BI159" i="37"/>
  <c r="BH159" i="37"/>
  <c r="BG159" i="37"/>
  <c r="BE159" i="37"/>
  <c r="T159" i="37"/>
  <c r="R159" i="37"/>
  <c r="P159" i="37"/>
  <c r="BI158" i="37"/>
  <c r="BH158" i="37"/>
  <c r="BG158" i="37"/>
  <c r="BE158" i="37"/>
  <c r="T158" i="37"/>
  <c r="R158" i="37"/>
  <c r="P158" i="37"/>
  <c r="J109" i="37"/>
  <c r="BI155" i="37"/>
  <c r="BH155" i="37"/>
  <c r="BG155" i="37"/>
  <c r="BE155" i="37"/>
  <c r="T155" i="37"/>
  <c r="T154" i="37"/>
  <c r="R155" i="37"/>
  <c r="R154" i="37"/>
  <c r="P155" i="37"/>
  <c r="P154" i="37"/>
  <c r="BI153" i="37"/>
  <c r="BH153" i="37"/>
  <c r="BG153" i="37"/>
  <c r="BE153" i="37"/>
  <c r="T153" i="37"/>
  <c r="T152" i="37"/>
  <c r="R153" i="37"/>
  <c r="R152" i="37"/>
  <c r="P153" i="37"/>
  <c r="P152" i="37"/>
  <c r="BI151" i="37"/>
  <c r="BH151" i="37"/>
  <c r="BG151" i="37"/>
  <c r="BE151" i="37"/>
  <c r="T151" i="37"/>
  <c r="T150" i="37"/>
  <c r="R151" i="37"/>
  <c r="R150" i="37"/>
  <c r="P151" i="37"/>
  <c r="P150" i="37"/>
  <c r="BI148" i="37"/>
  <c r="BH148" i="37"/>
  <c r="BG148" i="37"/>
  <c r="BE148" i="37"/>
  <c r="T148" i="37"/>
  <c r="R148" i="37"/>
  <c r="P148" i="37"/>
  <c r="BI147" i="37"/>
  <c r="BH147" i="37"/>
  <c r="BG147" i="37"/>
  <c r="BE147" i="37"/>
  <c r="T147" i="37"/>
  <c r="R147" i="37"/>
  <c r="P147" i="37"/>
  <c r="BI146" i="37"/>
  <c r="BH146" i="37"/>
  <c r="BG146" i="37"/>
  <c r="BE146" i="37"/>
  <c r="T146" i="37"/>
  <c r="R146" i="37"/>
  <c r="P146" i="37"/>
  <c r="BI145" i="37"/>
  <c r="BH145" i="37"/>
  <c r="BG145" i="37"/>
  <c r="BE145" i="37"/>
  <c r="T145" i="37"/>
  <c r="R145" i="37"/>
  <c r="P145" i="37"/>
  <c r="BI144" i="37"/>
  <c r="BH144" i="37"/>
  <c r="BG144" i="37"/>
  <c r="BE144" i="37"/>
  <c r="T144" i="37"/>
  <c r="R144" i="37"/>
  <c r="P144" i="37"/>
  <c r="BI142" i="37"/>
  <c r="BH142" i="37"/>
  <c r="BG142" i="37"/>
  <c r="BE142" i="37"/>
  <c r="T142" i="37"/>
  <c r="T141" i="37"/>
  <c r="R142" i="37"/>
  <c r="R141" i="37"/>
  <c r="P142" i="37"/>
  <c r="P141" i="37"/>
  <c r="BI140" i="37"/>
  <c r="BH140" i="37"/>
  <c r="BG140" i="37"/>
  <c r="BE140" i="37"/>
  <c r="T140" i="37"/>
  <c r="T139" i="37"/>
  <c r="R140" i="37"/>
  <c r="R139" i="37"/>
  <c r="P140" i="37"/>
  <c r="P139" i="37"/>
  <c r="BI138" i="37"/>
  <c r="BH138" i="37"/>
  <c r="BG138" i="37"/>
  <c r="BE138" i="37"/>
  <c r="T138" i="37"/>
  <c r="R138" i="37"/>
  <c r="P138" i="37"/>
  <c r="BI137" i="37"/>
  <c r="BH137" i="37"/>
  <c r="BG137" i="37"/>
  <c r="BE137" i="37"/>
  <c r="T137" i="37"/>
  <c r="R137" i="37"/>
  <c r="P137" i="37"/>
  <c r="BI135" i="37"/>
  <c r="BH135" i="37"/>
  <c r="BG135" i="37"/>
  <c r="BE135" i="37"/>
  <c r="T135" i="37"/>
  <c r="T134" i="37"/>
  <c r="R135" i="37"/>
  <c r="R134" i="37"/>
  <c r="P135" i="37"/>
  <c r="P134" i="37"/>
  <c r="F126" i="37"/>
  <c r="E124" i="37"/>
  <c r="F91" i="37"/>
  <c r="E89" i="37"/>
  <c r="J26" i="37"/>
  <c r="E26" i="37"/>
  <c r="J94" i="37"/>
  <c r="J25" i="37"/>
  <c r="J23" i="37"/>
  <c r="E23" i="37"/>
  <c r="J128" i="37"/>
  <c r="J22" i="37"/>
  <c r="J20" i="37"/>
  <c r="E20" i="37"/>
  <c r="F129" i="37"/>
  <c r="J19" i="37"/>
  <c r="J17" i="37"/>
  <c r="E17" i="37"/>
  <c r="F93" i="37"/>
  <c r="J16" i="37"/>
  <c r="J14" i="37"/>
  <c r="J91" i="37"/>
  <c r="E7" i="37"/>
  <c r="E120" i="37"/>
  <c r="J39" i="36"/>
  <c r="J38" i="36"/>
  <c r="AY136" i="1"/>
  <c r="J37" i="36"/>
  <c r="AX136" i="1"/>
  <c r="BI137" i="36"/>
  <c r="BH137" i="36"/>
  <c r="BG137" i="36"/>
  <c r="BE137" i="36"/>
  <c r="T137" i="36"/>
  <c r="T136" i="36"/>
  <c r="R137" i="36"/>
  <c r="R136" i="36"/>
  <c r="P137" i="36"/>
  <c r="P136" i="36"/>
  <c r="BI135" i="36"/>
  <c r="BH135" i="36"/>
  <c r="BG135" i="36"/>
  <c r="BE135" i="36"/>
  <c r="T135" i="36"/>
  <c r="R135" i="36"/>
  <c r="P135" i="36"/>
  <c r="BI134" i="36"/>
  <c r="BH134" i="36"/>
  <c r="BG134" i="36"/>
  <c r="BE134" i="36"/>
  <c r="T134" i="36"/>
  <c r="R134" i="36"/>
  <c r="P134" i="36"/>
  <c r="BI131" i="36"/>
  <c r="BH131" i="36"/>
  <c r="BG131" i="36"/>
  <c r="BE131" i="36"/>
  <c r="T131" i="36"/>
  <c r="R131" i="36"/>
  <c r="P131" i="36"/>
  <c r="BI130" i="36"/>
  <c r="BH130" i="36"/>
  <c r="BG130" i="36"/>
  <c r="BE130" i="36"/>
  <c r="T130" i="36"/>
  <c r="R130" i="36"/>
  <c r="P130" i="36"/>
  <c r="BI129" i="36"/>
  <c r="BH129" i="36"/>
  <c r="BG129" i="36"/>
  <c r="BE129" i="36"/>
  <c r="T129" i="36"/>
  <c r="R129" i="36"/>
  <c r="P129" i="36"/>
  <c r="BI128" i="36"/>
  <c r="BH128" i="36"/>
  <c r="BG128" i="36"/>
  <c r="BE128" i="36"/>
  <c r="T128" i="36"/>
  <c r="R128" i="36"/>
  <c r="P128" i="36"/>
  <c r="BI127" i="36"/>
  <c r="BH127" i="36"/>
  <c r="BG127" i="36"/>
  <c r="BE127" i="36"/>
  <c r="T127" i="36"/>
  <c r="R127" i="36"/>
  <c r="P127" i="36"/>
  <c r="BI126" i="36"/>
  <c r="BH126" i="36"/>
  <c r="BG126" i="36"/>
  <c r="BE126" i="36"/>
  <c r="T126" i="36"/>
  <c r="R126" i="36"/>
  <c r="P126" i="36"/>
  <c r="F118" i="36"/>
  <c r="E116" i="36"/>
  <c r="F91" i="36"/>
  <c r="E89" i="36"/>
  <c r="J26" i="36"/>
  <c r="E26" i="36"/>
  <c r="J94" i="36"/>
  <c r="J25" i="36"/>
  <c r="J23" i="36"/>
  <c r="E23" i="36"/>
  <c r="J120" i="36"/>
  <c r="J22" i="36"/>
  <c r="J20" i="36"/>
  <c r="E20" i="36"/>
  <c r="F121" i="36"/>
  <c r="J19" i="36"/>
  <c r="J17" i="36"/>
  <c r="E17" i="36"/>
  <c r="F93" i="36"/>
  <c r="J16" i="36"/>
  <c r="J14" i="36"/>
  <c r="J118" i="36"/>
  <c r="E7" i="36"/>
  <c r="E85" i="36"/>
  <c r="J39" i="35"/>
  <c r="J38" i="35"/>
  <c r="AY135" i="1"/>
  <c r="J37" i="35"/>
  <c r="AX135" i="1"/>
  <c r="BI137" i="35"/>
  <c r="BH137" i="35"/>
  <c r="BG137" i="35"/>
  <c r="BE137" i="35"/>
  <c r="T137" i="35"/>
  <c r="T136" i="35"/>
  <c r="R137" i="35"/>
  <c r="R136" i="35"/>
  <c r="P137" i="35"/>
  <c r="P136" i="35"/>
  <c r="BI135" i="35"/>
  <c r="BH135" i="35"/>
  <c r="BG135" i="35"/>
  <c r="BE135" i="35"/>
  <c r="T135" i="35"/>
  <c r="R135" i="35"/>
  <c r="P135" i="35"/>
  <c r="BI134" i="35"/>
  <c r="BH134" i="35"/>
  <c r="BG134" i="35"/>
  <c r="BE134" i="35"/>
  <c r="T134" i="35"/>
  <c r="R134" i="35"/>
  <c r="P134" i="35"/>
  <c r="BI131" i="35"/>
  <c r="BH131" i="35"/>
  <c r="BG131" i="35"/>
  <c r="BE131" i="35"/>
  <c r="T131" i="35"/>
  <c r="R131" i="35"/>
  <c r="P131" i="35"/>
  <c r="BI130" i="35"/>
  <c r="BH130" i="35"/>
  <c r="BG130" i="35"/>
  <c r="BE130" i="35"/>
  <c r="T130" i="35"/>
  <c r="R130" i="35"/>
  <c r="P130" i="35"/>
  <c r="BI129" i="35"/>
  <c r="BH129" i="35"/>
  <c r="BG129" i="35"/>
  <c r="BE129" i="35"/>
  <c r="T129" i="35"/>
  <c r="R129" i="35"/>
  <c r="P129" i="35"/>
  <c r="BI128" i="35"/>
  <c r="BH128" i="35"/>
  <c r="BG128" i="35"/>
  <c r="BE128" i="35"/>
  <c r="T128" i="35"/>
  <c r="R128" i="35"/>
  <c r="P128" i="35"/>
  <c r="BI127" i="35"/>
  <c r="BH127" i="35"/>
  <c r="BG127" i="35"/>
  <c r="BE127" i="35"/>
  <c r="T127" i="35"/>
  <c r="R127" i="35"/>
  <c r="P127" i="35"/>
  <c r="BI126" i="35"/>
  <c r="BH126" i="35"/>
  <c r="BG126" i="35"/>
  <c r="BE126" i="35"/>
  <c r="T126" i="35"/>
  <c r="R126" i="35"/>
  <c r="P126" i="35"/>
  <c r="F118" i="35"/>
  <c r="E116" i="35"/>
  <c r="F91" i="35"/>
  <c r="E89" i="35"/>
  <c r="J26" i="35"/>
  <c r="E26" i="35"/>
  <c r="J121" i="35"/>
  <c r="J25" i="35"/>
  <c r="J23" i="35"/>
  <c r="E23" i="35"/>
  <c r="J93" i="35"/>
  <c r="J22" i="35"/>
  <c r="J20" i="35"/>
  <c r="E20" i="35"/>
  <c r="F121" i="35"/>
  <c r="J19" i="35"/>
  <c r="J17" i="35"/>
  <c r="E17" i="35"/>
  <c r="F120" i="35"/>
  <c r="J16" i="35"/>
  <c r="J14" i="35"/>
  <c r="J91" i="35"/>
  <c r="E7" i="35"/>
  <c r="E85" i="35"/>
  <c r="J39" i="34"/>
  <c r="J38" i="34"/>
  <c r="AY134" i="1"/>
  <c r="J37" i="34"/>
  <c r="AX134" i="1"/>
  <c r="BI322" i="34"/>
  <c r="BH322" i="34"/>
  <c r="BG322" i="34"/>
  <c r="BF322" i="34"/>
  <c r="T322" i="34"/>
  <c r="R322" i="34"/>
  <c r="P322" i="34"/>
  <c r="BI320" i="34"/>
  <c r="BH320" i="34"/>
  <c r="BG320" i="34"/>
  <c r="BF320" i="34"/>
  <c r="T320" i="34"/>
  <c r="R320" i="34"/>
  <c r="P320" i="34"/>
  <c r="BI317" i="34"/>
  <c r="BH317" i="34"/>
  <c r="BG317" i="34"/>
  <c r="BF317" i="34"/>
  <c r="T317" i="34"/>
  <c r="R317" i="34"/>
  <c r="P317" i="34"/>
  <c r="BI315" i="34"/>
  <c r="BH315" i="34"/>
  <c r="BG315" i="34"/>
  <c r="BF315" i="34"/>
  <c r="T315" i="34"/>
  <c r="R315" i="34"/>
  <c r="P315" i="34"/>
  <c r="BI312" i="34"/>
  <c r="BH312" i="34"/>
  <c r="BG312" i="34"/>
  <c r="BF312" i="34"/>
  <c r="T312" i="34"/>
  <c r="R312" i="34"/>
  <c r="P312" i="34"/>
  <c r="BI310" i="34"/>
  <c r="BH310" i="34"/>
  <c r="BG310" i="34"/>
  <c r="BF310" i="34"/>
  <c r="T310" i="34"/>
  <c r="R310" i="34"/>
  <c r="P310" i="34"/>
  <c r="BI307" i="34"/>
  <c r="BH307" i="34"/>
  <c r="BG307" i="34"/>
  <c r="BF307" i="34"/>
  <c r="T307" i="34"/>
  <c r="R307" i="34"/>
  <c r="P307" i="34"/>
  <c r="BI305" i="34"/>
  <c r="BH305" i="34"/>
  <c r="BG305" i="34"/>
  <c r="BF305" i="34"/>
  <c r="T305" i="34"/>
  <c r="R305" i="34"/>
  <c r="P305" i="34"/>
  <c r="BI302" i="34"/>
  <c r="BH302" i="34"/>
  <c r="BG302" i="34"/>
  <c r="BF302" i="34"/>
  <c r="T302" i="34"/>
  <c r="R302" i="34"/>
  <c r="P302" i="34"/>
  <c r="BI300" i="34"/>
  <c r="BH300" i="34"/>
  <c r="BG300" i="34"/>
  <c r="BF300" i="34"/>
  <c r="T300" i="34"/>
  <c r="R300" i="34"/>
  <c r="P300" i="34"/>
  <c r="BI297" i="34"/>
  <c r="BH297" i="34"/>
  <c r="BG297" i="34"/>
  <c r="BF297" i="34"/>
  <c r="T297" i="34"/>
  <c r="R297" i="34"/>
  <c r="P297" i="34"/>
  <c r="BI295" i="34"/>
  <c r="BH295" i="34"/>
  <c r="BG295" i="34"/>
  <c r="BF295" i="34"/>
  <c r="T295" i="34"/>
  <c r="R295" i="34"/>
  <c r="P295" i="34"/>
  <c r="BI293" i="34"/>
  <c r="BH293" i="34"/>
  <c r="BG293" i="34"/>
  <c r="BF293" i="34"/>
  <c r="T293" i="34"/>
  <c r="R293" i="34"/>
  <c r="P293" i="34"/>
  <c r="BI289" i="34"/>
  <c r="BH289" i="34"/>
  <c r="BG289" i="34"/>
  <c r="BF289" i="34"/>
  <c r="T289" i="34"/>
  <c r="R289" i="34"/>
  <c r="P289" i="34"/>
  <c r="BI287" i="34"/>
  <c r="BH287" i="34"/>
  <c r="BG287" i="34"/>
  <c r="BF287" i="34"/>
  <c r="T287" i="34"/>
  <c r="R287" i="34"/>
  <c r="P287" i="34"/>
  <c r="BI284" i="34"/>
  <c r="BH284" i="34"/>
  <c r="BG284" i="34"/>
  <c r="BF284" i="34"/>
  <c r="T284" i="34"/>
  <c r="R284" i="34"/>
  <c r="P284" i="34"/>
  <c r="BI281" i="34"/>
  <c r="BH281" i="34"/>
  <c r="BG281" i="34"/>
  <c r="BF281" i="34"/>
  <c r="T281" i="34"/>
  <c r="R281" i="34"/>
  <c r="P281" i="34"/>
  <c r="BI278" i="34"/>
  <c r="BH278" i="34"/>
  <c r="BG278" i="34"/>
  <c r="BF278" i="34"/>
  <c r="T278" i="34"/>
  <c r="R278" i="34"/>
  <c r="P278" i="34"/>
  <c r="BI275" i="34"/>
  <c r="BH275" i="34"/>
  <c r="BG275" i="34"/>
  <c r="BF275" i="34"/>
  <c r="T275" i="34"/>
  <c r="R275" i="34"/>
  <c r="P275" i="34"/>
  <c r="BI272" i="34"/>
  <c r="BH272" i="34"/>
  <c r="BG272" i="34"/>
  <c r="BF272" i="34"/>
  <c r="T272" i="34"/>
  <c r="R272" i="34"/>
  <c r="P272" i="34"/>
  <c r="BI270" i="34"/>
  <c r="BH270" i="34"/>
  <c r="BG270" i="34"/>
  <c r="BF270" i="34"/>
  <c r="T270" i="34"/>
  <c r="R270" i="34"/>
  <c r="P270" i="34"/>
  <c r="BI266" i="34"/>
  <c r="BH266" i="34"/>
  <c r="BG266" i="34"/>
  <c r="BF266" i="34"/>
  <c r="T266" i="34"/>
  <c r="R266" i="34"/>
  <c r="P266" i="34"/>
  <c r="BI264" i="34"/>
  <c r="BH264" i="34"/>
  <c r="BG264" i="34"/>
  <c r="BF264" i="34"/>
  <c r="T264" i="34"/>
  <c r="R264" i="34"/>
  <c r="P264" i="34"/>
  <c r="BI261" i="34"/>
  <c r="BH261" i="34"/>
  <c r="BG261" i="34"/>
  <c r="BF261" i="34"/>
  <c r="T261" i="34"/>
  <c r="R261" i="34"/>
  <c r="P261" i="34"/>
  <c r="BI258" i="34"/>
  <c r="BH258" i="34"/>
  <c r="BG258" i="34"/>
  <c r="BF258" i="34"/>
  <c r="T258" i="34"/>
  <c r="R258" i="34"/>
  <c r="P258" i="34"/>
  <c r="BI254" i="34"/>
  <c r="BH254" i="34"/>
  <c r="BG254" i="34"/>
  <c r="BF254" i="34"/>
  <c r="T254" i="34"/>
  <c r="R254" i="34"/>
  <c r="P254" i="34"/>
  <c r="BI251" i="34"/>
  <c r="BH251" i="34"/>
  <c r="BG251" i="34"/>
  <c r="BF251" i="34"/>
  <c r="T251" i="34"/>
  <c r="R251" i="34"/>
  <c r="P251" i="34"/>
  <c r="BI246" i="34"/>
  <c r="BH246" i="34"/>
  <c r="BG246" i="34"/>
  <c r="BF246" i="34"/>
  <c r="T246" i="34"/>
  <c r="R246" i="34"/>
  <c r="P246" i="34"/>
  <c r="BI236" i="34"/>
  <c r="BH236" i="34"/>
  <c r="BG236" i="34"/>
  <c r="BF236" i="34"/>
  <c r="T236" i="34"/>
  <c r="R236" i="34"/>
  <c r="P236" i="34"/>
  <c r="BI232" i="34"/>
  <c r="BH232" i="34"/>
  <c r="BG232" i="34"/>
  <c r="BF232" i="34"/>
  <c r="T232" i="34"/>
  <c r="R232" i="34"/>
  <c r="P232" i="34"/>
  <c r="BI230" i="34"/>
  <c r="BH230" i="34"/>
  <c r="BG230" i="34"/>
  <c r="BF230" i="34"/>
  <c r="T230" i="34"/>
  <c r="R230" i="34"/>
  <c r="P230" i="34"/>
  <c r="BI228" i="34"/>
  <c r="BH228" i="34"/>
  <c r="BG228" i="34"/>
  <c r="BF228" i="34"/>
  <c r="T228" i="34"/>
  <c r="R228" i="34"/>
  <c r="P228" i="34"/>
  <c r="BI226" i="34"/>
  <c r="BH226" i="34"/>
  <c r="BG226" i="34"/>
  <c r="BF226" i="34"/>
  <c r="T226" i="34"/>
  <c r="R226" i="34"/>
  <c r="P226" i="34"/>
  <c r="BI223" i="34"/>
  <c r="BH223" i="34"/>
  <c r="BG223" i="34"/>
  <c r="BF223" i="34"/>
  <c r="T223" i="34"/>
  <c r="R223" i="34"/>
  <c r="P223" i="34"/>
  <c r="BI218" i="34"/>
  <c r="BH218" i="34"/>
  <c r="BG218" i="34"/>
  <c r="BF218" i="34"/>
  <c r="T218" i="34"/>
  <c r="T217" i="34"/>
  <c r="R218" i="34"/>
  <c r="R217" i="34"/>
  <c r="P218" i="34"/>
  <c r="P217" i="34"/>
  <c r="BI214" i="34"/>
  <c r="BH214" i="34"/>
  <c r="BG214" i="34"/>
  <c r="BF214" i="34"/>
  <c r="T214" i="34"/>
  <c r="T213" i="34"/>
  <c r="R214" i="34"/>
  <c r="R213" i="34"/>
  <c r="P214" i="34"/>
  <c r="P213" i="34"/>
  <c r="BI209" i="34"/>
  <c r="BH209" i="34"/>
  <c r="BG209" i="34"/>
  <c r="BF209" i="34"/>
  <c r="T209" i="34"/>
  <c r="R209" i="34"/>
  <c r="P209" i="34"/>
  <c r="BI202" i="34"/>
  <c r="BH202" i="34"/>
  <c r="BG202" i="34"/>
  <c r="BF202" i="34"/>
  <c r="T202" i="34"/>
  <c r="R202" i="34"/>
  <c r="P202" i="34"/>
  <c r="BI198" i="34"/>
  <c r="BH198" i="34"/>
  <c r="BG198" i="34"/>
  <c r="BF198" i="34"/>
  <c r="T198" i="34"/>
  <c r="R198" i="34"/>
  <c r="P198" i="34"/>
  <c r="BI191" i="34"/>
  <c r="BH191" i="34"/>
  <c r="BG191" i="34"/>
  <c r="BF191" i="34"/>
  <c r="T191" i="34"/>
  <c r="R191" i="34"/>
  <c r="P191" i="34"/>
  <c r="BI187" i="34"/>
  <c r="BH187" i="34"/>
  <c r="BG187" i="34"/>
  <c r="BF187" i="34"/>
  <c r="T187" i="34"/>
  <c r="R187" i="34"/>
  <c r="P187" i="34"/>
  <c r="BI183" i="34"/>
  <c r="BH183" i="34"/>
  <c r="BG183" i="34"/>
  <c r="BF183" i="34"/>
  <c r="T183" i="34"/>
  <c r="R183" i="34"/>
  <c r="P183" i="34"/>
  <c r="BI179" i="34"/>
  <c r="BH179" i="34"/>
  <c r="BG179" i="34"/>
  <c r="BF179" i="34"/>
  <c r="T179" i="34"/>
  <c r="R179" i="34"/>
  <c r="P179" i="34"/>
  <c r="BI175" i="34"/>
  <c r="BH175" i="34"/>
  <c r="BG175" i="34"/>
  <c r="BF175" i="34"/>
  <c r="T175" i="34"/>
  <c r="R175" i="34"/>
  <c r="P175" i="34"/>
  <c r="BI171" i="34"/>
  <c r="BH171" i="34"/>
  <c r="BG171" i="34"/>
  <c r="BF171" i="34"/>
  <c r="T171" i="34"/>
  <c r="R171" i="34"/>
  <c r="P171" i="34"/>
  <c r="BI167" i="34"/>
  <c r="BH167" i="34"/>
  <c r="BG167" i="34"/>
  <c r="BF167" i="34"/>
  <c r="T167" i="34"/>
  <c r="R167" i="34"/>
  <c r="P167" i="34"/>
  <c r="BI163" i="34"/>
  <c r="BH163" i="34"/>
  <c r="BG163" i="34"/>
  <c r="BF163" i="34"/>
  <c r="T163" i="34"/>
  <c r="R163" i="34"/>
  <c r="P163" i="34"/>
  <c r="BI159" i="34"/>
  <c r="BH159" i="34"/>
  <c r="BG159" i="34"/>
  <c r="BF159" i="34"/>
  <c r="T159" i="34"/>
  <c r="R159" i="34"/>
  <c r="P159" i="34"/>
  <c r="BI155" i="34"/>
  <c r="BH155" i="34"/>
  <c r="BG155" i="34"/>
  <c r="BF155" i="34"/>
  <c r="T155" i="34"/>
  <c r="R155" i="34"/>
  <c r="P155" i="34"/>
  <c r="BI148" i="34"/>
  <c r="BH148" i="34"/>
  <c r="BG148" i="34"/>
  <c r="BF148" i="34"/>
  <c r="T148" i="34"/>
  <c r="R148" i="34"/>
  <c r="P148" i="34"/>
  <c r="BI144" i="34"/>
  <c r="BH144" i="34"/>
  <c r="BG144" i="34"/>
  <c r="BF144" i="34"/>
  <c r="T144" i="34"/>
  <c r="R144" i="34"/>
  <c r="P144" i="34"/>
  <c r="BI141" i="34"/>
  <c r="BH141" i="34"/>
  <c r="BG141" i="34"/>
  <c r="BF141" i="34"/>
  <c r="T141" i="34"/>
  <c r="R141" i="34"/>
  <c r="P141" i="34"/>
  <c r="BI137" i="34"/>
  <c r="BH137" i="34"/>
  <c r="BG137" i="34"/>
  <c r="BF137" i="34"/>
  <c r="T137" i="34"/>
  <c r="R137" i="34"/>
  <c r="P137" i="34"/>
  <c r="BI133" i="34"/>
  <c r="BH133" i="34"/>
  <c r="BG133" i="34"/>
  <c r="BF133" i="34"/>
  <c r="T133" i="34"/>
  <c r="R133" i="34"/>
  <c r="P133" i="34"/>
  <c r="BI129" i="34"/>
  <c r="BH129" i="34"/>
  <c r="BG129" i="34"/>
  <c r="BF129" i="34"/>
  <c r="T129" i="34"/>
  <c r="R129" i="34"/>
  <c r="P129" i="34"/>
  <c r="J123" i="34"/>
  <c r="J122" i="34"/>
  <c r="F122" i="34"/>
  <c r="F120" i="34"/>
  <c r="E118" i="34"/>
  <c r="J94" i="34"/>
  <c r="J93" i="34"/>
  <c r="F93" i="34"/>
  <c r="F91" i="34"/>
  <c r="E89" i="34"/>
  <c r="J20" i="34"/>
  <c r="E20" i="34"/>
  <c r="F94" i="34"/>
  <c r="J19" i="34"/>
  <c r="J14" i="34"/>
  <c r="J91" i="34"/>
  <c r="E7" i="34"/>
  <c r="E85" i="34"/>
  <c r="J39" i="33"/>
  <c r="J38" i="33"/>
  <c r="AY133" i="1"/>
  <c r="J37" i="33"/>
  <c r="AX133" i="1"/>
  <c r="BI309" i="33"/>
  <c r="BH309" i="33"/>
  <c r="BG309" i="33"/>
  <c r="BE309" i="33"/>
  <c r="T309" i="33"/>
  <c r="R309" i="33"/>
  <c r="P309" i="33"/>
  <c r="BI306" i="33"/>
  <c r="BH306" i="33"/>
  <c r="BG306" i="33"/>
  <c r="BE306" i="33"/>
  <c r="T306" i="33"/>
  <c r="R306" i="33"/>
  <c r="P306" i="33"/>
  <c r="BI302" i="33"/>
  <c r="BH302" i="33"/>
  <c r="BG302" i="33"/>
  <c r="BE302" i="33"/>
  <c r="T302" i="33"/>
  <c r="R302" i="33"/>
  <c r="P302" i="33"/>
  <c r="BI298" i="33"/>
  <c r="BH298" i="33"/>
  <c r="BG298" i="33"/>
  <c r="BE298" i="33"/>
  <c r="T298" i="33"/>
  <c r="R298" i="33"/>
  <c r="P298" i="33"/>
  <c r="BI292" i="33"/>
  <c r="BH292" i="33"/>
  <c r="BG292" i="33"/>
  <c r="BE292" i="33"/>
  <c r="T292" i="33"/>
  <c r="T291" i="33"/>
  <c r="R292" i="33"/>
  <c r="R291" i="33"/>
  <c r="P292" i="33"/>
  <c r="P291" i="33"/>
  <c r="BI287" i="33"/>
  <c r="BH287" i="33"/>
  <c r="BG287" i="33"/>
  <c r="BE287" i="33"/>
  <c r="T287" i="33"/>
  <c r="R287" i="33"/>
  <c r="P287" i="33"/>
  <c r="BI283" i="33"/>
  <c r="BH283" i="33"/>
  <c r="BG283" i="33"/>
  <c r="BE283" i="33"/>
  <c r="T283" i="33"/>
  <c r="R283" i="33"/>
  <c r="P283" i="33"/>
  <c r="BI281" i="33"/>
  <c r="BH281" i="33"/>
  <c r="BG281" i="33"/>
  <c r="BE281" i="33"/>
  <c r="T281" i="33"/>
  <c r="R281" i="33"/>
  <c r="P281" i="33"/>
  <c r="BI279" i="33"/>
  <c r="BH279" i="33"/>
  <c r="BG279" i="33"/>
  <c r="BE279" i="33"/>
  <c r="T279" i="33"/>
  <c r="R279" i="33"/>
  <c r="P279" i="33"/>
  <c r="BI275" i="33"/>
  <c r="BH275" i="33"/>
  <c r="BG275" i="33"/>
  <c r="BE275" i="33"/>
  <c r="T275" i="33"/>
  <c r="R275" i="33"/>
  <c r="P275" i="33"/>
  <c r="BI271" i="33"/>
  <c r="BH271" i="33"/>
  <c r="BG271" i="33"/>
  <c r="BE271" i="33"/>
  <c r="T271" i="33"/>
  <c r="R271" i="33"/>
  <c r="P271" i="33"/>
  <c r="BI267" i="33"/>
  <c r="BH267" i="33"/>
  <c r="BG267" i="33"/>
  <c r="BE267" i="33"/>
  <c r="T267" i="33"/>
  <c r="R267" i="33"/>
  <c r="P267" i="33"/>
  <c r="BI263" i="33"/>
  <c r="BH263" i="33"/>
  <c r="BG263" i="33"/>
  <c r="BE263" i="33"/>
  <c r="T263" i="33"/>
  <c r="R263" i="33"/>
  <c r="P263" i="33"/>
  <c r="BI259" i="33"/>
  <c r="BH259" i="33"/>
  <c r="BG259" i="33"/>
  <c r="BE259" i="33"/>
  <c r="T259" i="33"/>
  <c r="R259" i="33"/>
  <c r="P259" i="33"/>
  <c r="BI255" i="33"/>
  <c r="BH255" i="33"/>
  <c r="BG255" i="33"/>
  <c r="BE255" i="33"/>
  <c r="T255" i="33"/>
  <c r="R255" i="33"/>
  <c r="P255" i="33"/>
  <c r="BI251" i="33"/>
  <c r="BH251" i="33"/>
  <c r="BG251" i="33"/>
  <c r="BE251" i="33"/>
  <c r="T251" i="33"/>
  <c r="R251" i="33"/>
  <c r="P251" i="33"/>
  <c r="BI248" i="33"/>
  <c r="BH248" i="33"/>
  <c r="BG248" i="33"/>
  <c r="BE248" i="33"/>
  <c r="T248" i="33"/>
  <c r="R248" i="33"/>
  <c r="P248" i="33"/>
  <c r="BI245" i="33"/>
  <c r="BH245" i="33"/>
  <c r="BG245" i="33"/>
  <c r="BE245" i="33"/>
  <c r="T245" i="33"/>
  <c r="R245" i="33"/>
  <c r="P245" i="33"/>
  <c r="BI242" i="33"/>
  <c r="BH242" i="33"/>
  <c r="BG242" i="33"/>
  <c r="BE242" i="33"/>
  <c r="T242" i="33"/>
  <c r="R242" i="33"/>
  <c r="P242" i="33"/>
  <c r="BI238" i="33"/>
  <c r="BH238" i="33"/>
  <c r="BG238" i="33"/>
  <c r="BE238" i="33"/>
  <c r="T238" i="33"/>
  <c r="R238" i="33"/>
  <c r="P238" i="33"/>
  <c r="BI234" i="33"/>
  <c r="BH234" i="33"/>
  <c r="BG234" i="33"/>
  <c r="BE234" i="33"/>
  <c r="T234" i="33"/>
  <c r="R234" i="33"/>
  <c r="P234" i="33"/>
  <c r="BI231" i="33"/>
  <c r="BH231" i="33"/>
  <c r="BG231" i="33"/>
  <c r="BE231" i="33"/>
  <c r="T231" i="33"/>
  <c r="R231" i="33"/>
  <c r="P231" i="33"/>
  <c r="BI228" i="33"/>
  <c r="BH228" i="33"/>
  <c r="BG228" i="33"/>
  <c r="BE228" i="33"/>
  <c r="T228" i="33"/>
  <c r="R228" i="33"/>
  <c r="P228" i="33"/>
  <c r="BI225" i="33"/>
  <c r="BH225" i="33"/>
  <c r="BG225" i="33"/>
  <c r="BE225" i="33"/>
  <c r="T225" i="33"/>
  <c r="R225" i="33"/>
  <c r="P225" i="33"/>
  <c r="BI222" i="33"/>
  <c r="BH222" i="33"/>
  <c r="BG222" i="33"/>
  <c r="BE222" i="33"/>
  <c r="T222" i="33"/>
  <c r="R222" i="33"/>
  <c r="P222" i="33"/>
  <c r="BI214" i="33"/>
  <c r="BH214" i="33"/>
  <c r="BG214" i="33"/>
  <c r="BE214" i="33"/>
  <c r="T214" i="33"/>
  <c r="T213" i="33"/>
  <c r="R214" i="33"/>
  <c r="R213" i="33"/>
  <c r="P214" i="33"/>
  <c r="P213" i="33"/>
  <c r="BI209" i="33"/>
  <c r="BH209" i="33"/>
  <c r="BG209" i="33"/>
  <c r="BE209" i="33"/>
  <c r="T209" i="33"/>
  <c r="T208" i="33"/>
  <c r="R209" i="33"/>
  <c r="R208" i="33"/>
  <c r="P209" i="33"/>
  <c r="P208" i="33"/>
  <c r="BI204" i="33"/>
  <c r="BH204" i="33"/>
  <c r="BG204" i="33"/>
  <c r="BE204" i="33"/>
  <c r="T204" i="33"/>
  <c r="R204" i="33"/>
  <c r="P204" i="33"/>
  <c r="BI200" i="33"/>
  <c r="BH200" i="33"/>
  <c r="BG200" i="33"/>
  <c r="BE200" i="33"/>
  <c r="T200" i="33"/>
  <c r="R200" i="33"/>
  <c r="P200" i="33"/>
  <c r="BI192" i="33"/>
  <c r="BH192" i="33"/>
  <c r="BG192" i="33"/>
  <c r="BE192" i="33"/>
  <c r="T192" i="33"/>
  <c r="R192" i="33"/>
  <c r="P192" i="33"/>
  <c r="BI188" i="33"/>
  <c r="BH188" i="33"/>
  <c r="BG188" i="33"/>
  <c r="BE188" i="33"/>
  <c r="T188" i="33"/>
  <c r="R188" i="33"/>
  <c r="P188" i="33"/>
  <c r="BI184" i="33"/>
  <c r="BH184" i="33"/>
  <c r="BG184" i="33"/>
  <c r="BE184" i="33"/>
  <c r="T184" i="33"/>
  <c r="R184" i="33"/>
  <c r="P184" i="33"/>
  <c r="BI180" i="33"/>
  <c r="BH180" i="33"/>
  <c r="BG180" i="33"/>
  <c r="BE180" i="33"/>
  <c r="T180" i="33"/>
  <c r="R180" i="33"/>
  <c r="P180" i="33"/>
  <c r="BI176" i="33"/>
  <c r="BH176" i="33"/>
  <c r="BG176" i="33"/>
  <c r="BE176" i="33"/>
  <c r="T176" i="33"/>
  <c r="R176" i="33"/>
  <c r="P176" i="33"/>
  <c r="BI172" i="33"/>
  <c r="BH172" i="33"/>
  <c r="BG172" i="33"/>
  <c r="BE172" i="33"/>
  <c r="T172" i="33"/>
  <c r="R172" i="33"/>
  <c r="P172" i="33"/>
  <c r="BI168" i="33"/>
  <c r="BH168" i="33"/>
  <c r="BG168" i="33"/>
  <c r="BE168" i="33"/>
  <c r="T168" i="33"/>
  <c r="R168" i="33"/>
  <c r="P168" i="33"/>
  <c r="BI163" i="33"/>
  <c r="BH163" i="33"/>
  <c r="BG163" i="33"/>
  <c r="BE163" i="33"/>
  <c r="T163" i="33"/>
  <c r="R163" i="33"/>
  <c r="P163" i="33"/>
  <c r="BI159" i="33"/>
  <c r="BH159" i="33"/>
  <c r="BG159" i="33"/>
  <c r="BE159" i="33"/>
  <c r="T159" i="33"/>
  <c r="R159" i="33"/>
  <c r="P159" i="33"/>
  <c r="BI151" i="33"/>
  <c r="BH151" i="33"/>
  <c r="BG151" i="33"/>
  <c r="BE151" i="33"/>
  <c r="T151" i="33"/>
  <c r="R151" i="33"/>
  <c r="P151" i="33"/>
  <c r="BI147" i="33"/>
  <c r="BH147" i="33"/>
  <c r="BG147" i="33"/>
  <c r="BE147" i="33"/>
  <c r="T147" i="33"/>
  <c r="R147" i="33"/>
  <c r="P147" i="33"/>
  <c r="BI143" i="33"/>
  <c r="BH143" i="33"/>
  <c r="BG143" i="33"/>
  <c r="BE143" i="33"/>
  <c r="T143" i="33"/>
  <c r="R143" i="33"/>
  <c r="P143" i="33"/>
  <c r="BI140" i="33"/>
  <c r="BH140" i="33"/>
  <c r="BG140" i="33"/>
  <c r="BE140" i="33"/>
  <c r="T140" i="33"/>
  <c r="R140" i="33"/>
  <c r="P140" i="33"/>
  <c r="BI136" i="33"/>
  <c r="BH136" i="33"/>
  <c r="BG136" i="33"/>
  <c r="BE136" i="33"/>
  <c r="T136" i="33"/>
  <c r="R136" i="33"/>
  <c r="P136" i="33"/>
  <c r="BI132" i="33"/>
  <c r="BH132" i="33"/>
  <c r="BG132" i="33"/>
  <c r="BE132" i="33"/>
  <c r="T132" i="33"/>
  <c r="R132" i="33"/>
  <c r="P132" i="33"/>
  <c r="J126" i="33"/>
  <c r="J125" i="33"/>
  <c r="F125" i="33"/>
  <c r="F123" i="33"/>
  <c r="E121" i="33"/>
  <c r="J94" i="33"/>
  <c r="J93" i="33"/>
  <c r="F93" i="33"/>
  <c r="F91" i="33"/>
  <c r="E89" i="33"/>
  <c r="J20" i="33"/>
  <c r="E20" i="33"/>
  <c r="F94" i="33"/>
  <c r="J19" i="33"/>
  <c r="J14" i="33"/>
  <c r="J123" i="33"/>
  <c r="E7" i="33"/>
  <c r="E85" i="33"/>
  <c r="J39" i="32"/>
  <c r="J38" i="32"/>
  <c r="AY132" i="1"/>
  <c r="J37" i="32"/>
  <c r="AX132" i="1"/>
  <c r="BI309" i="32"/>
  <c r="BH309" i="32"/>
  <c r="BG309" i="32"/>
  <c r="BE309" i="32"/>
  <c r="T309" i="32"/>
  <c r="R309" i="32"/>
  <c r="P309" i="32"/>
  <c r="BI306" i="32"/>
  <c r="BH306" i="32"/>
  <c r="BG306" i="32"/>
  <c r="BE306" i="32"/>
  <c r="T306" i="32"/>
  <c r="R306" i="32"/>
  <c r="P306" i="32"/>
  <c r="BI302" i="32"/>
  <c r="BH302" i="32"/>
  <c r="BG302" i="32"/>
  <c r="BE302" i="32"/>
  <c r="T302" i="32"/>
  <c r="R302" i="32"/>
  <c r="P302" i="32"/>
  <c r="BI298" i="32"/>
  <c r="BH298" i="32"/>
  <c r="BG298" i="32"/>
  <c r="BE298" i="32"/>
  <c r="T298" i="32"/>
  <c r="R298" i="32"/>
  <c r="P298" i="32"/>
  <c r="BI292" i="32"/>
  <c r="BH292" i="32"/>
  <c r="BG292" i="32"/>
  <c r="BE292" i="32"/>
  <c r="T292" i="32"/>
  <c r="T291" i="32"/>
  <c r="R292" i="32"/>
  <c r="R291" i="32"/>
  <c r="P292" i="32"/>
  <c r="P291" i="32"/>
  <c r="BI287" i="32"/>
  <c r="BH287" i="32"/>
  <c r="BG287" i="32"/>
  <c r="BE287" i="32"/>
  <c r="T287" i="32"/>
  <c r="R287" i="32"/>
  <c r="P287" i="32"/>
  <c r="BI283" i="32"/>
  <c r="BH283" i="32"/>
  <c r="BG283" i="32"/>
  <c r="BE283" i="32"/>
  <c r="T283" i="32"/>
  <c r="R283" i="32"/>
  <c r="P283" i="32"/>
  <c r="BI281" i="32"/>
  <c r="BH281" i="32"/>
  <c r="BG281" i="32"/>
  <c r="BE281" i="32"/>
  <c r="T281" i="32"/>
  <c r="R281" i="32"/>
  <c r="P281" i="32"/>
  <c r="BI279" i="32"/>
  <c r="BH279" i="32"/>
  <c r="BG279" i="32"/>
  <c r="BE279" i="32"/>
  <c r="T279" i="32"/>
  <c r="R279" i="32"/>
  <c r="P279" i="32"/>
  <c r="BI275" i="32"/>
  <c r="BH275" i="32"/>
  <c r="BG275" i="32"/>
  <c r="BE275" i="32"/>
  <c r="T275" i="32"/>
  <c r="R275" i="32"/>
  <c r="P275" i="32"/>
  <c r="BI271" i="32"/>
  <c r="BH271" i="32"/>
  <c r="BG271" i="32"/>
  <c r="BE271" i="32"/>
  <c r="T271" i="32"/>
  <c r="R271" i="32"/>
  <c r="P271" i="32"/>
  <c r="BI267" i="32"/>
  <c r="BH267" i="32"/>
  <c r="BG267" i="32"/>
  <c r="BE267" i="32"/>
  <c r="T267" i="32"/>
  <c r="R267" i="32"/>
  <c r="P267" i="32"/>
  <c r="BI263" i="32"/>
  <c r="BH263" i="32"/>
  <c r="BG263" i="32"/>
  <c r="BE263" i="32"/>
  <c r="T263" i="32"/>
  <c r="R263" i="32"/>
  <c r="P263" i="32"/>
  <c r="BI259" i="32"/>
  <c r="BH259" i="32"/>
  <c r="BG259" i="32"/>
  <c r="BE259" i="32"/>
  <c r="T259" i="32"/>
  <c r="R259" i="32"/>
  <c r="P259" i="32"/>
  <c r="BI255" i="32"/>
  <c r="BH255" i="32"/>
  <c r="BG255" i="32"/>
  <c r="BE255" i="32"/>
  <c r="T255" i="32"/>
  <c r="R255" i="32"/>
  <c r="P255" i="32"/>
  <c r="BI251" i="32"/>
  <c r="BH251" i="32"/>
  <c r="BG251" i="32"/>
  <c r="BE251" i="32"/>
  <c r="T251" i="32"/>
  <c r="R251" i="32"/>
  <c r="P251" i="32"/>
  <c r="BI248" i="32"/>
  <c r="BH248" i="32"/>
  <c r="BG248" i="32"/>
  <c r="BE248" i="32"/>
  <c r="T248" i="32"/>
  <c r="R248" i="32"/>
  <c r="P248" i="32"/>
  <c r="BI245" i="32"/>
  <c r="BH245" i="32"/>
  <c r="BG245" i="32"/>
  <c r="BE245" i="32"/>
  <c r="T245" i="32"/>
  <c r="R245" i="32"/>
  <c r="P245" i="32"/>
  <c r="BI242" i="32"/>
  <c r="BH242" i="32"/>
  <c r="BG242" i="32"/>
  <c r="BE242" i="32"/>
  <c r="T242" i="32"/>
  <c r="R242" i="32"/>
  <c r="P242" i="32"/>
  <c r="BI238" i="32"/>
  <c r="BH238" i="32"/>
  <c r="BG238" i="32"/>
  <c r="BE238" i="32"/>
  <c r="T238" i="32"/>
  <c r="R238" i="32"/>
  <c r="P238" i="32"/>
  <c r="BI234" i="32"/>
  <c r="BH234" i="32"/>
  <c r="BG234" i="32"/>
  <c r="BE234" i="32"/>
  <c r="T234" i="32"/>
  <c r="R234" i="32"/>
  <c r="P234" i="32"/>
  <c r="BI231" i="32"/>
  <c r="BH231" i="32"/>
  <c r="BG231" i="32"/>
  <c r="BE231" i="32"/>
  <c r="T231" i="32"/>
  <c r="R231" i="32"/>
  <c r="P231" i="32"/>
  <c r="BI228" i="32"/>
  <c r="BH228" i="32"/>
  <c r="BG228" i="32"/>
  <c r="BE228" i="32"/>
  <c r="T228" i="32"/>
  <c r="R228" i="32"/>
  <c r="P228" i="32"/>
  <c r="BI225" i="32"/>
  <c r="BH225" i="32"/>
  <c r="BG225" i="32"/>
  <c r="BE225" i="32"/>
  <c r="T225" i="32"/>
  <c r="R225" i="32"/>
  <c r="P225" i="32"/>
  <c r="BI222" i="32"/>
  <c r="BH222" i="32"/>
  <c r="BG222" i="32"/>
  <c r="BE222" i="32"/>
  <c r="T222" i="32"/>
  <c r="R222" i="32"/>
  <c r="P222" i="32"/>
  <c r="BI214" i="32"/>
  <c r="BH214" i="32"/>
  <c r="BG214" i="32"/>
  <c r="BE214" i="32"/>
  <c r="T214" i="32"/>
  <c r="T213" i="32"/>
  <c r="R214" i="32"/>
  <c r="R213" i="32"/>
  <c r="P214" i="32"/>
  <c r="P213" i="32"/>
  <c r="BI209" i="32"/>
  <c r="BH209" i="32"/>
  <c r="BG209" i="32"/>
  <c r="BE209" i="32"/>
  <c r="T209" i="32"/>
  <c r="T208" i="32"/>
  <c r="R209" i="32"/>
  <c r="R208" i="32"/>
  <c r="P209" i="32"/>
  <c r="P208" i="32"/>
  <c r="BI204" i="32"/>
  <c r="BH204" i="32"/>
  <c r="BG204" i="32"/>
  <c r="BE204" i="32"/>
  <c r="T204" i="32"/>
  <c r="R204" i="32"/>
  <c r="P204" i="32"/>
  <c r="BI200" i="32"/>
  <c r="BH200" i="32"/>
  <c r="BG200" i="32"/>
  <c r="BE200" i="32"/>
  <c r="T200" i="32"/>
  <c r="R200" i="32"/>
  <c r="P200" i="32"/>
  <c r="BI192" i="32"/>
  <c r="BH192" i="32"/>
  <c r="BG192" i="32"/>
  <c r="BE192" i="32"/>
  <c r="T192" i="32"/>
  <c r="R192" i="32"/>
  <c r="P192" i="32"/>
  <c r="BI188" i="32"/>
  <c r="BH188" i="32"/>
  <c r="BG188" i="32"/>
  <c r="BE188" i="32"/>
  <c r="T188" i="32"/>
  <c r="R188" i="32"/>
  <c r="P188" i="32"/>
  <c r="BI184" i="32"/>
  <c r="BH184" i="32"/>
  <c r="BG184" i="32"/>
  <c r="BE184" i="32"/>
  <c r="T184" i="32"/>
  <c r="R184" i="32"/>
  <c r="P184" i="32"/>
  <c r="BI180" i="32"/>
  <c r="BH180" i="32"/>
  <c r="BG180" i="32"/>
  <c r="BE180" i="32"/>
  <c r="T180" i="32"/>
  <c r="R180" i="32"/>
  <c r="P180" i="32"/>
  <c r="BI176" i="32"/>
  <c r="BH176" i="32"/>
  <c r="BG176" i="32"/>
  <c r="BE176" i="32"/>
  <c r="T176" i="32"/>
  <c r="R176" i="32"/>
  <c r="P176" i="32"/>
  <c r="BI172" i="32"/>
  <c r="BH172" i="32"/>
  <c r="BG172" i="32"/>
  <c r="BE172" i="32"/>
  <c r="T172" i="32"/>
  <c r="R172" i="32"/>
  <c r="P172" i="32"/>
  <c r="BI168" i="32"/>
  <c r="BH168" i="32"/>
  <c r="BG168" i="32"/>
  <c r="BE168" i="32"/>
  <c r="T168" i="32"/>
  <c r="R168" i="32"/>
  <c r="P168" i="32"/>
  <c r="BI163" i="32"/>
  <c r="BH163" i="32"/>
  <c r="BG163" i="32"/>
  <c r="BE163" i="32"/>
  <c r="T163" i="32"/>
  <c r="R163" i="32"/>
  <c r="P163" i="32"/>
  <c r="BI159" i="32"/>
  <c r="BH159" i="32"/>
  <c r="BG159" i="32"/>
  <c r="BE159" i="32"/>
  <c r="T159" i="32"/>
  <c r="R159" i="32"/>
  <c r="P159" i="32"/>
  <c r="BI151" i="32"/>
  <c r="BH151" i="32"/>
  <c r="BG151" i="32"/>
  <c r="BE151" i="32"/>
  <c r="T151" i="32"/>
  <c r="R151" i="32"/>
  <c r="P151" i="32"/>
  <c r="BI147" i="32"/>
  <c r="BH147" i="32"/>
  <c r="BG147" i="32"/>
  <c r="BE147" i="32"/>
  <c r="T147" i="32"/>
  <c r="R147" i="32"/>
  <c r="P147" i="32"/>
  <c r="BI143" i="32"/>
  <c r="BH143" i="32"/>
  <c r="BG143" i="32"/>
  <c r="BE143" i="32"/>
  <c r="T143" i="32"/>
  <c r="R143" i="32"/>
  <c r="P143" i="32"/>
  <c r="BI140" i="32"/>
  <c r="BH140" i="32"/>
  <c r="BG140" i="32"/>
  <c r="BE140" i="32"/>
  <c r="T140" i="32"/>
  <c r="R140" i="32"/>
  <c r="P140" i="32"/>
  <c r="BI136" i="32"/>
  <c r="BH136" i="32"/>
  <c r="BG136" i="32"/>
  <c r="BE136" i="32"/>
  <c r="T136" i="32"/>
  <c r="R136" i="32"/>
  <c r="P136" i="32"/>
  <c r="BI132" i="32"/>
  <c r="BH132" i="32"/>
  <c r="BG132" i="32"/>
  <c r="BE132" i="32"/>
  <c r="T132" i="32"/>
  <c r="R132" i="32"/>
  <c r="P132" i="32"/>
  <c r="J126" i="32"/>
  <c r="J125" i="32"/>
  <c r="F125" i="32"/>
  <c r="F123" i="32"/>
  <c r="E121" i="32"/>
  <c r="J94" i="32"/>
  <c r="J93" i="32"/>
  <c r="F93" i="32"/>
  <c r="F91" i="32"/>
  <c r="E89" i="32"/>
  <c r="J20" i="32"/>
  <c r="E20" i="32"/>
  <c r="F94" i="32"/>
  <c r="J19" i="32"/>
  <c r="J14" i="32"/>
  <c r="J91" i="32"/>
  <c r="E7" i="32"/>
  <c r="E85" i="32"/>
  <c r="J39" i="31"/>
  <c r="J38" i="31"/>
  <c r="AY131" i="1"/>
  <c r="J37" i="31"/>
  <c r="AX131" i="1"/>
  <c r="BI241" i="31"/>
  <c r="BH241" i="31"/>
  <c r="BG241" i="31"/>
  <c r="BE241" i="31"/>
  <c r="T241" i="31"/>
  <c r="R241" i="31"/>
  <c r="P241" i="31"/>
  <c r="BI237" i="31"/>
  <c r="BH237" i="31"/>
  <c r="BG237" i="31"/>
  <c r="BE237" i="31"/>
  <c r="T237" i="31"/>
  <c r="R237" i="31"/>
  <c r="P237" i="31"/>
  <c r="BI234" i="31"/>
  <c r="BH234" i="31"/>
  <c r="BG234" i="31"/>
  <c r="BE234" i="31"/>
  <c r="T234" i="31"/>
  <c r="R234" i="31"/>
  <c r="P234" i="31"/>
  <c r="BI231" i="31"/>
  <c r="BH231" i="31"/>
  <c r="BG231" i="31"/>
  <c r="BE231" i="31"/>
  <c r="T231" i="31"/>
  <c r="R231" i="31"/>
  <c r="P231" i="31"/>
  <c r="BI228" i="31"/>
  <c r="BH228" i="31"/>
  <c r="BG228" i="31"/>
  <c r="BE228" i="31"/>
  <c r="T228" i="31"/>
  <c r="R228" i="31"/>
  <c r="P228" i="31"/>
  <c r="BI225" i="31"/>
  <c r="BH225" i="31"/>
  <c r="BG225" i="31"/>
  <c r="BE225" i="31"/>
  <c r="T225" i="31"/>
  <c r="R225" i="31"/>
  <c r="P225" i="31"/>
  <c r="BI221" i="31"/>
  <c r="BH221" i="31"/>
  <c r="BG221" i="31"/>
  <c r="BE221" i="31"/>
  <c r="T221" i="31"/>
  <c r="R221" i="31"/>
  <c r="P221" i="31"/>
  <c r="BI217" i="31"/>
  <c r="BH217" i="31"/>
  <c r="BG217" i="31"/>
  <c r="BE217" i="31"/>
  <c r="T217" i="31"/>
  <c r="R217" i="31"/>
  <c r="P217" i="31"/>
  <c r="BI214" i="31"/>
  <c r="BH214" i="31"/>
  <c r="BG214" i="31"/>
  <c r="BE214" i="31"/>
  <c r="T214" i="31"/>
  <c r="R214" i="31"/>
  <c r="P214" i="31"/>
  <c r="BI210" i="31"/>
  <c r="BH210" i="31"/>
  <c r="BG210" i="31"/>
  <c r="BE210" i="31"/>
  <c r="T210" i="31"/>
  <c r="R210" i="31"/>
  <c r="P210" i="31"/>
  <c r="BI207" i="31"/>
  <c r="BH207" i="31"/>
  <c r="BG207" i="31"/>
  <c r="BE207" i="31"/>
  <c r="T207" i="31"/>
  <c r="R207" i="31"/>
  <c r="P207" i="31"/>
  <c r="BI204" i="31"/>
  <c r="BH204" i="31"/>
  <c r="BG204" i="31"/>
  <c r="BE204" i="31"/>
  <c r="T204" i="31"/>
  <c r="R204" i="31"/>
  <c r="P204" i="31"/>
  <c r="BI201" i="31"/>
  <c r="BH201" i="31"/>
  <c r="BG201" i="31"/>
  <c r="BE201" i="31"/>
  <c r="T201" i="31"/>
  <c r="R201" i="31"/>
  <c r="P201" i="31"/>
  <c r="BI197" i="31"/>
  <c r="BH197" i="31"/>
  <c r="BG197" i="31"/>
  <c r="BE197" i="31"/>
  <c r="T197" i="31"/>
  <c r="R197" i="31"/>
  <c r="P197" i="31"/>
  <c r="BI194" i="31"/>
  <c r="BH194" i="31"/>
  <c r="BG194" i="31"/>
  <c r="BE194" i="31"/>
  <c r="T194" i="31"/>
  <c r="R194" i="31"/>
  <c r="P194" i="31"/>
  <c r="BI190" i="31"/>
  <c r="BH190" i="31"/>
  <c r="BG190" i="31"/>
  <c r="BE190" i="31"/>
  <c r="T190" i="31"/>
  <c r="R190" i="31"/>
  <c r="P190" i="31"/>
  <c r="BI186" i="31"/>
  <c r="BH186" i="31"/>
  <c r="BG186" i="31"/>
  <c r="BE186" i="31"/>
  <c r="T186" i="31"/>
  <c r="T185" i="31"/>
  <c r="R186" i="31"/>
  <c r="R185" i="31"/>
  <c r="P186" i="31"/>
  <c r="P185" i="31"/>
  <c r="BI181" i="31"/>
  <c r="BH181" i="31"/>
  <c r="BG181" i="31"/>
  <c r="BE181" i="31"/>
  <c r="T181" i="31"/>
  <c r="R181" i="31"/>
  <c r="P181" i="31"/>
  <c r="BI178" i="31"/>
  <c r="BH178" i="31"/>
  <c r="BG178" i="31"/>
  <c r="BE178" i="31"/>
  <c r="T178" i="31"/>
  <c r="R178" i="31"/>
  <c r="P178" i="31"/>
  <c r="BI172" i="31"/>
  <c r="BH172" i="31"/>
  <c r="BG172" i="31"/>
  <c r="BE172" i="31"/>
  <c r="T172" i="31"/>
  <c r="R172" i="31"/>
  <c r="P172" i="31"/>
  <c r="BI168" i="31"/>
  <c r="BH168" i="31"/>
  <c r="BG168" i="31"/>
  <c r="BE168" i="31"/>
  <c r="T168" i="31"/>
  <c r="R168" i="31"/>
  <c r="P168" i="31"/>
  <c r="BI164" i="31"/>
  <c r="BH164" i="31"/>
  <c r="BG164" i="31"/>
  <c r="BE164" i="31"/>
  <c r="T164" i="31"/>
  <c r="R164" i="31"/>
  <c r="P164" i="31"/>
  <c r="BI160" i="31"/>
  <c r="BH160" i="31"/>
  <c r="BG160" i="31"/>
  <c r="BE160" i="31"/>
  <c r="T160" i="31"/>
  <c r="R160" i="31"/>
  <c r="P160" i="31"/>
  <c r="BI156" i="31"/>
  <c r="BH156" i="31"/>
  <c r="BG156" i="31"/>
  <c r="BE156" i="31"/>
  <c r="T156" i="31"/>
  <c r="R156" i="31"/>
  <c r="P156" i="31"/>
  <c r="BI152" i="31"/>
  <c r="BH152" i="31"/>
  <c r="BG152" i="31"/>
  <c r="BE152" i="31"/>
  <c r="T152" i="31"/>
  <c r="R152" i="31"/>
  <c r="P152" i="31"/>
  <c r="BI148" i="31"/>
  <c r="BH148" i="31"/>
  <c r="BG148" i="31"/>
  <c r="BE148" i="31"/>
  <c r="T148" i="31"/>
  <c r="R148" i="31"/>
  <c r="P148" i="31"/>
  <c r="BI144" i="31"/>
  <c r="BH144" i="31"/>
  <c r="BG144" i="31"/>
  <c r="BE144" i="31"/>
  <c r="T144" i="31"/>
  <c r="R144" i="31"/>
  <c r="P144" i="31"/>
  <c r="BI141" i="31"/>
  <c r="BH141" i="31"/>
  <c r="BG141" i="31"/>
  <c r="BE141" i="31"/>
  <c r="T141" i="31"/>
  <c r="R141" i="31"/>
  <c r="P141" i="31"/>
  <c r="BI138" i="31"/>
  <c r="BH138" i="31"/>
  <c r="BG138" i="31"/>
  <c r="BE138" i="31"/>
  <c r="T138" i="31"/>
  <c r="R138" i="31"/>
  <c r="P138" i="31"/>
  <c r="BI134" i="31"/>
  <c r="BH134" i="31"/>
  <c r="BG134" i="31"/>
  <c r="BE134" i="31"/>
  <c r="T134" i="31"/>
  <c r="R134" i="31"/>
  <c r="P134" i="31"/>
  <c r="BI130" i="31"/>
  <c r="BH130" i="31"/>
  <c r="BG130" i="31"/>
  <c r="BE130" i="31"/>
  <c r="T130" i="31"/>
  <c r="R130" i="31"/>
  <c r="P130" i="31"/>
  <c r="J124" i="31"/>
  <c r="J123" i="31"/>
  <c r="F123" i="31"/>
  <c r="F121" i="31"/>
  <c r="E119" i="31"/>
  <c r="J94" i="31"/>
  <c r="J93" i="31"/>
  <c r="F93" i="31"/>
  <c r="F91" i="31"/>
  <c r="E89" i="31"/>
  <c r="J20" i="31"/>
  <c r="E20" i="31"/>
  <c r="F124" i="31"/>
  <c r="J19" i="31"/>
  <c r="J14" i="31"/>
  <c r="J91" i="31"/>
  <c r="E7" i="31"/>
  <c r="E115" i="31"/>
  <c r="J39" i="30"/>
  <c r="J38" i="30"/>
  <c r="AY130" i="1"/>
  <c r="J37" i="30"/>
  <c r="AX130" i="1"/>
  <c r="BI247" i="30"/>
  <c r="BH247" i="30"/>
  <c r="BG247" i="30"/>
  <c r="BE247" i="30"/>
  <c r="T247" i="30"/>
  <c r="R247" i="30"/>
  <c r="P247" i="30"/>
  <c r="BI243" i="30"/>
  <c r="BH243" i="30"/>
  <c r="BG243" i="30"/>
  <c r="BE243" i="30"/>
  <c r="T243" i="30"/>
  <c r="R243" i="30"/>
  <c r="P243" i="30"/>
  <c r="BI240" i="30"/>
  <c r="BH240" i="30"/>
  <c r="BG240" i="30"/>
  <c r="BE240" i="30"/>
  <c r="T240" i="30"/>
  <c r="R240" i="30"/>
  <c r="P240" i="30"/>
  <c r="BI237" i="30"/>
  <c r="BH237" i="30"/>
  <c r="BG237" i="30"/>
  <c r="BE237" i="30"/>
  <c r="T237" i="30"/>
  <c r="R237" i="30"/>
  <c r="P237" i="30"/>
  <c r="BI234" i="30"/>
  <c r="BH234" i="30"/>
  <c r="BG234" i="30"/>
  <c r="BE234" i="30"/>
  <c r="T234" i="30"/>
  <c r="R234" i="30"/>
  <c r="P234" i="30"/>
  <c r="BI231" i="30"/>
  <c r="BH231" i="30"/>
  <c r="BG231" i="30"/>
  <c r="BE231" i="30"/>
  <c r="T231" i="30"/>
  <c r="R231" i="30"/>
  <c r="P231" i="30"/>
  <c r="BI227" i="30"/>
  <c r="BH227" i="30"/>
  <c r="BG227" i="30"/>
  <c r="BE227" i="30"/>
  <c r="T227" i="30"/>
  <c r="R227" i="30"/>
  <c r="P227" i="30"/>
  <c r="BI223" i="30"/>
  <c r="BH223" i="30"/>
  <c r="BG223" i="30"/>
  <c r="BE223" i="30"/>
  <c r="T223" i="30"/>
  <c r="R223" i="30"/>
  <c r="P223" i="30"/>
  <c r="BI220" i="30"/>
  <c r="BH220" i="30"/>
  <c r="BG220" i="30"/>
  <c r="BE220" i="30"/>
  <c r="T220" i="30"/>
  <c r="R220" i="30"/>
  <c r="P220" i="30"/>
  <c r="BI216" i="30"/>
  <c r="BH216" i="30"/>
  <c r="BG216" i="30"/>
  <c r="BE216" i="30"/>
  <c r="T216" i="30"/>
  <c r="R216" i="30"/>
  <c r="P216" i="30"/>
  <c r="BI213" i="30"/>
  <c r="BH213" i="30"/>
  <c r="BG213" i="30"/>
  <c r="BE213" i="30"/>
  <c r="T213" i="30"/>
  <c r="R213" i="30"/>
  <c r="P213" i="30"/>
  <c r="BI210" i="30"/>
  <c r="BH210" i="30"/>
  <c r="BG210" i="30"/>
  <c r="BE210" i="30"/>
  <c r="T210" i="30"/>
  <c r="R210" i="30"/>
  <c r="P210" i="30"/>
  <c r="BI207" i="30"/>
  <c r="BH207" i="30"/>
  <c r="BG207" i="30"/>
  <c r="BE207" i="30"/>
  <c r="T207" i="30"/>
  <c r="R207" i="30"/>
  <c r="P207" i="30"/>
  <c r="BI203" i="30"/>
  <c r="BH203" i="30"/>
  <c r="BG203" i="30"/>
  <c r="BE203" i="30"/>
  <c r="T203" i="30"/>
  <c r="R203" i="30"/>
  <c r="P203" i="30"/>
  <c r="BI200" i="30"/>
  <c r="BH200" i="30"/>
  <c r="BG200" i="30"/>
  <c r="BE200" i="30"/>
  <c r="T200" i="30"/>
  <c r="R200" i="30"/>
  <c r="P200" i="30"/>
  <c r="BI196" i="30"/>
  <c r="BH196" i="30"/>
  <c r="BG196" i="30"/>
  <c r="BE196" i="30"/>
  <c r="T196" i="30"/>
  <c r="R196" i="30"/>
  <c r="P196" i="30"/>
  <c r="BI192" i="30"/>
  <c r="BH192" i="30"/>
  <c r="BG192" i="30"/>
  <c r="BE192" i="30"/>
  <c r="T192" i="30"/>
  <c r="T191" i="30"/>
  <c r="R192" i="30"/>
  <c r="R191" i="30"/>
  <c r="P192" i="30"/>
  <c r="P191" i="30"/>
  <c r="BI187" i="30"/>
  <c r="BH187" i="30"/>
  <c r="BG187" i="30"/>
  <c r="BE187" i="30"/>
  <c r="T187" i="30"/>
  <c r="R187" i="30"/>
  <c r="P187" i="30"/>
  <c r="BI184" i="30"/>
  <c r="BH184" i="30"/>
  <c r="BG184" i="30"/>
  <c r="BE184" i="30"/>
  <c r="T184" i="30"/>
  <c r="R184" i="30"/>
  <c r="P184" i="30"/>
  <c r="BI180" i="30"/>
  <c r="BH180" i="30"/>
  <c r="BG180" i="30"/>
  <c r="BE180" i="30"/>
  <c r="T180" i="30"/>
  <c r="R180" i="30"/>
  <c r="P180" i="30"/>
  <c r="BI172" i="30"/>
  <c r="BH172" i="30"/>
  <c r="BG172" i="30"/>
  <c r="BE172" i="30"/>
  <c r="T172" i="30"/>
  <c r="R172" i="30"/>
  <c r="P172" i="30"/>
  <c r="BI168" i="30"/>
  <c r="BH168" i="30"/>
  <c r="BG168" i="30"/>
  <c r="BE168" i="30"/>
  <c r="T168" i="30"/>
  <c r="R168" i="30"/>
  <c r="P168" i="30"/>
  <c r="BI164" i="30"/>
  <c r="BH164" i="30"/>
  <c r="BG164" i="30"/>
  <c r="BE164" i="30"/>
  <c r="T164" i="30"/>
  <c r="R164" i="30"/>
  <c r="P164" i="30"/>
  <c r="BI160" i="30"/>
  <c r="BH160" i="30"/>
  <c r="BG160" i="30"/>
  <c r="BE160" i="30"/>
  <c r="T160" i="30"/>
  <c r="R160" i="30"/>
  <c r="P160" i="30"/>
  <c r="BI156" i="30"/>
  <c r="BH156" i="30"/>
  <c r="BG156" i="30"/>
  <c r="BE156" i="30"/>
  <c r="T156" i="30"/>
  <c r="R156" i="30"/>
  <c r="P156" i="30"/>
  <c r="BI152" i="30"/>
  <c r="BH152" i="30"/>
  <c r="BG152" i="30"/>
  <c r="BE152" i="30"/>
  <c r="T152" i="30"/>
  <c r="R152" i="30"/>
  <c r="P152" i="30"/>
  <c r="BI148" i="30"/>
  <c r="BH148" i="30"/>
  <c r="BG148" i="30"/>
  <c r="BE148" i="30"/>
  <c r="T148" i="30"/>
  <c r="R148" i="30"/>
  <c r="P148" i="30"/>
  <c r="BI144" i="30"/>
  <c r="BH144" i="30"/>
  <c r="BG144" i="30"/>
  <c r="BE144" i="30"/>
  <c r="T144" i="30"/>
  <c r="R144" i="30"/>
  <c r="P144" i="30"/>
  <c r="BI141" i="30"/>
  <c r="BH141" i="30"/>
  <c r="BG141" i="30"/>
  <c r="BE141" i="30"/>
  <c r="T141" i="30"/>
  <c r="R141" i="30"/>
  <c r="P141" i="30"/>
  <c r="BI138" i="30"/>
  <c r="BH138" i="30"/>
  <c r="BG138" i="30"/>
  <c r="BE138" i="30"/>
  <c r="T138" i="30"/>
  <c r="R138" i="30"/>
  <c r="P138" i="30"/>
  <c r="BI134" i="30"/>
  <c r="BH134" i="30"/>
  <c r="BG134" i="30"/>
  <c r="BE134" i="30"/>
  <c r="T134" i="30"/>
  <c r="R134" i="30"/>
  <c r="P134" i="30"/>
  <c r="BI130" i="30"/>
  <c r="BH130" i="30"/>
  <c r="BG130" i="30"/>
  <c r="BE130" i="30"/>
  <c r="T130" i="30"/>
  <c r="R130" i="30"/>
  <c r="P130" i="30"/>
  <c r="J124" i="30"/>
  <c r="J123" i="30"/>
  <c r="F123" i="30"/>
  <c r="F121" i="30"/>
  <c r="E119" i="30"/>
  <c r="J94" i="30"/>
  <c r="J93" i="30"/>
  <c r="F93" i="30"/>
  <c r="F91" i="30"/>
  <c r="E89" i="30"/>
  <c r="J20" i="30"/>
  <c r="E20" i="30"/>
  <c r="F94" i="30"/>
  <c r="J19" i="30"/>
  <c r="J14" i="30"/>
  <c r="J121" i="30"/>
  <c r="E7" i="30"/>
  <c r="E115" i="30"/>
  <c r="J39" i="29"/>
  <c r="J38" i="29"/>
  <c r="AY129" i="1"/>
  <c r="J37" i="29"/>
  <c r="AX129" i="1"/>
  <c r="BI132" i="29"/>
  <c r="BH132" i="29"/>
  <c r="BG132" i="29"/>
  <c r="BF132" i="29"/>
  <c r="T132" i="29"/>
  <c r="R132" i="29"/>
  <c r="P132" i="29"/>
  <c r="BI131" i="29"/>
  <c r="BH131" i="29"/>
  <c r="BG131" i="29"/>
  <c r="BF131" i="29"/>
  <c r="T131" i="29"/>
  <c r="R131" i="29"/>
  <c r="P131" i="29"/>
  <c r="BI129" i="29"/>
  <c r="BH129" i="29"/>
  <c r="BG129" i="29"/>
  <c r="BF129" i="29"/>
  <c r="T129" i="29"/>
  <c r="T128" i="29"/>
  <c r="R129" i="29"/>
  <c r="R128" i="29"/>
  <c r="P129" i="29"/>
  <c r="P128" i="29"/>
  <c r="BI127" i="29"/>
  <c r="BH127" i="29"/>
  <c r="BG127" i="29"/>
  <c r="BF127" i="29"/>
  <c r="T127" i="29"/>
  <c r="T126" i="29"/>
  <c r="R127" i="29"/>
  <c r="R126" i="29"/>
  <c r="P127" i="29"/>
  <c r="P126" i="29"/>
  <c r="F118" i="29"/>
  <c r="E116" i="29"/>
  <c r="F91" i="29"/>
  <c r="E89" i="29"/>
  <c r="J26" i="29"/>
  <c r="E26" i="29"/>
  <c r="J94" i="29"/>
  <c r="J25" i="29"/>
  <c r="J23" i="29"/>
  <c r="E23" i="29"/>
  <c r="J120" i="29"/>
  <c r="J22" i="29"/>
  <c r="J20" i="29"/>
  <c r="E20" i="29"/>
  <c r="F121" i="29"/>
  <c r="J19" i="29"/>
  <c r="J17" i="29"/>
  <c r="E17" i="29"/>
  <c r="F93" i="29"/>
  <c r="J16" i="29"/>
  <c r="J14" i="29"/>
  <c r="J118" i="29"/>
  <c r="E7" i="29"/>
  <c r="E112" i="29"/>
  <c r="J39" i="28"/>
  <c r="J38" i="28"/>
  <c r="AY128" i="1"/>
  <c r="J37" i="28"/>
  <c r="AX128" i="1"/>
  <c r="BI368" i="28"/>
  <c r="BH368" i="28"/>
  <c r="BG368" i="28"/>
  <c r="BF368" i="28"/>
  <c r="T368" i="28"/>
  <c r="R368" i="28"/>
  <c r="P368" i="28"/>
  <c r="BI364" i="28"/>
  <c r="BH364" i="28"/>
  <c r="BG364" i="28"/>
  <c r="BF364" i="28"/>
  <c r="T364" i="28"/>
  <c r="R364" i="28"/>
  <c r="P364" i="28"/>
  <c r="BI362" i="28"/>
  <c r="BH362" i="28"/>
  <c r="BG362" i="28"/>
  <c r="BF362" i="28"/>
  <c r="T362" i="28"/>
  <c r="R362" i="28"/>
  <c r="P362" i="28"/>
  <c r="BI359" i="28"/>
  <c r="BH359" i="28"/>
  <c r="BG359" i="28"/>
  <c r="BF359" i="28"/>
  <c r="T359" i="28"/>
  <c r="R359" i="28"/>
  <c r="P359" i="28"/>
  <c r="BI357" i="28"/>
  <c r="BH357" i="28"/>
  <c r="BG357" i="28"/>
  <c r="BF357" i="28"/>
  <c r="T357" i="28"/>
  <c r="R357" i="28"/>
  <c r="P357" i="28"/>
  <c r="BI354" i="28"/>
  <c r="BH354" i="28"/>
  <c r="BG354" i="28"/>
  <c r="BF354" i="28"/>
  <c r="T354" i="28"/>
  <c r="R354" i="28"/>
  <c r="P354" i="28"/>
  <c r="BI352" i="28"/>
  <c r="BH352" i="28"/>
  <c r="BG352" i="28"/>
  <c r="BF352" i="28"/>
  <c r="T352" i="28"/>
  <c r="R352" i="28"/>
  <c r="P352" i="28"/>
  <c r="BI348" i="28"/>
  <c r="BH348" i="28"/>
  <c r="BG348" i="28"/>
  <c r="BF348" i="28"/>
  <c r="T348" i="28"/>
  <c r="R348" i="28"/>
  <c r="P348" i="28"/>
  <c r="BI345" i="28"/>
  <c r="BH345" i="28"/>
  <c r="BG345" i="28"/>
  <c r="BF345" i="28"/>
  <c r="T345" i="28"/>
  <c r="R345" i="28"/>
  <c r="P345" i="28"/>
  <c r="BI341" i="28"/>
  <c r="BH341" i="28"/>
  <c r="BG341" i="28"/>
  <c r="BF341" i="28"/>
  <c r="T341" i="28"/>
  <c r="R341" i="28"/>
  <c r="P341" i="28"/>
  <c r="BI339" i="28"/>
  <c r="BH339" i="28"/>
  <c r="BG339" i="28"/>
  <c r="BF339" i="28"/>
  <c r="T339" i="28"/>
  <c r="R339" i="28"/>
  <c r="P339" i="28"/>
  <c r="BI336" i="28"/>
  <c r="BH336" i="28"/>
  <c r="BG336" i="28"/>
  <c r="BF336" i="28"/>
  <c r="T336" i="28"/>
  <c r="R336" i="28"/>
  <c r="P336" i="28"/>
  <c r="BI334" i="28"/>
  <c r="BH334" i="28"/>
  <c r="BG334" i="28"/>
  <c r="BF334" i="28"/>
  <c r="T334" i="28"/>
  <c r="R334" i="28"/>
  <c r="P334" i="28"/>
  <c r="BI331" i="28"/>
  <c r="BH331" i="28"/>
  <c r="BG331" i="28"/>
  <c r="BF331" i="28"/>
  <c r="T331" i="28"/>
  <c r="R331" i="28"/>
  <c r="P331" i="28"/>
  <c r="BI329" i="28"/>
  <c r="BH329" i="28"/>
  <c r="BG329" i="28"/>
  <c r="BF329" i="28"/>
  <c r="T329" i="28"/>
  <c r="R329" i="28"/>
  <c r="P329" i="28"/>
  <c r="BI326" i="28"/>
  <c r="BH326" i="28"/>
  <c r="BG326" i="28"/>
  <c r="BF326" i="28"/>
  <c r="T326" i="28"/>
  <c r="R326" i="28"/>
  <c r="P326" i="28"/>
  <c r="BI324" i="28"/>
  <c r="BH324" i="28"/>
  <c r="BG324" i="28"/>
  <c r="BF324" i="28"/>
  <c r="T324" i="28"/>
  <c r="R324" i="28"/>
  <c r="P324" i="28"/>
  <c r="BI321" i="28"/>
  <c r="BH321" i="28"/>
  <c r="BG321" i="28"/>
  <c r="BF321" i="28"/>
  <c r="T321" i="28"/>
  <c r="R321" i="28"/>
  <c r="P321" i="28"/>
  <c r="BI317" i="28"/>
  <c r="BH317" i="28"/>
  <c r="BG317" i="28"/>
  <c r="BF317" i="28"/>
  <c r="T317" i="28"/>
  <c r="R317" i="28"/>
  <c r="P317" i="28"/>
  <c r="BI314" i="28"/>
  <c r="BH314" i="28"/>
  <c r="BG314" i="28"/>
  <c r="BF314" i="28"/>
  <c r="T314" i="28"/>
  <c r="R314" i="28"/>
  <c r="P314" i="28"/>
  <c r="BI311" i="28"/>
  <c r="BH311" i="28"/>
  <c r="BG311" i="28"/>
  <c r="BF311" i="28"/>
  <c r="T311" i="28"/>
  <c r="R311" i="28"/>
  <c r="P311" i="28"/>
  <c r="BI308" i="28"/>
  <c r="BH308" i="28"/>
  <c r="BG308" i="28"/>
  <c r="BF308" i="28"/>
  <c r="T308" i="28"/>
  <c r="R308" i="28"/>
  <c r="P308" i="28"/>
  <c r="BI306" i="28"/>
  <c r="BH306" i="28"/>
  <c r="BG306" i="28"/>
  <c r="BF306" i="28"/>
  <c r="T306" i="28"/>
  <c r="R306" i="28"/>
  <c r="P306" i="28"/>
  <c r="BI302" i="28"/>
  <c r="BH302" i="28"/>
  <c r="BG302" i="28"/>
  <c r="BF302" i="28"/>
  <c r="T302" i="28"/>
  <c r="R302" i="28"/>
  <c r="P302" i="28"/>
  <c r="BI299" i="28"/>
  <c r="BH299" i="28"/>
  <c r="BG299" i="28"/>
  <c r="BF299" i="28"/>
  <c r="T299" i="28"/>
  <c r="R299" i="28"/>
  <c r="P299" i="28"/>
  <c r="BI295" i="28"/>
  <c r="BH295" i="28"/>
  <c r="BG295" i="28"/>
  <c r="BF295" i="28"/>
  <c r="T295" i="28"/>
  <c r="R295" i="28"/>
  <c r="P295" i="28"/>
  <c r="BI292" i="28"/>
  <c r="BH292" i="28"/>
  <c r="BG292" i="28"/>
  <c r="BF292" i="28"/>
  <c r="T292" i="28"/>
  <c r="R292" i="28"/>
  <c r="P292" i="28"/>
  <c r="BI288" i="28"/>
  <c r="BH288" i="28"/>
  <c r="BG288" i="28"/>
  <c r="BF288" i="28"/>
  <c r="T288" i="28"/>
  <c r="R288" i="28"/>
  <c r="P288" i="28"/>
  <c r="BI285" i="28"/>
  <c r="BH285" i="28"/>
  <c r="BG285" i="28"/>
  <c r="BF285" i="28"/>
  <c r="T285" i="28"/>
  <c r="R285" i="28"/>
  <c r="P285" i="28"/>
  <c r="BI278" i="28"/>
  <c r="BH278" i="28"/>
  <c r="BG278" i="28"/>
  <c r="BF278" i="28"/>
  <c r="T278" i="28"/>
  <c r="R278" i="28"/>
  <c r="P278" i="28"/>
  <c r="BI268" i="28"/>
  <c r="BH268" i="28"/>
  <c r="BG268" i="28"/>
  <c r="BF268" i="28"/>
  <c r="T268" i="28"/>
  <c r="R268" i="28"/>
  <c r="P268" i="28"/>
  <c r="BI261" i="28"/>
  <c r="BH261" i="28"/>
  <c r="BG261" i="28"/>
  <c r="BF261" i="28"/>
  <c r="T261" i="28"/>
  <c r="R261" i="28"/>
  <c r="P261" i="28"/>
  <c r="BI259" i="28"/>
  <c r="BH259" i="28"/>
  <c r="BG259" i="28"/>
  <c r="BF259" i="28"/>
  <c r="T259" i="28"/>
  <c r="R259" i="28"/>
  <c r="P259" i="28"/>
  <c r="BI257" i="28"/>
  <c r="BH257" i="28"/>
  <c r="BG257" i="28"/>
  <c r="BF257" i="28"/>
  <c r="T257" i="28"/>
  <c r="R257" i="28"/>
  <c r="P257" i="28"/>
  <c r="BI255" i="28"/>
  <c r="BH255" i="28"/>
  <c r="BG255" i="28"/>
  <c r="BF255" i="28"/>
  <c r="T255" i="28"/>
  <c r="R255" i="28"/>
  <c r="P255" i="28"/>
  <c r="BI253" i="28"/>
  <c r="BH253" i="28"/>
  <c r="BG253" i="28"/>
  <c r="BF253" i="28"/>
  <c r="T253" i="28"/>
  <c r="R253" i="28"/>
  <c r="P253" i="28"/>
  <c r="BI250" i="28"/>
  <c r="BH250" i="28"/>
  <c r="BG250" i="28"/>
  <c r="BF250" i="28"/>
  <c r="T250" i="28"/>
  <c r="R250" i="28"/>
  <c r="P250" i="28"/>
  <c r="BI242" i="28"/>
  <c r="BH242" i="28"/>
  <c r="BG242" i="28"/>
  <c r="BF242" i="28"/>
  <c r="T242" i="28"/>
  <c r="T241" i="28"/>
  <c r="R242" i="28"/>
  <c r="R241" i="28"/>
  <c r="P242" i="28"/>
  <c r="P241" i="28"/>
  <c r="BI234" i="28"/>
  <c r="BH234" i="28"/>
  <c r="BG234" i="28"/>
  <c r="BF234" i="28"/>
  <c r="T234" i="28"/>
  <c r="T233" i="28"/>
  <c r="R234" i="28"/>
  <c r="R233" i="28"/>
  <c r="P234" i="28"/>
  <c r="P233" i="28"/>
  <c r="BI228" i="28"/>
  <c r="BH228" i="28"/>
  <c r="BG228" i="28"/>
  <c r="BF228" i="28"/>
  <c r="T228" i="28"/>
  <c r="R228" i="28"/>
  <c r="P228" i="28"/>
  <c r="BI224" i="28"/>
  <c r="BH224" i="28"/>
  <c r="BG224" i="28"/>
  <c r="BF224" i="28"/>
  <c r="T224" i="28"/>
  <c r="R224" i="28"/>
  <c r="P224" i="28"/>
  <c r="BI217" i="28"/>
  <c r="BH217" i="28"/>
  <c r="BG217" i="28"/>
  <c r="BF217" i="28"/>
  <c r="T217" i="28"/>
  <c r="R217" i="28"/>
  <c r="P217" i="28"/>
  <c r="BI213" i="28"/>
  <c r="BH213" i="28"/>
  <c r="BG213" i="28"/>
  <c r="BF213" i="28"/>
  <c r="T213" i="28"/>
  <c r="R213" i="28"/>
  <c r="P213" i="28"/>
  <c r="BI203" i="28"/>
  <c r="BH203" i="28"/>
  <c r="BG203" i="28"/>
  <c r="BF203" i="28"/>
  <c r="T203" i="28"/>
  <c r="R203" i="28"/>
  <c r="P203" i="28"/>
  <c r="BI199" i="28"/>
  <c r="BH199" i="28"/>
  <c r="BG199" i="28"/>
  <c r="BF199" i="28"/>
  <c r="T199" i="28"/>
  <c r="R199" i="28"/>
  <c r="P199" i="28"/>
  <c r="BI195" i="28"/>
  <c r="BH195" i="28"/>
  <c r="BG195" i="28"/>
  <c r="BF195" i="28"/>
  <c r="T195" i="28"/>
  <c r="R195" i="28"/>
  <c r="P195" i="28"/>
  <c r="BI191" i="28"/>
  <c r="BH191" i="28"/>
  <c r="BG191" i="28"/>
  <c r="BF191" i="28"/>
  <c r="T191" i="28"/>
  <c r="R191" i="28"/>
  <c r="P191" i="28"/>
  <c r="BI187" i="28"/>
  <c r="BH187" i="28"/>
  <c r="BG187" i="28"/>
  <c r="BF187" i="28"/>
  <c r="T187" i="28"/>
  <c r="R187" i="28"/>
  <c r="P187" i="28"/>
  <c r="BI183" i="28"/>
  <c r="BH183" i="28"/>
  <c r="BG183" i="28"/>
  <c r="BF183" i="28"/>
  <c r="T183" i="28"/>
  <c r="R183" i="28"/>
  <c r="P183" i="28"/>
  <c r="BI179" i="28"/>
  <c r="BH179" i="28"/>
  <c r="BG179" i="28"/>
  <c r="BF179" i="28"/>
  <c r="T179" i="28"/>
  <c r="R179" i="28"/>
  <c r="P179" i="28"/>
  <c r="BI174" i="28"/>
  <c r="BH174" i="28"/>
  <c r="BG174" i="28"/>
  <c r="BF174" i="28"/>
  <c r="T174" i="28"/>
  <c r="R174" i="28"/>
  <c r="P174" i="28"/>
  <c r="BI170" i="28"/>
  <c r="BH170" i="28"/>
  <c r="BG170" i="28"/>
  <c r="BF170" i="28"/>
  <c r="T170" i="28"/>
  <c r="R170" i="28"/>
  <c r="P170" i="28"/>
  <c r="BI163" i="28"/>
  <c r="BH163" i="28"/>
  <c r="BG163" i="28"/>
  <c r="BF163" i="28"/>
  <c r="T163" i="28"/>
  <c r="R163" i="28"/>
  <c r="P163" i="28"/>
  <c r="BI156" i="28"/>
  <c r="BH156" i="28"/>
  <c r="BG156" i="28"/>
  <c r="BF156" i="28"/>
  <c r="T156" i="28"/>
  <c r="R156" i="28"/>
  <c r="P156" i="28"/>
  <c r="BI152" i="28"/>
  <c r="BH152" i="28"/>
  <c r="BG152" i="28"/>
  <c r="BF152" i="28"/>
  <c r="T152" i="28"/>
  <c r="R152" i="28"/>
  <c r="P152" i="28"/>
  <c r="BI148" i="28"/>
  <c r="BH148" i="28"/>
  <c r="BG148" i="28"/>
  <c r="BF148" i="28"/>
  <c r="T148" i="28"/>
  <c r="R148" i="28"/>
  <c r="P148" i="28"/>
  <c r="BI145" i="28"/>
  <c r="BH145" i="28"/>
  <c r="BG145" i="28"/>
  <c r="BF145" i="28"/>
  <c r="T145" i="28"/>
  <c r="R145" i="28"/>
  <c r="P145" i="28"/>
  <c r="BI141" i="28"/>
  <c r="BH141" i="28"/>
  <c r="BG141" i="28"/>
  <c r="BF141" i="28"/>
  <c r="T141" i="28"/>
  <c r="R141" i="28"/>
  <c r="P141" i="28"/>
  <c r="BI137" i="28"/>
  <c r="BH137" i="28"/>
  <c r="BG137" i="28"/>
  <c r="BF137" i="28"/>
  <c r="T137" i="28"/>
  <c r="R137" i="28"/>
  <c r="P137" i="28"/>
  <c r="BI133" i="28"/>
  <c r="BH133" i="28"/>
  <c r="BG133" i="28"/>
  <c r="BF133" i="28"/>
  <c r="T133" i="28"/>
  <c r="R133" i="28"/>
  <c r="P133" i="28"/>
  <c r="BI129" i="28"/>
  <c r="BH129" i="28"/>
  <c r="BG129" i="28"/>
  <c r="BF129" i="28"/>
  <c r="T129" i="28"/>
  <c r="R129" i="28"/>
  <c r="P129" i="28"/>
  <c r="J123" i="28"/>
  <c r="J122" i="28"/>
  <c r="F122" i="28"/>
  <c r="F120" i="28"/>
  <c r="E118" i="28"/>
  <c r="J94" i="28"/>
  <c r="J93" i="28"/>
  <c r="F93" i="28"/>
  <c r="F91" i="28"/>
  <c r="E89" i="28"/>
  <c r="J20" i="28"/>
  <c r="E20" i="28"/>
  <c r="F123" i="28"/>
  <c r="J19" i="28"/>
  <c r="J14" i="28"/>
  <c r="J120" i="28"/>
  <c r="E7" i="28"/>
  <c r="E85" i="28"/>
  <c r="J39" i="27"/>
  <c r="J38" i="27"/>
  <c r="AY127" i="1"/>
  <c r="J37" i="27"/>
  <c r="AX127" i="1"/>
  <c r="BI350" i="27"/>
  <c r="BH350" i="27"/>
  <c r="BG350" i="27"/>
  <c r="BF350" i="27"/>
  <c r="T350" i="27"/>
  <c r="R350" i="27"/>
  <c r="P350" i="27"/>
  <c r="BI345" i="27"/>
  <c r="BH345" i="27"/>
  <c r="BG345" i="27"/>
  <c r="BF345" i="27"/>
  <c r="T345" i="27"/>
  <c r="R345" i="27"/>
  <c r="P345" i="27"/>
  <c r="BI342" i="27"/>
  <c r="BH342" i="27"/>
  <c r="BG342" i="27"/>
  <c r="BF342" i="27"/>
  <c r="T342" i="27"/>
  <c r="R342" i="27"/>
  <c r="P342" i="27"/>
  <c r="BI335" i="27"/>
  <c r="BH335" i="27"/>
  <c r="BG335" i="27"/>
  <c r="BF335" i="27"/>
  <c r="T335" i="27"/>
  <c r="R335" i="27"/>
  <c r="P335" i="27"/>
  <c r="BI331" i="27"/>
  <c r="BH331" i="27"/>
  <c r="BG331" i="27"/>
  <c r="BF331" i="27"/>
  <c r="T331" i="27"/>
  <c r="R331" i="27"/>
  <c r="P331" i="27"/>
  <c r="BI327" i="27"/>
  <c r="BH327" i="27"/>
  <c r="BG327" i="27"/>
  <c r="BF327" i="27"/>
  <c r="T327" i="27"/>
  <c r="R327" i="27"/>
  <c r="P327" i="27"/>
  <c r="BI323" i="27"/>
  <c r="BH323" i="27"/>
  <c r="BG323" i="27"/>
  <c r="BF323" i="27"/>
  <c r="T323" i="27"/>
  <c r="R323" i="27"/>
  <c r="P323" i="27"/>
  <c r="BI320" i="27"/>
  <c r="BH320" i="27"/>
  <c r="BG320" i="27"/>
  <c r="BF320" i="27"/>
  <c r="T320" i="27"/>
  <c r="R320" i="27"/>
  <c r="P320" i="27"/>
  <c r="BI316" i="27"/>
  <c r="BH316" i="27"/>
  <c r="BG316" i="27"/>
  <c r="BF316" i="27"/>
  <c r="T316" i="27"/>
  <c r="R316" i="27"/>
  <c r="P316" i="27"/>
  <c r="BI312" i="27"/>
  <c r="BH312" i="27"/>
  <c r="BG312" i="27"/>
  <c r="BF312" i="27"/>
  <c r="T312" i="27"/>
  <c r="R312" i="27"/>
  <c r="P312" i="27"/>
  <c r="BI310" i="27"/>
  <c r="BH310" i="27"/>
  <c r="BG310" i="27"/>
  <c r="BF310" i="27"/>
  <c r="T310" i="27"/>
  <c r="R310" i="27"/>
  <c r="P310" i="27"/>
  <c r="BI306" i="27"/>
  <c r="BH306" i="27"/>
  <c r="BG306" i="27"/>
  <c r="BF306" i="27"/>
  <c r="T306" i="27"/>
  <c r="R306" i="27"/>
  <c r="P306" i="27"/>
  <c r="BI304" i="27"/>
  <c r="BH304" i="27"/>
  <c r="BG304" i="27"/>
  <c r="BF304" i="27"/>
  <c r="T304" i="27"/>
  <c r="R304" i="27"/>
  <c r="P304" i="27"/>
  <c r="BI297" i="27"/>
  <c r="BH297" i="27"/>
  <c r="BG297" i="27"/>
  <c r="BF297" i="27"/>
  <c r="T297" i="27"/>
  <c r="R297" i="27"/>
  <c r="P297" i="27"/>
  <c r="BI294" i="27"/>
  <c r="BH294" i="27"/>
  <c r="BG294" i="27"/>
  <c r="BF294" i="27"/>
  <c r="T294" i="27"/>
  <c r="R294" i="27"/>
  <c r="P294" i="27"/>
  <c r="BI290" i="27"/>
  <c r="BH290" i="27"/>
  <c r="BG290" i="27"/>
  <c r="BF290" i="27"/>
  <c r="T290" i="27"/>
  <c r="R290" i="27"/>
  <c r="P290" i="27"/>
  <c r="BI287" i="27"/>
  <c r="BH287" i="27"/>
  <c r="BG287" i="27"/>
  <c r="BF287" i="27"/>
  <c r="T287" i="27"/>
  <c r="R287" i="27"/>
  <c r="P287" i="27"/>
  <c r="BI284" i="27"/>
  <c r="BH284" i="27"/>
  <c r="BG284" i="27"/>
  <c r="BF284" i="27"/>
  <c r="T284" i="27"/>
  <c r="R284" i="27"/>
  <c r="P284" i="27"/>
  <c r="BI279" i="27"/>
  <c r="BH279" i="27"/>
  <c r="BG279" i="27"/>
  <c r="BF279" i="27"/>
  <c r="T279" i="27"/>
  <c r="R279" i="27"/>
  <c r="P279" i="27"/>
  <c r="BI277" i="27"/>
  <c r="BH277" i="27"/>
  <c r="BG277" i="27"/>
  <c r="BF277" i="27"/>
  <c r="T277" i="27"/>
  <c r="R277" i="27"/>
  <c r="P277" i="27"/>
  <c r="BI273" i="27"/>
  <c r="BH273" i="27"/>
  <c r="BG273" i="27"/>
  <c r="BF273" i="27"/>
  <c r="T273" i="27"/>
  <c r="R273" i="27"/>
  <c r="P273" i="27"/>
  <c r="BI271" i="27"/>
  <c r="BH271" i="27"/>
  <c r="BG271" i="27"/>
  <c r="BF271" i="27"/>
  <c r="T271" i="27"/>
  <c r="R271" i="27"/>
  <c r="P271" i="27"/>
  <c r="BI267" i="27"/>
  <c r="BH267" i="27"/>
  <c r="BG267" i="27"/>
  <c r="BF267" i="27"/>
  <c r="T267" i="27"/>
  <c r="R267" i="27"/>
  <c r="P267" i="27"/>
  <c r="BI265" i="27"/>
  <c r="BH265" i="27"/>
  <c r="BG265" i="27"/>
  <c r="BF265" i="27"/>
  <c r="T265" i="27"/>
  <c r="R265" i="27"/>
  <c r="P265" i="27"/>
  <c r="BI261" i="27"/>
  <c r="BH261" i="27"/>
  <c r="BG261" i="27"/>
  <c r="BF261" i="27"/>
  <c r="T261" i="27"/>
  <c r="R261" i="27"/>
  <c r="P261" i="27"/>
  <c r="BI259" i="27"/>
  <c r="BH259" i="27"/>
  <c r="BG259" i="27"/>
  <c r="BF259" i="27"/>
  <c r="T259" i="27"/>
  <c r="R259" i="27"/>
  <c r="P259" i="27"/>
  <c r="BI255" i="27"/>
  <c r="BH255" i="27"/>
  <c r="BG255" i="27"/>
  <c r="BF255" i="27"/>
  <c r="T255" i="27"/>
  <c r="R255" i="27"/>
  <c r="P255" i="27"/>
  <c r="BI253" i="27"/>
  <c r="BH253" i="27"/>
  <c r="BG253" i="27"/>
  <c r="BF253" i="27"/>
  <c r="T253" i="27"/>
  <c r="R253" i="27"/>
  <c r="P253" i="27"/>
  <c r="BI251" i="27"/>
  <c r="BH251" i="27"/>
  <c r="BG251" i="27"/>
  <c r="BF251" i="27"/>
  <c r="T251" i="27"/>
  <c r="R251" i="27"/>
  <c r="P251" i="27"/>
  <c r="BI248" i="27"/>
  <c r="BH248" i="27"/>
  <c r="BG248" i="27"/>
  <c r="BF248" i="27"/>
  <c r="T248" i="27"/>
  <c r="R248" i="27"/>
  <c r="P248" i="27"/>
  <c r="BI245" i="27"/>
  <c r="BH245" i="27"/>
  <c r="BG245" i="27"/>
  <c r="BF245" i="27"/>
  <c r="T245" i="27"/>
  <c r="R245" i="27"/>
  <c r="P245" i="27"/>
  <c r="BI241" i="27"/>
  <c r="BH241" i="27"/>
  <c r="BG241" i="27"/>
  <c r="BF241" i="27"/>
  <c r="T241" i="27"/>
  <c r="R241" i="27"/>
  <c r="P241" i="27"/>
  <c r="BI239" i="27"/>
  <c r="BH239" i="27"/>
  <c r="BG239" i="27"/>
  <c r="BF239" i="27"/>
  <c r="T239" i="27"/>
  <c r="R239" i="27"/>
  <c r="P239" i="27"/>
  <c r="BI234" i="27"/>
  <c r="BH234" i="27"/>
  <c r="BG234" i="27"/>
  <c r="BF234" i="27"/>
  <c r="T234" i="27"/>
  <c r="R234" i="27"/>
  <c r="P234" i="27"/>
  <c r="BI231" i="27"/>
  <c r="BH231" i="27"/>
  <c r="BG231" i="27"/>
  <c r="BF231" i="27"/>
  <c r="T231" i="27"/>
  <c r="R231" i="27"/>
  <c r="P231" i="27"/>
  <c r="BI228" i="27"/>
  <c r="BH228" i="27"/>
  <c r="BG228" i="27"/>
  <c r="BF228" i="27"/>
  <c r="T228" i="27"/>
  <c r="R228" i="27"/>
  <c r="P228" i="27"/>
  <c r="BI225" i="27"/>
  <c r="BH225" i="27"/>
  <c r="BG225" i="27"/>
  <c r="BF225" i="27"/>
  <c r="T225" i="27"/>
  <c r="R225" i="27"/>
  <c r="P225" i="27"/>
  <c r="BI220" i="27"/>
  <c r="BH220" i="27"/>
  <c r="BG220" i="27"/>
  <c r="BF220" i="27"/>
  <c r="T220" i="27"/>
  <c r="T219" i="27"/>
  <c r="R220" i="27"/>
  <c r="R219" i="27"/>
  <c r="P220" i="27"/>
  <c r="P219" i="27"/>
  <c r="BI215" i="27"/>
  <c r="BH215" i="27"/>
  <c r="BG215" i="27"/>
  <c r="BF215" i="27"/>
  <c r="T215" i="27"/>
  <c r="R215" i="27"/>
  <c r="P215" i="27"/>
  <c r="BI211" i="27"/>
  <c r="BH211" i="27"/>
  <c r="BG211" i="27"/>
  <c r="BF211" i="27"/>
  <c r="T211" i="27"/>
  <c r="R211" i="27"/>
  <c r="P211" i="27"/>
  <c r="BI207" i="27"/>
  <c r="BH207" i="27"/>
  <c r="BG207" i="27"/>
  <c r="BF207" i="27"/>
  <c r="T207" i="27"/>
  <c r="R207" i="27"/>
  <c r="P207" i="27"/>
  <c r="BI199" i="27"/>
  <c r="BH199" i="27"/>
  <c r="BG199" i="27"/>
  <c r="BF199" i="27"/>
  <c r="T199" i="27"/>
  <c r="R199" i="27"/>
  <c r="P199" i="27"/>
  <c r="BI195" i="27"/>
  <c r="BH195" i="27"/>
  <c r="BG195" i="27"/>
  <c r="BF195" i="27"/>
  <c r="T195" i="27"/>
  <c r="R195" i="27"/>
  <c r="P195" i="27"/>
  <c r="BI191" i="27"/>
  <c r="BH191" i="27"/>
  <c r="BG191" i="27"/>
  <c r="BF191" i="27"/>
  <c r="T191" i="27"/>
  <c r="R191" i="27"/>
  <c r="P191" i="27"/>
  <c r="BI187" i="27"/>
  <c r="BH187" i="27"/>
  <c r="BG187" i="27"/>
  <c r="BF187" i="27"/>
  <c r="T187" i="27"/>
  <c r="R187" i="27"/>
  <c r="P187" i="27"/>
  <c r="BI183" i="27"/>
  <c r="BH183" i="27"/>
  <c r="BG183" i="27"/>
  <c r="BF183" i="27"/>
  <c r="T183" i="27"/>
  <c r="R183" i="27"/>
  <c r="P183" i="27"/>
  <c r="BI179" i="27"/>
  <c r="BH179" i="27"/>
  <c r="BG179" i="27"/>
  <c r="BF179" i="27"/>
  <c r="T179" i="27"/>
  <c r="R179" i="27"/>
  <c r="P179" i="27"/>
  <c r="BI175" i="27"/>
  <c r="BH175" i="27"/>
  <c r="BG175" i="27"/>
  <c r="BF175" i="27"/>
  <c r="T175" i="27"/>
  <c r="R175" i="27"/>
  <c r="P175" i="27"/>
  <c r="BI171" i="27"/>
  <c r="BH171" i="27"/>
  <c r="BG171" i="27"/>
  <c r="BF171" i="27"/>
  <c r="T171" i="27"/>
  <c r="R171" i="27"/>
  <c r="P171" i="27"/>
  <c r="BI167" i="27"/>
  <c r="BH167" i="27"/>
  <c r="BG167" i="27"/>
  <c r="BF167" i="27"/>
  <c r="T167" i="27"/>
  <c r="R167" i="27"/>
  <c r="P167" i="27"/>
  <c r="BI159" i="27"/>
  <c r="BH159" i="27"/>
  <c r="BG159" i="27"/>
  <c r="BF159" i="27"/>
  <c r="T159" i="27"/>
  <c r="R159" i="27"/>
  <c r="P159" i="27"/>
  <c r="BI155" i="27"/>
  <c r="BH155" i="27"/>
  <c r="BG155" i="27"/>
  <c r="BF155" i="27"/>
  <c r="T155" i="27"/>
  <c r="R155" i="27"/>
  <c r="P155" i="27"/>
  <c r="BI151" i="27"/>
  <c r="BH151" i="27"/>
  <c r="BG151" i="27"/>
  <c r="BF151" i="27"/>
  <c r="T151" i="27"/>
  <c r="R151" i="27"/>
  <c r="P151" i="27"/>
  <c r="BI144" i="27"/>
  <c r="BH144" i="27"/>
  <c r="BG144" i="27"/>
  <c r="BF144" i="27"/>
  <c r="T144" i="27"/>
  <c r="R144" i="27"/>
  <c r="P144" i="27"/>
  <c r="BI140" i="27"/>
  <c r="BH140" i="27"/>
  <c r="BG140" i="27"/>
  <c r="BF140" i="27"/>
  <c r="T140" i="27"/>
  <c r="R140" i="27"/>
  <c r="P140" i="27"/>
  <c r="BI135" i="27"/>
  <c r="BH135" i="27"/>
  <c r="BG135" i="27"/>
  <c r="BF135" i="27"/>
  <c r="T135" i="27"/>
  <c r="R135" i="27"/>
  <c r="P135" i="27"/>
  <c r="BI130" i="27"/>
  <c r="BH130" i="27"/>
  <c r="BG130" i="27"/>
  <c r="BF130" i="27"/>
  <c r="T130" i="27"/>
  <c r="R130" i="27"/>
  <c r="P130" i="27"/>
  <c r="J124" i="27"/>
  <c r="J123" i="27"/>
  <c r="F123" i="27"/>
  <c r="F121" i="27"/>
  <c r="E119" i="27"/>
  <c r="J94" i="27"/>
  <c r="J93" i="27"/>
  <c r="F93" i="27"/>
  <c r="F91" i="27"/>
  <c r="E89" i="27"/>
  <c r="J20" i="27"/>
  <c r="E20" i="27"/>
  <c r="F124" i="27"/>
  <c r="J19" i="27"/>
  <c r="J14" i="27"/>
  <c r="J121" i="27"/>
  <c r="E7" i="27"/>
  <c r="E115" i="27"/>
  <c r="J37" i="26"/>
  <c r="J36" i="26"/>
  <c r="AY125" i="1"/>
  <c r="J35" i="26"/>
  <c r="AX125" i="1"/>
  <c r="BI216" i="26"/>
  <c r="BH216" i="26"/>
  <c r="BG216" i="26"/>
  <c r="BF216" i="26"/>
  <c r="T216" i="26"/>
  <c r="T215" i="26"/>
  <c r="R216" i="26"/>
  <c r="R215" i="26"/>
  <c r="P216" i="26"/>
  <c r="P215" i="26"/>
  <c r="BI213" i="26"/>
  <c r="BH213" i="26"/>
  <c r="BG213" i="26"/>
  <c r="BF213" i="26"/>
  <c r="T213" i="26"/>
  <c r="R213" i="26"/>
  <c r="P213" i="26"/>
  <c r="BI211" i="26"/>
  <c r="BH211" i="26"/>
  <c r="BG211" i="26"/>
  <c r="BF211" i="26"/>
  <c r="T211" i="26"/>
  <c r="R211" i="26"/>
  <c r="P211" i="26"/>
  <c r="BI209" i="26"/>
  <c r="BH209" i="26"/>
  <c r="BG209" i="26"/>
  <c r="BF209" i="26"/>
  <c r="T209" i="26"/>
  <c r="R209" i="26"/>
  <c r="P209" i="26"/>
  <c r="BI207" i="26"/>
  <c r="BH207" i="26"/>
  <c r="BG207" i="26"/>
  <c r="BF207" i="26"/>
  <c r="T207" i="26"/>
  <c r="R207" i="26"/>
  <c r="P207" i="26"/>
  <c r="BI205" i="26"/>
  <c r="BH205" i="26"/>
  <c r="BG205" i="26"/>
  <c r="BF205" i="26"/>
  <c r="T205" i="26"/>
  <c r="R205" i="26"/>
  <c r="P205" i="26"/>
  <c r="BI203" i="26"/>
  <c r="BH203" i="26"/>
  <c r="BG203" i="26"/>
  <c r="BF203" i="26"/>
  <c r="T203" i="26"/>
  <c r="R203" i="26"/>
  <c r="P203" i="26"/>
  <c r="BI201" i="26"/>
  <c r="BH201" i="26"/>
  <c r="BG201" i="26"/>
  <c r="BF201" i="26"/>
  <c r="T201" i="26"/>
  <c r="R201" i="26"/>
  <c r="P201" i="26"/>
  <c r="BI199" i="26"/>
  <c r="BH199" i="26"/>
  <c r="BG199" i="26"/>
  <c r="BF199" i="26"/>
  <c r="T199" i="26"/>
  <c r="R199" i="26"/>
  <c r="P199" i="26"/>
  <c r="BI197" i="26"/>
  <c r="BH197" i="26"/>
  <c r="BG197" i="26"/>
  <c r="BF197" i="26"/>
  <c r="T197" i="26"/>
  <c r="R197" i="26"/>
  <c r="P197" i="26"/>
  <c r="BI195" i="26"/>
  <c r="BH195" i="26"/>
  <c r="BG195" i="26"/>
  <c r="BF195" i="26"/>
  <c r="T195" i="26"/>
  <c r="R195" i="26"/>
  <c r="P195" i="26"/>
  <c r="BI193" i="26"/>
  <c r="BH193" i="26"/>
  <c r="BG193" i="26"/>
  <c r="BF193" i="26"/>
  <c r="T193" i="26"/>
  <c r="R193" i="26"/>
  <c r="P193" i="26"/>
  <c r="BI191" i="26"/>
  <c r="BH191" i="26"/>
  <c r="BG191" i="26"/>
  <c r="BF191" i="26"/>
  <c r="T191" i="26"/>
  <c r="R191" i="26"/>
  <c r="P191" i="26"/>
  <c r="BI187" i="26"/>
  <c r="BH187" i="26"/>
  <c r="BG187" i="26"/>
  <c r="BF187" i="26"/>
  <c r="T187" i="26"/>
  <c r="R187" i="26"/>
  <c r="P187" i="26"/>
  <c r="BI185" i="26"/>
  <c r="BH185" i="26"/>
  <c r="BG185" i="26"/>
  <c r="BF185" i="26"/>
  <c r="T185" i="26"/>
  <c r="R185" i="26"/>
  <c r="P185" i="26"/>
  <c r="BI182" i="26"/>
  <c r="BH182" i="26"/>
  <c r="BG182" i="26"/>
  <c r="BF182" i="26"/>
  <c r="T182" i="26"/>
  <c r="R182" i="26"/>
  <c r="P182" i="26"/>
  <c r="BI180" i="26"/>
  <c r="BH180" i="26"/>
  <c r="BG180" i="26"/>
  <c r="BF180" i="26"/>
  <c r="T180" i="26"/>
  <c r="R180" i="26"/>
  <c r="P180" i="26"/>
  <c r="BI178" i="26"/>
  <c r="BH178" i="26"/>
  <c r="BG178" i="26"/>
  <c r="BF178" i="26"/>
  <c r="T178" i="26"/>
  <c r="R178" i="26"/>
  <c r="P178" i="26"/>
  <c r="BI176" i="26"/>
  <c r="BH176" i="26"/>
  <c r="BG176" i="26"/>
  <c r="BF176" i="26"/>
  <c r="T176" i="26"/>
  <c r="R176" i="26"/>
  <c r="P176" i="26"/>
  <c r="BI174" i="26"/>
  <c r="BH174" i="26"/>
  <c r="BG174" i="26"/>
  <c r="BF174" i="26"/>
  <c r="T174" i="26"/>
  <c r="R174" i="26"/>
  <c r="P174" i="26"/>
  <c r="BI172" i="26"/>
  <c r="BH172" i="26"/>
  <c r="BG172" i="26"/>
  <c r="BF172" i="26"/>
  <c r="T172" i="26"/>
  <c r="R172" i="26"/>
  <c r="P172" i="26"/>
  <c r="BI170" i="26"/>
  <c r="BH170" i="26"/>
  <c r="BG170" i="26"/>
  <c r="BF170" i="26"/>
  <c r="T170" i="26"/>
  <c r="R170" i="26"/>
  <c r="P170" i="26"/>
  <c r="BI167" i="26"/>
  <c r="BH167" i="26"/>
  <c r="BG167" i="26"/>
  <c r="BF167" i="26"/>
  <c r="T167" i="26"/>
  <c r="R167" i="26"/>
  <c r="P167" i="26"/>
  <c r="BI165" i="26"/>
  <c r="BH165" i="26"/>
  <c r="BG165" i="26"/>
  <c r="BF165" i="26"/>
  <c r="T165" i="26"/>
  <c r="R165" i="26"/>
  <c r="P165" i="26"/>
  <c r="BI163" i="26"/>
  <c r="BH163" i="26"/>
  <c r="BG163" i="26"/>
  <c r="BF163" i="26"/>
  <c r="T163" i="26"/>
  <c r="R163" i="26"/>
  <c r="P163" i="26"/>
  <c r="BI161" i="26"/>
  <c r="BH161" i="26"/>
  <c r="BG161" i="26"/>
  <c r="BF161" i="26"/>
  <c r="T161" i="26"/>
  <c r="R161" i="26"/>
  <c r="P161" i="26"/>
  <c r="BI159" i="26"/>
  <c r="BH159" i="26"/>
  <c r="BG159" i="26"/>
  <c r="BF159" i="26"/>
  <c r="T159" i="26"/>
  <c r="R159" i="26"/>
  <c r="P159" i="26"/>
  <c r="BI157" i="26"/>
  <c r="BH157" i="26"/>
  <c r="BG157" i="26"/>
  <c r="BF157" i="26"/>
  <c r="T157" i="26"/>
  <c r="R157" i="26"/>
  <c r="P157" i="26"/>
  <c r="BI155" i="26"/>
  <c r="BH155" i="26"/>
  <c r="BG155" i="26"/>
  <c r="BF155" i="26"/>
  <c r="T155" i="26"/>
  <c r="R155" i="26"/>
  <c r="P155" i="26"/>
  <c r="BI152" i="26"/>
  <c r="BH152" i="26"/>
  <c r="BG152" i="26"/>
  <c r="BF152" i="26"/>
  <c r="T152" i="26"/>
  <c r="R152" i="26"/>
  <c r="P152" i="26"/>
  <c r="BI150" i="26"/>
  <c r="BH150" i="26"/>
  <c r="BG150" i="26"/>
  <c r="BF150" i="26"/>
  <c r="T150" i="26"/>
  <c r="R150" i="26"/>
  <c r="P150" i="26"/>
  <c r="BI148" i="26"/>
  <c r="BH148" i="26"/>
  <c r="BG148" i="26"/>
  <c r="BF148" i="26"/>
  <c r="T148" i="26"/>
  <c r="R148" i="26"/>
  <c r="P148" i="26"/>
  <c r="BI145" i="26"/>
  <c r="BH145" i="26"/>
  <c r="BG145" i="26"/>
  <c r="BF145" i="26"/>
  <c r="T145" i="26"/>
  <c r="R145" i="26"/>
  <c r="P145" i="26"/>
  <c r="BI143" i="26"/>
  <c r="BH143" i="26"/>
  <c r="BG143" i="26"/>
  <c r="BF143" i="26"/>
  <c r="T143" i="26"/>
  <c r="R143" i="26"/>
  <c r="P143" i="26"/>
  <c r="BI141" i="26"/>
  <c r="BH141" i="26"/>
  <c r="BG141" i="26"/>
  <c r="BF141" i="26"/>
  <c r="T141" i="26"/>
  <c r="R141" i="26"/>
  <c r="P141" i="26"/>
  <c r="BI138" i="26"/>
  <c r="BH138" i="26"/>
  <c r="BG138" i="26"/>
  <c r="BF138" i="26"/>
  <c r="T138" i="26"/>
  <c r="R138" i="26"/>
  <c r="P138" i="26"/>
  <c r="BI136" i="26"/>
  <c r="BH136" i="26"/>
  <c r="BG136" i="26"/>
  <c r="BF136" i="26"/>
  <c r="T136" i="26"/>
  <c r="R136" i="26"/>
  <c r="P136" i="26"/>
  <c r="BI134" i="26"/>
  <c r="BH134" i="26"/>
  <c r="BG134" i="26"/>
  <c r="BF134" i="26"/>
  <c r="T134" i="26"/>
  <c r="R134" i="26"/>
  <c r="P134" i="26"/>
  <c r="BI131" i="26"/>
  <c r="BH131" i="26"/>
  <c r="BG131" i="26"/>
  <c r="BF131" i="26"/>
  <c r="T131" i="26"/>
  <c r="R131" i="26"/>
  <c r="P131" i="26"/>
  <c r="BI129" i="26"/>
  <c r="BH129" i="26"/>
  <c r="BG129" i="26"/>
  <c r="BF129" i="26"/>
  <c r="T129" i="26"/>
  <c r="R129" i="26"/>
  <c r="P129" i="26"/>
  <c r="BI127" i="26"/>
  <c r="BH127" i="26"/>
  <c r="BG127" i="26"/>
  <c r="BF127" i="26"/>
  <c r="T127" i="26"/>
  <c r="R127" i="26"/>
  <c r="P127" i="26"/>
  <c r="BI125" i="26"/>
  <c r="BH125" i="26"/>
  <c r="BG125" i="26"/>
  <c r="BF125" i="26"/>
  <c r="T125" i="26"/>
  <c r="R125" i="26"/>
  <c r="P125" i="26"/>
  <c r="J118" i="26"/>
  <c r="F118" i="26"/>
  <c r="F116" i="26"/>
  <c r="E114" i="26"/>
  <c r="J91" i="26"/>
  <c r="F91" i="26"/>
  <c r="F89" i="26"/>
  <c r="E87" i="26"/>
  <c r="J24" i="26"/>
  <c r="E24" i="26"/>
  <c r="J92" i="26"/>
  <c r="J23" i="26"/>
  <c r="J18" i="26"/>
  <c r="E18" i="26"/>
  <c r="F119" i="26"/>
  <c r="J17" i="26"/>
  <c r="J12" i="26"/>
  <c r="J116" i="26"/>
  <c r="E7" i="26"/>
  <c r="E85" i="26"/>
  <c r="J39" i="25"/>
  <c r="J38" i="25"/>
  <c r="AY124" i="1"/>
  <c r="J37" i="25"/>
  <c r="AX124" i="1"/>
  <c r="BI161" i="25"/>
  <c r="BH161" i="25"/>
  <c r="BG161" i="25"/>
  <c r="BE161" i="25"/>
  <c r="T161" i="25"/>
  <c r="R161" i="25"/>
  <c r="P161" i="25"/>
  <c r="BI159" i="25"/>
  <c r="BH159" i="25"/>
  <c r="BG159" i="25"/>
  <c r="BE159" i="25"/>
  <c r="T159" i="25"/>
  <c r="R159" i="25"/>
  <c r="P159" i="25"/>
  <c r="BI157" i="25"/>
  <c r="BH157" i="25"/>
  <c r="BG157" i="25"/>
  <c r="BE157" i="25"/>
  <c r="T157" i="25"/>
  <c r="R157" i="25"/>
  <c r="P157" i="25"/>
  <c r="BI153" i="25"/>
  <c r="BH153" i="25"/>
  <c r="BG153" i="25"/>
  <c r="BE153" i="25"/>
  <c r="T153" i="25"/>
  <c r="T152" i="25"/>
  <c r="R153" i="25"/>
  <c r="R152" i="25"/>
  <c r="P153" i="25"/>
  <c r="P152" i="25"/>
  <c r="BI148" i="25"/>
  <c r="BH148" i="25"/>
  <c r="BG148" i="25"/>
  <c r="BE148" i="25"/>
  <c r="T148" i="25"/>
  <c r="T147" i="25"/>
  <c r="R148" i="25"/>
  <c r="R147" i="25"/>
  <c r="P148" i="25"/>
  <c r="P147" i="25"/>
  <c r="BI145" i="25"/>
  <c r="BH145" i="25"/>
  <c r="BG145" i="25"/>
  <c r="BE145" i="25"/>
  <c r="T145" i="25"/>
  <c r="R145" i="25"/>
  <c r="P145" i="25"/>
  <c r="BI143" i="25"/>
  <c r="BH143" i="25"/>
  <c r="BG143" i="25"/>
  <c r="BE143" i="25"/>
  <c r="T143" i="25"/>
  <c r="R143" i="25"/>
  <c r="P143" i="25"/>
  <c r="BI140" i="25"/>
  <c r="BH140" i="25"/>
  <c r="BG140" i="25"/>
  <c r="BE140" i="25"/>
  <c r="T140" i="25"/>
  <c r="R140" i="25"/>
  <c r="P140" i="25"/>
  <c r="BI137" i="25"/>
  <c r="BH137" i="25"/>
  <c r="BG137" i="25"/>
  <c r="BE137" i="25"/>
  <c r="T137" i="25"/>
  <c r="R137" i="25"/>
  <c r="P137" i="25"/>
  <c r="BI133" i="25"/>
  <c r="BH133" i="25"/>
  <c r="BG133" i="25"/>
  <c r="BE133" i="25"/>
  <c r="T133" i="25"/>
  <c r="R133" i="25"/>
  <c r="P133" i="25"/>
  <c r="BI129" i="25"/>
  <c r="BH129" i="25"/>
  <c r="BG129" i="25"/>
  <c r="BE129" i="25"/>
  <c r="T129" i="25"/>
  <c r="R129" i="25"/>
  <c r="P129" i="25"/>
  <c r="J122" i="25"/>
  <c r="F122" i="25"/>
  <c r="F120" i="25"/>
  <c r="E118" i="25"/>
  <c r="J93" i="25"/>
  <c r="F93" i="25"/>
  <c r="F91" i="25"/>
  <c r="E89" i="25"/>
  <c r="J26" i="25"/>
  <c r="E26" i="25"/>
  <c r="J123" i="25"/>
  <c r="J25" i="25"/>
  <c r="J20" i="25"/>
  <c r="E20" i="25"/>
  <c r="F123" i="25"/>
  <c r="J19" i="25"/>
  <c r="J14" i="25"/>
  <c r="J120" i="25"/>
  <c r="E7" i="25"/>
  <c r="E85" i="25"/>
  <c r="J39" i="24"/>
  <c r="J38" i="24"/>
  <c r="AY123" i="1"/>
  <c r="J37" i="24"/>
  <c r="AX123" i="1"/>
  <c r="BI161" i="24"/>
  <c r="BH161" i="24"/>
  <c r="BG161" i="24"/>
  <c r="BE161" i="24"/>
  <c r="T161" i="24"/>
  <c r="R161" i="24"/>
  <c r="P161" i="24"/>
  <c r="BI159" i="24"/>
  <c r="BH159" i="24"/>
  <c r="BG159" i="24"/>
  <c r="BE159" i="24"/>
  <c r="T159" i="24"/>
  <c r="R159" i="24"/>
  <c r="P159" i="24"/>
  <c r="BI157" i="24"/>
  <c r="BH157" i="24"/>
  <c r="BG157" i="24"/>
  <c r="BE157" i="24"/>
  <c r="T157" i="24"/>
  <c r="R157" i="24"/>
  <c r="P157" i="24"/>
  <c r="BI153" i="24"/>
  <c r="BH153" i="24"/>
  <c r="BG153" i="24"/>
  <c r="BE153" i="24"/>
  <c r="T153" i="24"/>
  <c r="T152" i="24"/>
  <c r="R153" i="24"/>
  <c r="R152" i="24"/>
  <c r="P153" i="24"/>
  <c r="P152" i="24"/>
  <c r="BI148" i="24"/>
  <c r="BH148" i="24"/>
  <c r="BG148" i="24"/>
  <c r="BE148" i="24"/>
  <c r="T148" i="24"/>
  <c r="T147" i="24"/>
  <c r="R148" i="24"/>
  <c r="R147" i="24"/>
  <c r="P148" i="24"/>
  <c r="P147" i="24"/>
  <c r="BI145" i="24"/>
  <c r="BH145" i="24"/>
  <c r="BG145" i="24"/>
  <c r="BE145" i="24"/>
  <c r="T145" i="24"/>
  <c r="R145" i="24"/>
  <c r="P145" i="24"/>
  <c r="BI143" i="24"/>
  <c r="BH143" i="24"/>
  <c r="BG143" i="24"/>
  <c r="BE143" i="24"/>
  <c r="T143" i="24"/>
  <c r="R143" i="24"/>
  <c r="P143" i="24"/>
  <c r="BI140" i="24"/>
  <c r="BH140" i="24"/>
  <c r="BG140" i="24"/>
  <c r="BE140" i="24"/>
  <c r="T140" i="24"/>
  <c r="R140" i="24"/>
  <c r="P140" i="24"/>
  <c r="BI137" i="24"/>
  <c r="BH137" i="24"/>
  <c r="BG137" i="24"/>
  <c r="BE137" i="24"/>
  <c r="T137" i="24"/>
  <c r="R137" i="24"/>
  <c r="P137" i="24"/>
  <c r="BI133" i="24"/>
  <c r="BH133" i="24"/>
  <c r="BG133" i="24"/>
  <c r="BE133" i="24"/>
  <c r="T133" i="24"/>
  <c r="R133" i="24"/>
  <c r="P133" i="24"/>
  <c r="BI129" i="24"/>
  <c r="BH129" i="24"/>
  <c r="BG129" i="24"/>
  <c r="BE129" i="24"/>
  <c r="T129" i="24"/>
  <c r="R129" i="24"/>
  <c r="P129" i="24"/>
  <c r="J122" i="24"/>
  <c r="F122" i="24"/>
  <c r="F120" i="24"/>
  <c r="E118" i="24"/>
  <c r="J93" i="24"/>
  <c r="F93" i="24"/>
  <c r="F91" i="24"/>
  <c r="E89" i="24"/>
  <c r="J26" i="24"/>
  <c r="E26" i="24"/>
  <c r="J123" i="24"/>
  <c r="J25" i="24"/>
  <c r="J20" i="24"/>
  <c r="E20" i="24"/>
  <c r="F123" i="24"/>
  <c r="J19" i="24"/>
  <c r="J14" i="24"/>
  <c r="J91" i="24"/>
  <c r="E7" i="24"/>
  <c r="E114" i="24"/>
  <c r="J39" i="23"/>
  <c r="J38" i="23"/>
  <c r="AY121" i="1"/>
  <c r="J37" i="23"/>
  <c r="AX121" i="1"/>
  <c r="BI225" i="23"/>
  <c r="BH225" i="23"/>
  <c r="BG225" i="23"/>
  <c r="BE225" i="23"/>
  <c r="T225" i="23"/>
  <c r="T224" i="23"/>
  <c r="R225" i="23"/>
  <c r="R224" i="23"/>
  <c r="P225" i="23"/>
  <c r="P224" i="23"/>
  <c r="BI223" i="23"/>
  <c r="BH223" i="23"/>
  <c r="BG223" i="23"/>
  <c r="BE223" i="23"/>
  <c r="T223" i="23"/>
  <c r="T222" i="23"/>
  <c r="R223" i="23"/>
  <c r="R222" i="23"/>
  <c r="P223" i="23"/>
  <c r="P222" i="23"/>
  <c r="BI220" i="23"/>
  <c r="BH220" i="23"/>
  <c r="BG220" i="23"/>
  <c r="BE220" i="23"/>
  <c r="T220" i="23"/>
  <c r="R220" i="23"/>
  <c r="P220" i="23"/>
  <c r="BI218" i="23"/>
  <c r="BH218" i="23"/>
  <c r="BG218" i="23"/>
  <c r="BE218" i="23"/>
  <c r="T218" i="23"/>
  <c r="R218" i="23"/>
  <c r="P218" i="23"/>
  <c r="BI216" i="23"/>
  <c r="BH216" i="23"/>
  <c r="BG216" i="23"/>
  <c r="BE216" i="23"/>
  <c r="T216" i="23"/>
  <c r="R216" i="23"/>
  <c r="P216" i="23"/>
  <c r="BI214" i="23"/>
  <c r="BH214" i="23"/>
  <c r="BG214" i="23"/>
  <c r="BE214" i="23"/>
  <c r="T214" i="23"/>
  <c r="R214" i="23"/>
  <c r="P214" i="23"/>
  <c r="BI212" i="23"/>
  <c r="BH212" i="23"/>
  <c r="BG212" i="23"/>
  <c r="BE212" i="23"/>
  <c r="T212" i="23"/>
  <c r="R212" i="23"/>
  <c r="P212" i="23"/>
  <c r="BI210" i="23"/>
  <c r="BH210" i="23"/>
  <c r="BG210" i="23"/>
  <c r="BE210" i="23"/>
  <c r="T210" i="23"/>
  <c r="R210" i="23"/>
  <c r="P210" i="23"/>
  <c r="BI208" i="23"/>
  <c r="BH208" i="23"/>
  <c r="BG208" i="23"/>
  <c r="BE208" i="23"/>
  <c r="T208" i="23"/>
  <c r="T207" i="23"/>
  <c r="R208" i="23"/>
  <c r="R207" i="23"/>
  <c r="P208" i="23"/>
  <c r="P207" i="23"/>
  <c r="BI205" i="23"/>
  <c r="BH205" i="23"/>
  <c r="BG205" i="23"/>
  <c r="BE205" i="23"/>
  <c r="T205" i="23"/>
  <c r="T204" i="23"/>
  <c r="R205" i="23"/>
  <c r="R204" i="23"/>
  <c r="P205" i="23"/>
  <c r="P204" i="23"/>
  <c r="BI201" i="23"/>
  <c r="BH201" i="23"/>
  <c r="BG201" i="23"/>
  <c r="BE201" i="23"/>
  <c r="T201" i="23"/>
  <c r="R201" i="23"/>
  <c r="P201" i="23"/>
  <c r="BI199" i="23"/>
  <c r="BH199" i="23"/>
  <c r="BG199" i="23"/>
  <c r="BE199" i="23"/>
  <c r="T199" i="23"/>
  <c r="R199" i="23"/>
  <c r="P199" i="23"/>
  <c r="BI196" i="23"/>
  <c r="BH196" i="23"/>
  <c r="BG196" i="23"/>
  <c r="BE196" i="23"/>
  <c r="T196" i="23"/>
  <c r="R196" i="23"/>
  <c r="P196" i="23"/>
  <c r="BI194" i="23"/>
  <c r="BH194" i="23"/>
  <c r="BG194" i="23"/>
  <c r="BE194" i="23"/>
  <c r="T194" i="23"/>
  <c r="R194" i="23"/>
  <c r="P194" i="23"/>
  <c r="BI192" i="23"/>
  <c r="BH192" i="23"/>
  <c r="BG192" i="23"/>
  <c r="BE192" i="23"/>
  <c r="T192" i="23"/>
  <c r="R192" i="23"/>
  <c r="P192" i="23"/>
  <c r="BI190" i="23"/>
  <c r="BH190" i="23"/>
  <c r="BG190" i="23"/>
  <c r="BE190" i="23"/>
  <c r="T190" i="23"/>
  <c r="R190" i="23"/>
  <c r="P190" i="23"/>
  <c r="BI188" i="23"/>
  <c r="BH188" i="23"/>
  <c r="BG188" i="23"/>
  <c r="BE188" i="23"/>
  <c r="T188" i="23"/>
  <c r="R188" i="23"/>
  <c r="P188" i="23"/>
  <c r="BI186" i="23"/>
  <c r="BH186" i="23"/>
  <c r="BG186" i="23"/>
  <c r="BE186" i="23"/>
  <c r="T186" i="23"/>
  <c r="R186" i="23"/>
  <c r="P186" i="23"/>
  <c r="BI183" i="23"/>
  <c r="BH183" i="23"/>
  <c r="BG183" i="23"/>
  <c r="BE183" i="23"/>
  <c r="T183" i="23"/>
  <c r="R183" i="23"/>
  <c r="P183" i="23"/>
  <c r="BI181" i="23"/>
  <c r="BH181" i="23"/>
  <c r="BG181" i="23"/>
  <c r="BE181" i="23"/>
  <c r="T181" i="23"/>
  <c r="R181" i="23"/>
  <c r="P181" i="23"/>
  <c r="BI179" i="23"/>
  <c r="BH179" i="23"/>
  <c r="BG179" i="23"/>
  <c r="BE179" i="23"/>
  <c r="T179" i="23"/>
  <c r="R179" i="23"/>
  <c r="P179" i="23"/>
  <c r="BI177" i="23"/>
  <c r="BH177" i="23"/>
  <c r="BG177" i="23"/>
  <c r="BE177" i="23"/>
  <c r="T177" i="23"/>
  <c r="R177" i="23"/>
  <c r="P177" i="23"/>
  <c r="BI174" i="23"/>
  <c r="BH174" i="23"/>
  <c r="BG174" i="23"/>
  <c r="BE174" i="23"/>
  <c r="T174" i="23"/>
  <c r="R174" i="23"/>
  <c r="P174" i="23"/>
  <c r="BI172" i="23"/>
  <c r="BH172" i="23"/>
  <c r="BG172" i="23"/>
  <c r="BE172" i="23"/>
  <c r="T172" i="23"/>
  <c r="R172" i="23"/>
  <c r="P172" i="23"/>
  <c r="BI170" i="23"/>
  <c r="BH170" i="23"/>
  <c r="BG170" i="23"/>
  <c r="BE170" i="23"/>
  <c r="T170" i="23"/>
  <c r="R170" i="23"/>
  <c r="P170" i="23"/>
  <c r="BI168" i="23"/>
  <c r="BH168" i="23"/>
  <c r="BG168" i="23"/>
  <c r="BE168" i="23"/>
  <c r="T168" i="23"/>
  <c r="R168" i="23"/>
  <c r="P168" i="23"/>
  <c r="BI166" i="23"/>
  <c r="BH166" i="23"/>
  <c r="BG166" i="23"/>
  <c r="BE166" i="23"/>
  <c r="T166" i="23"/>
  <c r="R166" i="23"/>
  <c r="P166" i="23"/>
  <c r="BI164" i="23"/>
  <c r="BH164" i="23"/>
  <c r="BG164" i="23"/>
  <c r="BE164" i="23"/>
  <c r="T164" i="23"/>
  <c r="R164" i="23"/>
  <c r="P164" i="23"/>
  <c r="BI162" i="23"/>
  <c r="BH162" i="23"/>
  <c r="BG162" i="23"/>
  <c r="BE162" i="23"/>
  <c r="T162" i="23"/>
  <c r="R162" i="23"/>
  <c r="P162" i="23"/>
  <c r="BI159" i="23"/>
  <c r="BH159" i="23"/>
  <c r="BG159" i="23"/>
  <c r="BE159" i="23"/>
  <c r="T159" i="23"/>
  <c r="R159" i="23"/>
  <c r="P159" i="23"/>
  <c r="BI157" i="23"/>
  <c r="BH157" i="23"/>
  <c r="BG157" i="23"/>
  <c r="BE157" i="23"/>
  <c r="T157" i="23"/>
  <c r="R157" i="23"/>
  <c r="P157" i="23"/>
  <c r="BI155" i="23"/>
  <c r="BH155" i="23"/>
  <c r="BG155" i="23"/>
  <c r="BE155" i="23"/>
  <c r="T155" i="23"/>
  <c r="R155" i="23"/>
  <c r="P155" i="23"/>
  <c r="BI152" i="23"/>
  <c r="BH152" i="23"/>
  <c r="BG152" i="23"/>
  <c r="BE152" i="23"/>
  <c r="T152" i="23"/>
  <c r="R152" i="23"/>
  <c r="P152" i="23"/>
  <c r="BI150" i="23"/>
  <c r="BH150" i="23"/>
  <c r="BG150" i="23"/>
  <c r="BE150" i="23"/>
  <c r="T150" i="23"/>
  <c r="R150" i="23"/>
  <c r="P150" i="23"/>
  <c r="BI148" i="23"/>
  <c r="BH148" i="23"/>
  <c r="BG148" i="23"/>
  <c r="BE148" i="23"/>
  <c r="T148" i="23"/>
  <c r="R148" i="23"/>
  <c r="P148" i="23"/>
  <c r="BI145" i="23"/>
  <c r="BH145" i="23"/>
  <c r="BG145" i="23"/>
  <c r="BE145" i="23"/>
  <c r="T145" i="23"/>
  <c r="R145" i="23"/>
  <c r="P145" i="23"/>
  <c r="BI143" i="23"/>
  <c r="BH143" i="23"/>
  <c r="BG143" i="23"/>
  <c r="BE143" i="23"/>
  <c r="T143" i="23"/>
  <c r="R143" i="23"/>
  <c r="P143" i="23"/>
  <c r="BI141" i="23"/>
  <c r="BH141" i="23"/>
  <c r="BG141" i="23"/>
  <c r="BE141" i="23"/>
  <c r="T141" i="23"/>
  <c r="R141" i="23"/>
  <c r="P141" i="23"/>
  <c r="BI138" i="23"/>
  <c r="BH138" i="23"/>
  <c r="BG138" i="23"/>
  <c r="BE138" i="23"/>
  <c r="T138" i="23"/>
  <c r="R138" i="23"/>
  <c r="P138" i="23"/>
  <c r="BI136" i="23"/>
  <c r="BH136" i="23"/>
  <c r="BG136" i="23"/>
  <c r="BE136" i="23"/>
  <c r="T136" i="23"/>
  <c r="R136" i="23"/>
  <c r="P136" i="23"/>
  <c r="BI134" i="23"/>
  <c r="BH134" i="23"/>
  <c r="BG134" i="23"/>
  <c r="BE134" i="23"/>
  <c r="T134" i="23"/>
  <c r="R134" i="23"/>
  <c r="P134" i="23"/>
  <c r="BI132" i="23"/>
  <c r="BH132" i="23"/>
  <c r="BG132" i="23"/>
  <c r="BE132" i="23"/>
  <c r="T132" i="23"/>
  <c r="R132" i="23"/>
  <c r="P132" i="23"/>
  <c r="J125" i="23"/>
  <c r="F125" i="23"/>
  <c r="F123" i="23"/>
  <c r="E121" i="23"/>
  <c r="J93" i="23"/>
  <c r="F93" i="23"/>
  <c r="F91" i="23"/>
  <c r="E89" i="23"/>
  <c r="J26" i="23"/>
  <c r="E26" i="23"/>
  <c r="J94" i="23"/>
  <c r="J25" i="23"/>
  <c r="J20" i="23"/>
  <c r="E20" i="23"/>
  <c r="F94" i="23"/>
  <c r="J19" i="23"/>
  <c r="J14" i="23"/>
  <c r="J123" i="23"/>
  <c r="E7" i="23"/>
  <c r="E117" i="23"/>
  <c r="J39" i="22"/>
  <c r="J38" i="22"/>
  <c r="AY120" i="1"/>
  <c r="J37" i="22"/>
  <c r="AX120" i="1"/>
  <c r="BI196" i="22"/>
  <c r="BH196" i="22"/>
  <c r="BG196" i="22"/>
  <c r="BE196" i="22"/>
  <c r="T196" i="22"/>
  <c r="T195" i="22"/>
  <c r="R196" i="22"/>
  <c r="R195" i="22"/>
  <c r="P196" i="22"/>
  <c r="P195" i="22"/>
  <c r="BI194" i="22"/>
  <c r="BH194" i="22"/>
  <c r="BG194" i="22"/>
  <c r="BE194" i="22"/>
  <c r="T194" i="22"/>
  <c r="R194" i="22"/>
  <c r="P194" i="22"/>
  <c r="BI193" i="22"/>
  <c r="BH193" i="22"/>
  <c r="BG193" i="22"/>
  <c r="BE193" i="22"/>
  <c r="T193" i="22"/>
  <c r="R193" i="22"/>
  <c r="P193" i="22"/>
  <c r="BI192" i="22"/>
  <c r="BH192" i="22"/>
  <c r="BG192" i="22"/>
  <c r="BE192" i="22"/>
  <c r="T192" i="22"/>
  <c r="R192" i="22"/>
  <c r="P192" i="22"/>
  <c r="BI189" i="22"/>
  <c r="BH189" i="22"/>
  <c r="BG189" i="22"/>
  <c r="BE189" i="22"/>
  <c r="T189" i="22"/>
  <c r="R189" i="22"/>
  <c r="P189" i="22"/>
  <c r="BI187" i="22"/>
  <c r="BH187" i="22"/>
  <c r="BG187" i="22"/>
  <c r="BE187" i="22"/>
  <c r="T187" i="22"/>
  <c r="R187" i="22"/>
  <c r="P187" i="22"/>
  <c r="BI185" i="22"/>
  <c r="BH185" i="22"/>
  <c r="BG185" i="22"/>
  <c r="BE185" i="22"/>
  <c r="T185" i="22"/>
  <c r="R185" i="22"/>
  <c r="P185" i="22"/>
  <c r="BI183" i="22"/>
  <c r="BH183" i="22"/>
  <c r="BG183" i="22"/>
  <c r="BE183" i="22"/>
  <c r="T183" i="22"/>
  <c r="R183" i="22"/>
  <c r="P183" i="22"/>
  <c r="BI181" i="22"/>
  <c r="BH181" i="22"/>
  <c r="BG181" i="22"/>
  <c r="BE181" i="22"/>
  <c r="T181" i="22"/>
  <c r="R181" i="22"/>
  <c r="P181" i="22"/>
  <c r="BI178" i="22"/>
  <c r="BH178" i="22"/>
  <c r="BG178" i="22"/>
  <c r="BE178" i="22"/>
  <c r="T178" i="22"/>
  <c r="T177" i="22"/>
  <c r="R178" i="22"/>
  <c r="R177" i="22"/>
  <c r="P178" i="22"/>
  <c r="P177" i="22"/>
  <c r="BI174" i="22"/>
  <c r="BH174" i="22"/>
  <c r="BG174" i="22"/>
  <c r="BE174" i="22"/>
  <c r="T174" i="22"/>
  <c r="R174" i="22"/>
  <c r="P174" i="22"/>
  <c r="BI172" i="22"/>
  <c r="BH172" i="22"/>
  <c r="BG172" i="22"/>
  <c r="BE172" i="22"/>
  <c r="T172" i="22"/>
  <c r="R172" i="22"/>
  <c r="P172" i="22"/>
  <c r="BI169" i="22"/>
  <c r="BH169" i="22"/>
  <c r="BG169" i="22"/>
  <c r="BE169" i="22"/>
  <c r="T169" i="22"/>
  <c r="R169" i="22"/>
  <c r="P169" i="22"/>
  <c r="BI167" i="22"/>
  <c r="BH167" i="22"/>
  <c r="BG167" i="22"/>
  <c r="BE167" i="22"/>
  <c r="T167" i="22"/>
  <c r="R167" i="22"/>
  <c r="P167" i="22"/>
  <c r="BI165" i="22"/>
  <c r="BH165" i="22"/>
  <c r="BG165" i="22"/>
  <c r="BE165" i="22"/>
  <c r="T165" i="22"/>
  <c r="R165" i="22"/>
  <c r="P165" i="22"/>
  <c r="BI163" i="22"/>
  <c r="BH163" i="22"/>
  <c r="BG163" i="22"/>
  <c r="BE163" i="22"/>
  <c r="T163" i="22"/>
  <c r="R163" i="22"/>
  <c r="P163" i="22"/>
  <c r="BI161" i="22"/>
  <c r="BH161" i="22"/>
  <c r="BG161" i="22"/>
  <c r="BE161" i="22"/>
  <c r="T161" i="22"/>
  <c r="R161" i="22"/>
  <c r="P161" i="22"/>
  <c r="BI159" i="22"/>
  <c r="BH159" i="22"/>
  <c r="BG159" i="22"/>
  <c r="BE159" i="22"/>
  <c r="T159" i="22"/>
  <c r="R159" i="22"/>
  <c r="P159" i="22"/>
  <c r="BI156" i="22"/>
  <c r="BH156" i="22"/>
  <c r="BG156" i="22"/>
  <c r="BE156" i="22"/>
  <c r="T156" i="22"/>
  <c r="R156" i="22"/>
  <c r="P156" i="22"/>
  <c r="BI154" i="22"/>
  <c r="BH154" i="22"/>
  <c r="BG154" i="22"/>
  <c r="BE154" i="22"/>
  <c r="T154" i="22"/>
  <c r="R154" i="22"/>
  <c r="P154" i="22"/>
  <c r="BI152" i="22"/>
  <c r="BH152" i="22"/>
  <c r="BG152" i="22"/>
  <c r="BE152" i="22"/>
  <c r="T152" i="22"/>
  <c r="R152" i="22"/>
  <c r="P152" i="22"/>
  <c r="BI150" i="22"/>
  <c r="BH150" i="22"/>
  <c r="BG150" i="22"/>
  <c r="BE150" i="22"/>
  <c r="T150" i="22"/>
  <c r="R150" i="22"/>
  <c r="P150" i="22"/>
  <c r="BI147" i="22"/>
  <c r="BH147" i="22"/>
  <c r="BG147" i="22"/>
  <c r="BE147" i="22"/>
  <c r="T147" i="22"/>
  <c r="R147" i="22"/>
  <c r="P147" i="22"/>
  <c r="BI145" i="22"/>
  <c r="BH145" i="22"/>
  <c r="BG145" i="22"/>
  <c r="BE145" i="22"/>
  <c r="T145" i="22"/>
  <c r="R145" i="22"/>
  <c r="P145" i="22"/>
  <c r="BI143" i="22"/>
  <c r="BH143" i="22"/>
  <c r="BG143" i="22"/>
  <c r="BE143" i="22"/>
  <c r="T143" i="22"/>
  <c r="R143" i="22"/>
  <c r="P143" i="22"/>
  <c r="BI140" i="22"/>
  <c r="BH140" i="22"/>
  <c r="BG140" i="22"/>
  <c r="BE140" i="22"/>
  <c r="T140" i="22"/>
  <c r="R140" i="22"/>
  <c r="P140" i="22"/>
  <c r="BI137" i="22"/>
  <c r="BH137" i="22"/>
  <c r="BG137" i="22"/>
  <c r="BE137" i="22"/>
  <c r="T137" i="22"/>
  <c r="R137" i="22"/>
  <c r="P137" i="22"/>
  <c r="BI135" i="22"/>
  <c r="BH135" i="22"/>
  <c r="BG135" i="22"/>
  <c r="BE135" i="22"/>
  <c r="T135" i="22"/>
  <c r="R135" i="22"/>
  <c r="P135" i="22"/>
  <c r="BI133" i="22"/>
  <c r="BH133" i="22"/>
  <c r="BG133" i="22"/>
  <c r="BE133" i="22"/>
  <c r="T133" i="22"/>
  <c r="R133" i="22"/>
  <c r="P133" i="22"/>
  <c r="BI131" i="22"/>
  <c r="BH131" i="22"/>
  <c r="BG131" i="22"/>
  <c r="BE131" i="22"/>
  <c r="T131" i="22"/>
  <c r="R131" i="22"/>
  <c r="P131" i="22"/>
  <c r="J124" i="22"/>
  <c r="F124" i="22"/>
  <c r="F122" i="22"/>
  <c r="E120" i="22"/>
  <c r="J93" i="22"/>
  <c r="F93" i="22"/>
  <c r="F91" i="22"/>
  <c r="E89" i="22"/>
  <c r="J26" i="22"/>
  <c r="E26" i="22"/>
  <c r="J125" i="22"/>
  <c r="J25" i="22"/>
  <c r="J20" i="22"/>
  <c r="E20" i="22"/>
  <c r="F94" i="22"/>
  <c r="J19" i="22"/>
  <c r="J14" i="22"/>
  <c r="J122" i="22"/>
  <c r="E7" i="22"/>
  <c r="E116" i="22"/>
  <c r="J37" i="21"/>
  <c r="J36" i="21"/>
  <c r="AY118" i="1"/>
  <c r="J35" i="21"/>
  <c r="AX118" i="1"/>
  <c r="BI242" i="21"/>
  <c r="BH242" i="21"/>
  <c r="BG242" i="21"/>
  <c r="BF242" i="21"/>
  <c r="T242" i="21"/>
  <c r="T241" i="21"/>
  <c r="R242" i="21"/>
  <c r="R241" i="21"/>
  <c r="P242" i="21"/>
  <c r="P241" i="21"/>
  <c r="BI240" i="21"/>
  <c r="BH240" i="21"/>
  <c r="BG240" i="21"/>
  <c r="BF240" i="21"/>
  <c r="T240" i="21"/>
  <c r="R240" i="21"/>
  <c r="P240" i="21"/>
  <c r="BI239" i="21"/>
  <c r="BH239" i="21"/>
  <c r="BG239" i="21"/>
  <c r="BF239" i="21"/>
  <c r="T239" i="21"/>
  <c r="R239" i="21"/>
  <c r="P239" i="21"/>
  <c r="BI238" i="21"/>
  <c r="BH238" i="21"/>
  <c r="BG238" i="21"/>
  <c r="BF238" i="21"/>
  <c r="T238" i="21"/>
  <c r="R238" i="21"/>
  <c r="P238" i="21"/>
  <c r="BI235" i="21"/>
  <c r="BH235" i="21"/>
  <c r="BG235" i="21"/>
  <c r="BF235" i="21"/>
  <c r="T235" i="21"/>
  <c r="R235" i="21"/>
  <c r="P235" i="21"/>
  <c r="BI231" i="21"/>
  <c r="BH231" i="21"/>
  <c r="BG231" i="21"/>
  <c r="BF231" i="21"/>
  <c r="T231" i="21"/>
  <c r="R231" i="21"/>
  <c r="P231" i="21"/>
  <c r="BI229" i="21"/>
  <c r="BH229" i="21"/>
  <c r="BG229" i="21"/>
  <c r="BF229" i="21"/>
  <c r="T229" i="21"/>
  <c r="R229" i="21"/>
  <c r="P229" i="21"/>
  <c r="BI227" i="21"/>
  <c r="BH227" i="21"/>
  <c r="BG227" i="21"/>
  <c r="BF227" i="21"/>
  <c r="T227" i="21"/>
  <c r="R227" i="21"/>
  <c r="P227" i="21"/>
  <c r="BI225" i="21"/>
  <c r="BH225" i="21"/>
  <c r="BG225" i="21"/>
  <c r="BF225" i="21"/>
  <c r="T225" i="21"/>
  <c r="R225" i="21"/>
  <c r="P225" i="21"/>
  <c r="BI223" i="21"/>
  <c r="BH223" i="21"/>
  <c r="BG223" i="21"/>
  <c r="BF223" i="21"/>
  <c r="T223" i="21"/>
  <c r="R223" i="21"/>
  <c r="P223" i="21"/>
  <c r="BI220" i="21"/>
  <c r="BH220" i="21"/>
  <c r="BG220" i="21"/>
  <c r="BF220" i="21"/>
  <c r="T220" i="21"/>
  <c r="T219" i="21"/>
  <c r="R220" i="21"/>
  <c r="R219" i="21"/>
  <c r="P220" i="21"/>
  <c r="P219" i="21"/>
  <c r="BI215" i="21"/>
  <c r="BH215" i="21"/>
  <c r="BG215" i="21"/>
  <c r="BF215" i="21"/>
  <c r="T215" i="21"/>
  <c r="R215" i="21"/>
  <c r="P215" i="21"/>
  <c r="BI211" i="21"/>
  <c r="BH211" i="21"/>
  <c r="BG211" i="21"/>
  <c r="BF211" i="21"/>
  <c r="T211" i="21"/>
  <c r="R211" i="21"/>
  <c r="P211" i="21"/>
  <c r="BI207" i="21"/>
  <c r="BH207" i="21"/>
  <c r="BG207" i="21"/>
  <c r="BF207" i="21"/>
  <c r="T207" i="21"/>
  <c r="R207" i="21"/>
  <c r="P207" i="21"/>
  <c r="BI203" i="21"/>
  <c r="BH203" i="21"/>
  <c r="BG203" i="21"/>
  <c r="BF203" i="21"/>
  <c r="T203" i="21"/>
  <c r="R203" i="21"/>
  <c r="P203" i="21"/>
  <c r="BI199" i="21"/>
  <c r="BH199" i="21"/>
  <c r="BG199" i="21"/>
  <c r="BF199" i="21"/>
  <c r="T199" i="21"/>
  <c r="R199" i="21"/>
  <c r="P199" i="21"/>
  <c r="BI195" i="21"/>
  <c r="BH195" i="21"/>
  <c r="BG195" i="21"/>
  <c r="BF195" i="21"/>
  <c r="T195" i="21"/>
  <c r="R195" i="21"/>
  <c r="P195" i="21"/>
  <c r="BI192" i="21"/>
  <c r="BH192" i="21"/>
  <c r="BG192" i="21"/>
  <c r="BF192" i="21"/>
  <c r="T192" i="21"/>
  <c r="R192" i="21"/>
  <c r="P192" i="21"/>
  <c r="BI190" i="21"/>
  <c r="BH190" i="21"/>
  <c r="BG190" i="21"/>
  <c r="BF190" i="21"/>
  <c r="T190" i="21"/>
  <c r="R190" i="21"/>
  <c r="P190" i="21"/>
  <c r="BI186" i="21"/>
  <c r="BH186" i="21"/>
  <c r="BG186" i="21"/>
  <c r="BF186" i="21"/>
  <c r="T186" i="21"/>
  <c r="R186" i="21"/>
  <c r="P186" i="21"/>
  <c r="BI182" i="21"/>
  <c r="BH182" i="21"/>
  <c r="BG182" i="21"/>
  <c r="BF182" i="21"/>
  <c r="T182" i="21"/>
  <c r="R182" i="21"/>
  <c r="P182" i="21"/>
  <c r="BI179" i="21"/>
  <c r="BH179" i="21"/>
  <c r="BG179" i="21"/>
  <c r="BF179" i="21"/>
  <c r="T179" i="21"/>
  <c r="R179" i="21"/>
  <c r="P179" i="21"/>
  <c r="BI177" i="21"/>
  <c r="BH177" i="21"/>
  <c r="BG177" i="21"/>
  <c r="BF177" i="21"/>
  <c r="T177" i="21"/>
  <c r="R177" i="21"/>
  <c r="P177" i="21"/>
  <c r="BI175" i="21"/>
  <c r="BH175" i="21"/>
  <c r="BG175" i="21"/>
  <c r="BF175" i="21"/>
  <c r="T175" i="21"/>
  <c r="R175" i="21"/>
  <c r="P175" i="21"/>
  <c r="BI173" i="21"/>
  <c r="BH173" i="21"/>
  <c r="BG173" i="21"/>
  <c r="BF173" i="21"/>
  <c r="T173" i="21"/>
  <c r="R173" i="21"/>
  <c r="P173" i="21"/>
  <c r="BI171" i="21"/>
  <c r="BH171" i="21"/>
  <c r="BG171" i="21"/>
  <c r="BF171" i="21"/>
  <c r="T171" i="21"/>
  <c r="R171" i="21"/>
  <c r="P171" i="21"/>
  <c r="BI169" i="21"/>
  <c r="BH169" i="21"/>
  <c r="BG169" i="21"/>
  <c r="BF169" i="21"/>
  <c r="T169" i="21"/>
  <c r="R169" i="21"/>
  <c r="P169" i="21"/>
  <c r="BI167" i="21"/>
  <c r="BH167" i="21"/>
  <c r="BG167" i="21"/>
  <c r="BF167" i="21"/>
  <c r="T167" i="21"/>
  <c r="R167" i="21"/>
  <c r="P167" i="21"/>
  <c r="BI164" i="21"/>
  <c r="BH164" i="21"/>
  <c r="BG164" i="21"/>
  <c r="BF164" i="21"/>
  <c r="T164" i="21"/>
  <c r="R164" i="21"/>
  <c r="P164" i="21"/>
  <c r="BI162" i="21"/>
  <c r="BH162" i="21"/>
  <c r="BG162" i="21"/>
  <c r="BF162" i="21"/>
  <c r="T162" i="21"/>
  <c r="R162" i="21"/>
  <c r="P162" i="21"/>
  <c r="BI160" i="21"/>
  <c r="BH160" i="21"/>
  <c r="BG160" i="21"/>
  <c r="BF160" i="21"/>
  <c r="T160" i="21"/>
  <c r="R160" i="21"/>
  <c r="P160" i="21"/>
  <c r="BI155" i="21"/>
  <c r="BH155" i="21"/>
  <c r="BG155" i="21"/>
  <c r="BF155" i="21"/>
  <c r="T155" i="21"/>
  <c r="R155" i="21"/>
  <c r="P155" i="21"/>
  <c r="BI153" i="21"/>
  <c r="BH153" i="21"/>
  <c r="BG153" i="21"/>
  <c r="BF153" i="21"/>
  <c r="T153" i="21"/>
  <c r="R153" i="21"/>
  <c r="P153" i="21"/>
  <c r="BI151" i="21"/>
  <c r="BH151" i="21"/>
  <c r="BG151" i="21"/>
  <c r="BF151" i="21"/>
  <c r="T151" i="21"/>
  <c r="R151" i="21"/>
  <c r="P151" i="21"/>
  <c r="BI148" i="21"/>
  <c r="BH148" i="21"/>
  <c r="BG148" i="21"/>
  <c r="BF148" i="21"/>
  <c r="T148" i="21"/>
  <c r="R148" i="21"/>
  <c r="P148" i="21"/>
  <c r="BI146" i="21"/>
  <c r="BH146" i="21"/>
  <c r="BG146" i="21"/>
  <c r="BF146" i="21"/>
  <c r="T146" i="21"/>
  <c r="R146" i="21"/>
  <c r="P146" i="21"/>
  <c r="BI144" i="21"/>
  <c r="BH144" i="21"/>
  <c r="BG144" i="21"/>
  <c r="BF144" i="21"/>
  <c r="T144" i="21"/>
  <c r="R144" i="21"/>
  <c r="P144" i="21"/>
  <c r="BI141" i="21"/>
  <c r="BH141" i="21"/>
  <c r="BG141" i="21"/>
  <c r="BF141" i="21"/>
  <c r="T141" i="21"/>
  <c r="R141" i="21"/>
  <c r="P141" i="21"/>
  <c r="BI136" i="21"/>
  <c r="BH136" i="21"/>
  <c r="BG136" i="21"/>
  <c r="BF136" i="21"/>
  <c r="T136" i="21"/>
  <c r="R136" i="21"/>
  <c r="P136" i="21"/>
  <c r="BI132" i="21"/>
  <c r="BH132" i="21"/>
  <c r="BG132" i="21"/>
  <c r="BF132" i="21"/>
  <c r="T132" i="21"/>
  <c r="R132" i="21"/>
  <c r="P132" i="21"/>
  <c r="BI130" i="21"/>
  <c r="BH130" i="21"/>
  <c r="BG130" i="21"/>
  <c r="BF130" i="21"/>
  <c r="T130" i="21"/>
  <c r="R130" i="21"/>
  <c r="P130" i="21"/>
  <c r="BI128" i="21"/>
  <c r="BH128" i="21"/>
  <c r="BG128" i="21"/>
  <c r="BF128" i="21"/>
  <c r="T128" i="21"/>
  <c r="R128" i="21"/>
  <c r="P128" i="21"/>
  <c r="J121" i="21"/>
  <c r="F121" i="21"/>
  <c r="F119" i="21"/>
  <c r="E117" i="21"/>
  <c r="J91" i="21"/>
  <c r="F91" i="21"/>
  <c r="F89" i="21"/>
  <c r="E87" i="21"/>
  <c r="J24" i="21"/>
  <c r="E24" i="21"/>
  <c r="J122" i="21"/>
  <c r="J23" i="21"/>
  <c r="J18" i="21"/>
  <c r="E18" i="21"/>
  <c r="F92" i="21"/>
  <c r="J17" i="21"/>
  <c r="J12" i="21"/>
  <c r="J119" i="21"/>
  <c r="E7" i="21"/>
  <c r="E115" i="21"/>
  <c r="J39" i="20"/>
  <c r="J38" i="20"/>
  <c r="AY117" i="1"/>
  <c r="J37" i="20"/>
  <c r="AX117" i="1"/>
  <c r="BI123" i="20"/>
  <c r="BH123" i="20"/>
  <c r="BG123" i="20"/>
  <c r="BE123" i="20"/>
  <c r="T123" i="20"/>
  <c r="T122" i="20"/>
  <c r="T121" i="20"/>
  <c r="R123" i="20"/>
  <c r="R122" i="20"/>
  <c r="R121" i="20"/>
  <c r="P123" i="20"/>
  <c r="P122" i="20"/>
  <c r="P121" i="20"/>
  <c r="AU117" i="1"/>
  <c r="J117" i="20"/>
  <c r="F117" i="20"/>
  <c r="F115" i="20"/>
  <c r="E113" i="20"/>
  <c r="J93" i="20"/>
  <c r="F93" i="20"/>
  <c r="F91" i="20"/>
  <c r="E89" i="20"/>
  <c r="J26" i="20"/>
  <c r="E26" i="20"/>
  <c r="J118" i="20"/>
  <c r="J25" i="20"/>
  <c r="J20" i="20"/>
  <c r="E20" i="20"/>
  <c r="F118" i="20"/>
  <c r="J19" i="20"/>
  <c r="J14" i="20"/>
  <c r="J115" i="20"/>
  <c r="E7" i="20"/>
  <c r="E109" i="20"/>
  <c r="J39" i="19"/>
  <c r="J38" i="19"/>
  <c r="AY116" i="1"/>
  <c r="J37" i="19"/>
  <c r="AX116" i="1"/>
  <c r="BI123" i="19"/>
  <c r="BH123" i="19"/>
  <c r="BG123" i="19"/>
  <c r="BE123" i="19"/>
  <c r="T123" i="19"/>
  <c r="T122" i="19"/>
  <c r="T121" i="19"/>
  <c r="R123" i="19"/>
  <c r="R122" i="19"/>
  <c r="R121" i="19"/>
  <c r="P123" i="19"/>
  <c r="P122" i="19"/>
  <c r="P121" i="19"/>
  <c r="AU116" i="1"/>
  <c r="J117" i="19"/>
  <c r="F117" i="19"/>
  <c r="F115" i="19"/>
  <c r="E113" i="19"/>
  <c r="J93" i="19"/>
  <c r="F93" i="19"/>
  <c r="F91" i="19"/>
  <c r="E89" i="19"/>
  <c r="J26" i="19"/>
  <c r="E26" i="19"/>
  <c r="J94" i="19"/>
  <c r="J25" i="19"/>
  <c r="J20" i="19"/>
  <c r="E20" i="19"/>
  <c r="F118" i="19"/>
  <c r="J19" i="19"/>
  <c r="J14" i="19"/>
  <c r="J115" i="19"/>
  <c r="E7" i="19"/>
  <c r="E109" i="19"/>
  <c r="J203" i="18"/>
  <c r="J186" i="18"/>
  <c r="J183" i="18"/>
  <c r="J41" i="18"/>
  <c r="J40" i="18"/>
  <c r="AY115" i="1"/>
  <c r="J39" i="18"/>
  <c r="AX115" i="1"/>
  <c r="BI208" i="18"/>
  <c r="BH208" i="18"/>
  <c r="BG208" i="18"/>
  <c r="BE208" i="18"/>
  <c r="T208" i="18"/>
  <c r="T207" i="18"/>
  <c r="R208" i="18"/>
  <c r="R207" i="18"/>
  <c r="P208" i="18"/>
  <c r="P207" i="18"/>
  <c r="BI206" i="18"/>
  <c r="BH206" i="18"/>
  <c r="BG206" i="18"/>
  <c r="BE206" i="18"/>
  <c r="T206" i="18"/>
  <c r="R206" i="18"/>
  <c r="P206" i="18"/>
  <c r="BI205" i="18"/>
  <c r="BH205" i="18"/>
  <c r="BG205" i="18"/>
  <c r="BE205" i="18"/>
  <c r="T205" i="18"/>
  <c r="R205" i="18"/>
  <c r="P205" i="18"/>
  <c r="J121" i="18"/>
  <c r="BI202" i="18"/>
  <c r="BH202" i="18"/>
  <c r="BG202" i="18"/>
  <c r="BE202" i="18"/>
  <c r="T202" i="18"/>
  <c r="T201" i="18"/>
  <c r="R202" i="18"/>
  <c r="R201" i="18"/>
  <c r="P202" i="18"/>
  <c r="P201" i="18"/>
  <c r="BI200" i="18"/>
  <c r="BH200" i="18"/>
  <c r="BG200" i="18"/>
  <c r="BE200" i="18"/>
  <c r="T200" i="18"/>
  <c r="T199" i="18"/>
  <c r="R200" i="18"/>
  <c r="R199" i="18"/>
  <c r="P200" i="18"/>
  <c r="P199" i="18"/>
  <c r="BI198" i="18"/>
  <c r="BH198" i="18"/>
  <c r="BG198" i="18"/>
  <c r="BE198" i="18"/>
  <c r="T198" i="18"/>
  <c r="R198" i="18"/>
  <c r="P198" i="18"/>
  <c r="BI197" i="18"/>
  <c r="BH197" i="18"/>
  <c r="BG197" i="18"/>
  <c r="BE197" i="18"/>
  <c r="T197" i="18"/>
  <c r="R197" i="18"/>
  <c r="P197" i="18"/>
  <c r="BI196" i="18"/>
  <c r="BH196" i="18"/>
  <c r="BG196" i="18"/>
  <c r="BE196" i="18"/>
  <c r="T196" i="18"/>
  <c r="R196" i="18"/>
  <c r="P196" i="18"/>
  <c r="BI195" i="18"/>
  <c r="BH195" i="18"/>
  <c r="BG195" i="18"/>
  <c r="BE195" i="18"/>
  <c r="T195" i="18"/>
  <c r="R195" i="18"/>
  <c r="P195" i="18"/>
  <c r="BI194" i="18"/>
  <c r="BH194" i="18"/>
  <c r="BG194" i="18"/>
  <c r="BE194" i="18"/>
  <c r="T194" i="18"/>
  <c r="R194" i="18"/>
  <c r="P194" i="18"/>
  <c r="BI193" i="18"/>
  <c r="BH193" i="18"/>
  <c r="BG193" i="18"/>
  <c r="BE193" i="18"/>
  <c r="T193" i="18"/>
  <c r="R193" i="18"/>
  <c r="P193" i="18"/>
  <c r="BI192" i="18"/>
  <c r="BH192" i="18"/>
  <c r="BG192" i="18"/>
  <c r="BE192" i="18"/>
  <c r="T192" i="18"/>
  <c r="R192" i="18"/>
  <c r="P192" i="18"/>
  <c r="BI189" i="18"/>
  <c r="BH189" i="18"/>
  <c r="BG189" i="18"/>
  <c r="BE189" i="18"/>
  <c r="T189" i="18"/>
  <c r="R189" i="18"/>
  <c r="P189" i="18"/>
  <c r="BI188" i="18"/>
  <c r="BH188" i="18"/>
  <c r="BG188" i="18"/>
  <c r="BE188" i="18"/>
  <c r="T188" i="18"/>
  <c r="R188" i="18"/>
  <c r="P188" i="18"/>
  <c r="J115" i="18"/>
  <c r="BI185" i="18"/>
  <c r="BH185" i="18"/>
  <c r="BG185" i="18"/>
  <c r="BE185" i="18"/>
  <c r="T185" i="18"/>
  <c r="T184" i="18"/>
  <c r="R185" i="18"/>
  <c r="R184" i="18"/>
  <c r="P185" i="18"/>
  <c r="P184" i="18"/>
  <c r="J113" i="18"/>
  <c r="BI182" i="18"/>
  <c r="BH182" i="18"/>
  <c r="BG182" i="18"/>
  <c r="BE182" i="18"/>
  <c r="T182" i="18"/>
  <c r="T181" i="18"/>
  <c r="R182" i="18"/>
  <c r="R181" i="18"/>
  <c r="P182" i="18"/>
  <c r="P181" i="18"/>
  <c r="BI180" i="18"/>
  <c r="BH180" i="18"/>
  <c r="BG180" i="18"/>
  <c r="BE180" i="18"/>
  <c r="T180" i="18"/>
  <c r="T179" i="18"/>
  <c r="R180" i="18"/>
  <c r="R179" i="18"/>
  <c r="P180" i="18"/>
  <c r="P179" i="18"/>
  <c r="BI178" i="18"/>
  <c r="BH178" i="18"/>
  <c r="BG178" i="18"/>
  <c r="BE178" i="18"/>
  <c r="T178" i="18"/>
  <c r="T177" i="18"/>
  <c r="R178" i="18"/>
  <c r="R177" i="18"/>
  <c r="P178" i="18"/>
  <c r="P177" i="18"/>
  <c r="BI176" i="18"/>
  <c r="BH176" i="18"/>
  <c r="BG176" i="18"/>
  <c r="BE176" i="18"/>
  <c r="T176" i="18"/>
  <c r="R176" i="18"/>
  <c r="P176" i="18"/>
  <c r="BI175" i="18"/>
  <c r="BH175" i="18"/>
  <c r="BG175" i="18"/>
  <c r="BE175" i="18"/>
  <c r="T175" i="18"/>
  <c r="R175" i="18"/>
  <c r="P175" i="18"/>
  <c r="BI174" i="18"/>
  <c r="BH174" i="18"/>
  <c r="BG174" i="18"/>
  <c r="BE174" i="18"/>
  <c r="T174" i="18"/>
  <c r="R174" i="18"/>
  <c r="P174" i="18"/>
  <c r="BI173" i="18"/>
  <c r="BH173" i="18"/>
  <c r="BG173" i="18"/>
  <c r="BE173" i="18"/>
  <c r="T173" i="18"/>
  <c r="R173" i="18"/>
  <c r="P173" i="18"/>
  <c r="BI172" i="18"/>
  <c r="BH172" i="18"/>
  <c r="BG172" i="18"/>
  <c r="BE172" i="18"/>
  <c r="T172" i="18"/>
  <c r="R172" i="18"/>
  <c r="P172" i="18"/>
  <c r="BI170" i="18"/>
  <c r="BH170" i="18"/>
  <c r="BG170" i="18"/>
  <c r="BE170" i="18"/>
  <c r="T170" i="18"/>
  <c r="T169" i="18"/>
  <c r="R170" i="18"/>
  <c r="R169" i="18"/>
  <c r="P170" i="18"/>
  <c r="P169" i="18"/>
  <c r="BI168" i="18"/>
  <c r="BH168" i="18"/>
  <c r="BG168" i="18"/>
  <c r="BE168" i="18"/>
  <c r="T168" i="18"/>
  <c r="T167" i="18"/>
  <c r="R168" i="18"/>
  <c r="R167" i="18"/>
  <c r="P168" i="18"/>
  <c r="P167" i="18" s="1"/>
  <c r="BI166" i="18"/>
  <c r="BH166" i="18"/>
  <c r="BG166" i="18"/>
  <c r="BE166" i="18"/>
  <c r="T166" i="18"/>
  <c r="T165" i="18" s="1"/>
  <c r="R166" i="18"/>
  <c r="R165" i="18"/>
  <c r="P166" i="18"/>
  <c r="P165" i="18"/>
  <c r="BI164" i="18"/>
  <c r="BH164" i="18"/>
  <c r="BG164" i="18"/>
  <c r="BE164" i="18"/>
  <c r="T164" i="18"/>
  <c r="T163" i="18"/>
  <c r="R164" i="18"/>
  <c r="R163" i="18"/>
  <c r="P164" i="18"/>
  <c r="P163" i="18" s="1"/>
  <c r="BI161" i="18"/>
  <c r="BH161" i="18"/>
  <c r="BG161" i="18"/>
  <c r="BE161" i="18"/>
  <c r="T161" i="18"/>
  <c r="R161" i="18"/>
  <c r="P161" i="18"/>
  <c r="BI160" i="18"/>
  <c r="BH160" i="18"/>
  <c r="BG160" i="18"/>
  <c r="BE160" i="18"/>
  <c r="T160" i="18"/>
  <c r="R160" i="18"/>
  <c r="P160" i="18"/>
  <c r="BI159" i="18"/>
  <c r="BH159" i="18"/>
  <c r="BG159" i="18"/>
  <c r="BE159" i="18"/>
  <c r="T159" i="18"/>
  <c r="R159" i="18"/>
  <c r="P159" i="18"/>
  <c r="BI158" i="18"/>
  <c r="BH158" i="18"/>
  <c r="BG158" i="18"/>
  <c r="BE158" i="18"/>
  <c r="T158" i="18"/>
  <c r="R158" i="18"/>
  <c r="P158" i="18"/>
  <c r="BI157" i="18"/>
  <c r="BH157" i="18"/>
  <c r="BG157" i="18"/>
  <c r="BE157" i="18"/>
  <c r="T157" i="18"/>
  <c r="R157" i="18"/>
  <c r="P157" i="18"/>
  <c r="BI155" i="18"/>
  <c r="BH155" i="18"/>
  <c r="BG155" i="18"/>
  <c r="BE155" i="18"/>
  <c r="T155" i="18"/>
  <c r="R155" i="18"/>
  <c r="P155" i="18"/>
  <c r="BI154" i="18"/>
  <c r="BH154" i="18"/>
  <c r="BG154" i="18"/>
  <c r="BE154" i="18"/>
  <c r="T154" i="18"/>
  <c r="R154" i="18"/>
  <c r="P154" i="18"/>
  <c r="BI153" i="18"/>
  <c r="BH153" i="18"/>
  <c r="BG153" i="18"/>
  <c r="BE153" i="18"/>
  <c r="T153" i="18"/>
  <c r="R153" i="18"/>
  <c r="P153" i="18"/>
  <c r="BI151" i="18"/>
  <c r="BH151" i="18"/>
  <c r="BG151" i="18"/>
  <c r="BE151" i="18"/>
  <c r="T151" i="18"/>
  <c r="R151" i="18"/>
  <c r="P151" i="18"/>
  <c r="BI150" i="18"/>
  <c r="BH150" i="18"/>
  <c r="BG150" i="18"/>
  <c r="BE150" i="18"/>
  <c r="T150" i="18"/>
  <c r="R150" i="18"/>
  <c r="P150" i="18"/>
  <c r="BI149" i="18"/>
  <c r="BH149" i="18"/>
  <c r="BG149" i="18"/>
  <c r="BE149" i="18"/>
  <c r="T149" i="18"/>
  <c r="R149" i="18"/>
  <c r="P149" i="18"/>
  <c r="F141" i="18"/>
  <c r="E139" i="18"/>
  <c r="F93" i="18"/>
  <c r="E91" i="18"/>
  <c r="J28" i="18"/>
  <c r="E28" i="18"/>
  <c r="J96" i="18"/>
  <c r="J27" i="18"/>
  <c r="J25" i="18"/>
  <c r="E25" i="18"/>
  <c r="J143" i="18"/>
  <c r="J24" i="18"/>
  <c r="J22" i="18"/>
  <c r="E22" i="18"/>
  <c r="F144" i="18"/>
  <c r="J21" i="18"/>
  <c r="J19" i="18"/>
  <c r="E19" i="18"/>
  <c r="F95" i="18"/>
  <c r="J18" i="18"/>
  <c r="J16" i="18"/>
  <c r="J141" i="18"/>
  <c r="E7" i="18"/>
  <c r="E133" i="18"/>
  <c r="J41" i="17"/>
  <c r="J40" i="17"/>
  <c r="AY114" i="1"/>
  <c r="J39" i="17"/>
  <c r="AX114" i="1"/>
  <c r="BI177" i="17"/>
  <c r="BH177" i="17"/>
  <c r="BG177" i="17"/>
  <c r="BE177" i="17"/>
  <c r="T177" i="17"/>
  <c r="T176" i="17"/>
  <c r="R177" i="17"/>
  <c r="R176" i="17"/>
  <c r="P177" i="17"/>
  <c r="P176" i="17"/>
  <c r="BI175" i="17"/>
  <c r="BH175" i="17"/>
  <c r="BG175" i="17"/>
  <c r="BE175" i="17"/>
  <c r="T175" i="17"/>
  <c r="R175" i="17"/>
  <c r="P175" i="17"/>
  <c r="BI174" i="17"/>
  <c r="BH174" i="17"/>
  <c r="BG174" i="17"/>
  <c r="BE174" i="17"/>
  <c r="T174" i="17"/>
  <c r="R174" i="17"/>
  <c r="P174" i="17"/>
  <c r="BI173" i="17"/>
  <c r="BH173" i="17"/>
  <c r="BG173" i="17"/>
  <c r="BE173" i="17"/>
  <c r="T173" i="17"/>
  <c r="R173" i="17"/>
  <c r="P173" i="17"/>
  <c r="BI172" i="17"/>
  <c r="BH172" i="17"/>
  <c r="BG172" i="17"/>
  <c r="BE172" i="17"/>
  <c r="T172" i="17"/>
  <c r="R172" i="17"/>
  <c r="P172" i="17"/>
  <c r="BI171" i="17"/>
  <c r="BH171" i="17"/>
  <c r="BG171" i="17"/>
  <c r="BE171" i="17"/>
  <c r="T171" i="17"/>
  <c r="R171" i="17"/>
  <c r="P171" i="17"/>
  <c r="BI170" i="17"/>
  <c r="BH170" i="17"/>
  <c r="BG170" i="17"/>
  <c r="BE170" i="17"/>
  <c r="T170" i="17"/>
  <c r="R170" i="17"/>
  <c r="P170" i="17"/>
  <c r="BI168" i="17"/>
  <c r="BH168" i="17"/>
  <c r="BG168" i="17"/>
  <c r="BE168" i="17"/>
  <c r="T168" i="17"/>
  <c r="R168" i="17"/>
  <c r="P168" i="17"/>
  <c r="BI167" i="17"/>
  <c r="BH167" i="17"/>
  <c r="BG167" i="17"/>
  <c r="BE167" i="17"/>
  <c r="T167" i="17"/>
  <c r="R167" i="17"/>
  <c r="P167" i="17"/>
  <c r="BI166" i="17"/>
  <c r="BH166" i="17"/>
  <c r="BG166" i="17"/>
  <c r="BE166" i="17"/>
  <c r="T166" i="17"/>
  <c r="R166" i="17"/>
  <c r="P166" i="17"/>
  <c r="BI165" i="17"/>
  <c r="BH165" i="17"/>
  <c r="BG165" i="17"/>
  <c r="BE165" i="17"/>
  <c r="T165" i="17"/>
  <c r="R165" i="17"/>
  <c r="P165" i="17"/>
  <c r="BI164" i="17"/>
  <c r="BH164" i="17"/>
  <c r="BG164" i="17"/>
  <c r="BE164" i="17"/>
  <c r="T164" i="17"/>
  <c r="R164" i="17"/>
  <c r="P164" i="17"/>
  <c r="BI163" i="17"/>
  <c r="BH163" i="17"/>
  <c r="BG163" i="17"/>
  <c r="BE163" i="17"/>
  <c r="T163" i="17"/>
  <c r="R163" i="17"/>
  <c r="P163" i="17"/>
  <c r="BI162" i="17"/>
  <c r="BH162" i="17"/>
  <c r="BG162" i="17"/>
  <c r="BE162" i="17"/>
  <c r="T162" i="17"/>
  <c r="R162" i="17"/>
  <c r="P162" i="17"/>
  <c r="BI161" i="17"/>
  <c r="BH161" i="17"/>
  <c r="BG161" i="17"/>
  <c r="BE161" i="17"/>
  <c r="T161" i="17"/>
  <c r="R161" i="17"/>
  <c r="P161" i="17"/>
  <c r="BI160" i="17"/>
  <c r="BH160" i="17"/>
  <c r="BG160" i="17"/>
  <c r="BE160" i="17"/>
  <c r="T160" i="17"/>
  <c r="R160" i="17"/>
  <c r="P160" i="17"/>
  <c r="BI158" i="17"/>
  <c r="BH158" i="17"/>
  <c r="BG158" i="17"/>
  <c r="BE158" i="17"/>
  <c r="T158" i="17"/>
  <c r="R158" i="17"/>
  <c r="P158" i="17"/>
  <c r="BI157" i="17"/>
  <c r="BH157" i="17"/>
  <c r="BG157" i="17"/>
  <c r="BE157" i="17"/>
  <c r="T157" i="17"/>
  <c r="R157" i="17"/>
  <c r="P157" i="17"/>
  <c r="BI156" i="17"/>
  <c r="BH156" i="17"/>
  <c r="BG156" i="17"/>
  <c r="BE156" i="17"/>
  <c r="T156" i="17"/>
  <c r="R156" i="17"/>
  <c r="P156" i="17"/>
  <c r="BI155" i="17"/>
  <c r="BH155" i="17"/>
  <c r="BG155" i="17"/>
  <c r="BE155" i="17"/>
  <c r="T155" i="17"/>
  <c r="R155" i="17"/>
  <c r="P155" i="17"/>
  <c r="BI154" i="17"/>
  <c r="BH154" i="17"/>
  <c r="BG154" i="17"/>
  <c r="BE154" i="17"/>
  <c r="T154" i="17"/>
  <c r="R154" i="17"/>
  <c r="P154" i="17"/>
  <c r="BI153" i="17"/>
  <c r="BH153" i="17"/>
  <c r="BG153" i="17"/>
  <c r="BE153" i="17"/>
  <c r="T153" i="17"/>
  <c r="R153" i="17"/>
  <c r="P153" i="17"/>
  <c r="BI152" i="17"/>
  <c r="BH152" i="17"/>
  <c r="BG152" i="17"/>
  <c r="BE152" i="17"/>
  <c r="T152" i="17"/>
  <c r="R152" i="17"/>
  <c r="P152" i="17"/>
  <c r="BI151" i="17"/>
  <c r="BH151" i="17"/>
  <c r="BG151" i="17"/>
  <c r="BE151" i="17"/>
  <c r="T151" i="17"/>
  <c r="R151" i="17"/>
  <c r="P151" i="17"/>
  <c r="BI150" i="17"/>
  <c r="BH150" i="17"/>
  <c r="BG150" i="17"/>
  <c r="BE150" i="17"/>
  <c r="T150" i="17"/>
  <c r="R150" i="17"/>
  <c r="P150" i="17"/>
  <c r="BI149" i="17"/>
  <c r="BH149" i="17"/>
  <c r="BG149" i="17"/>
  <c r="BE149" i="17"/>
  <c r="T149" i="17"/>
  <c r="R149" i="17"/>
  <c r="P149" i="17"/>
  <c r="BI148" i="17"/>
  <c r="BH148" i="17"/>
  <c r="BG148" i="17"/>
  <c r="BE148" i="17"/>
  <c r="T148" i="17"/>
  <c r="R148" i="17"/>
  <c r="P148" i="17"/>
  <c r="BI147" i="17"/>
  <c r="BH147" i="17"/>
  <c r="BG147" i="17"/>
  <c r="BE147" i="17"/>
  <c r="T147" i="17"/>
  <c r="R147" i="17"/>
  <c r="P147" i="17"/>
  <c r="BI146" i="17"/>
  <c r="BH146" i="17"/>
  <c r="BG146" i="17"/>
  <c r="BE146" i="17"/>
  <c r="T146" i="17"/>
  <c r="R146" i="17"/>
  <c r="P146" i="17"/>
  <c r="BI145" i="17"/>
  <c r="BH145" i="17"/>
  <c r="BG145" i="17"/>
  <c r="BE145" i="17"/>
  <c r="T145" i="17"/>
  <c r="R145" i="17"/>
  <c r="P145" i="17"/>
  <c r="BI144" i="17"/>
  <c r="BH144" i="17"/>
  <c r="BG144" i="17"/>
  <c r="BE144" i="17"/>
  <c r="T144" i="17"/>
  <c r="R144" i="17"/>
  <c r="P144" i="17"/>
  <c r="BI143" i="17"/>
  <c r="BH143" i="17"/>
  <c r="BG143" i="17"/>
  <c r="BE143" i="17"/>
  <c r="T143" i="17"/>
  <c r="R143" i="17"/>
  <c r="P143" i="17"/>
  <c r="BI142" i="17"/>
  <c r="BH142" i="17"/>
  <c r="BG142" i="17"/>
  <c r="BE142" i="17"/>
  <c r="T142" i="17"/>
  <c r="R142" i="17"/>
  <c r="P142" i="17"/>
  <c r="BI141" i="17"/>
  <c r="BH141" i="17"/>
  <c r="BG141" i="17"/>
  <c r="BE141" i="17"/>
  <c r="T141" i="17"/>
  <c r="R141" i="17"/>
  <c r="P141" i="17"/>
  <c r="BI140" i="17"/>
  <c r="BH140" i="17"/>
  <c r="BG140" i="17"/>
  <c r="BE140" i="17"/>
  <c r="T140" i="17"/>
  <c r="R140" i="17"/>
  <c r="P140" i="17"/>
  <c r="BI139" i="17"/>
  <c r="BH139" i="17"/>
  <c r="BG139" i="17"/>
  <c r="BE139" i="17"/>
  <c r="T139" i="17"/>
  <c r="R139" i="17"/>
  <c r="P139" i="17"/>
  <c r="BI138" i="17"/>
  <c r="BH138" i="17"/>
  <c r="BG138" i="17"/>
  <c r="BE138" i="17"/>
  <c r="T138" i="17"/>
  <c r="R138" i="17"/>
  <c r="P138" i="17"/>
  <c r="BI137" i="17"/>
  <c r="BH137" i="17"/>
  <c r="BG137" i="17"/>
  <c r="BE137" i="17"/>
  <c r="T137" i="17"/>
  <c r="R137" i="17"/>
  <c r="P137" i="17"/>
  <c r="BI136" i="17"/>
  <c r="BH136" i="17"/>
  <c r="BG136" i="17"/>
  <c r="BE136" i="17"/>
  <c r="T136" i="17"/>
  <c r="R136" i="17"/>
  <c r="P136" i="17"/>
  <c r="BI135" i="17"/>
  <c r="BH135" i="17"/>
  <c r="BG135" i="17"/>
  <c r="BE135" i="17"/>
  <c r="T135" i="17"/>
  <c r="R135" i="17"/>
  <c r="P135" i="17"/>
  <c r="BI134" i="17"/>
  <c r="BH134" i="17"/>
  <c r="BG134" i="17"/>
  <c r="BE134" i="17"/>
  <c r="T134" i="17"/>
  <c r="R134" i="17"/>
  <c r="P134" i="17"/>
  <c r="BI133" i="17"/>
  <c r="BH133" i="17"/>
  <c r="BG133" i="17"/>
  <c r="BE133" i="17"/>
  <c r="T133" i="17"/>
  <c r="R133" i="17"/>
  <c r="P133" i="17"/>
  <c r="BI132" i="17"/>
  <c r="BH132" i="17"/>
  <c r="BG132" i="17"/>
  <c r="BE132" i="17"/>
  <c r="T132" i="17"/>
  <c r="R132" i="17"/>
  <c r="P132" i="17"/>
  <c r="BI131" i="17"/>
  <c r="BH131" i="17"/>
  <c r="BG131" i="17"/>
  <c r="BE131" i="17"/>
  <c r="T131" i="17"/>
  <c r="R131" i="17"/>
  <c r="P131" i="17"/>
  <c r="BI130" i="17"/>
  <c r="BH130" i="17"/>
  <c r="BG130" i="17"/>
  <c r="BE130" i="17"/>
  <c r="T130" i="17"/>
  <c r="R130" i="17"/>
  <c r="P130" i="17"/>
  <c r="F122" i="17"/>
  <c r="E120" i="17"/>
  <c r="F93" i="17"/>
  <c r="E91" i="17"/>
  <c r="J28" i="17"/>
  <c r="E28" i="17"/>
  <c r="J125" i="17"/>
  <c r="J27" i="17"/>
  <c r="J25" i="17"/>
  <c r="E25" i="17"/>
  <c r="J95" i="17"/>
  <c r="J24" i="17"/>
  <c r="J22" i="17"/>
  <c r="E22" i="17"/>
  <c r="F125" i="17"/>
  <c r="J21" i="17"/>
  <c r="J19" i="17"/>
  <c r="E19" i="17"/>
  <c r="F124" i="17"/>
  <c r="J18" i="17"/>
  <c r="J16" i="17"/>
  <c r="J122" i="17"/>
  <c r="E7" i="17"/>
  <c r="E114" i="17"/>
  <c r="J281" i="16"/>
  <c r="J252" i="16"/>
  <c r="J249" i="16"/>
  <c r="J165" i="16"/>
  <c r="J41" i="16"/>
  <c r="J40" i="16"/>
  <c r="AY113" i="1"/>
  <c r="J39" i="16"/>
  <c r="AX113" i="1"/>
  <c r="BI286" i="16"/>
  <c r="BH286" i="16"/>
  <c r="BG286" i="16"/>
  <c r="BE286" i="16"/>
  <c r="T286" i="16"/>
  <c r="T285" i="16"/>
  <c r="R286" i="16"/>
  <c r="R285" i="16"/>
  <c r="P286" i="16"/>
  <c r="P285" i="16"/>
  <c r="BI284" i="16"/>
  <c r="BH284" i="16"/>
  <c r="BG284" i="16"/>
  <c r="BE284" i="16"/>
  <c r="T284" i="16"/>
  <c r="R284" i="16"/>
  <c r="P284" i="16"/>
  <c r="BI283" i="16"/>
  <c r="BH283" i="16"/>
  <c r="BG283" i="16"/>
  <c r="BE283" i="16"/>
  <c r="T283" i="16"/>
  <c r="R283" i="16"/>
  <c r="P283" i="16"/>
  <c r="J135" i="16"/>
  <c r="BI280" i="16"/>
  <c r="BH280" i="16"/>
  <c r="BG280" i="16"/>
  <c r="BE280" i="16"/>
  <c r="T280" i="16"/>
  <c r="T279" i="16"/>
  <c r="R280" i="16"/>
  <c r="R279" i="16"/>
  <c r="P280" i="16"/>
  <c r="P279" i="16"/>
  <c r="BI278" i="16"/>
  <c r="BH278" i="16"/>
  <c r="BG278" i="16"/>
  <c r="BE278" i="16"/>
  <c r="T278" i="16"/>
  <c r="T277" i="16"/>
  <c r="R278" i="16"/>
  <c r="R277" i="16"/>
  <c r="P278" i="16"/>
  <c r="P277" i="16"/>
  <c r="BI276" i="16"/>
  <c r="BH276" i="16"/>
  <c r="BG276" i="16"/>
  <c r="BE276" i="16"/>
  <c r="T276" i="16"/>
  <c r="R276" i="16"/>
  <c r="P276" i="16"/>
  <c r="BI275" i="16"/>
  <c r="BH275" i="16"/>
  <c r="BG275" i="16"/>
  <c r="BE275" i="16"/>
  <c r="T275" i="16"/>
  <c r="R275" i="16"/>
  <c r="P275" i="16"/>
  <c r="BI274" i="16"/>
  <c r="BH274" i="16"/>
  <c r="BG274" i="16"/>
  <c r="BE274" i="16"/>
  <c r="T274" i="16"/>
  <c r="R274" i="16"/>
  <c r="P274" i="16"/>
  <c r="BI272" i="16"/>
  <c r="BH272" i="16"/>
  <c r="BG272" i="16"/>
  <c r="BE272" i="16"/>
  <c r="T272" i="16"/>
  <c r="R272" i="16"/>
  <c r="P272" i="16"/>
  <c r="BI270" i="16"/>
  <c r="BH270" i="16"/>
  <c r="BG270" i="16"/>
  <c r="BE270" i="16"/>
  <c r="T270" i="16"/>
  <c r="R270" i="16"/>
  <c r="P270" i="16"/>
  <c r="BI269" i="16"/>
  <c r="BH269" i="16"/>
  <c r="BG269" i="16"/>
  <c r="BE269" i="16"/>
  <c r="T269" i="16"/>
  <c r="R269" i="16"/>
  <c r="P269" i="16"/>
  <c r="BI268" i="16"/>
  <c r="BH268" i="16"/>
  <c r="BG268" i="16"/>
  <c r="BE268" i="16"/>
  <c r="T268" i="16"/>
  <c r="R268" i="16"/>
  <c r="P268" i="16"/>
  <c r="BI267" i="16"/>
  <c r="BH267" i="16"/>
  <c r="BG267" i="16"/>
  <c r="BE267" i="16"/>
  <c r="T267" i="16"/>
  <c r="R267" i="16"/>
  <c r="P267" i="16"/>
  <c r="BI266" i="16"/>
  <c r="BH266" i="16"/>
  <c r="BG266" i="16"/>
  <c r="BE266" i="16"/>
  <c r="T266" i="16"/>
  <c r="R266" i="16"/>
  <c r="P266" i="16"/>
  <c r="BI265" i="16"/>
  <c r="BH265" i="16"/>
  <c r="BG265" i="16"/>
  <c r="BE265" i="16"/>
  <c r="T265" i="16"/>
  <c r="R265" i="16"/>
  <c r="P265" i="16"/>
  <c r="BI264" i="16"/>
  <c r="BH264" i="16"/>
  <c r="BG264" i="16"/>
  <c r="BE264" i="16"/>
  <c r="T264" i="16"/>
  <c r="R264" i="16"/>
  <c r="P264" i="16"/>
  <c r="BI263" i="16"/>
  <c r="BH263" i="16"/>
  <c r="BG263" i="16"/>
  <c r="BE263" i="16"/>
  <c r="T263" i="16"/>
  <c r="R263" i="16"/>
  <c r="P263" i="16"/>
  <c r="BI261" i="16"/>
  <c r="BH261" i="16"/>
  <c r="BG261" i="16"/>
  <c r="BE261" i="16"/>
  <c r="T261" i="16"/>
  <c r="R261" i="16"/>
  <c r="P261" i="16"/>
  <c r="BI260" i="16"/>
  <c r="BH260" i="16"/>
  <c r="BG260" i="16"/>
  <c r="BE260" i="16"/>
  <c r="T260" i="16"/>
  <c r="R260" i="16"/>
  <c r="P260" i="16"/>
  <c r="BI259" i="16"/>
  <c r="BH259" i="16"/>
  <c r="BG259" i="16"/>
  <c r="BE259" i="16"/>
  <c r="T259" i="16"/>
  <c r="R259" i="16"/>
  <c r="P259" i="16"/>
  <c r="BI258" i="16"/>
  <c r="BH258" i="16"/>
  <c r="BG258" i="16"/>
  <c r="BE258" i="16"/>
  <c r="T258" i="16"/>
  <c r="R258" i="16"/>
  <c r="P258" i="16"/>
  <c r="BI256" i="16"/>
  <c r="BH256" i="16"/>
  <c r="BG256" i="16"/>
  <c r="BE256" i="16"/>
  <c r="T256" i="16"/>
  <c r="T255" i="16"/>
  <c r="R256" i="16"/>
  <c r="R255" i="16"/>
  <c r="P256" i="16"/>
  <c r="P255" i="16"/>
  <c r="BI254" i="16"/>
  <c r="BH254" i="16"/>
  <c r="BG254" i="16"/>
  <c r="BE254" i="16"/>
  <c r="T254" i="16"/>
  <c r="T253" i="16"/>
  <c r="R254" i="16"/>
  <c r="R253" i="16"/>
  <c r="P254" i="16"/>
  <c r="P253" i="16"/>
  <c r="J126" i="16"/>
  <c r="BI251" i="16"/>
  <c r="BH251" i="16"/>
  <c r="BG251" i="16"/>
  <c r="BE251" i="16"/>
  <c r="T251" i="16"/>
  <c r="T250" i="16"/>
  <c r="R251" i="16"/>
  <c r="R250" i="16"/>
  <c r="P251" i="16"/>
  <c r="P250" i="16"/>
  <c r="J124" i="16"/>
  <c r="BI248" i="16"/>
  <c r="BH248" i="16"/>
  <c r="BG248" i="16"/>
  <c r="BE248" i="16"/>
  <c r="T248" i="16"/>
  <c r="T247" i="16"/>
  <c r="R248" i="16"/>
  <c r="R247" i="16"/>
  <c r="P248" i="16"/>
  <c r="P247" i="16"/>
  <c r="BI246" i="16"/>
  <c r="BH246" i="16"/>
  <c r="BG246" i="16"/>
  <c r="BE246" i="16"/>
  <c r="T246" i="16"/>
  <c r="R246" i="16"/>
  <c r="P246" i="16"/>
  <c r="BI245" i="16"/>
  <c r="BH245" i="16"/>
  <c r="BG245" i="16"/>
  <c r="BE245" i="16"/>
  <c r="T245" i="16"/>
  <c r="R245" i="16"/>
  <c r="P245" i="16"/>
  <c r="BI243" i="16"/>
  <c r="BH243" i="16"/>
  <c r="BG243" i="16"/>
  <c r="BE243" i="16"/>
  <c r="T243" i="16"/>
  <c r="T242" i="16"/>
  <c r="R243" i="16"/>
  <c r="R242" i="16"/>
  <c r="P243" i="16"/>
  <c r="P242" i="16"/>
  <c r="BI241" i="16"/>
  <c r="BH241" i="16"/>
  <c r="BG241" i="16"/>
  <c r="BE241" i="16"/>
  <c r="T241" i="16"/>
  <c r="T240" i="16"/>
  <c r="R241" i="16"/>
  <c r="R240" i="16"/>
  <c r="P241" i="16"/>
  <c r="P240" i="16"/>
  <c r="BI239" i="16"/>
  <c r="BH239" i="16"/>
  <c r="BG239" i="16"/>
  <c r="BE239" i="16"/>
  <c r="T239" i="16"/>
  <c r="R239" i="16"/>
  <c r="P239" i="16"/>
  <c r="BI238" i="16"/>
  <c r="BH238" i="16"/>
  <c r="BG238" i="16"/>
  <c r="BE238" i="16"/>
  <c r="T238" i="16"/>
  <c r="R238" i="16"/>
  <c r="P238" i="16"/>
  <c r="BI237" i="16"/>
  <c r="BH237" i="16"/>
  <c r="BG237" i="16"/>
  <c r="BE237" i="16"/>
  <c r="T237" i="16"/>
  <c r="R237" i="16"/>
  <c r="P237" i="16"/>
  <c r="BI236" i="16"/>
  <c r="BH236" i="16"/>
  <c r="BG236" i="16"/>
  <c r="BE236" i="16"/>
  <c r="T236" i="16"/>
  <c r="R236" i="16"/>
  <c r="P236" i="16"/>
  <c r="BI235" i="16"/>
  <c r="BH235" i="16"/>
  <c r="BG235" i="16"/>
  <c r="BE235" i="16"/>
  <c r="T235" i="16"/>
  <c r="R235" i="16"/>
  <c r="P235" i="16"/>
  <c r="BI234" i="16"/>
  <c r="BH234" i="16"/>
  <c r="BG234" i="16"/>
  <c r="BE234" i="16"/>
  <c r="T234" i="16"/>
  <c r="R234" i="16"/>
  <c r="P234" i="16"/>
  <c r="BI233" i="16"/>
  <c r="BH233" i="16"/>
  <c r="BG233" i="16"/>
  <c r="BE233" i="16"/>
  <c r="T233" i="16"/>
  <c r="R233" i="16"/>
  <c r="P233" i="16"/>
  <c r="BI231" i="16"/>
  <c r="BH231" i="16"/>
  <c r="BG231" i="16"/>
  <c r="BE231" i="16"/>
  <c r="T231" i="16"/>
  <c r="R231" i="16"/>
  <c r="P231" i="16"/>
  <c r="BI230" i="16"/>
  <c r="BH230" i="16"/>
  <c r="BG230" i="16"/>
  <c r="BE230" i="16"/>
  <c r="T230" i="16"/>
  <c r="R230" i="16"/>
  <c r="P230" i="16"/>
  <c r="BI229" i="16"/>
  <c r="BH229" i="16"/>
  <c r="BG229" i="16"/>
  <c r="BE229" i="16"/>
  <c r="T229" i="16"/>
  <c r="R229" i="16"/>
  <c r="P229" i="16"/>
  <c r="BI227" i="16"/>
  <c r="BH227" i="16"/>
  <c r="BG227" i="16"/>
  <c r="BE227" i="16"/>
  <c r="T227" i="16"/>
  <c r="R227" i="16"/>
  <c r="P227" i="16"/>
  <c r="BI226" i="16"/>
  <c r="BH226" i="16"/>
  <c r="BG226" i="16"/>
  <c r="BE226" i="16"/>
  <c r="T226" i="16"/>
  <c r="R226" i="16"/>
  <c r="P226" i="16"/>
  <c r="BI225" i="16"/>
  <c r="BH225" i="16"/>
  <c r="BG225" i="16"/>
  <c r="BE225" i="16"/>
  <c r="T225" i="16"/>
  <c r="R225" i="16"/>
  <c r="P225" i="16"/>
  <c r="BI224" i="16"/>
  <c r="BH224" i="16"/>
  <c r="BG224" i="16"/>
  <c r="BE224" i="16"/>
  <c r="T224" i="16"/>
  <c r="R224" i="16"/>
  <c r="P224" i="16"/>
  <c r="BI223" i="16"/>
  <c r="BH223" i="16"/>
  <c r="BG223" i="16"/>
  <c r="BE223" i="16"/>
  <c r="T223" i="16"/>
  <c r="R223" i="16"/>
  <c r="P223" i="16"/>
  <c r="BI221" i="16"/>
  <c r="BH221" i="16"/>
  <c r="BG221" i="16"/>
  <c r="BE221" i="16"/>
  <c r="T221" i="16"/>
  <c r="T220" i="16"/>
  <c r="R221" i="16"/>
  <c r="R220" i="16"/>
  <c r="P221" i="16"/>
  <c r="P220" i="16"/>
  <c r="BI219" i="16"/>
  <c r="BH219" i="16"/>
  <c r="BG219" i="16"/>
  <c r="BE219" i="16"/>
  <c r="T219" i="16"/>
  <c r="T218" i="16"/>
  <c r="R219" i="16"/>
  <c r="R218" i="16"/>
  <c r="P219" i="16"/>
  <c r="P218" i="16"/>
  <c r="BI217" i="16"/>
  <c r="BH217" i="16"/>
  <c r="BG217" i="16"/>
  <c r="BE217" i="16"/>
  <c r="T217" i="16"/>
  <c r="R217" i="16"/>
  <c r="P217" i="16"/>
  <c r="BI216" i="16"/>
  <c r="BH216" i="16"/>
  <c r="BG216" i="16"/>
  <c r="BE216" i="16"/>
  <c r="T216" i="16"/>
  <c r="R216" i="16"/>
  <c r="P216" i="16"/>
  <c r="BI214" i="16"/>
  <c r="BH214" i="16"/>
  <c r="BG214" i="16"/>
  <c r="BE214" i="16"/>
  <c r="T214" i="16"/>
  <c r="R214" i="16"/>
  <c r="P214" i="16"/>
  <c r="BI213" i="16"/>
  <c r="BH213" i="16"/>
  <c r="BG213" i="16"/>
  <c r="BE213" i="16"/>
  <c r="T213" i="16"/>
  <c r="R213" i="16"/>
  <c r="P213" i="16"/>
  <c r="BI212" i="16"/>
  <c r="BH212" i="16"/>
  <c r="BG212" i="16"/>
  <c r="BE212" i="16"/>
  <c r="T212" i="16"/>
  <c r="R212" i="16"/>
  <c r="P212" i="16"/>
  <c r="BI210" i="16"/>
  <c r="BH210" i="16"/>
  <c r="BG210" i="16"/>
  <c r="BE210" i="16"/>
  <c r="T210" i="16"/>
  <c r="R210" i="16"/>
  <c r="P210" i="16"/>
  <c r="BI209" i="16"/>
  <c r="BH209" i="16"/>
  <c r="BG209" i="16"/>
  <c r="BE209" i="16"/>
  <c r="T209" i="16"/>
  <c r="R209" i="16"/>
  <c r="P209" i="16"/>
  <c r="BI208" i="16"/>
  <c r="BH208" i="16"/>
  <c r="BG208" i="16"/>
  <c r="BE208" i="16"/>
  <c r="T208" i="16"/>
  <c r="R208" i="16"/>
  <c r="P208" i="16"/>
  <c r="BI207" i="16"/>
  <c r="BH207" i="16"/>
  <c r="BG207" i="16"/>
  <c r="BE207" i="16"/>
  <c r="T207" i="16"/>
  <c r="R207" i="16"/>
  <c r="P207" i="16"/>
  <c r="BI206" i="16"/>
  <c r="BH206" i="16"/>
  <c r="BG206" i="16"/>
  <c r="BE206" i="16"/>
  <c r="T206" i="16"/>
  <c r="R206" i="16"/>
  <c r="P206" i="16"/>
  <c r="BI205" i="16"/>
  <c r="BH205" i="16"/>
  <c r="BG205" i="16"/>
  <c r="BE205" i="16"/>
  <c r="T205" i="16"/>
  <c r="R205" i="16"/>
  <c r="P205" i="16"/>
  <c r="BI204" i="16"/>
  <c r="BH204" i="16"/>
  <c r="BG204" i="16"/>
  <c r="BE204" i="16"/>
  <c r="T204" i="16"/>
  <c r="R204" i="16"/>
  <c r="P204" i="16"/>
  <c r="BI203" i="16"/>
  <c r="BH203" i="16"/>
  <c r="BG203" i="16"/>
  <c r="BE203" i="16"/>
  <c r="T203" i="16"/>
  <c r="R203" i="16"/>
  <c r="P203" i="16"/>
  <c r="BI202" i="16"/>
  <c r="BH202" i="16"/>
  <c r="BG202" i="16"/>
  <c r="BE202" i="16"/>
  <c r="T202" i="16"/>
  <c r="R202" i="16"/>
  <c r="P202" i="16"/>
  <c r="BI201" i="16"/>
  <c r="BH201" i="16"/>
  <c r="BG201" i="16"/>
  <c r="BE201" i="16"/>
  <c r="T201" i="16"/>
  <c r="R201" i="16"/>
  <c r="P201" i="16"/>
  <c r="BI200" i="16"/>
  <c r="BH200" i="16"/>
  <c r="BG200" i="16"/>
  <c r="BE200" i="16"/>
  <c r="T200" i="16"/>
  <c r="R200" i="16"/>
  <c r="P200" i="16"/>
  <c r="BI199" i="16"/>
  <c r="BH199" i="16"/>
  <c r="BG199" i="16"/>
  <c r="BE199" i="16"/>
  <c r="T199" i="16"/>
  <c r="R199" i="16"/>
  <c r="P199" i="16"/>
  <c r="BI198" i="16"/>
  <c r="BH198" i="16"/>
  <c r="BG198" i="16"/>
  <c r="BE198" i="16"/>
  <c r="T198" i="16"/>
  <c r="R198" i="16"/>
  <c r="P198" i="16"/>
  <c r="BI197" i="16"/>
  <c r="BH197" i="16"/>
  <c r="BG197" i="16"/>
  <c r="BE197" i="16"/>
  <c r="T197" i="16"/>
  <c r="R197" i="16"/>
  <c r="P197" i="16"/>
  <c r="BI196" i="16"/>
  <c r="BH196" i="16"/>
  <c r="BG196" i="16"/>
  <c r="BE196" i="16"/>
  <c r="T196" i="16"/>
  <c r="R196" i="16"/>
  <c r="P196" i="16"/>
  <c r="BI195" i="16"/>
  <c r="BH195" i="16"/>
  <c r="BG195" i="16"/>
  <c r="BE195" i="16"/>
  <c r="T195" i="16"/>
  <c r="R195" i="16"/>
  <c r="P195" i="16"/>
  <c r="BI194" i="16"/>
  <c r="BH194" i="16"/>
  <c r="BG194" i="16"/>
  <c r="BE194" i="16"/>
  <c r="T194" i="16"/>
  <c r="R194" i="16"/>
  <c r="P194" i="16"/>
  <c r="BI193" i="16"/>
  <c r="BH193" i="16"/>
  <c r="BG193" i="16"/>
  <c r="BE193" i="16"/>
  <c r="T193" i="16"/>
  <c r="R193" i="16"/>
  <c r="P193" i="16"/>
  <c r="BI192" i="16"/>
  <c r="BH192" i="16"/>
  <c r="BG192" i="16"/>
  <c r="BE192" i="16"/>
  <c r="T192" i="16"/>
  <c r="R192" i="16"/>
  <c r="P192" i="16"/>
  <c r="BI191" i="16"/>
  <c r="BH191" i="16"/>
  <c r="BG191" i="16"/>
  <c r="BE191" i="16"/>
  <c r="T191" i="16"/>
  <c r="R191" i="16"/>
  <c r="P191" i="16"/>
  <c r="BI190" i="16"/>
  <c r="BH190" i="16"/>
  <c r="BG190" i="16"/>
  <c r="BE190" i="16"/>
  <c r="T190" i="16"/>
  <c r="R190" i="16"/>
  <c r="P190" i="16"/>
  <c r="BI189" i="16"/>
  <c r="BH189" i="16"/>
  <c r="BG189" i="16"/>
  <c r="BE189" i="16"/>
  <c r="T189" i="16"/>
  <c r="R189" i="16"/>
  <c r="P189" i="16"/>
  <c r="BI187" i="16"/>
  <c r="BH187" i="16"/>
  <c r="BG187" i="16"/>
  <c r="BE187" i="16"/>
  <c r="T187" i="16"/>
  <c r="T186" i="16"/>
  <c r="R187" i="16"/>
  <c r="R186" i="16"/>
  <c r="P187" i="16"/>
  <c r="P186" i="16"/>
  <c r="BI185" i="16"/>
  <c r="BH185" i="16"/>
  <c r="BG185" i="16"/>
  <c r="BE185" i="16"/>
  <c r="T185" i="16"/>
  <c r="T184" i="16"/>
  <c r="R185" i="16"/>
  <c r="R184" i="16"/>
  <c r="P185" i="16"/>
  <c r="P184" i="16"/>
  <c r="BI183" i="16"/>
  <c r="BH183" i="16"/>
  <c r="BG183" i="16"/>
  <c r="BE183" i="16"/>
  <c r="T183" i="16"/>
  <c r="R183" i="16"/>
  <c r="P183" i="16"/>
  <c r="BI182" i="16"/>
  <c r="BH182" i="16"/>
  <c r="BG182" i="16"/>
  <c r="BE182" i="16"/>
  <c r="T182" i="16"/>
  <c r="R182" i="16"/>
  <c r="P182" i="16"/>
  <c r="BI180" i="16"/>
  <c r="BH180" i="16"/>
  <c r="BG180" i="16"/>
  <c r="BE180" i="16"/>
  <c r="T180" i="16"/>
  <c r="R180" i="16"/>
  <c r="P180" i="16"/>
  <c r="BI179" i="16"/>
  <c r="BH179" i="16"/>
  <c r="BG179" i="16"/>
  <c r="BE179" i="16"/>
  <c r="T179" i="16"/>
  <c r="R179" i="16"/>
  <c r="P179" i="16"/>
  <c r="BI178" i="16"/>
  <c r="BH178" i="16"/>
  <c r="BG178" i="16"/>
  <c r="BE178" i="16"/>
  <c r="T178" i="16"/>
  <c r="R178" i="16"/>
  <c r="P178" i="16"/>
  <c r="BI177" i="16"/>
  <c r="BH177" i="16"/>
  <c r="BG177" i="16"/>
  <c r="BE177" i="16"/>
  <c r="T177" i="16"/>
  <c r="R177" i="16"/>
  <c r="P177" i="16"/>
  <c r="BI175" i="16"/>
  <c r="BH175" i="16"/>
  <c r="BG175" i="16"/>
  <c r="BE175" i="16"/>
  <c r="T175" i="16"/>
  <c r="T174" i="16"/>
  <c r="R175" i="16"/>
  <c r="R174" i="16"/>
  <c r="P175" i="16"/>
  <c r="P174" i="16"/>
  <c r="BI173" i="16"/>
  <c r="BH173" i="16"/>
  <c r="BG173" i="16"/>
  <c r="BE173" i="16"/>
  <c r="T173" i="16"/>
  <c r="T172" i="16"/>
  <c r="R173" i="16"/>
  <c r="R172" i="16"/>
  <c r="P173" i="16"/>
  <c r="P172" i="16"/>
  <c r="BI171" i="16"/>
  <c r="BH171" i="16"/>
  <c r="BG171" i="16"/>
  <c r="BE171" i="16"/>
  <c r="T171" i="16"/>
  <c r="R171" i="16"/>
  <c r="P171" i="16"/>
  <c r="BI170" i="16"/>
  <c r="BH170" i="16"/>
  <c r="BG170" i="16"/>
  <c r="BE170" i="16"/>
  <c r="T170" i="16"/>
  <c r="R170" i="16"/>
  <c r="P170" i="16"/>
  <c r="BI168" i="16"/>
  <c r="BH168" i="16"/>
  <c r="BG168" i="16"/>
  <c r="BE168" i="16"/>
  <c r="T168" i="16"/>
  <c r="T167" i="16"/>
  <c r="R168" i="16"/>
  <c r="R167" i="16"/>
  <c r="P168" i="16"/>
  <c r="P167" i="16"/>
  <c r="J102" i="16"/>
  <c r="BI164" i="16"/>
  <c r="BH164" i="16"/>
  <c r="BG164" i="16"/>
  <c r="BE164" i="16"/>
  <c r="T164" i="16"/>
  <c r="R164" i="16"/>
  <c r="P164" i="16"/>
  <c r="BI163" i="16"/>
  <c r="BH163" i="16"/>
  <c r="BG163" i="16"/>
  <c r="BE163" i="16"/>
  <c r="T163" i="16"/>
  <c r="R163" i="16"/>
  <c r="P163" i="16"/>
  <c r="F155" i="16"/>
  <c r="E153" i="16"/>
  <c r="F93" i="16"/>
  <c r="E91" i="16"/>
  <c r="J28" i="16"/>
  <c r="E28" i="16"/>
  <c r="J96" i="16"/>
  <c r="J27" i="16"/>
  <c r="J25" i="16"/>
  <c r="E25" i="16"/>
  <c r="J157" i="16"/>
  <c r="J24" i="16"/>
  <c r="J22" i="16"/>
  <c r="E22" i="16"/>
  <c r="F96" i="16"/>
  <c r="J21" i="16"/>
  <c r="J19" i="16"/>
  <c r="E19" i="16"/>
  <c r="F157" i="16"/>
  <c r="J18" i="16"/>
  <c r="J16" i="16"/>
  <c r="J93" i="16"/>
  <c r="E7" i="16"/>
  <c r="E147" i="16"/>
  <c r="J290" i="15"/>
  <c r="J289" i="15"/>
  <c r="J241" i="15"/>
  <c r="J122" i="15" s="1"/>
  <c r="J41" i="15"/>
  <c r="J40" i="15"/>
  <c r="AY112" i="1"/>
  <c r="J39" i="15"/>
  <c r="AX112" i="1"/>
  <c r="BI296" i="15"/>
  <c r="BH296" i="15"/>
  <c r="BG296" i="15"/>
  <c r="BE296" i="15"/>
  <c r="T296" i="15"/>
  <c r="T295" i="15"/>
  <c r="R296" i="15"/>
  <c r="R295" i="15"/>
  <c r="P296" i="15"/>
  <c r="P295" i="15"/>
  <c r="BI294" i="15"/>
  <c r="BH294" i="15"/>
  <c r="BG294" i="15"/>
  <c r="BE294" i="15"/>
  <c r="T294" i="15"/>
  <c r="R294" i="15"/>
  <c r="P294" i="15"/>
  <c r="BI293" i="15"/>
  <c r="BH293" i="15"/>
  <c r="BG293" i="15"/>
  <c r="BE293" i="15"/>
  <c r="T293" i="15"/>
  <c r="R293" i="15"/>
  <c r="P293" i="15"/>
  <c r="BI292" i="15"/>
  <c r="BH292" i="15"/>
  <c r="BG292" i="15"/>
  <c r="BE292" i="15"/>
  <c r="T292" i="15"/>
  <c r="R292" i="15"/>
  <c r="P292" i="15"/>
  <c r="J136" i="15"/>
  <c r="J135" i="15"/>
  <c r="BI287" i="15"/>
  <c r="BH287" i="15"/>
  <c r="BG287" i="15"/>
  <c r="BE287" i="15"/>
  <c r="T287" i="15"/>
  <c r="T286" i="15"/>
  <c r="R287" i="15"/>
  <c r="R286" i="15"/>
  <c r="P287" i="15"/>
  <c r="P286" i="15"/>
  <c r="BI285" i="15"/>
  <c r="BH285" i="15"/>
  <c r="BG285" i="15"/>
  <c r="BE285" i="15"/>
  <c r="T285" i="15"/>
  <c r="R285" i="15"/>
  <c r="P285" i="15"/>
  <c r="BI284" i="15"/>
  <c r="BH284" i="15"/>
  <c r="BG284" i="15"/>
  <c r="BE284" i="15"/>
  <c r="T284" i="15"/>
  <c r="R284" i="15"/>
  <c r="P284" i="15"/>
  <c r="BI283" i="15"/>
  <c r="BH283" i="15"/>
  <c r="BG283" i="15"/>
  <c r="BE283" i="15"/>
  <c r="T283" i="15"/>
  <c r="R283" i="15"/>
  <c r="P283" i="15"/>
  <c r="BI280" i="15"/>
  <c r="BH280" i="15"/>
  <c r="BG280" i="15"/>
  <c r="BE280" i="15"/>
  <c r="T280" i="15"/>
  <c r="T279" i="15"/>
  <c r="R280" i="15"/>
  <c r="R279" i="15"/>
  <c r="P280" i="15"/>
  <c r="P279" i="15"/>
  <c r="BI278" i="15"/>
  <c r="BH278" i="15"/>
  <c r="BG278" i="15"/>
  <c r="BE278" i="15"/>
  <c r="T278" i="15"/>
  <c r="T277" i="15"/>
  <c r="R278" i="15"/>
  <c r="R277" i="15"/>
  <c r="P278" i="15"/>
  <c r="P277" i="15"/>
  <c r="BI276" i="15"/>
  <c r="BH276" i="15"/>
  <c r="BG276" i="15"/>
  <c r="BE276" i="15"/>
  <c r="T276" i="15"/>
  <c r="T275" i="15"/>
  <c r="R276" i="15"/>
  <c r="R275" i="15"/>
  <c r="P276" i="15"/>
  <c r="P275" i="15"/>
  <c r="BI274" i="15"/>
  <c r="BH274" i="15"/>
  <c r="BG274" i="15"/>
  <c r="BE274" i="15"/>
  <c r="T274" i="15"/>
  <c r="T273" i="15"/>
  <c r="R274" i="15"/>
  <c r="R273" i="15"/>
  <c r="P274" i="15"/>
  <c r="P273" i="15"/>
  <c r="BI272" i="15"/>
  <c r="BH272" i="15"/>
  <c r="BG272" i="15"/>
  <c r="BE272" i="15"/>
  <c r="T272" i="15"/>
  <c r="T271" i="15"/>
  <c r="R272" i="15"/>
  <c r="R271" i="15"/>
  <c r="P272" i="15"/>
  <c r="P271" i="15"/>
  <c r="BI270" i="15"/>
  <c r="BH270" i="15"/>
  <c r="BG270" i="15"/>
  <c r="BE270" i="15"/>
  <c r="T270" i="15"/>
  <c r="R270" i="15"/>
  <c r="P270" i="15"/>
  <c r="BI269" i="15"/>
  <c r="BH269" i="15"/>
  <c r="BG269" i="15"/>
  <c r="BE269" i="15"/>
  <c r="T269" i="15"/>
  <c r="R269" i="15"/>
  <c r="P269" i="15"/>
  <c r="BI268" i="15"/>
  <c r="BH268" i="15"/>
  <c r="BG268" i="15"/>
  <c r="BE268" i="15"/>
  <c r="T268" i="15"/>
  <c r="R268" i="15"/>
  <c r="P268" i="15"/>
  <c r="BI267" i="15"/>
  <c r="BH267" i="15"/>
  <c r="BG267" i="15"/>
  <c r="BE267" i="15"/>
  <c r="T267" i="15"/>
  <c r="R267" i="15"/>
  <c r="P267" i="15"/>
  <c r="BI266" i="15"/>
  <c r="BH266" i="15"/>
  <c r="BG266" i="15"/>
  <c r="BE266" i="15"/>
  <c r="T266" i="15"/>
  <c r="R266" i="15"/>
  <c r="P266" i="15"/>
  <c r="BI265" i="15"/>
  <c r="BH265" i="15"/>
  <c r="BG265" i="15"/>
  <c r="BE265" i="15"/>
  <c r="T265" i="15"/>
  <c r="R265" i="15"/>
  <c r="P265" i="15"/>
  <c r="BI264" i="15"/>
  <c r="BH264" i="15"/>
  <c r="BG264" i="15"/>
  <c r="BE264" i="15"/>
  <c r="T264" i="15"/>
  <c r="R264" i="15"/>
  <c r="P264" i="15"/>
  <c r="BI263" i="15"/>
  <c r="BH263" i="15"/>
  <c r="BG263" i="15"/>
  <c r="BE263" i="15"/>
  <c r="T263" i="15"/>
  <c r="R263" i="15"/>
  <c r="P263" i="15"/>
  <c r="BI262" i="15"/>
  <c r="BH262" i="15"/>
  <c r="BG262" i="15"/>
  <c r="BE262" i="15"/>
  <c r="T262" i="15"/>
  <c r="R262" i="15"/>
  <c r="P262" i="15"/>
  <c r="BI261" i="15"/>
  <c r="BH261" i="15"/>
  <c r="BG261" i="15"/>
  <c r="BE261" i="15"/>
  <c r="T261" i="15"/>
  <c r="R261" i="15"/>
  <c r="P261" i="15"/>
  <c r="BI260" i="15"/>
  <c r="BH260" i="15"/>
  <c r="BG260" i="15"/>
  <c r="BE260" i="15"/>
  <c r="T260" i="15"/>
  <c r="R260" i="15"/>
  <c r="P260" i="15"/>
  <c r="BI259" i="15"/>
  <c r="BH259" i="15"/>
  <c r="BG259" i="15"/>
  <c r="BE259" i="15"/>
  <c r="T259" i="15"/>
  <c r="R259" i="15"/>
  <c r="P259" i="15"/>
  <c r="BI258" i="15"/>
  <c r="BH258" i="15"/>
  <c r="BG258" i="15"/>
  <c r="BE258" i="15"/>
  <c r="T258" i="15"/>
  <c r="R258" i="15"/>
  <c r="P258" i="15"/>
  <c r="BI257" i="15"/>
  <c r="BH257" i="15"/>
  <c r="BG257" i="15"/>
  <c r="BE257" i="15"/>
  <c r="T257" i="15"/>
  <c r="R257" i="15"/>
  <c r="P257" i="15"/>
  <c r="BI256" i="15"/>
  <c r="BH256" i="15"/>
  <c r="BG256" i="15"/>
  <c r="BE256" i="15"/>
  <c r="T256" i="15"/>
  <c r="R256" i="15"/>
  <c r="P256" i="15"/>
  <c r="BI255" i="15"/>
  <c r="BH255" i="15"/>
  <c r="BG255" i="15"/>
  <c r="BE255" i="15"/>
  <c r="T255" i="15"/>
  <c r="R255" i="15"/>
  <c r="P255" i="15"/>
  <c r="BI254" i="15"/>
  <c r="BH254" i="15"/>
  <c r="BG254" i="15"/>
  <c r="BE254" i="15"/>
  <c r="T254" i="15"/>
  <c r="R254" i="15"/>
  <c r="P254" i="15"/>
  <c r="BI253" i="15"/>
  <c r="BH253" i="15"/>
  <c r="BG253" i="15"/>
  <c r="BE253" i="15"/>
  <c r="T253" i="15"/>
  <c r="R253" i="15"/>
  <c r="P253" i="15"/>
  <c r="BI251" i="15"/>
  <c r="BH251" i="15"/>
  <c r="BG251" i="15"/>
  <c r="BE251" i="15"/>
  <c r="T251" i="15"/>
  <c r="R251" i="15"/>
  <c r="P251" i="15"/>
  <c r="BI250" i="15"/>
  <c r="BH250" i="15"/>
  <c r="BG250" i="15"/>
  <c r="BE250" i="15"/>
  <c r="T250" i="15"/>
  <c r="R250" i="15"/>
  <c r="P250" i="15"/>
  <c r="BI249" i="15"/>
  <c r="BH249" i="15"/>
  <c r="BG249" i="15"/>
  <c r="BE249" i="15"/>
  <c r="T249" i="15"/>
  <c r="R249" i="15"/>
  <c r="P249" i="15"/>
  <c r="BI248" i="15"/>
  <c r="BH248" i="15"/>
  <c r="BG248" i="15"/>
  <c r="BE248" i="15"/>
  <c r="T248" i="15"/>
  <c r="R248" i="15"/>
  <c r="P248" i="15"/>
  <c r="BI247" i="15"/>
  <c r="BH247" i="15"/>
  <c r="BG247" i="15"/>
  <c r="BE247" i="15"/>
  <c r="T247" i="15"/>
  <c r="R247" i="15"/>
  <c r="P247" i="15"/>
  <c r="BI246" i="15"/>
  <c r="BH246" i="15"/>
  <c r="BG246" i="15"/>
  <c r="BE246" i="15"/>
  <c r="T246" i="15"/>
  <c r="R246" i="15"/>
  <c r="P246" i="15"/>
  <c r="BI245" i="15"/>
  <c r="BH245" i="15"/>
  <c r="BG245" i="15"/>
  <c r="BE245" i="15"/>
  <c r="T245" i="15"/>
  <c r="R245" i="15"/>
  <c r="P245" i="15"/>
  <c r="BI243" i="15"/>
  <c r="BH243" i="15"/>
  <c r="BG243" i="15"/>
  <c r="BE243" i="15"/>
  <c r="T243" i="15"/>
  <c r="T242" i="15"/>
  <c r="R243" i="15"/>
  <c r="R242" i="15"/>
  <c r="P243" i="15"/>
  <c r="P242" i="15"/>
  <c r="BI239" i="15"/>
  <c r="BH239" i="15"/>
  <c r="BG239" i="15"/>
  <c r="BE239" i="15"/>
  <c r="T239" i="15"/>
  <c r="T238" i="15"/>
  <c r="R239" i="15"/>
  <c r="R238" i="15"/>
  <c r="P239" i="15"/>
  <c r="P238" i="15"/>
  <c r="BI237" i="15"/>
  <c r="BH237" i="15"/>
  <c r="BG237" i="15"/>
  <c r="BE237" i="15"/>
  <c r="T237" i="15"/>
  <c r="T236" i="15"/>
  <c r="R237" i="15"/>
  <c r="R236" i="15"/>
  <c r="P237" i="15"/>
  <c r="P236" i="15"/>
  <c r="BI235" i="15"/>
  <c r="BH235" i="15"/>
  <c r="BG235" i="15"/>
  <c r="BE235" i="15"/>
  <c r="T235" i="15"/>
  <c r="T234" i="15"/>
  <c r="R235" i="15"/>
  <c r="R234" i="15"/>
  <c r="P235" i="15"/>
  <c r="P234" i="15"/>
  <c r="BI233" i="15"/>
  <c r="BH233" i="15"/>
  <c r="BG233" i="15"/>
  <c r="BE233" i="15"/>
  <c r="T233" i="15"/>
  <c r="T232" i="15"/>
  <c r="R233" i="15"/>
  <c r="R232" i="15"/>
  <c r="P233" i="15"/>
  <c r="P232" i="15"/>
  <c r="BI231" i="15"/>
  <c r="BH231" i="15"/>
  <c r="BG231" i="15"/>
  <c r="BE231" i="15"/>
  <c r="T231" i="15"/>
  <c r="T230" i="15"/>
  <c r="R231" i="15"/>
  <c r="R230" i="15"/>
  <c r="P231" i="15"/>
  <c r="P230" i="15"/>
  <c r="BI229" i="15"/>
  <c r="BH229" i="15"/>
  <c r="BG229" i="15"/>
  <c r="BE229" i="15"/>
  <c r="T229" i="15"/>
  <c r="R229" i="15"/>
  <c r="P229" i="15"/>
  <c r="BI228" i="15"/>
  <c r="BH228" i="15"/>
  <c r="BG228" i="15"/>
  <c r="BE228" i="15"/>
  <c r="T228" i="15"/>
  <c r="R228" i="15"/>
  <c r="P228" i="15"/>
  <c r="BI227" i="15"/>
  <c r="BH227" i="15"/>
  <c r="BG227" i="15"/>
  <c r="BE227" i="15"/>
  <c r="T227" i="15"/>
  <c r="R227" i="15"/>
  <c r="P227" i="15"/>
  <c r="BI226" i="15"/>
  <c r="BH226" i="15"/>
  <c r="BG226" i="15"/>
  <c r="BE226" i="15"/>
  <c r="T226" i="15"/>
  <c r="R226" i="15"/>
  <c r="P226" i="15"/>
  <c r="BI225" i="15"/>
  <c r="BH225" i="15"/>
  <c r="BG225" i="15"/>
  <c r="BE225" i="15"/>
  <c r="T225" i="15"/>
  <c r="R225" i="15"/>
  <c r="P225" i="15"/>
  <c r="BI224" i="15"/>
  <c r="BH224" i="15"/>
  <c r="BG224" i="15"/>
  <c r="BE224" i="15"/>
  <c r="T224" i="15"/>
  <c r="R224" i="15"/>
  <c r="P224" i="15"/>
  <c r="BI222" i="15"/>
  <c r="BH222" i="15"/>
  <c r="BG222" i="15"/>
  <c r="BE222" i="15"/>
  <c r="T222" i="15"/>
  <c r="R222" i="15"/>
  <c r="P222" i="15"/>
  <c r="BI221" i="15"/>
  <c r="BH221" i="15"/>
  <c r="BG221" i="15"/>
  <c r="BE221" i="15"/>
  <c r="T221" i="15"/>
  <c r="R221" i="15"/>
  <c r="P221" i="15"/>
  <c r="BI220" i="15"/>
  <c r="BH220" i="15"/>
  <c r="BG220" i="15"/>
  <c r="BE220" i="15"/>
  <c r="T220" i="15"/>
  <c r="R220" i="15"/>
  <c r="P220" i="15"/>
  <c r="BI219" i="15"/>
  <c r="BH219" i="15"/>
  <c r="BG219" i="15"/>
  <c r="BE219" i="15"/>
  <c r="T219" i="15"/>
  <c r="R219" i="15"/>
  <c r="P219" i="15"/>
  <c r="BI217" i="15"/>
  <c r="BH217" i="15"/>
  <c r="BG217" i="15"/>
  <c r="BE217" i="15"/>
  <c r="T217" i="15"/>
  <c r="R217" i="15"/>
  <c r="P217" i="15"/>
  <c r="BI216" i="15"/>
  <c r="BH216" i="15"/>
  <c r="BG216" i="15"/>
  <c r="BE216" i="15"/>
  <c r="T216" i="15"/>
  <c r="R216" i="15"/>
  <c r="P216" i="15"/>
  <c r="BI215" i="15"/>
  <c r="BH215" i="15"/>
  <c r="BG215" i="15"/>
  <c r="BE215" i="15"/>
  <c r="T215" i="15"/>
  <c r="R215" i="15"/>
  <c r="P215" i="15"/>
  <c r="BI213" i="15"/>
  <c r="BH213" i="15"/>
  <c r="BG213" i="15"/>
  <c r="BE213" i="15"/>
  <c r="T213" i="15"/>
  <c r="R213" i="15"/>
  <c r="P213" i="15"/>
  <c r="BI212" i="15"/>
  <c r="BH212" i="15"/>
  <c r="BG212" i="15"/>
  <c r="BE212" i="15"/>
  <c r="T212" i="15"/>
  <c r="R212" i="15"/>
  <c r="P212" i="15"/>
  <c r="BI211" i="15"/>
  <c r="BH211" i="15"/>
  <c r="BG211" i="15"/>
  <c r="BE211" i="15"/>
  <c r="T211" i="15"/>
  <c r="R211" i="15"/>
  <c r="P211" i="15"/>
  <c r="BI209" i="15"/>
  <c r="BH209" i="15"/>
  <c r="BG209" i="15"/>
  <c r="BE209" i="15"/>
  <c r="T209" i="15"/>
  <c r="R209" i="15"/>
  <c r="P209" i="15"/>
  <c r="BI208" i="15"/>
  <c r="BH208" i="15"/>
  <c r="BG208" i="15"/>
  <c r="BE208" i="15"/>
  <c r="T208" i="15"/>
  <c r="R208" i="15"/>
  <c r="P208" i="15"/>
  <c r="BI207" i="15"/>
  <c r="BH207" i="15"/>
  <c r="BG207" i="15"/>
  <c r="BE207" i="15"/>
  <c r="T207" i="15"/>
  <c r="R207" i="15"/>
  <c r="P207" i="15"/>
  <c r="BI206" i="15"/>
  <c r="BH206" i="15"/>
  <c r="BG206" i="15"/>
  <c r="BE206" i="15"/>
  <c r="T206" i="15"/>
  <c r="R206" i="15"/>
  <c r="P206" i="15"/>
  <c r="BI205" i="15"/>
  <c r="BH205" i="15"/>
  <c r="BG205" i="15"/>
  <c r="BE205" i="15"/>
  <c r="T205" i="15"/>
  <c r="R205" i="15"/>
  <c r="P205" i="15"/>
  <c r="BI203" i="15"/>
  <c r="BH203" i="15"/>
  <c r="BG203" i="15"/>
  <c r="BE203" i="15"/>
  <c r="T203" i="15"/>
  <c r="T202" i="15"/>
  <c r="R203" i="15"/>
  <c r="R202" i="15"/>
  <c r="P203" i="15"/>
  <c r="P202" i="15"/>
  <c r="BI201" i="15"/>
  <c r="BH201" i="15"/>
  <c r="BG201" i="15"/>
  <c r="BE201" i="15"/>
  <c r="T201" i="15"/>
  <c r="R201" i="15"/>
  <c r="P201" i="15"/>
  <c r="BI200" i="15"/>
  <c r="BH200" i="15"/>
  <c r="BG200" i="15"/>
  <c r="BE200" i="15"/>
  <c r="T200" i="15"/>
  <c r="R200" i="15"/>
  <c r="P200" i="15"/>
  <c r="BI199" i="15"/>
  <c r="BH199" i="15"/>
  <c r="BG199" i="15"/>
  <c r="BE199" i="15"/>
  <c r="T199" i="15"/>
  <c r="R199" i="15"/>
  <c r="P199" i="15"/>
  <c r="BI197" i="15"/>
  <c r="BH197" i="15"/>
  <c r="BG197" i="15"/>
  <c r="BE197" i="15"/>
  <c r="T197" i="15"/>
  <c r="R197" i="15"/>
  <c r="P197" i="15"/>
  <c r="BI196" i="15"/>
  <c r="BH196" i="15"/>
  <c r="BG196" i="15"/>
  <c r="BE196" i="15"/>
  <c r="T196" i="15"/>
  <c r="R196" i="15"/>
  <c r="P196" i="15"/>
  <c r="BI195" i="15"/>
  <c r="BH195" i="15"/>
  <c r="BG195" i="15"/>
  <c r="BE195" i="15"/>
  <c r="T195" i="15"/>
  <c r="R195" i="15"/>
  <c r="P195" i="15"/>
  <c r="BI194" i="15"/>
  <c r="BH194" i="15"/>
  <c r="BG194" i="15"/>
  <c r="BE194" i="15"/>
  <c r="T194" i="15"/>
  <c r="R194" i="15"/>
  <c r="P194" i="15"/>
  <c r="BI193" i="15"/>
  <c r="BH193" i="15"/>
  <c r="BG193" i="15"/>
  <c r="BE193" i="15"/>
  <c r="T193" i="15"/>
  <c r="R193" i="15"/>
  <c r="P193" i="15"/>
  <c r="BI192" i="15"/>
  <c r="BH192" i="15"/>
  <c r="BG192" i="15"/>
  <c r="BE192" i="15"/>
  <c r="T192" i="15"/>
  <c r="R192" i="15"/>
  <c r="P192" i="15"/>
  <c r="BI191" i="15"/>
  <c r="BH191" i="15"/>
  <c r="BG191" i="15"/>
  <c r="BE191" i="15"/>
  <c r="T191" i="15"/>
  <c r="R191" i="15"/>
  <c r="P191" i="15"/>
  <c r="BI190" i="15"/>
  <c r="BH190" i="15"/>
  <c r="BG190" i="15"/>
  <c r="BE190" i="15"/>
  <c r="T190" i="15"/>
  <c r="R190" i="15"/>
  <c r="P190" i="15"/>
  <c r="BI189" i="15"/>
  <c r="BH189" i="15"/>
  <c r="BG189" i="15"/>
  <c r="BE189" i="15"/>
  <c r="T189" i="15"/>
  <c r="R189" i="15"/>
  <c r="P189" i="15"/>
  <c r="BI188" i="15"/>
  <c r="BH188" i="15"/>
  <c r="BG188" i="15"/>
  <c r="BE188" i="15"/>
  <c r="T188" i="15"/>
  <c r="R188" i="15"/>
  <c r="P188" i="15"/>
  <c r="BI187" i="15"/>
  <c r="BH187" i="15"/>
  <c r="BG187" i="15"/>
  <c r="BE187" i="15"/>
  <c r="T187" i="15"/>
  <c r="R187" i="15"/>
  <c r="P187" i="15"/>
  <c r="BI186" i="15"/>
  <c r="BH186" i="15"/>
  <c r="BG186" i="15"/>
  <c r="BE186" i="15"/>
  <c r="T186" i="15"/>
  <c r="R186" i="15"/>
  <c r="P186" i="15"/>
  <c r="BI185" i="15"/>
  <c r="BH185" i="15"/>
  <c r="BG185" i="15"/>
  <c r="BE185" i="15"/>
  <c r="T185" i="15"/>
  <c r="R185" i="15"/>
  <c r="P185" i="15"/>
  <c r="BI184" i="15"/>
  <c r="BH184" i="15"/>
  <c r="BG184" i="15"/>
  <c r="BE184" i="15"/>
  <c r="T184" i="15"/>
  <c r="R184" i="15"/>
  <c r="P184" i="15"/>
  <c r="BI182" i="15"/>
  <c r="BH182" i="15"/>
  <c r="BG182" i="15"/>
  <c r="BE182" i="15"/>
  <c r="T182" i="15"/>
  <c r="R182" i="15"/>
  <c r="P182" i="15"/>
  <c r="BI181" i="15"/>
  <c r="BH181" i="15"/>
  <c r="BG181" i="15"/>
  <c r="BE181" i="15"/>
  <c r="T181" i="15"/>
  <c r="R181" i="15"/>
  <c r="P181" i="15"/>
  <c r="BI179" i="15"/>
  <c r="BH179" i="15"/>
  <c r="BG179" i="15"/>
  <c r="BE179" i="15"/>
  <c r="T179" i="15"/>
  <c r="T178" i="15"/>
  <c r="R179" i="15"/>
  <c r="R178" i="15"/>
  <c r="P179" i="15"/>
  <c r="P178" i="15"/>
  <c r="BI177" i="15"/>
  <c r="BH177" i="15"/>
  <c r="BG177" i="15"/>
  <c r="BE177" i="15"/>
  <c r="T177" i="15"/>
  <c r="R177" i="15"/>
  <c r="P177" i="15"/>
  <c r="BI176" i="15"/>
  <c r="BH176" i="15"/>
  <c r="BG176" i="15"/>
  <c r="BE176" i="15"/>
  <c r="T176" i="15"/>
  <c r="R176" i="15"/>
  <c r="P176" i="15"/>
  <c r="BI174" i="15"/>
  <c r="BH174" i="15"/>
  <c r="BG174" i="15"/>
  <c r="BE174" i="15"/>
  <c r="T174" i="15"/>
  <c r="T173" i="15"/>
  <c r="R174" i="15"/>
  <c r="R173" i="15"/>
  <c r="P174" i="15"/>
  <c r="P173" i="15"/>
  <c r="BI172" i="15"/>
  <c r="BH172" i="15"/>
  <c r="BG172" i="15"/>
  <c r="BE172" i="15"/>
  <c r="T172" i="15"/>
  <c r="T171" i="15"/>
  <c r="R172" i="15"/>
  <c r="R171" i="15"/>
  <c r="P172" i="15"/>
  <c r="P171" i="15"/>
  <c r="BI170" i="15"/>
  <c r="BH170" i="15"/>
  <c r="BG170" i="15"/>
  <c r="BE170" i="15"/>
  <c r="T170" i="15"/>
  <c r="R170" i="15"/>
  <c r="P170" i="15"/>
  <c r="BI169" i="15"/>
  <c r="BH169" i="15"/>
  <c r="BG169" i="15"/>
  <c r="BE169" i="15"/>
  <c r="T169" i="15"/>
  <c r="R169" i="15"/>
  <c r="P169" i="15"/>
  <c r="BI168" i="15"/>
  <c r="BH168" i="15"/>
  <c r="BG168" i="15"/>
  <c r="BE168" i="15"/>
  <c r="T168" i="15"/>
  <c r="R168" i="15"/>
  <c r="P168" i="15"/>
  <c r="BI167" i="15"/>
  <c r="BH167" i="15"/>
  <c r="BG167" i="15"/>
  <c r="BE167" i="15"/>
  <c r="T167" i="15"/>
  <c r="R167" i="15"/>
  <c r="P167" i="15"/>
  <c r="BI165" i="15"/>
  <c r="BH165" i="15"/>
  <c r="BG165" i="15"/>
  <c r="BE165" i="15"/>
  <c r="T165" i="15"/>
  <c r="R165" i="15"/>
  <c r="P165" i="15"/>
  <c r="F156" i="15"/>
  <c r="E154" i="15"/>
  <c r="F93" i="15"/>
  <c r="E91" i="15"/>
  <c r="J28" i="15"/>
  <c r="E28" i="15"/>
  <c r="J159" i="15"/>
  <c r="J27" i="15"/>
  <c r="J25" i="15"/>
  <c r="E25" i="15"/>
  <c r="J95" i="15"/>
  <c r="J24" i="15"/>
  <c r="J22" i="15"/>
  <c r="E22" i="15"/>
  <c r="F159" i="15"/>
  <c r="J21" i="15"/>
  <c r="J19" i="15"/>
  <c r="E19" i="15"/>
  <c r="F95" i="15"/>
  <c r="J18" i="15"/>
  <c r="J16" i="15"/>
  <c r="J93" i="15"/>
  <c r="E7" i="15"/>
  <c r="E148" i="15"/>
  <c r="J41" i="14"/>
  <c r="J40" i="14"/>
  <c r="AY111" i="1"/>
  <c r="J39" i="14"/>
  <c r="AX111" i="1"/>
  <c r="BI216" i="14"/>
  <c r="BH216" i="14"/>
  <c r="BG216" i="14"/>
  <c r="BE216" i="14"/>
  <c r="T216" i="14"/>
  <c r="R216" i="14"/>
  <c r="P216" i="14"/>
  <c r="BI215" i="14"/>
  <c r="BH215" i="14"/>
  <c r="BG215" i="14"/>
  <c r="BE215" i="14"/>
  <c r="T215" i="14"/>
  <c r="R215" i="14"/>
  <c r="P215" i="14"/>
  <c r="BI214" i="14"/>
  <c r="BH214" i="14"/>
  <c r="BG214" i="14"/>
  <c r="BE214" i="14"/>
  <c r="T214" i="14"/>
  <c r="R214" i="14"/>
  <c r="P214" i="14"/>
  <c r="BI213" i="14"/>
  <c r="BH213" i="14"/>
  <c r="BG213" i="14"/>
  <c r="BE213" i="14"/>
  <c r="T213" i="14"/>
  <c r="R213" i="14"/>
  <c r="P213" i="14"/>
  <c r="BI211" i="14"/>
  <c r="BH211" i="14"/>
  <c r="BG211" i="14"/>
  <c r="BE211" i="14"/>
  <c r="T211" i="14"/>
  <c r="T210" i="14"/>
  <c r="R211" i="14"/>
  <c r="R210" i="14"/>
  <c r="P211" i="14"/>
  <c r="P210" i="14"/>
  <c r="BI209" i="14"/>
  <c r="BH209" i="14"/>
  <c r="BG209" i="14"/>
  <c r="BE209" i="14"/>
  <c r="T209" i="14"/>
  <c r="R209" i="14"/>
  <c r="P209" i="14"/>
  <c r="BI208" i="14"/>
  <c r="BH208" i="14"/>
  <c r="BG208" i="14"/>
  <c r="BE208" i="14"/>
  <c r="T208" i="14"/>
  <c r="R208" i="14"/>
  <c r="P208" i="14"/>
  <c r="BI206" i="14"/>
  <c r="BH206" i="14"/>
  <c r="BG206" i="14"/>
  <c r="BE206" i="14"/>
  <c r="T206" i="14"/>
  <c r="R206" i="14"/>
  <c r="P206" i="14"/>
  <c r="BI205" i="14"/>
  <c r="BH205" i="14"/>
  <c r="BG205" i="14"/>
  <c r="BE205" i="14"/>
  <c r="T205" i="14"/>
  <c r="R205" i="14"/>
  <c r="P205" i="14"/>
  <c r="BI204" i="14"/>
  <c r="BH204" i="14"/>
  <c r="BG204" i="14"/>
  <c r="BE204" i="14"/>
  <c r="T204" i="14"/>
  <c r="R204" i="14"/>
  <c r="P204" i="14"/>
  <c r="BI203" i="14"/>
  <c r="BH203" i="14"/>
  <c r="BG203" i="14"/>
  <c r="BE203" i="14"/>
  <c r="T203" i="14"/>
  <c r="R203" i="14"/>
  <c r="P203" i="14"/>
  <c r="BI202" i="14"/>
  <c r="BH202" i="14"/>
  <c r="BG202" i="14"/>
  <c r="BE202" i="14"/>
  <c r="T202" i="14"/>
  <c r="R202" i="14"/>
  <c r="P202" i="14"/>
  <c r="BI201" i="14"/>
  <c r="BH201" i="14"/>
  <c r="BG201" i="14"/>
  <c r="BE201" i="14"/>
  <c r="T201" i="14"/>
  <c r="R201" i="14"/>
  <c r="P201" i="14"/>
  <c r="BI200" i="14"/>
  <c r="BH200" i="14"/>
  <c r="BG200" i="14"/>
  <c r="BE200" i="14"/>
  <c r="T200" i="14"/>
  <c r="R200" i="14"/>
  <c r="P200" i="14"/>
  <c r="BI199" i="14"/>
  <c r="BH199" i="14"/>
  <c r="BG199" i="14"/>
  <c r="BE199" i="14"/>
  <c r="T199" i="14"/>
  <c r="R199" i="14"/>
  <c r="P199" i="14"/>
  <c r="BI198" i="14"/>
  <c r="BH198" i="14"/>
  <c r="BG198" i="14"/>
  <c r="BE198" i="14"/>
  <c r="T198" i="14"/>
  <c r="R198" i="14"/>
  <c r="P198" i="14"/>
  <c r="BI197" i="14"/>
  <c r="BH197" i="14"/>
  <c r="BG197" i="14"/>
  <c r="BE197" i="14"/>
  <c r="T197" i="14"/>
  <c r="R197" i="14"/>
  <c r="P197" i="14"/>
  <c r="BI196" i="14"/>
  <c r="BH196" i="14"/>
  <c r="BG196" i="14"/>
  <c r="BE196" i="14"/>
  <c r="T196" i="14"/>
  <c r="R196" i="14"/>
  <c r="P196" i="14"/>
  <c r="BI195" i="14"/>
  <c r="BH195" i="14"/>
  <c r="BG195" i="14"/>
  <c r="BE195" i="14"/>
  <c r="T195" i="14"/>
  <c r="R195" i="14"/>
  <c r="P195" i="14"/>
  <c r="BI194" i="14"/>
  <c r="BH194" i="14"/>
  <c r="BG194" i="14"/>
  <c r="BE194" i="14"/>
  <c r="T194" i="14"/>
  <c r="R194" i="14"/>
  <c r="P194" i="14"/>
  <c r="BI193" i="14"/>
  <c r="BH193" i="14"/>
  <c r="BG193" i="14"/>
  <c r="BE193" i="14"/>
  <c r="T193" i="14"/>
  <c r="R193" i="14"/>
  <c r="P193" i="14"/>
  <c r="BI192" i="14"/>
  <c r="BH192" i="14"/>
  <c r="BG192" i="14"/>
  <c r="BE192" i="14"/>
  <c r="T192" i="14"/>
  <c r="R192" i="14"/>
  <c r="P192" i="14"/>
  <c r="BI191" i="14"/>
  <c r="BH191" i="14"/>
  <c r="BG191" i="14"/>
  <c r="BE191" i="14"/>
  <c r="T191" i="14"/>
  <c r="R191" i="14"/>
  <c r="P191" i="14"/>
  <c r="BI190" i="14"/>
  <c r="BH190" i="14"/>
  <c r="BG190" i="14"/>
  <c r="BE190" i="14"/>
  <c r="T190" i="14"/>
  <c r="R190" i="14"/>
  <c r="P190" i="14"/>
  <c r="BI189" i="14"/>
  <c r="BH189" i="14"/>
  <c r="BG189" i="14"/>
  <c r="BE189" i="14"/>
  <c r="T189" i="14"/>
  <c r="R189" i="14"/>
  <c r="P189" i="14"/>
  <c r="BI187" i="14"/>
  <c r="BH187" i="14"/>
  <c r="BG187" i="14"/>
  <c r="BE187" i="14"/>
  <c r="T187" i="14"/>
  <c r="R187" i="14"/>
  <c r="P187" i="14"/>
  <c r="BI186" i="14"/>
  <c r="BH186" i="14"/>
  <c r="BG186" i="14"/>
  <c r="BE186" i="14"/>
  <c r="T186" i="14"/>
  <c r="R186" i="14"/>
  <c r="P186" i="14"/>
  <c r="BI185" i="14"/>
  <c r="BH185" i="14"/>
  <c r="BG185" i="14"/>
  <c r="BE185" i="14"/>
  <c r="T185" i="14"/>
  <c r="R185" i="14"/>
  <c r="P185" i="14"/>
  <c r="BI184" i="14"/>
  <c r="BH184" i="14"/>
  <c r="BG184" i="14"/>
  <c r="BE184" i="14"/>
  <c r="T184" i="14"/>
  <c r="R184" i="14"/>
  <c r="P184" i="14"/>
  <c r="BI182" i="14"/>
  <c r="BH182" i="14"/>
  <c r="BG182" i="14"/>
  <c r="BE182" i="14"/>
  <c r="T182" i="14"/>
  <c r="R182" i="14"/>
  <c r="P182" i="14"/>
  <c r="BI181" i="14"/>
  <c r="BH181" i="14"/>
  <c r="BG181" i="14"/>
  <c r="BE181" i="14"/>
  <c r="T181" i="14"/>
  <c r="R181" i="14"/>
  <c r="P181" i="14"/>
  <c r="BI180" i="14"/>
  <c r="BH180" i="14"/>
  <c r="BG180" i="14"/>
  <c r="BE180" i="14"/>
  <c r="T180" i="14"/>
  <c r="R180" i="14"/>
  <c r="P180" i="14"/>
  <c r="BI179" i="14"/>
  <c r="BH179" i="14"/>
  <c r="BG179" i="14"/>
  <c r="BE179" i="14"/>
  <c r="T179" i="14"/>
  <c r="R179" i="14"/>
  <c r="P179" i="14"/>
  <c r="BI178" i="14"/>
  <c r="BH178" i="14"/>
  <c r="BG178" i="14"/>
  <c r="BE178" i="14"/>
  <c r="T178" i="14"/>
  <c r="R178" i="14"/>
  <c r="P178" i="14"/>
  <c r="BI177" i="14"/>
  <c r="BH177" i="14"/>
  <c r="BG177" i="14"/>
  <c r="BE177" i="14"/>
  <c r="T177" i="14"/>
  <c r="R177" i="14"/>
  <c r="P177" i="14"/>
  <c r="BI176" i="14"/>
  <c r="BH176" i="14"/>
  <c r="BG176" i="14"/>
  <c r="BE176" i="14"/>
  <c r="T176" i="14"/>
  <c r="R176" i="14"/>
  <c r="P176" i="14"/>
  <c r="BI175" i="14"/>
  <c r="BH175" i="14"/>
  <c r="BG175" i="14"/>
  <c r="BE175" i="14"/>
  <c r="T175" i="14"/>
  <c r="R175" i="14"/>
  <c r="P175" i="14"/>
  <c r="BI174" i="14"/>
  <c r="BH174" i="14"/>
  <c r="BG174" i="14"/>
  <c r="BE174" i="14"/>
  <c r="T174" i="14"/>
  <c r="R174" i="14"/>
  <c r="P174" i="14"/>
  <c r="BI173" i="14"/>
  <c r="BH173" i="14"/>
  <c r="BG173" i="14"/>
  <c r="BE173" i="14"/>
  <c r="T173" i="14"/>
  <c r="R173" i="14"/>
  <c r="P173" i="14"/>
  <c r="BI171" i="14"/>
  <c r="BH171" i="14"/>
  <c r="BG171" i="14"/>
  <c r="BE171" i="14"/>
  <c r="T171" i="14"/>
  <c r="R171" i="14"/>
  <c r="P171" i="14"/>
  <c r="BI170" i="14"/>
  <c r="BH170" i="14"/>
  <c r="BG170" i="14"/>
  <c r="BE170" i="14"/>
  <c r="T170" i="14"/>
  <c r="R170" i="14"/>
  <c r="P170" i="14"/>
  <c r="BI169" i="14"/>
  <c r="BH169" i="14"/>
  <c r="BG169" i="14"/>
  <c r="BE169" i="14"/>
  <c r="T169" i="14"/>
  <c r="R169" i="14"/>
  <c r="P169" i="14"/>
  <c r="BI168" i="14"/>
  <c r="BH168" i="14"/>
  <c r="BG168" i="14"/>
  <c r="BE168" i="14"/>
  <c r="T168" i="14"/>
  <c r="R168" i="14"/>
  <c r="P168" i="14"/>
  <c r="BI167" i="14"/>
  <c r="BH167" i="14"/>
  <c r="BG167" i="14"/>
  <c r="BE167" i="14"/>
  <c r="T167" i="14"/>
  <c r="R167" i="14"/>
  <c r="P167" i="14"/>
  <c r="BI166" i="14"/>
  <c r="BH166" i="14"/>
  <c r="BG166" i="14"/>
  <c r="BE166" i="14"/>
  <c r="T166" i="14"/>
  <c r="R166" i="14"/>
  <c r="P166" i="14"/>
  <c r="BI165" i="14"/>
  <c r="BH165" i="14"/>
  <c r="BG165" i="14"/>
  <c r="BE165" i="14"/>
  <c r="T165" i="14"/>
  <c r="R165" i="14"/>
  <c r="P165" i="14"/>
  <c r="BI164" i="14"/>
  <c r="BH164" i="14"/>
  <c r="BG164" i="14"/>
  <c r="BE164" i="14"/>
  <c r="T164" i="14"/>
  <c r="R164" i="14"/>
  <c r="P164" i="14"/>
  <c r="BI163" i="14"/>
  <c r="BH163" i="14"/>
  <c r="BG163" i="14"/>
  <c r="BE163" i="14"/>
  <c r="T163" i="14"/>
  <c r="R163" i="14"/>
  <c r="P163" i="14"/>
  <c r="BI162" i="14"/>
  <c r="BH162" i="14"/>
  <c r="BG162" i="14"/>
  <c r="BE162" i="14"/>
  <c r="T162" i="14"/>
  <c r="R162" i="14"/>
  <c r="P162" i="14"/>
  <c r="BI161" i="14"/>
  <c r="BH161" i="14"/>
  <c r="BG161" i="14"/>
  <c r="BE161" i="14"/>
  <c r="T161" i="14"/>
  <c r="R161" i="14"/>
  <c r="P161" i="14"/>
  <c r="BI159" i="14"/>
  <c r="BH159" i="14"/>
  <c r="BG159" i="14"/>
  <c r="BE159" i="14"/>
  <c r="T159" i="14"/>
  <c r="R159" i="14"/>
  <c r="P159" i="14"/>
  <c r="BI158" i="14"/>
  <c r="BH158" i="14"/>
  <c r="BG158" i="14"/>
  <c r="BE158" i="14"/>
  <c r="T158" i="14"/>
  <c r="R158" i="14"/>
  <c r="P158" i="14"/>
  <c r="BI157" i="14"/>
  <c r="BH157" i="14"/>
  <c r="BG157" i="14"/>
  <c r="BE157" i="14"/>
  <c r="T157" i="14"/>
  <c r="R157" i="14"/>
  <c r="P157" i="14"/>
  <c r="BI156" i="14"/>
  <c r="BH156" i="14"/>
  <c r="BG156" i="14"/>
  <c r="BE156" i="14"/>
  <c r="T156" i="14"/>
  <c r="R156" i="14"/>
  <c r="P156" i="14"/>
  <c r="BI155" i="14"/>
  <c r="BH155" i="14"/>
  <c r="BG155" i="14"/>
  <c r="BE155" i="14"/>
  <c r="T155" i="14"/>
  <c r="R155" i="14"/>
  <c r="P155" i="14"/>
  <c r="BI154" i="14"/>
  <c r="BH154" i="14"/>
  <c r="BG154" i="14"/>
  <c r="BE154" i="14"/>
  <c r="T154" i="14"/>
  <c r="R154" i="14"/>
  <c r="P154" i="14"/>
  <c r="BI153" i="14"/>
  <c r="BH153" i="14"/>
  <c r="BG153" i="14"/>
  <c r="BE153" i="14"/>
  <c r="T153" i="14"/>
  <c r="R153" i="14"/>
  <c r="P153" i="14"/>
  <c r="BI152" i="14"/>
  <c r="BH152" i="14"/>
  <c r="BG152" i="14"/>
  <c r="BE152" i="14"/>
  <c r="T152" i="14"/>
  <c r="R152" i="14"/>
  <c r="P152" i="14"/>
  <c r="BI151" i="14"/>
  <c r="BH151" i="14"/>
  <c r="BG151" i="14"/>
  <c r="BE151" i="14"/>
  <c r="T151" i="14"/>
  <c r="R151" i="14"/>
  <c r="P151" i="14"/>
  <c r="BI150" i="14"/>
  <c r="BH150" i="14"/>
  <c r="BG150" i="14"/>
  <c r="BE150" i="14"/>
  <c r="T150" i="14"/>
  <c r="R150" i="14"/>
  <c r="P150" i="14"/>
  <c r="BI148" i="14"/>
  <c r="BH148" i="14"/>
  <c r="BG148" i="14"/>
  <c r="BE148" i="14"/>
  <c r="T148" i="14"/>
  <c r="R148" i="14"/>
  <c r="P148" i="14"/>
  <c r="BI147" i="14"/>
  <c r="BH147" i="14"/>
  <c r="BG147" i="14"/>
  <c r="BE147" i="14"/>
  <c r="T147" i="14"/>
  <c r="R147" i="14"/>
  <c r="P147" i="14"/>
  <c r="BI146" i="14"/>
  <c r="BH146" i="14"/>
  <c r="BG146" i="14"/>
  <c r="BE146" i="14"/>
  <c r="T146" i="14"/>
  <c r="R146" i="14"/>
  <c r="P146" i="14"/>
  <c r="BI144" i="14"/>
  <c r="BH144" i="14"/>
  <c r="BG144" i="14"/>
  <c r="BE144" i="14"/>
  <c r="T144" i="14"/>
  <c r="R144" i="14"/>
  <c r="P144" i="14"/>
  <c r="BI143" i="14"/>
  <c r="BH143" i="14"/>
  <c r="BG143" i="14"/>
  <c r="BE143" i="14"/>
  <c r="T143" i="14"/>
  <c r="R143" i="14"/>
  <c r="P143" i="14"/>
  <c r="BI142" i="14"/>
  <c r="BH142" i="14"/>
  <c r="BG142" i="14"/>
  <c r="BE142" i="14"/>
  <c r="T142" i="14"/>
  <c r="R142" i="14"/>
  <c r="P142" i="14"/>
  <c r="BI141" i="14"/>
  <c r="BH141" i="14"/>
  <c r="BG141" i="14"/>
  <c r="BE141" i="14"/>
  <c r="T141" i="14"/>
  <c r="R141" i="14"/>
  <c r="P141" i="14"/>
  <c r="BI140" i="14"/>
  <c r="BH140" i="14"/>
  <c r="BG140" i="14"/>
  <c r="BE140" i="14"/>
  <c r="T140" i="14"/>
  <c r="R140" i="14"/>
  <c r="P140" i="14"/>
  <c r="BI139" i="14"/>
  <c r="BH139" i="14"/>
  <c r="BG139" i="14"/>
  <c r="BE139" i="14"/>
  <c r="T139" i="14"/>
  <c r="R139" i="14"/>
  <c r="P139" i="14"/>
  <c r="BI137" i="14"/>
  <c r="BH137" i="14"/>
  <c r="BG137" i="14"/>
  <c r="BE137" i="14"/>
  <c r="T137" i="14"/>
  <c r="R137" i="14"/>
  <c r="P137" i="14"/>
  <c r="BI136" i="14"/>
  <c r="BH136" i="14"/>
  <c r="BG136" i="14"/>
  <c r="BE136" i="14"/>
  <c r="T136" i="14"/>
  <c r="R136" i="14"/>
  <c r="P136" i="14"/>
  <c r="F128" i="14"/>
  <c r="E126" i="14"/>
  <c r="F93" i="14"/>
  <c r="E91" i="14"/>
  <c r="J28" i="14"/>
  <c r="E28" i="14"/>
  <c r="J131" i="14" s="1"/>
  <c r="J27" i="14"/>
  <c r="J25" i="14"/>
  <c r="E25" i="14"/>
  <c r="J130" i="14" s="1"/>
  <c r="J24" i="14"/>
  <c r="J22" i="14"/>
  <c r="E22" i="14"/>
  <c r="F96" i="14"/>
  <c r="J21" i="14"/>
  <c r="J19" i="14"/>
  <c r="E19" i="14"/>
  <c r="F95" i="14" s="1"/>
  <c r="J18" i="14"/>
  <c r="J16" i="14"/>
  <c r="J128" i="14" s="1"/>
  <c r="E7" i="14"/>
  <c r="E120" i="14" s="1"/>
  <c r="J41" i="13"/>
  <c r="J40" i="13"/>
  <c r="AY110" i="1"/>
  <c r="J39" i="13"/>
  <c r="AX110" i="1"/>
  <c r="BI548" i="13"/>
  <c r="BH548" i="13"/>
  <c r="BG548" i="13"/>
  <c r="BE548" i="13"/>
  <c r="T548" i="13"/>
  <c r="R548" i="13"/>
  <c r="P548" i="13"/>
  <c r="BI544" i="13"/>
  <c r="BH544" i="13"/>
  <c r="BG544" i="13"/>
  <c r="BE544" i="13"/>
  <c r="T544" i="13"/>
  <c r="R544" i="13"/>
  <c r="P544" i="13"/>
  <c r="BI540" i="13"/>
  <c r="BH540" i="13"/>
  <c r="BG540" i="13"/>
  <c r="BE540" i="13"/>
  <c r="T540" i="13"/>
  <c r="R540" i="13"/>
  <c r="P540" i="13"/>
  <c r="BI537" i="13"/>
  <c r="BH537" i="13"/>
  <c r="BG537" i="13"/>
  <c r="BE537" i="13"/>
  <c r="T537" i="13"/>
  <c r="R537" i="13"/>
  <c r="P537" i="13"/>
  <c r="BI533" i="13"/>
  <c r="BH533" i="13"/>
  <c r="BG533" i="13"/>
  <c r="BE533" i="13"/>
  <c r="T533" i="13"/>
  <c r="T532" i="13"/>
  <c r="R533" i="13"/>
  <c r="R532" i="13"/>
  <c r="P533" i="13"/>
  <c r="P532" i="13"/>
  <c r="BI530" i="13"/>
  <c r="BH530" i="13"/>
  <c r="BG530" i="13"/>
  <c r="BE530" i="13"/>
  <c r="T530" i="13"/>
  <c r="R530" i="13"/>
  <c r="P530" i="13"/>
  <c r="BI525" i="13"/>
  <c r="BH525" i="13"/>
  <c r="BG525" i="13"/>
  <c r="BE525" i="13"/>
  <c r="T525" i="13"/>
  <c r="R525" i="13"/>
  <c r="P525" i="13"/>
  <c r="BI517" i="13"/>
  <c r="BH517" i="13"/>
  <c r="BG517" i="13"/>
  <c r="BE517" i="13"/>
  <c r="T517" i="13"/>
  <c r="R517" i="13"/>
  <c r="P517" i="13"/>
  <c r="BI509" i="13"/>
  <c r="BH509" i="13"/>
  <c r="BG509" i="13"/>
  <c r="BE509" i="13"/>
  <c r="T509" i="13"/>
  <c r="R509" i="13"/>
  <c r="P509" i="13"/>
  <c r="BI506" i="13"/>
  <c r="BH506" i="13"/>
  <c r="BG506" i="13"/>
  <c r="BE506" i="13"/>
  <c r="T506" i="13"/>
  <c r="R506" i="13"/>
  <c r="P506" i="13"/>
  <c r="BI503" i="13"/>
  <c r="BH503" i="13"/>
  <c r="BG503" i="13"/>
  <c r="BE503" i="13"/>
  <c r="T503" i="13"/>
  <c r="R503" i="13"/>
  <c r="P503" i="13"/>
  <c r="BI499" i="13"/>
  <c r="BH499" i="13"/>
  <c r="BG499" i="13"/>
  <c r="BE499" i="13"/>
  <c r="T499" i="13"/>
  <c r="R499" i="13"/>
  <c r="P499" i="13"/>
  <c r="BI494" i="13"/>
  <c r="BH494" i="13"/>
  <c r="BG494" i="13"/>
  <c r="BE494" i="13"/>
  <c r="T494" i="13"/>
  <c r="R494" i="13"/>
  <c r="P494" i="13"/>
  <c r="BI489" i="13"/>
  <c r="BH489" i="13"/>
  <c r="BG489" i="13"/>
  <c r="BE489" i="13"/>
  <c r="T489" i="13"/>
  <c r="R489" i="13"/>
  <c r="P489" i="13"/>
  <c r="BI484" i="13"/>
  <c r="BH484" i="13"/>
  <c r="BG484" i="13"/>
  <c r="BE484" i="13"/>
  <c r="T484" i="13"/>
  <c r="R484" i="13"/>
  <c r="P484" i="13"/>
  <c r="BI476" i="13"/>
  <c r="BH476" i="13"/>
  <c r="BG476" i="13"/>
  <c r="BE476" i="13"/>
  <c r="T476" i="13"/>
  <c r="R476" i="13"/>
  <c r="P476" i="13"/>
  <c r="BI468" i="13"/>
  <c r="BH468" i="13"/>
  <c r="BG468" i="13"/>
  <c r="BE468" i="13"/>
  <c r="T468" i="13"/>
  <c r="R468" i="13"/>
  <c r="P468" i="13"/>
  <c r="BI463" i="13"/>
  <c r="BH463" i="13"/>
  <c r="BG463" i="13"/>
  <c r="BE463" i="13"/>
  <c r="T463" i="13"/>
  <c r="R463" i="13"/>
  <c r="P463" i="13"/>
  <c r="BI458" i="13"/>
  <c r="BH458" i="13"/>
  <c r="BG458" i="13"/>
  <c r="BE458" i="13"/>
  <c r="T458" i="13"/>
  <c r="R458" i="13"/>
  <c r="P458" i="13"/>
  <c r="BI453" i="13"/>
  <c r="BH453" i="13"/>
  <c r="BG453" i="13"/>
  <c r="BE453" i="13"/>
  <c r="T453" i="13"/>
  <c r="R453" i="13"/>
  <c r="P453" i="13"/>
  <c r="BI448" i="13"/>
  <c r="BH448" i="13"/>
  <c r="BG448" i="13"/>
  <c r="BE448" i="13"/>
  <c r="T448" i="13"/>
  <c r="R448" i="13"/>
  <c r="P448" i="13"/>
  <c r="BI443" i="13"/>
  <c r="BH443" i="13"/>
  <c r="BG443" i="13"/>
  <c r="BE443" i="13"/>
  <c r="T443" i="13"/>
  <c r="R443" i="13"/>
  <c r="P443" i="13"/>
  <c r="BI438" i="13"/>
  <c r="BH438" i="13"/>
  <c r="BG438" i="13"/>
  <c r="BE438" i="13"/>
  <c r="T438" i="13"/>
  <c r="R438" i="13"/>
  <c r="P438" i="13"/>
  <c r="BI433" i="13"/>
  <c r="BH433" i="13"/>
  <c r="BG433" i="13"/>
  <c r="BE433" i="13"/>
  <c r="T433" i="13"/>
  <c r="R433" i="13"/>
  <c r="P433" i="13"/>
  <c r="BI428" i="13"/>
  <c r="BH428" i="13"/>
  <c r="BG428" i="13"/>
  <c r="BE428" i="13"/>
  <c r="T428" i="13"/>
  <c r="R428" i="13"/>
  <c r="P428" i="13"/>
  <c r="BI423" i="13"/>
  <c r="BH423" i="13"/>
  <c r="BG423" i="13"/>
  <c r="BE423" i="13"/>
  <c r="T423" i="13"/>
  <c r="R423" i="13"/>
  <c r="P423" i="13"/>
  <c r="BI416" i="13"/>
  <c r="BH416" i="13"/>
  <c r="BG416" i="13"/>
  <c r="BE416" i="13"/>
  <c r="T416" i="13"/>
  <c r="R416" i="13"/>
  <c r="P416" i="13"/>
  <c r="BI408" i="13"/>
  <c r="BH408" i="13"/>
  <c r="BG408" i="13"/>
  <c r="BE408" i="13"/>
  <c r="T408" i="13"/>
  <c r="R408" i="13"/>
  <c r="P408" i="13"/>
  <c r="BI405" i="13"/>
  <c r="BH405" i="13"/>
  <c r="BG405" i="13"/>
  <c r="BE405" i="13"/>
  <c r="T405" i="13"/>
  <c r="R405" i="13"/>
  <c r="P405" i="13"/>
  <c r="BI402" i="13"/>
  <c r="BH402" i="13"/>
  <c r="BG402" i="13"/>
  <c r="BE402" i="13"/>
  <c r="T402" i="13"/>
  <c r="R402" i="13"/>
  <c r="P402" i="13"/>
  <c r="BI399" i="13"/>
  <c r="BH399" i="13"/>
  <c r="BG399" i="13"/>
  <c r="BE399" i="13"/>
  <c r="T399" i="13"/>
  <c r="R399" i="13"/>
  <c r="P399" i="13"/>
  <c r="BI396" i="13"/>
  <c r="BH396" i="13"/>
  <c r="BG396" i="13"/>
  <c r="BE396" i="13"/>
  <c r="T396" i="13"/>
  <c r="R396" i="13"/>
  <c r="P396" i="13"/>
  <c r="BI393" i="13"/>
  <c r="BH393" i="13"/>
  <c r="BG393" i="13"/>
  <c r="BE393" i="13"/>
  <c r="T393" i="13"/>
  <c r="R393" i="13"/>
  <c r="P393" i="13"/>
  <c r="BI390" i="13"/>
  <c r="BH390" i="13"/>
  <c r="BG390" i="13"/>
  <c r="BE390" i="13"/>
  <c r="T390" i="13"/>
  <c r="R390" i="13"/>
  <c r="P390" i="13"/>
  <c r="BI386" i="13"/>
  <c r="BH386" i="13"/>
  <c r="BG386" i="13"/>
  <c r="BE386" i="13"/>
  <c r="T386" i="13"/>
  <c r="R386" i="13"/>
  <c r="P386" i="13"/>
  <c r="BI382" i="13"/>
  <c r="BH382" i="13"/>
  <c r="BG382" i="13"/>
  <c r="BE382" i="13"/>
  <c r="T382" i="13"/>
  <c r="R382" i="13"/>
  <c r="P382" i="13"/>
  <c r="BI379" i="13"/>
  <c r="BH379" i="13"/>
  <c r="BG379" i="13"/>
  <c r="BE379" i="13"/>
  <c r="T379" i="13"/>
  <c r="R379" i="13"/>
  <c r="P379" i="13"/>
  <c r="BI375" i="13"/>
  <c r="BH375" i="13"/>
  <c r="BG375" i="13"/>
  <c r="BE375" i="13"/>
  <c r="T375" i="13"/>
  <c r="R375" i="13"/>
  <c r="P375" i="13"/>
  <c r="BI371" i="13"/>
  <c r="BH371" i="13"/>
  <c r="BG371" i="13"/>
  <c r="BE371" i="13"/>
  <c r="T371" i="13"/>
  <c r="R371" i="13"/>
  <c r="P371" i="13"/>
  <c r="BI368" i="13"/>
  <c r="BH368" i="13"/>
  <c r="BG368" i="13"/>
  <c r="BE368" i="13"/>
  <c r="T368" i="13"/>
  <c r="R368" i="13"/>
  <c r="P368" i="13"/>
  <c r="BI364" i="13"/>
  <c r="BH364" i="13"/>
  <c r="BG364" i="13"/>
  <c r="BE364" i="13"/>
  <c r="T364" i="13"/>
  <c r="R364" i="13"/>
  <c r="P364" i="13"/>
  <c r="BI361" i="13"/>
  <c r="BH361" i="13"/>
  <c r="BG361" i="13"/>
  <c r="BE361" i="13"/>
  <c r="T361" i="13"/>
  <c r="R361" i="13"/>
  <c r="P361" i="13"/>
  <c r="BI358" i="13"/>
  <c r="BH358" i="13"/>
  <c r="BG358" i="13"/>
  <c r="BE358" i="13"/>
  <c r="T358" i="13"/>
  <c r="R358" i="13"/>
  <c r="P358" i="13"/>
  <c r="BI354" i="13"/>
  <c r="BH354" i="13"/>
  <c r="BG354" i="13"/>
  <c r="BE354" i="13"/>
  <c r="T354" i="13"/>
  <c r="R354" i="13"/>
  <c r="P354" i="13"/>
  <c r="BI351" i="13"/>
  <c r="BH351" i="13"/>
  <c r="BG351" i="13"/>
  <c r="BE351" i="13"/>
  <c r="T351" i="13"/>
  <c r="R351" i="13"/>
  <c r="P351" i="13"/>
  <c r="BI348" i="13"/>
  <c r="BH348" i="13"/>
  <c r="BG348" i="13"/>
  <c r="BE348" i="13"/>
  <c r="T348" i="13"/>
  <c r="R348" i="13"/>
  <c r="P348" i="13"/>
  <c r="BI344" i="13"/>
  <c r="BH344" i="13"/>
  <c r="BG344" i="13"/>
  <c r="BE344" i="13"/>
  <c r="T344" i="13"/>
  <c r="R344" i="13"/>
  <c r="P344" i="13"/>
  <c r="BI341" i="13"/>
  <c r="BH341" i="13"/>
  <c r="BG341" i="13"/>
  <c r="BE341" i="13"/>
  <c r="T341" i="13"/>
  <c r="R341" i="13"/>
  <c r="P341" i="13"/>
  <c r="BI337" i="13"/>
  <c r="BH337" i="13"/>
  <c r="BG337" i="13"/>
  <c r="BE337" i="13"/>
  <c r="T337" i="13"/>
  <c r="R337" i="13"/>
  <c r="P337" i="13"/>
  <c r="BI333" i="13"/>
  <c r="BH333" i="13"/>
  <c r="BG333" i="13"/>
  <c r="BE333" i="13"/>
  <c r="T333" i="13"/>
  <c r="R333" i="13"/>
  <c r="P333" i="13"/>
  <c r="BI326" i="13"/>
  <c r="BH326" i="13"/>
  <c r="BG326" i="13"/>
  <c r="BE326" i="13"/>
  <c r="T326" i="13"/>
  <c r="R326" i="13"/>
  <c r="P326" i="13"/>
  <c r="BI322" i="13"/>
  <c r="BH322" i="13"/>
  <c r="BG322" i="13"/>
  <c r="BE322" i="13"/>
  <c r="T322" i="13"/>
  <c r="R322" i="13"/>
  <c r="P322" i="13"/>
  <c r="BI314" i="13"/>
  <c r="BH314" i="13"/>
  <c r="BG314" i="13"/>
  <c r="BE314" i="13"/>
  <c r="T314" i="13"/>
  <c r="R314" i="13"/>
  <c r="P314" i="13"/>
  <c r="BI310" i="13"/>
  <c r="BH310" i="13"/>
  <c r="BG310" i="13"/>
  <c r="BE310" i="13"/>
  <c r="T310" i="13"/>
  <c r="R310" i="13"/>
  <c r="P310" i="13"/>
  <c r="BI306" i="13"/>
  <c r="BH306" i="13"/>
  <c r="BG306" i="13"/>
  <c r="BE306" i="13"/>
  <c r="T306" i="13"/>
  <c r="R306" i="13"/>
  <c r="P306" i="13"/>
  <c r="BI303" i="13"/>
  <c r="BH303" i="13"/>
  <c r="BG303" i="13"/>
  <c r="BE303" i="13"/>
  <c r="T303" i="13"/>
  <c r="R303" i="13"/>
  <c r="P303" i="13"/>
  <c r="BI300" i="13"/>
  <c r="BH300" i="13"/>
  <c r="BG300" i="13"/>
  <c r="BE300" i="13"/>
  <c r="T300" i="13"/>
  <c r="R300" i="13"/>
  <c r="P300" i="13"/>
  <c r="BI297" i="13"/>
  <c r="BH297" i="13"/>
  <c r="BG297" i="13"/>
  <c r="BE297" i="13"/>
  <c r="T297" i="13"/>
  <c r="R297" i="13"/>
  <c r="P297" i="13"/>
  <c r="BI294" i="13"/>
  <c r="BH294" i="13"/>
  <c r="BG294" i="13"/>
  <c r="BE294" i="13"/>
  <c r="T294" i="13"/>
  <c r="R294" i="13"/>
  <c r="P294" i="13"/>
  <c r="BI286" i="13"/>
  <c r="BH286" i="13"/>
  <c r="BG286" i="13"/>
  <c r="BE286" i="13"/>
  <c r="T286" i="13"/>
  <c r="R286" i="13"/>
  <c r="P286" i="13"/>
  <c r="BI278" i="13"/>
  <c r="BH278" i="13"/>
  <c r="BG278" i="13"/>
  <c r="BE278" i="13"/>
  <c r="T278" i="13"/>
  <c r="R278" i="13"/>
  <c r="P278" i="13"/>
  <c r="BI275" i="13"/>
  <c r="BH275" i="13"/>
  <c r="BG275" i="13"/>
  <c r="BE275" i="13"/>
  <c r="T275" i="13"/>
  <c r="R275" i="13"/>
  <c r="P275" i="13"/>
  <c r="BI272" i="13"/>
  <c r="BH272" i="13"/>
  <c r="BG272" i="13"/>
  <c r="BE272" i="13"/>
  <c r="T272" i="13"/>
  <c r="R272" i="13"/>
  <c r="P272" i="13"/>
  <c r="BI267" i="13"/>
  <c r="BH267" i="13"/>
  <c r="BG267" i="13"/>
  <c r="BE267" i="13"/>
  <c r="T267" i="13"/>
  <c r="R267" i="13"/>
  <c r="P267" i="13"/>
  <c r="BI263" i="13"/>
  <c r="BH263" i="13"/>
  <c r="BG263" i="13"/>
  <c r="BE263" i="13"/>
  <c r="T263" i="13"/>
  <c r="R263" i="13"/>
  <c r="P263" i="13"/>
  <c r="BI258" i="13"/>
  <c r="BH258" i="13"/>
  <c r="BG258" i="13"/>
  <c r="BE258" i="13"/>
  <c r="T258" i="13"/>
  <c r="R258" i="13"/>
  <c r="P258" i="13"/>
  <c r="BI256" i="13"/>
  <c r="BH256" i="13"/>
  <c r="BG256" i="13"/>
  <c r="BE256" i="13"/>
  <c r="T256" i="13"/>
  <c r="R256" i="13"/>
  <c r="P256" i="13"/>
  <c r="BI253" i="13"/>
  <c r="BH253" i="13"/>
  <c r="BG253" i="13"/>
  <c r="BE253" i="13"/>
  <c r="T253" i="13"/>
  <c r="R253" i="13"/>
  <c r="P253" i="13"/>
  <c r="BI249" i="13"/>
  <c r="BH249" i="13"/>
  <c r="BG249" i="13"/>
  <c r="BE249" i="13"/>
  <c r="T249" i="13"/>
  <c r="R249" i="13"/>
  <c r="P249" i="13"/>
  <c r="BI247" i="13"/>
  <c r="BH247" i="13"/>
  <c r="BG247" i="13"/>
  <c r="BE247" i="13"/>
  <c r="T247" i="13"/>
  <c r="R247" i="13"/>
  <c r="P247" i="13"/>
  <c r="BI243" i="13"/>
  <c r="BH243" i="13"/>
  <c r="BG243" i="13"/>
  <c r="BE243" i="13"/>
  <c r="T243" i="13"/>
  <c r="R243" i="13"/>
  <c r="P243" i="13"/>
  <c r="BI238" i="13"/>
  <c r="BH238" i="13"/>
  <c r="BG238" i="13"/>
  <c r="BE238" i="13"/>
  <c r="T238" i="13"/>
  <c r="R238" i="13"/>
  <c r="P238" i="13"/>
  <c r="BI234" i="13"/>
  <c r="BH234" i="13"/>
  <c r="BG234" i="13"/>
  <c r="BE234" i="13"/>
  <c r="T234" i="13"/>
  <c r="R234" i="13"/>
  <c r="P234" i="13"/>
  <c r="BI231" i="13"/>
  <c r="BH231" i="13"/>
  <c r="BG231" i="13"/>
  <c r="BE231" i="13"/>
  <c r="T231" i="13"/>
  <c r="R231" i="13"/>
  <c r="P231" i="13"/>
  <c r="BI228" i="13"/>
  <c r="BH228" i="13"/>
  <c r="BG228" i="13"/>
  <c r="BE228" i="13"/>
  <c r="T228" i="13"/>
  <c r="R228" i="13"/>
  <c r="P228" i="13"/>
  <c r="BI224" i="13"/>
  <c r="BH224" i="13"/>
  <c r="BG224" i="13"/>
  <c r="BE224" i="13"/>
  <c r="T224" i="13"/>
  <c r="R224" i="13"/>
  <c r="P224" i="13"/>
  <c r="BI221" i="13"/>
  <c r="BH221" i="13"/>
  <c r="BG221" i="13"/>
  <c r="BE221" i="13"/>
  <c r="T221" i="13"/>
  <c r="R221" i="13"/>
  <c r="P221" i="13"/>
  <c r="BI218" i="13"/>
  <c r="BH218" i="13"/>
  <c r="BG218" i="13"/>
  <c r="BE218" i="13"/>
  <c r="T218" i="13"/>
  <c r="R218" i="13"/>
  <c r="P218" i="13"/>
  <c r="BI214" i="13"/>
  <c r="BH214" i="13"/>
  <c r="BG214" i="13"/>
  <c r="BE214" i="13"/>
  <c r="T214" i="13"/>
  <c r="R214" i="13"/>
  <c r="P214" i="13"/>
  <c r="BI211" i="13"/>
  <c r="BH211" i="13"/>
  <c r="BG211" i="13"/>
  <c r="BE211" i="13"/>
  <c r="T211" i="13"/>
  <c r="R211" i="13"/>
  <c r="P211" i="13"/>
  <c r="BI206" i="13"/>
  <c r="BH206" i="13"/>
  <c r="BG206" i="13"/>
  <c r="BE206" i="13"/>
  <c r="T206" i="13"/>
  <c r="R206" i="13"/>
  <c r="P206" i="13"/>
  <c r="BI203" i="13"/>
  <c r="BH203" i="13"/>
  <c r="BG203" i="13"/>
  <c r="BE203" i="13"/>
  <c r="T203" i="13"/>
  <c r="R203" i="13"/>
  <c r="P203" i="13"/>
  <c r="BI198" i="13"/>
  <c r="BH198" i="13"/>
  <c r="BG198" i="13"/>
  <c r="BE198" i="13"/>
  <c r="T198" i="13"/>
  <c r="R198" i="13"/>
  <c r="P198" i="13"/>
  <c r="BI193" i="13"/>
  <c r="BH193" i="13"/>
  <c r="BG193" i="13"/>
  <c r="BE193" i="13"/>
  <c r="T193" i="13"/>
  <c r="T192" i="13"/>
  <c r="R193" i="13"/>
  <c r="R192" i="13"/>
  <c r="P193" i="13"/>
  <c r="P192" i="13"/>
  <c r="BI188" i="13"/>
  <c r="BH188" i="13"/>
  <c r="BG188" i="13"/>
  <c r="BE188" i="13"/>
  <c r="T188" i="13"/>
  <c r="T187" i="13"/>
  <c r="R188" i="13"/>
  <c r="R187" i="13"/>
  <c r="P188" i="13"/>
  <c r="P187" i="13"/>
  <c r="BI183" i="13"/>
  <c r="BH183" i="13"/>
  <c r="BG183" i="13"/>
  <c r="BE183" i="13"/>
  <c r="T183" i="13"/>
  <c r="R183" i="13"/>
  <c r="P183" i="13"/>
  <c r="BI179" i="13"/>
  <c r="BH179" i="13"/>
  <c r="BG179" i="13"/>
  <c r="BE179" i="13"/>
  <c r="T179" i="13"/>
  <c r="R179" i="13"/>
  <c r="P179" i="13"/>
  <c r="BI174" i="13"/>
  <c r="BH174" i="13"/>
  <c r="BG174" i="13"/>
  <c r="BE174" i="13"/>
  <c r="T174" i="13"/>
  <c r="R174" i="13"/>
  <c r="P174" i="13"/>
  <c r="BI170" i="13"/>
  <c r="BH170" i="13"/>
  <c r="BG170" i="13"/>
  <c r="BE170" i="13"/>
  <c r="T170" i="13"/>
  <c r="R170" i="13"/>
  <c r="P170" i="13"/>
  <c r="BI166" i="13"/>
  <c r="BH166" i="13"/>
  <c r="BG166" i="13"/>
  <c r="BE166" i="13"/>
  <c r="T166" i="13"/>
  <c r="R166" i="13"/>
  <c r="P166" i="13"/>
  <c r="BI162" i="13"/>
  <c r="BH162" i="13"/>
  <c r="BG162" i="13"/>
  <c r="BE162" i="13"/>
  <c r="T162" i="13"/>
  <c r="R162" i="13"/>
  <c r="P162" i="13"/>
  <c r="BI158" i="13"/>
  <c r="BH158" i="13"/>
  <c r="BG158" i="13"/>
  <c r="BE158" i="13"/>
  <c r="T158" i="13"/>
  <c r="R158" i="13"/>
  <c r="P158" i="13"/>
  <c r="BI154" i="13"/>
  <c r="BH154" i="13"/>
  <c r="BG154" i="13"/>
  <c r="BE154" i="13"/>
  <c r="T154" i="13"/>
  <c r="R154" i="13"/>
  <c r="P154" i="13"/>
  <c r="BI150" i="13"/>
  <c r="BH150" i="13"/>
  <c r="BG150" i="13"/>
  <c r="BE150" i="13"/>
  <c r="T150" i="13"/>
  <c r="R150" i="13"/>
  <c r="P150" i="13"/>
  <c r="BI146" i="13"/>
  <c r="BH146" i="13"/>
  <c r="BG146" i="13"/>
  <c r="BE146" i="13"/>
  <c r="T146" i="13"/>
  <c r="R146" i="13"/>
  <c r="P146" i="13"/>
  <c r="BI142" i="13"/>
  <c r="BH142" i="13"/>
  <c r="BG142" i="13"/>
  <c r="BE142" i="13"/>
  <c r="T142" i="13"/>
  <c r="R142" i="13"/>
  <c r="P142" i="13"/>
  <c r="J136" i="13"/>
  <c r="J135" i="13"/>
  <c r="F135" i="13"/>
  <c r="F133" i="13"/>
  <c r="E131" i="13"/>
  <c r="J96" i="13"/>
  <c r="J95" i="13"/>
  <c r="F95" i="13"/>
  <c r="F93" i="13"/>
  <c r="E91" i="13"/>
  <c r="J22" i="13"/>
  <c r="E22" i="13"/>
  <c r="F136" i="13"/>
  <c r="J21" i="13"/>
  <c r="J16" i="13"/>
  <c r="J93" i="13"/>
  <c r="E7" i="13"/>
  <c r="E85" i="13"/>
  <c r="J39" i="12"/>
  <c r="J38" i="12"/>
  <c r="AY108" i="1"/>
  <c r="J37" i="12"/>
  <c r="AX108" i="1"/>
  <c r="BI239" i="12"/>
  <c r="BH239" i="12"/>
  <c r="BG239" i="12"/>
  <c r="BE239" i="12"/>
  <c r="T239" i="12"/>
  <c r="R239" i="12"/>
  <c r="P239" i="12"/>
  <c r="BI235" i="12"/>
  <c r="BH235" i="12"/>
  <c r="BG235" i="12"/>
  <c r="BE235" i="12"/>
  <c r="T235" i="12"/>
  <c r="R235" i="12"/>
  <c r="P235" i="12"/>
  <c r="BI231" i="12"/>
  <c r="BH231" i="12"/>
  <c r="BG231" i="12"/>
  <c r="BE231" i="12"/>
  <c r="T231" i="12"/>
  <c r="R231" i="12"/>
  <c r="P231" i="12"/>
  <c r="BI228" i="12"/>
  <c r="BH228" i="12"/>
  <c r="BG228" i="12"/>
  <c r="BE228" i="12"/>
  <c r="T228" i="12"/>
  <c r="R228" i="12"/>
  <c r="P228" i="12"/>
  <c r="BI226" i="12"/>
  <c r="BH226" i="12"/>
  <c r="BG226" i="12"/>
  <c r="BE226" i="12"/>
  <c r="T226" i="12"/>
  <c r="R226" i="12"/>
  <c r="P226" i="12"/>
  <c r="BI224" i="12"/>
  <c r="BH224" i="12"/>
  <c r="BG224" i="12"/>
  <c r="BE224" i="12"/>
  <c r="T224" i="12"/>
  <c r="R224" i="12"/>
  <c r="P224" i="12"/>
  <c r="BI221" i="12"/>
  <c r="BH221" i="12"/>
  <c r="BG221" i="12"/>
  <c r="BE221" i="12"/>
  <c r="T221" i="12"/>
  <c r="R221" i="12"/>
  <c r="P221" i="12"/>
  <c r="BI219" i="12"/>
  <c r="BH219" i="12"/>
  <c r="BG219" i="12"/>
  <c r="BE219" i="12"/>
  <c r="T219" i="12"/>
  <c r="R219" i="12"/>
  <c r="P219" i="12"/>
  <c r="BI215" i="12"/>
  <c r="BH215" i="12"/>
  <c r="BG215" i="12"/>
  <c r="BE215" i="12"/>
  <c r="T215" i="12"/>
  <c r="T214" i="12"/>
  <c r="R215" i="12"/>
  <c r="R214" i="12"/>
  <c r="P215" i="12"/>
  <c r="P214" i="12"/>
  <c r="BI212" i="12"/>
  <c r="BH212" i="12"/>
  <c r="BG212" i="12"/>
  <c r="BE212" i="12"/>
  <c r="T212" i="12"/>
  <c r="R212" i="12"/>
  <c r="P212" i="12"/>
  <c r="BI208" i="12"/>
  <c r="BH208" i="12"/>
  <c r="BG208" i="12"/>
  <c r="BE208" i="12"/>
  <c r="T208" i="12"/>
  <c r="R208" i="12"/>
  <c r="P208" i="12"/>
  <c r="BI203" i="12"/>
  <c r="BH203" i="12"/>
  <c r="BG203" i="12"/>
  <c r="BE203" i="12"/>
  <c r="T203" i="12"/>
  <c r="R203" i="12"/>
  <c r="P203" i="12"/>
  <c r="BI199" i="12"/>
  <c r="BH199" i="12"/>
  <c r="BG199" i="12"/>
  <c r="BE199" i="12"/>
  <c r="T199" i="12"/>
  <c r="R199" i="12"/>
  <c r="P199" i="12"/>
  <c r="BI193" i="12"/>
  <c r="BH193" i="12"/>
  <c r="BG193" i="12"/>
  <c r="BE193" i="12"/>
  <c r="T193" i="12"/>
  <c r="R193" i="12"/>
  <c r="P193" i="12"/>
  <c r="BI191" i="12"/>
  <c r="BH191" i="12"/>
  <c r="BG191" i="12"/>
  <c r="BE191" i="12"/>
  <c r="T191" i="12"/>
  <c r="R191" i="12"/>
  <c r="P191" i="12"/>
  <c r="BI187" i="12"/>
  <c r="BH187" i="12"/>
  <c r="BG187" i="12"/>
  <c r="BE187" i="12"/>
  <c r="T187" i="12"/>
  <c r="R187" i="12"/>
  <c r="P187" i="12"/>
  <c r="BI183" i="12"/>
  <c r="BH183" i="12"/>
  <c r="BG183" i="12"/>
  <c r="BE183" i="12"/>
  <c r="T183" i="12"/>
  <c r="R183" i="12"/>
  <c r="P183" i="12"/>
  <c r="BI179" i="12"/>
  <c r="BH179" i="12"/>
  <c r="BG179" i="12"/>
  <c r="BE179" i="12"/>
  <c r="T179" i="12"/>
  <c r="R179" i="12"/>
  <c r="P179" i="12"/>
  <c r="BI177" i="12"/>
  <c r="BH177" i="12"/>
  <c r="BG177" i="12"/>
  <c r="BE177" i="12"/>
  <c r="T177" i="12"/>
  <c r="R177" i="12"/>
  <c r="P177" i="12"/>
  <c r="BI173" i="12"/>
  <c r="BH173" i="12"/>
  <c r="BG173" i="12"/>
  <c r="BE173" i="12"/>
  <c r="T173" i="12"/>
  <c r="R173" i="12"/>
  <c r="P173" i="12"/>
  <c r="BI169" i="12"/>
  <c r="BH169" i="12"/>
  <c r="BG169" i="12"/>
  <c r="BE169" i="12"/>
  <c r="T169" i="12"/>
  <c r="R169" i="12"/>
  <c r="P169" i="12"/>
  <c r="BI165" i="12"/>
  <c r="BH165" i="12"/>
  <c r="BG165" i="12"/>
  <c r="BE165" i="12"/>
  <c r="T165" i="12"/>
  <c r="R165" i="12"/>
  <c r="P165" i="12"/>
  <c r="BI158" i="12"/>
  <c r="BH158" i="12"/>
  <c r="BG158" i="12"/>
  <c r="BE158" i="12"/>
  <c r="T158" i="12"/>
  <c r="R158" i="12"/>
  <c r="P158" i="12"/>
  <c r="BI156" i="12"/>
  <c r="BH156" i="12"/>
  <c r="BG156" i="12"/>
  <c r="BE156" i="12"/>
  <c r="T156" i="12"/>
  <c r="R156" i="12"/>
  <c r="P156" i="12"/>
  <c r="BI154" i="12"/>
  <c r="BH154" i="12"/>
  <c r="BG154" i="12"/>
  <c r="BE154" i="12"/>
  <c r="T154" i="12"/>
  <c r="R154" i="12"/>
  <c r="P154" i="12"/>
  <c r="BI152" i="12"/>
  <c r="BH152" i="12"/>
  <c r="BG152" i="12"/>
  <c r="BE152" i="12"/>
  <c r="T152" i="12"/>
  <c r="R152" i="12"/>
  <c r="P152" i="12"/>
  <c r="BI149" i="12"/>
  <c r="BH149" i="12"/>
  <c r="BG149" i="12"/>
  <c r="BE149" i="12"/>
  <c r="T149" i="12"/>
  <c r="R149" i="12"/>
  <c r="P149" i="12"/>
  <c r="BI146" i="12"/>
  <c r="BH146" i="12"/>
  <c r="BG146" i="12"/>
  <c r="BE146" i="12"/>
  <c r="T146" i="12"/>
  <c r="R146" i="12"/>
  <c r="P146" i="12"/>
  <c r="BI141" i="12"/>
  <c r="BH141" i="12"/>
  <c r="BG141" i="12"/>
  <c r="BE141" i="12"/>
  <c r="T141" i="12"/>
  <c r="R141" i="12"/>
  <c r="P141" i="12"/>
  <c r="BI137" i="12"/>
  <c r="BH137" i="12"/>
  <c r="BG137" i="12"/>
  <c r="BE137" i="12"/>
  <c r="T137" i="12"/>
  <c r="R137" i="12"/>
  <c r="P137" i="12"/>
  <c r="BI133" i="12"/>
  <c r="BH133" i="12"/>
  <c r="BG133" i="12"/>
  <c r="BE133" i="12"/>
  <c r="T133" i="12"/>
  <c r="R133" i="12"/>
  <c r="P133" i="12"/>
  <c r="J126" i="12"/>
  <c r="F126" i="12"/>
  <c r="F124" i="12"/>
  <c r="E122" i="12"/>
  <c r="J93" i="12"/>
  <c r="F93" i="12"/>
  <c r="F91" i="12"/>
  <c r="E89" i="12"/>
  <c r="J26" i="12"/>
  <c r="E26" i="12"/>
  <c r="J94" i="12"/>
  <c r="J25" i="12"/>
  <c r="J20" i="12"/>
  <c r="E20" i="12"/>
  <c r="F127" i="12"/>
  <c r="J19" i="12"/>
  <c r="J14" i="12"/>
  <c r="J124" i="12"/>
  <c r="E7" i="12"/>
  <c r="E118" i="12"/>
  <c r="J39" i="11"/>
  <c r="J38" i="11"/>
  <c r="AY107" i="1"/>
  <c r="J37" i="11"/>
  <c r="AX107" i="1"/>
  <c r="BI1213" i="11"/>
  <c r="BH1213" i="11"/>
  <c r="BG1213" i="11"/>
  <c r="BE1213" i="11"/>
  <c r="T1213" i="11"/>
  <c r="R1213" i="11"/>
  <c r="P1213" i="11"/>
  <c r="BI1211" i="11"/>
  <c r="BH1211" i="11"/>
  <c r="BG1211" i="11"/>
  <c r="BE1211" i="11"/>
  <c r="T1211" i="11"/>
  <c r="R1211" i="11"/>
  <c r="P1211" i="11"/>
  <c r="BI1207" i="11"/>
  <c r="BH1207" i="11"/>
  <c r="BG1207" i="11"/>
  <c r="BE1207" i="11"/>
  <c r="T1207" i="11"/>
  <c r="R1207" i="11"/>
  <c r="P1207" i="11"/>
  <c r="BI1205" i="11"/>
  <c r="BH1205" i="11"/>
  <c r="BG1205" i="11"/>
  <c r="BE1205" i="11"/>
  <c r="T1205" i="11"/>
  <c r="R1205" i="11"/>
  <c r="P1205" i="11"/>
  <c r="BI1200" i="11"/>
  <c r="BH1200" i="11"/>
  <c r="BG1200" i="11"/>
  <c r="BE1200" i="11"/>
  <c r="T1200" i="11"/>
  <c r="R1200" i="11"/>
  <c r="P1200" i="11"/>
  <c r="BI1197" i="11"/>
  <c r="BH1197" i="11"/>
  <c r="BG1197" i="11"/>
  <c r="BE1197" i="11"/>
  <c r="T1197" i="11"/>
  <c r="R1197" i="11"/>
  <c r="P1197" i="11"/>
  <c r="BI1195" i="11"/>
  <c r="BH1195" i="11"/>
  <c r="BG1195" i="11"/>
  <c r="BE1195" i="11"/>
  <c r="T1195" i="11"/>
  <c r="R1195" i="11"/>
  <c r="P1195" i="11"/>
  <c r="BI1193" i="11"/>
  <c r="BH1193" i="11"/>
  <c r="BG1193" i="11"/>
  <c r="BE1193" i="11"/>
  <c r="T1193" i="11"/>
  <c r="R1193" i="11"/>
  <c r="P1193" i="11"/>
  <c r="BI1191" i="11"/>
  <c r="BH1191" i="11"/>
  <c r="BG1191" i="11"/>
  <c r="BE1191" i="11"/>
  <c r="T1191" i="11"/>
  <c r="R1191" i="11"/>
  <c r="P1191" i="11"/>
  <c r="BI1189" i="11"/>
  <c r="BH1189" i="11"/>
  <c r="BG1189" i="11"/>
  <c r="BE1189" i="11"/>
  <c r="T1189" i="11"/>
  <c r="R1189" i="11"/>
  <c r="P1189" i="11"/>
  <c r="BI1187" i="11"/>
  <c r="BH1187" i="11"/>
  <c r="BG1187" i="11"/>
  <c r="BE1187" i="11"/>
  <c r="T1187" i="11"/>
  <c r="R1187" i="11"/>
  <c r="P1187" i="11"/>
  <c r="BI1185" i="11"/>
  <c r="BH1185" i="11"/>
  <c r="BG1185" i="11"/>
  <c r="BE1185" i="11"/>
  <c r="T1185" i="11"/>
  <c r="R1185" i="11"/>
  <c r="P1185" i="11"/>
  <c r="BI1183" i="11"/>
  <c r="BH1183" i="11"/>
  <c r="BG1183" i="11"/>
  <c r="BE1183" i="11"/>
  <c r="T1183" i="11"/>
  <c r="R1183" i="11"/>
  <c r="P1183" i="11"/>
  <c r="BI1179" i="11"/>
  <c r="BH1179" i="11"/>
  <c r="BG1179" i="11"/>
  <c r="BE1179" i="11"/>
  <c r="T1179" i="11"/>
  <c r="R1179" i="11"/>
  <c r="P1179" i="11"/>
  <c r="BI1177" i="11"/>
  <c r="BH1177" i="11"/>
  <c r="BG1177" i="11"/>
  <c r="BE1177" i="11"/>
  <c r="T1177" i="11"/>
  <c r="R1177" i="11"/>
  <c r="P1177" i="11"/>
  <c r="BI1175" i="11"/>
  <c r="BH1175" i="11"/>
  <c r="BG1175" i="11"/>
  <c r="BE1175" i="11"/>
  <c r="T1175" i="11"/>
  <c r="R1175" i="11"/>
  <c r="P1175" i="11"/>
  <c r="BI1165" i="11"/>
  <c r="BH1165" i="11"/>
  <c r="BG1165" i="11"/>
  <c r="BE1165" i="11"/>
  <c r="T1165" i="11"/>
  <c r="T1164" i="11"/>
  <c r="R1165" i="11"/>
  <c r="R1164" i="11"/>
  <c r="P1165" i="11"/>
  <c r="P1164" i="11"/>
  <c r="BI1162" i="11"/>
  <c r="BH1162" i="11"/>
  <c r="BG1162" i="11"/>
  <c r="BE1162" i="11"/>
  <c r="T1162" i="11"/>
  <c r="R1162" i="11"/>
  <c r="P1162" i="11"/>
  <c r="BI1159" i="11"/>
  <c r="BH1159" i="11"/>
  <c r="BG1159" i="11"/>
  <c r="BE1159" i="11"/>
  <c r="T1159" i="11"/>
  <c r="R1159" i="11"/>
  <c r="P1159" i="11"/>
  <c r="BI1157" i="11"/>
  <c r="BH1157" i="11"/>
  <c r="BG1157" i="11"/>
  <c r="BE1157" i="11"/>
  <c r="T1157" i="11"/>
  <c r="R1157" i="11"/>
  <c r="P1157" i="11"/>
  <c r="BI1154" i="11"/>
  <c r="BH1154" i="11"/>
  <c r="BG1154" i="11"/>
  <c r="BE1154" i="11"/>
  <c r="T1154" i="11"/>
  <c r="R1154" i="11"/>
  <c r="P1154" i="11"/>
  <c r="BI1148" i="11"/>
  <c r="BH1148" i="11"/>
  <c r="BG1148" i="11"/>
  <c r="BE1148" i="11"/>
  <c r="T1148" i="11"/>
  <c r="R1148" i="11"/>
  <c r="P1148" i="11"/>
  <c r="BI1144" i="11"/>
  <c r="BH1144" i="11"/>
  <c r="BG1144" i="11"/>
  <c r="BE1144" i="11"/>
  <c r="T1144" i="11"/>
  <c r="R1144" i="11"/>
  <c r="P1144" i="11"/>
  <c r="BI1141" i="11"/>
  <c r="BH1141" i="11"/>
  <c r="BG1141" i="11"/>
  <c r="BE1141" i="11"/>
  <c r="T1141" i="11"/>
  <c r="R1141" i="11"/>
  <c r="P1141" i="11"/>
  <c r="BI1139" i="11"/>
  <c r="BH1139" i="11"/>
  <c r="BG1139" i="11"/>
  <c r="BE1139" i="11"/>
  <c r="T1139" i="11"/>
  <c r="R1139" i="11"/>
  <c r="P1139" i="11"/>
  <c r="BI1136" i="11"/>
  <c r="BH1136" i="11"/>
  <c r="BG1136" i="11"/>
  <c r="BE1136" i="11"/>
  <c r="T1136" i="11"/>
  <c r="R1136" i="11"/>
  <c r="P1136" i="11"/>
  <c r="BI1134" i="11"/>
  <c r="BH1134" i="11"/>
  <c r="BG1134" i="11"/>
  <c r="BE1134" i="11"/>
  <c r="T1134" i="11"/>
  <c r="R1134" i="11"/>
  <c r="P1134" i="11"/>
  <c r="BI1131" i="11"/>
  <c r="BH1131" i="11"/>
  <c r="BG1131" i="11"/>
  <c r="BE1131" i="11"/>
  <c r="T1131" i="11"/>
  <c r="R1131" i="11"/>
  <c r="P1131" i="11"/>
  <c r="BI1125" i="11"/>
  <c r="BH1125" i="11"/>
  <c r="BG1125" i="11"/>
  <c r="BE1125" i="11"/>
  <c r="T1125" i="11"/>
  <c r="R1125" i="11"/>
  <c r="P1125" i="11"/>
  <c r="BI1123" i="11"/>
  <c r="BH1123" i="11"/>
  <c r="BG1123" i="11"/>
  <c r="BE1123" i="11"/>
  <c r="T1123" i="11"/>
  <c r="R1123" i="11"/>
  <c r="P1123" i="11"/>
  <c r="BI1121" i="11"/>
  <c r="BH1121" i="11"/>
  <c r="BG1121" i="11"/>
  <c r="BE1121" i="11"/>
  <c r="T1121" i="11"/>
  <c r="R1121" i="11"/>
  <c r="P1121" i="11"/>
  <c r="BI1119" i="11"/>
  <c r="BH1119" i="11"/>
  <c r="BG1119" i="11"/>
  <c r="BE1119" i="11"/>
  <c r="T1119" i="11"/>
  <c r="R1119" i="11"/>
  <c r="P1119" i="11"/>
  <c r="BI1116" i="11"/>
  <c r="BH1116" i="11"/>
  <c r="BG1116" i="11"/>
  <c r="BE1116" i="11"/>
  <c r="T1116" i="11"/>
  <c r="R1116" i="11"/>
  <c r="P1116" i="11"/>
  <c r="BI1110" i="11"/>
  <c r="BH1110" i="11"/>
  <c r="BG1110" i="11"/>
  <c r="BE1110" i="11"/>
  <c r="T1110" i="11"/>
  <c r="R1110" i="11"/>
  <c r="P1110" i="11"/>
  <c r="BI1108" i="11"/>
  <c r="BH1108" i="11"/>
  <c r="BG1108" i="11"/>
  <c r="BE1108" i="11"/>
  <c r="T1108" i="11"/>
  <c r="R1108" i="11"/>
  <c r="P1108" i="11"/>
  <c r="BI1105" i="11"/>
  <c r="BH1105" i="11"/>
  <c r="BG1105" i="11"/>
  <c r="BE1105" i="11"/>
  <c r="T1105" i="11"/>
  <c r="R1105" i="11"/>
  <c r="P1105" i="11"/>
  <c r="BI1100" i="11"/>
  <c r="BH1100" i="11"/>
  <c r="BG1100" i="11"/>
  <c r="BE1100" i="11"/>
  <c r="T1100" i="11"/>
  <c r="R1100" i="11"/>
  <c r="P1100" i="11"/>
  <c r="BI1097" i="11"/>
  <c r="BH1097" i="11"/>
  <c r="BG1097" i="11"/>
  <c r="BE1097" i="11"/>
  <c r="T1097" i="11"/>
  <c r="R1097" i="11"/>
  <c r="P1097" i="11"/>
  <c r="BI1090" i="11"/>
  <c r="BH1090" i="11"/>
  <c r="BG1090" i="11"/>
  <c r="BE1090" i="11"/>
  <c r="T1090" i="11"/>
  <c r="R1090" i="11"/>
  <c r="P1090" i="11"/>
  <c r="BI1088" i="11"/>
  <c r="BH1088" i="11"/>
  <c r="BG1088" i="11"/>
  <c r="BE1088" i="11"/>
  <c r="T1088" i="11"/>
  <c r="R1088" i="11"/>
  <c r="P1088" i="11"/>
  <c r="BI1086" i="11"/>
  <c r="BH1086" i="11"/>
  <c r="BG1086" i="11"/>
  <c r="BE1086" i="11"/>
  <c r="T1086" i="11"/>
  <c r="R1086" i="11"/>
  <c r="P1086" i="11"/>
  <c r="BI1083" i="11"/>
  <c r="BH1083" i="11"/>
  <c r="BG1083" i="11"/>
  <c r="BE1083" i="11"/>
  <c r="T1083" i="11"/>
  <c r="R1083" i="11"/>
  <c r="P1083" i="11"/>
  <c r="BI1081" i="11"/>
  <c r="BH1081" i="11"/>
  <c r="BG1081" i="11"/>
  <c r="BE1081" i="11"/>
  <c r="T1081" i="11"/>
  <c r="R1081" i="11"/>
  <c r="P1081" i="11"/>
  <c r="BI1078" i="11"/>
  <c r="BH1078" i="11"/>
  <c r="BG1078" i="11"/>
  <c r="BE1078" i="11"/>
  <c r="T1078" i="11"/>
  <c r="R1078" i="11"/>
  <c r="P1078" i="11"/>
  <c r="BI1076" i="11"/>
  <c r="BH1076" i="11"/>
  <c r="BG1076" i="11"/>
  <c r="BE1076" i="11"/>
  <c r="T1076" i="11"/>
  <c r="R1076" i="11"/>
  <c r="P1076" i="11"/>
  <c r="BI1074" i="11"/>
  <c r="BH1074" i="11"/>
  <c r="BG1074" i="11"/>
  <c r="BE1074" i="11"/>
  <c r="T1074" i="11"/>
  <c r="R1074" i="11"/>
  <c r="P1074" i="11"/>
  <c r="BI1072" i="11"/>
  <c r="BH1072" i="11"/>
  <c r="BG1072" i="11"/>
  <c r="BE1072" i="11"/>
  <c r="T1072" i="11"/>
  <c r="R1072" i="11"/>
  <c r="P1072" i="11"/>
  <c r="BI1070" i="11"/>
  <c r="BH1070" i="11"/>
  <c r="BG1070" i="11"/>
  <c r="BE1070" i="11"/>
  <c r="T1070" i="11"/>
  <c r="R1070" i="11"/>
  <c r="P1070" i="11"/>
  <c r="BI1067" i="11"/>
  <c r="BH1067" i="11"/>
  <c r="BG1067" i="11"/>
  <c r="BE1067" i="11"/>
  <c r="T1067" i="11"/>
  <c r="R1067" i="11"/>
  <c r="P1067" i="11"/>
  <c r="BI1065" i="11"/>
  <c r="BH1065" i="11"/>
  <c r="BG1065" i="11"/>
  <c r="BE1065" i="11"/>
  <c r="T1065" i="11"/>
  <c r="R1065" i="11"/>
  <c r="P1065" i="11"/>
  <c r="BI1063" i="11"/>
  <c r="BH1063" i="11"/>
  <c r="BG1063" i="11"/>
  <c r="BE1063" i="11"/>
  <c r="T1063" i="11"/>
  <c r="R1063" i="11"/>
  <c r="P1063" i="11"/>
  <c r="BI1061" i="11"/>
  <c r="BH1061" i="11"/>
  <c r="BG1061" i="11"/>
  <c r="BE1061" i="11"/>
  <c r="T1061" i="11"/>
  <c r="R1061" i="11"/>
  <c r="P1061" i="11"/>
  <c r="BI1053" i="11"/>
  <c r="BH1053" i="11"/>
  <c r="BG1053" i="11"/>
  <c r="BE1053" i="11"/>
  <c r="T1053" i="11"/>
  <c r="R1053" i="11"/>
  <c r="P1053" i="11"/>
  <c r="BI1051" i="11"/>
  <c r="BH1051" i="11"/>
  <c r="BG1051" i="11"/>
  <c r="BE1051" i="11"/>
  <c r="T1051" i="11"/>
  <c r="R1051" i="11"/>
  <c r="P1051" i="11"/>
  <c r="BI1049" i="11"/>
  <c r="BH1049" i="11"/>
  <c r="BG1049" i="11"/>
  <c r="BE1049" i="11"/>
  <c r="T1049" i="11"/>
  <c r="R1049" i="11"/>
  <c r="P1049" i="11"/>
  <c r="BI1047" i="11"/>
  <c r="BH1047" i="11"/>
  <c r="BG1047" i="11"/>
  <c r="BE1047" i="11"/>
  <c r="T1047" i="11"/>
  <c r="R1047" i="11"/>
  <c r="P1047" i="11"/>
  <c r="BI1045" i="11"/>
  <c r="BH1045" i="11"/>
  <c r="BG1045" i="11"/>
  <c r="BE1045" i="11"/>
  <c r="T1045" i="11"/>
  <c r="R1045" i="11"/>
  <c r="P1045" i="11"/>
  <c r="BI1043" i="11"/>
  <c r="BH1043" i="11"/>
  <c r="BG1043" i="11"/>
  <c r="BE1043" i="11"/>
  <c r="T1043" i="11"/>
  <c r="R1043" i="11"/>
  <c r="P1043" i="11"/>
  <c r="BI1041" i="11"/>
  <c r="BH1041" i="11"/>
  <c r="BG1041" i="11"/>
  <c r="BE1041" i="11"/>
  <c r="T1041" i="11"/>
  <c r="R1041" i="11"/>
  <c r="P1041" i="11"/>
  <c r="BI1039" i="11"/>
  <c r="BH1039" i="11"/>
  <c r="BG1039" i="11"/>
  <c r="BE1039" i="11"/>
  <c r="T1039" i="11"/>
  <c r="R1039" i="11"/>
  <c r="P1039" i="11"/>
  <c r="BI1037" i="11"/>
  <c r="BH1037" i="11"/>
  <c r="BG1037" i="11"/>
  <c r="BE1037" i="11"/>
  <c r="T1037" i="11"/>
  <c r="R1037" i="11"/>
  <c r="P1037" i="11"/>
  <c r="BI1035" i="11"/>
  <c r="BH1035" i="11"/>
  <c r="BG1035" i="11"/>
  <c r="BE1035" i="11"/>
  <c r="T1035" i="11"/>
  <c r="R1035" i="11"/>
  <c r="P1035" i="11"/>
  <c r="BI1033" i="11"/>
  <c r="BH1033" i="11"/>
  <c r="BG1033" i="11"/>
  <c r="BE1033" i="11"/>
  <c r="T1033" i="11"/>
  <c r="R1033" i="11"/>
  <c r="P1033" i="11"/>
  <c r="BI1031" i="11"/>
  <c r="BH1031" i="11"/>
  <c r="BG1031" i="11"/>
  <c r="BE1031" i="11"/>
  <c r="T1031" i="11"/>
  <c r="R1031" i="11"/>
  <c r="P1031" i="11"/>
  <c r="BI1029" i="11"/>
  <c r="BH1029" i="11"/>
  <c r="BG1029" i="11"/>
  <c r="BE1029" i="11"/>
  <c r="T1029" i="11"/>
  <c r="R1029" i="11"/>
  <c r="P1029" i="11"/>
  <c r="BI1027" i="11"/>
  <c r="BH1027" i="11"/>
  <c r="BG1027" i="11"/>
  <c r="BE1027" i="11"/>
  <c r="T1027" i="11"/>
  <c r="R1027" i="11"/>
  <c r="P1027" i="11"/>
  <c r="BI1022" i="11"/>
  <c r="BH1022" i="11"/>
  <c r="BG1022" i="11"/>
  <c r="BE1022" i="11"/>
  <c r="T1022" i="11"/>
  <c r="R1022" i="11"/>
  <c r="P1022" i="11"/>
  <c r="BI1019" i="11"/>
  <c r="BH1019" i="11"/>
  <c r="BG1019" i="11"/>
  <c r="BE1019" i="11"/>
  <c r="T1019" i="11"/>
  <c r="R1019" i="11"/>
  <c r="P1019" i="11"/>
  <c r="BI1016" i="11"/>
  <c r="BH1016" i="11"/>
  <c r="BG1016" i="11"/>
  <c r="BE1016" i="11"/>
  <c r="T1016" i="11"/>
  <c r="R1016" i="11"/>
  <c r="P1016" i="11"/>
  <c r="BI1014" i="11"/>
  <c r="BH1014" i="11"/>
  <c r="BG1014" i="11"/>
  <c r="BE1014" i="11"/>
  <c r="T1014" i="11"/>
  <c r="R1014" i="11"/>
  <c r="P1014" i="11"/>
  <c r="BI1012" i="11"/>
  <c r="BH1012" i="11"/>
  <c r="BG1012" i="11"/>
  <c r="BE1012" i="11"/>
  <c r="T1012" i="11"/>
  <c r="R1012" i="11"/>
  <c r="P1012" i="11"/>
  <c r="BI1010" i="11"/>
  <c r="BH1010" i="11"/>
  <c r="BG1010" i="11"/>
  <c r="BE1010" i="11"/>
  <c r="T1010" i="11"/>
  <c r="R1010" i="11"/>
  <c r="P1010" i="11"/>
  <c r="BI1008" i="11"/>
  <c r="BH1008" i="11"/>
  <c r="BG1008" i="11"/>
  <c r="BE1008" i="11"/>
  <c r="T1008" i="11"/>
  <c r="R1008" i="11"/>
  <c r="P1008" i="11"/>
  <c r="BI1006" i="11"/>
  <c r="BH1006" i="11"/>
  <c r="BG1006" i="11"/>
  <c r="BE1006" i="11"/>
  <c r="T1006" i="11"/>
  <c r="R1006" i="11"/>
  <c r="P1006" i="11"/>
  <c r="BI1004" i="11"/>
  <c r="BH1004" i="11"/>
  <c r="BG1004" i="11"/>
  <c r="BE1004" i="11"/>
  <c r="T1004" i="11"/>
  <c r="R1004" i="11"/>
  <c r="P1004" i="11"/>
  <c r="BI1002" i="11"/>
  <c r="BH1002" i="11"/>
  <c r="BG1002" i="11"/>
  <c r="BE1002" i="11"/>
  <c r="T1002" i="11"/>
  <c r="R1002" i="11"/>
  <c r="P1002" i="11"/>
  <c r="BI1000" i="11"/>
  <c r="BH1000" i="11"/>
  <c r="BG1000" i="11"/>
  <c r="BE1000" i="11"/>
  <c r="T1000" i="11"/>
  <c r="R1000" i="11"/>
  <c r="P1000" i="11"/>
  <c r="BI998" i="11"/>
  <c r="BH998" i="11"/>
  <c r="BG998" i="11"/>
  <c r="BE998" i="11"/>
  <c r="T998" i="11"/>
  <c r="R998" i="11"/>
  <c r="P998" i="11"/>
  <c r="BI996" i="11"/>
  <c r="BH996" i="11"/>
  <c r="BG996" i="11"/>
  <c r="BE996" i="11"/>
  <c r="T996" i="11"/>
  <c r="R996" i="11"/>
  <c r="P996" i="11"/>
  <c r="BI994" i="11"/>
  <c r="BH994" i="11"/>
  <c r="BG994" i="11"/>
  <c r="BE994" i="11"/>
  <c r="T994" i="11"/>
  <c r="R994" i="11"/>
  <c r="P994" i="11"/>
  <c r="BI992" i="11"/>
  <c r="BH992" i="11"/>
  <c r="BG992" i="11"/>
  <c r="BE992" i="11"/>
  <c r="T992" i="11"/>
  <c r="R992" i="11"/>
  <c r="P992" i="11"/>
  <c r="BI990" i="11"/>
  <c r="BH990" i="11"/>
  <c r="BG990" i="11"/>
  <c r="BE990" i="11"/>
  <c r="T990" i="11"/>
  <c r="R990" i="11"/>
  <c r="P990" i="11"/>
  <c r="BI988" i="11"/>
  <c r="BH988" i="11"/>
  <c r="BG988" i="11"/>
  <c r="BE988" i="11"/>
  <c r="T988" i="11"/>
  <c r="R988" i="11"/>
  <c r="P988" i="11"/>
  <c r="BI986" i="11"/>
  <c r="BH986" i="11"/>
  <c r="BG986" i="11"/>
  <c r="BE986" i="11"/>
  <c r="T986" i="11"/>
  <c r="R986" i="11"/>
  <c r="P986" i="11"/>
  <c r="BI984" i="11"/>
  <c r="BH984" i="11"/>
  <c r="BG984" i="11"/>
  <c r="BE984" i="11"/>
  <c r="T984" i="11"/>
  <c r="R984" i="11"/>
  <c r="P984" i="11"/>
  <c r="BI982" i="11"/>
  <c r="BH982" i="11"/>
  <c r="BG982" i="11"/>
  <c r="BE982" i="11"/>
  <c r="T982" i="11"/>
  <c r="R982" i="11"/>
  <c r="P982" i="11"/>
  <c r="BI980" i="11"/>
  <c r="BH980" i="11"/>
  <c r="BG980" i="11"/>
  <c r="BE980" i="11"/>
  <c r="T980" i="11"/>
  <c r="R980" i="11"/>
  <c r="P980" i="11"/>
  <c r="BI978" i="11"/>
  <c r="BH978" i="11"/>
  <c r="BG978" i="11"/>
  <c r="BE978" i="11"/>
  <c r="T978" i="11"/>
  <c r="R978" i="11"/>
  <c r="P978" i="11"/>
  <c r="BI976" i="11"/>
  <c r="BH976" i="11"/>
  <c r="BG976" i="11"/>
  <c r="BE976" i="11"/>
  <c r="T976" i="11"/>
  <c r="R976" i="11"/>
  <c r="P976" i="11"/>
  <c r="BI971" i="11"/>
  <c r="BH971" i="11"/>
  <c r="BG971" i="11"/>
  <c r="BE971" i="11"/>
  <c r="T971" i="11"/>
  <c r="R971" i="11"/>
  <c r="P971" i="11"/>
  <c r="BI968" i="11"/>
  <c r="BH968" i="11"/>
  <c r="BG968" i="11"/>
  <c r="BE968" i="11"/>
  <c r="T968" i="11"/>
  <c r="R968" i="11"/>
  <c r="P968" i="11"/>
  <c r="BI966" i="11"/>
  <c r="BH966" i="11"/>
  <c r="BG966" i="11"/>
  <c r="BE966" i="11"/>
  <c r="T966" i="11"/>
  <c r="R966" i="11"/>
  <c r="P966" i="11"/>
  <c r="BI964" i="11"/>
  <c r="BH964" i="11"/>
  <c r="BG964" i="11"/>
  <c r="BE964" i="11"/>
  <c r="T964" i="11"/>
  <c r="R964" i="11"/>
  <c r="P964" i="11"/>
  <c r="BI962" i="11"/>
  <c r="BH962" i="11"/>
  <c r="BG962" i="11"/>
  <c r="BE962" i="11"/>
  <c r="T962" i="11"/>
  <c r="R962" i="11"/>
  <c r="P962" i="11"/>
  <c r="BI960" i="11"/>
  <c r="BH960" i="11"/>
  <c r="BG960" i="11"/>
  <c r="BE960" i="11"/>
  <c r="T960" i="11"/>
  <c r="R960" i="11"/>
  <c r="P960" i="11"/>
  <c r="BI958" i="11"/>
  <c r="BH958" i="11"/>
  <c r="BG958" i="11"/>
  <c r="BE958" i="11"/>
  <c r="T958" i="11"/>
  <c r="R958" i="11"/>
  <c r="P958" i="11"/>
  <c r="BI956" i="11"/>
  <c r="BH956" i="11"/>
  <c r="BG956" i="11"/>
  <c r="BE956" i="11"/>
  <c r="T956" i="11"/>
  <c r="R956" i="11"/>
  <c r="P956" i="11"/>
  <c r="BI952" i="11"/>
  <c r="BH952" i="11"/>
  <c r="BG952" i="11"/>
  <c r="BE952" i="11"/>
  <c r="T952" i="11"/>
  <c r="R952" i="11"/>
  <c r="P952" i="11"/>
  <c r="BI949" i="11"/>
  <c r="BH949" i="11"/>
  <c r="BG949" i="11"/>
  <c r="BE949" i="11"/>
  <c r="T949" i="11"/>
  <c r="R949" i="11"/>
  <c r="P949" i="11"/>
  <c r="BI947" i="11"/>
  <c r="BH947" i="11"/>
  <c r="BG947" i="11"/>
  <c r="BE947" i="11"/>
  <c r="T947" i="11"/>
  <c r="R947" i="11"/>
  <c r="P947" i="11"/>
  <c r="BI945" i="11"/>
  <c r="BH945" i="11"/>
  <c r="BG945" i="11"/>
  <c r="BE945" i="11"/>
  <c r="T945" i="11"/>
  <c r="R945" i="11"/>
  <c r="P945" i="11"/>
  <c r="BI943" i="11"/>
  <c r="BH943" i="11"/>
  <c r="BG943" i="11"/>
  <c r="BE943" i="11"/>
  <c r="T943" i="11"/>
  <c r="R943" i="11"/>
  <c r="P943" i="11"/>
  <c r="BI939" i="11"/>
  <c r="BH939" i="11"/>
  <c r="BG939" i="11"/>
  <c r="BE939" i="11"/>
  <c r="T939" i="11"/>
  <c r="R939" i="11"/>
  <c r="P939" i="11"/>
  <c r="BI935" i="11"/>
  <c r="BH935" i="11"/>
  <c r="BG935" i="11"/>
  <c r="BE935" i="11"/>
  <c r="T935" i="11"/>
  <c r="R935" i="11"/>
  <c r="P935" i="11"/>
  <c r="BI931" i="11"/>
  <c r="BH931" i="11"/>
  <c r="BG931" i="11"/>
  <c r="BE931" i="11"/>
  <c r="T931" i="11"/>
  <c r="R931" i="11"/>
  <c r="P931" i="11"/>
  <c r="BI927" i="11"/>
  <c r="BH927" i="11"/>
  <c r="BG927" i="11"/>
  <c r="BE927" i="11"/>
  <c r="T927" i="11"/>
  <c r="R927" i="11"/>
  <c r="P927" i="11"/>
  <c r="BI923" i="11"/>
  <c r="BH923" i="11"/>
  <c r="BG923" i="11"/>
  <c r="BE923" i="11"/>
  <c r="T923" i="11"/>
  <c r="R923" i="11"/>
  <c r="P923" i="11"/>
  <c r="BI921" i="11"/>
  <c r="BH921" i="11"/>
  <c r="BG921" i="11"/>
  <c r="BE921" i="11"/>
  <c r="T921" i="11"/>
  <c r="R921" i="11"/>
  <c r="P921" i="11"/>
  <c r="BI919" i="11"/>
  <c r="BH919" i="11"/>
  <c r="BG919" i="11"/>
  <c r="BE919" i="11"/>
  <c r="T919" i="11"/>
  <c r="R919" i="11"/>
  <c r="P919" i="11"/>
  <c r="BI915" i="11"/>
  <c r="BH915" i="11"/>
  <c r="BG915" i="11"/>
  <c r="BE915" i="11"/>
  <c r="T915" i="11"/>
  <c r="R915" i="11"/>
  <c r="P915" i="11"/>
  <c r="BI911" i="11"/>
  <c r="BH911" i="11"/>
  <c r="BG911" i="11"/>
  <c r="BE911" i="11"/>
  <c r="T911" i="11"/>
  <c r="R911" i="11"/>
  <c r="P911" i="11"/>
  <c r="BI908" i="11"/>
  <c r="BH908" i="11"/>
  <c r="BG908" i="11"/>
  <c r="BE908" i="11"/>
  <c r="T908" i="11"/>
  <c r="R908" i="11"/>
  <c r="P908" i="11"/>
  <c r="BI906" i="11"/>
  <c r="BH906" i="11"/>
  <c r="BG906" i="11"/>
  <c r="BE906" i="11"/>
  <c r="T906" i="11"/>
  <c r="R906" i="11"/>
  <c r="P906" i="11"/>
  <c r="BI902" i="11"/>
  <c r="BH902" i="11"/>
  <c r="BG902" i="11"/>
  <c r="BE902" i="11"/>
  <c r="T902" i="11"/>
  <c r="R902" i="11"/>
  <c r="P902" i="11"/>
  <c r="BI899" i="11"/>
  <c r="BH899" i="11"/>
  <c r="BG899" i="11"/>
  <c r="BE899" i="11"/>
  <c r="T899" i="11"/>
  <c r="R899" i="11"/>
  <c r="P899" i="11"/>
  <c r="BI897" i="11"/>
  <c r="BH897" i="11"/>
  <c r="BG897" i="11"/>
  <c r="BE897" i="11"/>
  <c r="T897" i="11"/>
  <c r="R897" i="11"/>
  <c r="P897" i="11"/>
  <c r="BI893" i="11"/>
  <c r="BH893" i="11"/>
  <c r="BG893" i="11"/>
  <c r="BE893" i="11"/>
  <c r="T893" i="11"/>
  <c r="R893" i="11"/>
  <c r="P893" i="11"/>
  <c r="BI891" i="11"/>
  <c r="BH891" i="11"/>
  <c r="BG891" i="11"/>
  <c r="BE891" i="11"/>
  <c r="T891" i="11"/>
  <c r="R891" i="11"/>
  <c r="P891" i="11"/>
  <c r="BI887" i="11"/>
  <c r="BH887" i="11"/>
  <c r="BG887" i="11"/>
  <c r="BE887" i="11"/>
  <c r="T887" i="11"/>
  <c r="R887" i="11"/>
  <c r="P887" i="11"/>
  <c r="BI885" i="11"/>
  <c r="BH885" i="11"/>
  <c r="BG885" i="11"/>
  <c r="BE885" i="11"/>
  <c r="T885" i="11"/>
  <c r="R885" i="11"/>
  <c r="P885" i="11"/>
  <c r="BI881" i="11"/>
  <c r="BH881" i="11"/>
  <c r="BG881" i="11"/>
  <c r="BE881" i="11"/>
  <c r="T881" i="11"/>
  <c r="R881" i="11"/>
  <c r="P881" i="11"/>
  <c r="BI877" i="11"/>
  <c r="BH877" i="11"/>
  <c r="BG877" i="11"/>
  <c r="BE877" i="11"/>
  <c r="T877" i="11"/>
  <c r="R877" i="11"/>
  <c r="P877" i="11"/>
  <c r="BI867" i="11"/>
  <c r="BH867" i="11"/>
  <c r="BG867" i="11"/>
  <c r="BE867" i="11"/>
  <c r="T867" i="11"/>
  <c r="R867" i="11"/>
  <c r="P867" i="11"/>
  <c r="BI861" i="11"/>
  <c r="BH861" i="11"/>
  <c r="BG861" i="11"/>
  <c r="BE861" i="11"/>
  <c r="T861" i="11"/>
  <c r="R861" i="11"/>
  <c r="P861" i="11"/>
  <c r="BI858" i="11"/>
  <c r="BH858" i="11"/>
  <c r="BG858" i="11"/>
  <c r="BE858" i="11"/>
  <c r="T858" i="11"/>
  <c r="R858" i="11"/>
  <c r="P858" i="11"/>
  <c r="BI849" i="11"/>
  <c r="BH849" i="11"/>
  <c r="BG849" i="11"/>
  <c r="BE849" i="11"/>
  <c r="T849" i="11"/>
  <c r="R849" i="11"/>
  <c r="P849" i="11"/>
  <c r="BI847" i="11"/>
  <c r="BH847" i="11"/>
  <c r="BG847" i="11"/>
  <c r="BE847" i="11"/>
  <c r="T847" i="11"/>
  <c r="R847" i="11"/>
  <c r="P847" i="11"/>
  <c r="BI843" i="11"/>
  <c r="BH843" i="11"/>
  <c r="BG843" i="11"/>
  <c r="BE843" i="11"/>
  <c r="T843" i="11"/>
  <c r="R843" i="11"/>
  <c r="P843" i="11"/>
  <c r="BI841" i="11"/>
  <c r="BH841" i="11"/>
  <c r="BG841" i="11"/>
  <c r="BE841" i="11"/>
  <c r="T841" i="11"/>
  <c r="R841" i="11"/>
  <c r="P841" i="11"/>
  <c r="BI837" i="11"/>
  <c r="BH837" i="11"/>
  <c r="BG837" i="11"/>
  <c r="BE837" i="11"/>
  <c r="T837" i="11"/>
  <c r="R837" i="11"/>
  <c r="P837" i="11"/>
  <c r="BI832" i="11"/>
  <c r="BH832" i="11"/>
  <c r="BG832" i="11"/>
  <c r="BE832" i="11"/>
  <c r="T832" i="11"/>
  <c r="R832" i="11"/>
  <c r="P832" i="11"/>
  <c r="BI826" i="11"/>
  <c r="BH826" i="11"/>
  <c r="BG826" i="11"/>
  <c r="BE826" i="11"/>
  <c r="T826" i="11"/>
  <c r="R826" i="11"/>
  <c r="P826" i="11"/>
  <c r="BI824" i="11"/>
  <c r="BH824" i="11"/>
  <c r="BG824" i="11"/>
  <c r="BE824" i="11"/>
  <c r="T824" i="11"/>
  <c r="R824" i="11"/>
  <c r="P824" i="11"/>
  <c r="BI820" i="11"/>
  <c r="BH820" i="11"/>
  <c r="BG820" i="11"/>
  <c r="BE820" i="11"/>
  <c r="T820" i="11"/>
  <c r="R820" i="11"/>
  <c r="P820" i="11"/>
  <c r="BI818" i="11"/>
  <c r="BH818" i="11"/>
  <c r="BG818" i="11"/>
  <c r="BE818" i="11"/>
  <c r="T818" i="11"/>
  <c r="R818" i="11"/>
  <c r="P818" i="11"/>
  <c r="BI814" i="11"/>
  <c r="BH814" i="11"/>
  <c r="BG814" i="11"/>
  <c r="BE814" i="11"/>
  <c r="T814" i="11"/>
  <c r="R814" i="11"/>
  <c r="P814" i="11"/>
  <c r="BI812" i="11"/>
  <c r="BH812" i="11"/>
  <c r="BG812" i="11"/>
  <c r="BE812" i="11"/>
  <c r="T812" i="11"/>
  <c r="R812" i="11"/>
  <c r="P812" i="11"/>
  <c r="BI808" i="11"/>
  <c r="BH808" i="11"/>
  <c r="BG808" i="11"/>
  <c r="BE808" i="11"/>
  <c r="T808" i="11"/>
  <c r="R808" i="11"/>
  <c r="P808" i="11"/>
  <c r="BI806" i="11"/>
  <c r="BH806" i="11"/>
  <c r="BG806" i="11"/>
  <c r="BE806" i="11"/>
  <c r="T806" i="11"/>
  <c r="R806" i="11"/>
  <c r="P806" i="11"/>
  <c r="BI801" i="11"/>
  <c r="BH801" i="11"/>
  <c r="BG801" i="11"/>
  <c r="BE801" i="11"/>
  <c r="T801" i="11"/>
  <c r="R801" i="11"/>
  <c r="P801" i="11"/>
  <c r="BI799" i="11"/>
  <c r="BH799" i="11"/>
  <c r="BG799" i="11"/>
  <c r="BE799" i="11"/>
  <c r="T799" i="11"/>
  <c r="R799" i="11"/>
  <c r="P799" i="11"/>
  <c r="BI793" i="11"/>
  <c r="BH793" i="11"/>
  <c r="BG793" i="11"/>
  <c r="BE793" i="11"/>
  <c r="T793" i="11"/>
  <c r="R793" i="11"/>
  <c r="P793" i="11"/>
  <c r="BI791" i="11"/>
  <c r="BH791" i="11"/>
  <c r="BG791" i="11"/>
  <c r="BE791" i="11"/>
  <c r="T791" i="11"/>
  <c r="R791" i="11"/>
  <c r="P791" i="11"/>
  <c r="BI783" i="11"/>
  <c r="BH783" i="11"/>
  <c r="BG783" i="11"/>
  <c r="BE783" i="11"/>
  <c r="T783" i="11"/>
  <c r="R783" i="11"/>
  <c r="P783" i="11"/>
  <c r="BI781" i="11"/>
  <c r="BH781" i="11"/>
  <c r="BG781" i="11"/>
  <c r="BE781" i="11"/>
  <c r="T781" i="11"/>
  <c r="R781" i="11"/>
  <c r="P781" i="11"/>
  <c r="BI775" i="11"/>
  <c r="BH775" i="11"/>
  <c r="BG775" i="11"/>
  <c r="BE775" i="11"/>
  <c r="T775" i="11"/>
  <c r="R775" i="11"/>
  <c r="P775" i="11"/>
  <c r="BI772" i="11"/>
  <c r="BH772" i="11"/>
  <c r="BG772" i="11"/>
  <c r="BE772" i="11"/>
  <c r="T772" i="11"/>
  <c r="R772" i="11"/>
  <c r="P772" i="11"/>
  <c r="BI770" i="11"/>
  <c r="BH770" i="11"/>
  <c r="BG770" i="11"/>
  <c r="BE770" i="11"/>
  <c r="T770" i="11"/>
  <c r="R770" i="11"/>
  <c r="P770" i="11"/>
  <c r="BI766" i="11"/>
  <c r="BH766" i="11"/>
  <c r="BG766" i="11"/>
  <c r="BE766" i="11"/>
  <c r="T766" i="11"/>
  <c r="R766" i="11"/>
  <c r="P766" i="11"/>
  <c r="BI763" i="11"/>
  <c r="BH763" i="11"/>
  <c r="BG763" i="11"/>
  <c r="BE763" i="11"/>
  <c r="T763" i="11"/>
  <c r="R763" i="11"/>
  <c r="P763" i="11"/>
  <c r="BI759" i="11"/>
  <c r="BH759" i="11"/>
  <c r="BG759" i="11"/>
  <c r="BE759" i="11"/>
  <c r="T759" i="11"/>
  <c r="R759" i="11"/>
  <c r="P759" i="11"/>
  <c r="BI754" i="11"/>
  <c r="BH754" i="11"/>
  <c r="BG754" i="11"/>
  <c r="BE754" i="11"/>
  <c r="T754" i="11"/>
  <c r="R754" i="11"/>
  <c r="P754" i="11"/>
  <c r="BI752" i="11"/>
  <c r="BH752" i="11"/>
  <c r="BG752" i="11"/>
  <c r="BE752" i="11"/>
  <c r="T752" i="11"/>
  <c r="R752" i="11"/>
  <c r="P752" i="11"/>
  <c r="BI748" i="11"/>
  <c r="BH748" i="11"/>
  <c r="BG748" i="11"/>
  <c r="BE748" i="11"/>
  <c r="T748" i="11"/>
  <c r="R748" i="11"/>
  <c r="P748" i="11"/>
  <c r="BI746" i="11"/>
  <c r="BH746" i="11"/>
  <c r="BG746" i="11"/>
  <c r="BE746" i="11"/>
  <c r="T746" i="11"/>
  <c r="R746" i="11"/>
  <c r="P746" i="11"/>
  <c r="BI742" i="11"/>
  <c r="BH742" i="11"/>
  <c r="BG742" i="11"/>
  <c r="BE742" i="11"/>
  <c r="T742" i="11"/>
  <c r="R742" i="11"/>
  <c r="P742" i="11"/>
  <c r="BI740" i="11"/>
  <c r="BH740" i="11"/>
  <c r="BG740" i="11"/>
  <c r="BE740" i="11"/>
  <c r="T740" i="11"/>
  <c r="R740" i="11"/>
  <c r="P740" i="11"/>
  <c r="BI738" i="11"/>
  <c r="BH738" i="11"/>
  <c r="BG738" i="11"/>
  <c r="BE738" i="11"/>
  <c r="T738" i="11"/>
  <c r="R738" i="11"/>
  <c r="P738" i="11"/>
  <c r="BI735" i="11"/>
  <c r="BH735" i="11"/>
  <c r="BG735" i="11"/>
  <c r="BE735" i="11"/>
  <c r="T735" i="11"/>
  <c r="R735" i="11"/>
  <c r="P735" i="11"/>
  <c r="BI731" i="11"/>
  <c r="BH731" i="11"/>
  <c r="BG731" i="11"/>
  <c r="BE731" i="11"/>
  <c r="T731" i="11"/>
  <c r="R731" i="11"/>
  <c r="P731" i="11"/>
  <c r="BI728" i="11"/>
  <c r="BH728" i="11"/>
  <c r="BG728" i="11"/>
  <c r="BE728" i="11"/>
  <c r="T728" i="11"/>
  <c r="R728" i="11"/>
  <c r="P728" i="11"/>
  <c r="BI726" i="11"/>
  <c r="BH726" i="11"/>
  <c r="BG726" i="11"/>
  <c r="BE726" i="11"/>
  <c r="T726" i="11"/>
  <c r="R726" i="11"/>
  <c r="P726" i="11"/>
  <c r="BI722" i="11"/>
  <c r="BH722" i="11"/>
  <c r="BG722" i="11"/>
  <c r="BE722" i="11"/>
  <c r="T722" i="11"/>
  <c r="R722" i="11"/>
  <c r="P722" i="11"/>
  <c r="BI720" i="11"/>
  <c r="BH720" i="11"/>
  <c r="BG720" i="11"/>
  <c r="BE720" i="11"/>
  <c r="T720" i="11"/>
  <c r="R720" i="11"/>
  <c r="P720" i="11"/>
  <c r="BI716" i="11"/>
  <c r="BH716" i="11"/>
  <c r="BG716" i="11"/>
  <c r="BE716" i="11"/>
  <c r="T716" i="11"/>
  <c r="R716" i="11"/>
  <c r="P716" i="11"/>
  <c r="BI714" i="11"/>
  <c r="BH714" i="11"/>
  <c r="BG714" i="11"/>
  <c r="BE714" i="11"/>
  <c r="T714" i="11"/>
  <c r="R714" i="11"/>
  <c r="P714" i="11"/>
  <c r="BI710" i="11"/>
  <c r="BH710" i="11"/>
  <c r="BG710" i="11"/>
  <c r="BE710" i="11"/>
  <c r="T710" i="11"/>
  <c r="R710" i="11"/>
  <c r="P710" i="11"/>
  <c r="BI707" i="11"/>
  <c r="BH707" i="11"/>
  <c r="BG707" i="11"/>
  <c r="BE707" i="11"/>
  <c r="T707" i="11"/>
  <c r="R707" i="11"/>
  <c r="P707" i="11"/>
  <c r="BI703" i="11"/>
  <c r="BH703" i="11"/>
  <c r="BG703" i="11"/>
  <c r="BE703" i="11"/>
  <c r="T703" i="11"/>
  <c r="R703" i="11"/>
  <c r="P703" i="11"/>
  <c r="BI700" i="11"/>
  <c r="BH700" i="11"/>
  <c r="BG700" i="11"/>
  <c r="BE700" i="11"/>
  <c r="T700" i="11"/>
  <c r="R700" i="11"/>
  <c r="P700" i="11"/>
  <c r="BI696" i="11"/>
  <c r="BH696" i="11"/>
  <c r="BG696" i="11"/>
  <c r="BE696" i="11"/>
  <c r="T696" i="11"/>
  <c r="R696" i="11"/>
  <c r="P696" i="11"/>
  <c r="BI694" i="11"/>
  <c r="BH694" i="11"/>
  <c r="BG694" i="11"/>
  <c r="BE694" i="11"/>
  <c r="T694" i="11"/>
  <c r="R694" i="11"/>
  <c r="P694" i="11"/>
  <c r="BI690" i="11"/>
  <c r="BH690" i="11"/>
  <c r="BG690" i="11"/>
  <c r="BE690" i="11"/>
  <c r="T690" i="11"/>
  <c r="R690" i="11"/>
  <c r="P690" i="11"/>
  <c r="BI685" i="11"/>
  <c r="BH685" i="11"/>
  <c r="BG685" i="11"/>
  <c r="BE685" i="11"/>
  <c r="T685" i="11"/>
  <c r="R685" i="11"/>
  <c r="P685" i="11"/>
  <c r="BI682" i="11"/>
  <c r="BH682" i="11"/>
  <c r="BG682" i="11"/>
  <c r="BE682" i="11"/>
  <c r="T682" i="11"/>
  <c r="R682" i="11"/>
  <c r="P682" i="11"/>
  <c r="BI679" i="11"/>
  <c r="BH679" i="11"/>
  <c r="BG679" i="11"/>
  <c r="BE679" i="11"/>
  <c r="T679" i="11"/>
  <c r="R679" i="11"/>
  <c r="P679" i="11"/>
  <c r="BI677" i="11"/>
  <c r="BH677" i="11"/>
  <c r="BG677" i="11"/>
  <c r="BE677" i="11"/>
  <c r="T677" i="11"/>
  <c r="R677" i="11"/>
  <c r="P677" i="11"/>
  <c r="BI667" i="11"/>
  <c r="BH667" i="11"/>
  <c r="BG667" i="11"/>
  <c r="BE667" i="11"/>
  <c r="T667" i="11"/>
  <c r="R667" i="11"/>
  <c r="P667" i="11"/>
  <c r="BI662" i="11"/>
  <c r="BH662" i="11"/>
  <c r="BG662" i="11"/>
  <c r="BE662" i="11"/>
  <c r="T662" i="11"/>
  <c r="R662" i="11"/>
  <c r="P662" i="11"/>
  <c r="BI657" i="11"/>
  <c r="BH657" i="11"/>
  <c r="BG657" i="11"/>
  <c r="BE657" i="11"/>
  <c r="T657" i="11"/>
  <c r="R657" i="11"/>
  <c r="P657" i="11"/>
  <c r="BI642" i="11"/>
  <c r="BH642" i="11"/>
  <c r="BG642" i="11"/>
  <c r="BE642" i="11"/>
  <c r="T642" i="11"/>
  <c r="R642" i="11"/>
  <c r="P642" i="11"/>
  <c r="BI639" i="11"/>
  <c r="BH639" i="11"/>
  <c r="BG639" i="11"/>
  <c r="BE639" i="11"/>
  <c r="T639" i="11"/>
  <c r="R639" i="11"/>
  <c r="P639" i="11"/>
  <c r="BI624" i="11"/>
  <c r="BH624" i="11"/>
  <c r="BG624" i="11"/>
  <c r="BE624" i="11"/>
  <c r="T624" i="11"/>
  <c r="R624" i="11"/>
  <c r="P624" i="11"/>
  <c r="BI609" i="11"/>
  <c r="BH609" i="11"/>
  <c r="BG609" i="11"/>
  <c r="BE609" i="11"/>
  <c r="T609" i="11"/>
  <c r="R609" i="11"/>
  <c r="P609" i="11"/>
  <c r="BI606" i="11"/>
  <c r="BH606" i="11"/>
  <c r="BG606" i="11"/>
  <c r="BE606" i="11"/>
  <c r="T606" i="11"/>
  <c r="R606" i="11"/>
  <c r="P606" i="11"/>
  <c r="BI591" i="11"/>
  <c r="BH591" i="11"/>
  <c r="BG591" i="11"/>
  <c r="BE591" i="11"/>
  <c r="T591" i="11"/>
  <c r="R591" i="11"/>
  <c r="P591" i="11"/>
  <c r="BI587" i="11"/>
  <c r="BH587" i="11"/>
  <c r="BG587" i="11"/>
  <c r="BE587" i="11"/>
  <c r="T587" i="11"/>
  <c r="R587" i="11"/>
  <c r="P587" i="11"/>
  <c r="BI583" i="11"/>
  <c r="BH583" i="11"/>
  <c r="BG583" i="11"/>
  <c r="BE583" i="11"/>
  <c r="T583" i="11"/>
  <c r="R583" i="11"/>
  <c r="P583" i="11"/>
  <c r="BI578" i="11"/>
  <c r="BH578" i="11"/>
  <c r="BG578" i="11"/>
  <c r="BE578" i="11"/>
  <c r="T578" i="11"/>
  <c r="R578" i="11"/>
  <c r="P578" i="11"/>
  <c r="BI574" i="11"/>
  <c r="BH574" i="11"/>
  <c r="BG574" i="11"/>
  <c r="BE574" i="11"/>
  <c r="T574" i="11"/>
  <c r="R574" i="11"/>
  <c r="P574" i="11"/>
  <c r="BI570" i="11"/>
  <c r="BH570" i="11"/>
  <c r="BG570" i="11"/>
  <c r="BE570" i="11"/>
  <c r="T570" i="11"/>
  <c r="R570" i="11"/>
  <c r="P570" i="11"/>
  <c r="BI566" i="11"/>
  <c r="BH566" i="11"/>
  <c r="BG566" i="11"/>
  <c r="BE566" i="11"/>
  <c r="T566" i="11"/>
  <c r="R566" i="11"/>
  <c r="P566" i="11"/>
  <c r="BI564" i="11"/>
  <c r="BH564" i="11"/>
  <c r="BG564" i="11"/>
  <c r="BE564" i="11"/>
  <c r="T564" i="11"/>
  <c r="R564" i="11"/>
  <c r="P564" i="11"/>
  <c r="BI558" i="11"/>
  <c r="BH558" i="11"/>
  <c r="BG558" i="11"/>
  <c r="BE558" i="11"/>
  <c r="T558" i="11"/>
  <c r="R558" i="11"/>
  <c r="P558" i="11"/>
  <c r="BI550" i="11"/>
  <c r="BH550" i="11"/>
  <c r="BG550" i="11"/>
  <c r="BE550" i="11"/>
  <c r="T550" i="11"/>
  <c r="R550" i="11"/>
  <c r="P550" i="11"/>
  <c r="BI545" i="11"/>
  <c r="BH545" i="11"/>
  <c r="BG545" i="11"/>
  <c r="BE545" i="11"/>
  <c r="T545" i="11"/>
  <c r="R545" i="11"/>
  <c r="P545" i="11"/>
  <c r="BI541" i="11"/>
  <c r="BH541" i="11"/>
  <c r="BG541" i="11"/>
  <c r="BE541" i="11"/>
  <c r="T541" i="11"/>
  <c r="R541" i="11"/>
  <c r="P541" i="11"/>
  <c r="BI539" i="11"/>
  <c r="BH539" i="11"/>
  <c r="BG539" i="11"/>
  <c r="BE539" i="11"/>
  <c r="T539" i="11"/>
  <c r="R539" i="11"/>
  <c r="P539" i="11"/>
  <c r="BI537" i="11"/>
  <c r="BH537" i="11"/>
  <c r="BG537" i="11"/>
  <c r="BE537" i="11"/>
  <c r="T537" i="11"/>
  <c r="R537" i="11"/>
  <c r="P537" i="11"/>
  <c r="BI533" i="11"/>
  <c r="BH533" i="11"/>
  <c r="BG533" i="11"/>
  <c r="BE533" i="11"/>
  <c r="T533" i="11"/>
  <c r="R533" i="11"/>
  <c r="P533" i="11"/>
  <c r="BI531" i="11"/>
  <c r="BH531" i="11"/>
  <c r="BG531" i="11"/>
  <c r="BE531" i="11"/>
  <c r="T531" i="11"/>
  <c r="R531" i="11"/>
  <c r="P531" i="11"/>
  <c r="BI526" i="11"/>
  <c r="BH526" i="11"/>
  <c r="BG526" i="11"/>
  <c r="BE526" i="11"/>
  <c r="T526" i="11"/>
  <c r="R526" i="11"/>
  <c r="P526" i="11"/>
  <c r="BI522" i="11"/>
  <c r="BH522" i="11"/>
  <c r="BG522" i="11"/>
  <c r="BE522" i="11"/>
  <c r="T522" i="11"/>
  <c r="R522" i="11"/>
  <c r="P522" i="11"/>
  <c r="BI518" i="11"/>
  <c r="BH518" i="11"/>
  <c r="BG518" i="11"/>
  <c r="BE518" i="11"/>
  <c r="T518" i="11"/>
  <c r="R518" i="11"/>
  <c r="P518" i="11"/>
  <c r="BI516" i="11"/>
  <c r="BH516" i="11"/>
  <c r="BG516" i="11"/>
  <c r="BE516" i="11"/>
  <c r="T516" i="11"/>
  <c r="R516" i="11"/>
  <c r="P516" i="11"/>
  <c r="BI514" i="11"/>
  <c r="BH514" i="11"/>
  <c r="BG514" i="11"/>
  <c r="BE514" i="11"/>
  <c r="T514" i="11"/>
  <c r="R514" i="11"/>
  <c r="P514" i="11"/>
  <c r="BI509" i="11"/>
  <c r="BH509" i="11"/>
  <c r="BG509" i="11"/>
  <c r="BE509" i="11"/>
  <c r="T509" i="11"/>
  <c r="R509" i="11"/>
  <c r="P509" i="11"/>
  <c r="BI504" i="11"/>
  <c r="BH504" i="11"/>
  <c r="BG504" i="11"/>
  <c r="BE504" i="11"/>
  <c r="T504" i="11"/>
  <c r="R504" i="11"/>
  <c r="P504" i="11"/>
  <c r="BI499" i="11"/>
  <c r="BH499" i="11"/>
  <c r="BG499" i="11"/>
  <c r="BE499" i="11"/>
  <c r="T499" i="11"/>
  <c r="R499" i="11"/>
  <c r="P499" i="11"/>
  <c r="BI497" i="11"/>
  <c r="BH497" i="11"/>
  <c r="BG497" i="11"/>
  <c r="BE497" i="11"/>
  <c r="T497" i="11"/>
  <c r="R497" i="11"/>
  <c r="P497" i="11"/>
  <c r="BI493" i="11"/>
  <c r="BH493" i="11"/>
  <c r="BG493" i="11"/>
  <c r="BE493" i="11"/>
  <c r="T493" i="11"/>
  <c r="R493" i="11"/>
  <c r="P493" i="11"/>
  <c r="BI491" i="11"/>
  <c r="BH491" i="11"/>
  <c r="BG491" i="11"/>
  <c r="BE491" i="11"/>
  <c r="T491" i="11"/>
  <c r="R491" i="11"/>
  <c r="P491" i="11"/>
  <c r="BI486" i="11"/>
  <c r="BH486" i="11"/>
  <c r="BG486" i="11"/>
  <c r="BE486" i="11"/>
  <c r="T486" i="11"/>
  <c r="R486" i="11"/>
  <c r="P486" i="11"/>
  <c r="BI484" i="11"/>
  <c r="BH484" i="11"/>
  <c r="BG484" i="11"/>
  <c r="BE484" i="11"/>
  <c r="T484" i="11"/>
  <c r="R484" i="11"/>
  <c r="P484" i="11"/>
  <c r="BI482" i="11"/>
  <c r="BH482" i="11"/>
  <c r="BG482" i="11"/>
  <c r="BE482" i="11"/>
  <c r="T482" i="11"/>
  <c r="R482" i="11"/>
  <c r="P482" i="11"/>
  <c r="BI480" i="11"/>
  <c r="BH480" i="11"/>
  <c r="BG480" i="11"/>
  <c r="BE480" i="11"/>
  <c r="T480" i="11"/>
  <c r="R480" i="11"/>
  <c r="P480" i="11"/>
  <c r="BI474" i="11"/>
  <c r="BH474" i="11"/>
  <c r="BG474" i="11"/>
  <c r="BE474" i="11"/>
  <c r="T474" i="11"/>
  <c r="R474" i="11"/>
  <c r="P474" i="11"/>
  <c r="BI472" i="11"/>
  <c r="BH472" i="11"/>
  <c r="BG472" i="11"/>
  <c r="BE472" i="11"/>
  <c r="T472" i="11"/>
  <c r="R472" i="11"/>
  <c r="P472" i="11"/>
  <c r="BI466" i="11"/>
  <c r="BH466" i="11"/>
  <c r="BG466" i="11"/>
  <c r="BE466" i="11"/>
  <c r="T466" i="11"/>
  <c r="R466" i="11"/>
  <c r="P466" i="11"/>
  <c r="BI460" i="11"/>
  <c r="BH460" i="11"/>
  <c r="BG460" i="11"/>
  <c r="BE460" i="11"/>
  <c r="T460" i="11"/>
  <c r="R460" i="11"/>
  <c r="P460" i="11"/>
  <c r="BI458" i="11"/>
  <c r="BH458" i="11"/>
  <c r="BG458" i="11"/>
  <c r="BE458" i="11"/>
  <c r="T458" i="11"/>
  <c r="R458" i="11"/>
  <c r="P458" i="11"/>
  <c r="BI456" i="11"/>
  <c r="BH456" i="11"/>
  <c r="BG456" i="11"/>
  <c r="BE456" i="11"/>
  <c r="T456" i="11"/>
  <c r="R456" i="11"/>
  <c r="P456" i="11"/>
  <c r="BI454" i="11"/>
  <c r="BH454" i="11"/>
  <c r="BG454" i="11"/>
  <c r="BE454" i="11"/>
  <c r="T454" i="11"/>
  <c r="R454" i="11"/>
  <c r="P454" i="11"/>
  <c r="BI449" i="11"/>
  <c r="BH449" i="11"/>
  <c r="BG449" i="11"/>
  <c r="BE449" i="11"/>
  <c r="T449" i="11"/>
  <c r="R449" i="11"/>
  <c r="P449" i="11"/>
  <c r="BI443" i="11"/>
  <c r="BH443" i="11"/>
  <c r="BG443" i="11"/>
  <c r="BE443" i="11"/>
  <c r="T443" i="11"/>
  <c r="R443" i="11"/>
  <c r="P443" i="11"/>
  <c r="BI439" i="11"/>
  <c r="BH439" i="11"/>
  <c r="BG439" i="11"/>
  <c r="BE439" i="11"/>
  <c r="T439" i="11"/>
  <c r="R439" i="11"/>
  <c r="P439" i="11"/>
  <c r="BI437" i="11"/>
  <c r="BH437" i="11"/>
  <c r="BG437" i="11"/>
  <c r="BE437" i="11"/>
  <c r="T437" i="11"/>
  <c r="R437" i="11"/>
  <c r="P437" i="11"/>
  <c r="BI433" i="11"/>
  <c r="BH433" i="11"/>
  <c r="BG433" i="11"/>
  <c r="BE433" i="11"/>
  <c r="T433" i="11"/>
  <c r="R433" i="11"/>
  <c r="P433" i="11"/>
  <c r="BI430" i="11"/>
  <c r="BH430" i="11"/>
  <c r="BG430" i="11"/>
  <c r="BE430" i="11"/>
  <c r="T430" i="11"/>
  <c r="R430" i="11"/>
  <c r="P430" i="11"/>
  <c r="BI426" i="11"/>
  <c r="BH426" i="11"/>
  <c r="BG426" i="11"/>
  <c r="BE426" i="11"/>
  <c r="T426" i="11"/>
  <c r="R426" i="11"/>
  <c r="P426" i="11"/>
  <c r="BI423" i="11"/>
  <c r="BH423" i="11"/>
  <c r="BG423" i="11"/>
  <c r="BE423" i="11"/>
  <c r="T423" i="11"/>
  <c r="R423" i="11"/>
  <c r="P423" i="11"/>
  <c r="BI419" i="11"/>
  <c r="BH419" i="11"/>
  <c r="BG419" i="11"/>
  <c r="BE419" i="11"/>
  <c r="T419" i="11"/>
  <c r="R419" i="11"/>
  <c r="P419" i="11"/>
  <c r="BI414" i="11"/>
  <c r="BH414" i="11"/>
  <c r="BG414" i="11"/>
  <c r="BE414" i="11"/>
  <c r="T414" i="11"/>
  <c r="R414" i="11"/>
  <c r="P414" i="11"/>
  <c r="BI409" i="11"/>
  <c r="BH409" i="11"/>
  <c r="BG409" i="11"/>
  <c r="BE409" i="11"/>
  <c r="T409" i="11"/>
  <c r="R409" i="11"/>
  <c r="P409" i="11"/>
  <c r="BI406" i="11"/>
  <c r="BH406" i="11"/>
  <c r="BG406" i="11"/>
  <c r="BE406" i="11"/>
  <c r="T406" i="11"/>
  <c r="R406" i="11"/>
  <c r="P406" i="11"/>
  <c r="BI404" i="11"/>
  <c r="BH404" i="11"/>
  <c r="BG404" i="11"/>
  <c r="BE404" i="11"/>
  <c r="T404" i="11"/>
  <c r="R404" i="11"/>
  <c r="P404" i="11"/>
  <c r="BI402" i="11"/>
  <c r="BH402" i="11"/>
  <c r="BG402" i="11"/>
  <c r="BE402" i="11"/>
  <c r="T402" i="11"/>
  <c r="R402" i="11"/>
  <c r="P402" i="11"/>
  <c r="BI400" i="11"/>
  <c r="BH400" i="11"/>
  <c r="BG400" i="11"/>
  <c r="BE400" i="11"/>
  <c r="T400" i="11"/>
  <c r="R400" i="11"/>
  <c r="P400" i="11"/>
  <c r="BI398" i="11"/>
  <c r="BH398" i="11"/>
  <c r="BG398" i="11"/>
  <c r="BE398" i="11"/>
  <c r="T398" i="11"/>
  <c r="R398" i="11"/>
  <c r="P398" i="11"/>
  <c r="BI396" i="11"/>
  <c r="BH396" i="11"/>
  <c r="BG396" i="11"/>
  <c r="BE396" i="11"/>
  <c r="T396" i="11"/>
  <c r="R396" i="11"/>
  <c r="P396" i="11"/>
  <c r="BI392" i="11"/>
  <c r="BH392" i="11"/>
  <c r="BG392" i="11"/>
  <c r="BE392" i="11"/>
  <c r="T392" i="11"/>
  <c r="R392" i="11"/>
  <c r="P392" i="11"/>
  <c r="BI390" i="11"/>
  <c r="BH390" i="11"/>
  <c r="BG390" i="11"/>
  <c r="BE390" i="11"/>
  <c r="T390" i="11"/>
  <c r="R390" i="11"/>
  <c r="P390" i="11"/>
  <c r="BI383" i="11"/>
  <c r="BH383" i="11"/>
  <c r="BG383" i="11"/>
  <c r="BE383" i="11"/>
  <c r="T383" i="11"/>
  <c r="R383" i="11"/>
  <c r="P383" i="11"/>
  <c r="BI376" i="11"/>
  <c r="BH376" i="11"/>
  <c r="BG376" i="11"/>
  <c r="BE376" i="11"/>
  <c r="T376" i="11"/>
  <c r="R376" i="11"/>
  <c r="P376" i="11"/>
  <c r="BI372" i="11"/>
  <c r="BH372" i="11"/>
  <c r="BG372" i="11"/>
  <c r="BE372" i="11"/>
  <c r="T372" i="11"/>
  <c r="R372" i="11"/>
  <c r="P372" i="11"/>
  <c r="BI370" i="11"/>
  <c r="BH370" i="11"/>
  <c r="BG370" i="11"/>
  <c r="BE370" i="11"/>
  <c r="T370" i="11"/>
  <c r="R370" i="11"/>
  <c r="P370" i="11"/>
  <c r="BI364" i="11"/>
  <c r="BH364" i="11"/>
  <c r="BG364" i="11"/>
  <c r="BE364" i="11"/>
  <c r="T364" i="11"/>
  <c r="R364" i="11"/>
  <c r="P364" i="11"/>
  <c r="BI362" i="11"/>
  <c r="BH362" i="11"/>
  <c r="BG362" i="11"/>
  <c r="BE362" i="11"/>
  <c r="T362" i="11"/>
  <c r="R362" i="11"/>
  <c r="P362" i="11"/>
  <c r="BI356" i="11"/>
  <c r="BH356" i="11"/>
  <c r="BG356" i="11"/>
  <c r="BE356" i="11"/>
  <c r="T356" i="11"/>
  <c r="R356" i="11"/>
  <c r="P356" i="11"/>
  <c r="BI350" i="11"/>
  <c r="BH350" i="11"/>
  <c r="BG350" i="11"/>
  <c r="BE350" i="11"/>
  <c r="T350" i="11"/>
  <c r="R350" i="11"/>
  <c r="P350" i="11"/>
  <c r="BI346" i="11"/>
  <c r="BH346" i="11"/>
  <c r="BG346" i="11"/>
  <c r="BE346" i="11"/>
  <c r="T346" i="11"/>
  <c r="R346" i="11"/>
  <c r="P346" i="11"/>
  <c r="BI344" i="11"/>
  <c r="BH344" i="11"/>
  <c r="BG344" i="11"/>
  <c r="BE344" i="11"/>
  <c r="T344" i="11"/>
  <c r="R344" i="11"/>
  <c r="P344" i="11"/>
  <c r="BI338" i="11"/>
  <c r="BH338" i="11"/>
  <c r="BG338" i="11"/>
  <c r="BE338" i="11"/>
  <c r="T338" i="11"/>
  <c r="R338" i="11"/>
  <c r="P338" i="11"/>
  <c r="BI336" i="11"/>
  <c r="BH336" i="11"/>
  <c r="BG336" i="11"/>
  <c r="BE336" i="11"/>
  <c r="T336" i="11"/>
  <c r="R336" i="11"/>
  <c r="P336" i="11"/>
  <c r="BI328" i="11"/>
  <c r="BH328" i="11"/>
  <c r="BG328" i="11"/>
  <c r="BE328" i="11"/>
  <c r="T328" i="11"/>
  <c r="R328" i="11"/>
  <c r="P328" i="11"/>
  <c r="BI322" i="11"/>
  <c r="BH322" i="11"/>
  <c r="BG322" i="11"/>
  <c r="BE322" i="11"/>
  <c r="T322" i="11"/>
  <c r="R322" i="11"/>
  <c r="P322" i="11"/>
  <c r="BI317" i="11"/>
  <c r="BH317" i="11"/>
  <c r="BG317" i="11"/>
  <c r="BE317" i="11"/>
  <c r="T317" i="11"/>
  <c r="R317" i="11"/>
  <c r="P317" i="11"/>
  <c r="BI315" i="11"/>
  <c r="BH315" i="11"/>
  <c r="BG315" i="11"/>
  <c r="BE315" i="11"/>
  <c r="T315" i="11"/>
  <c r="R315" i="11"/>
  <c r="P315" i="11"/>
  <c r="BI311" i="11"/>
  <c r="BH311" i="11"/>
  <c r="BG311" i="11"/>
  <c r="BE311" i="11"/>
  <c r="T311" i="11"/>
  <c r="R311" i="11"/>
  <c r="P311" i="11"/>
  <c r="BI307" i="11"/>
  <c r="BH307" i="11"/>
  <c r="BG307" i="11"/>
  <c r="BE307" i="11"/>
  <c r="T307" i="11"/>
  <c r="R307" i="11"/>
  <c r="P307" i="11"/>
  <c r="BI302" i="11"/>
  <c r="BH302" i="11"/>
  <c r="BG302" i="11"/>
  <c r="BE302" i="11"/>
  <c r="T302" i="11"/>
  <c r="R302" i="11"/>
  <c r="P302" i="11"/>
  <c r="BI298" i="11"/>
  <c r="BH298" i="11"/>
  <c r="BG298" i="11"/>
  <c r="BE298" i="11"/>
  <c r="T298" i="11"/>
  <c r="R298" i="11"/>
  <c r="P298" i="11"/>
  <c r="BI296" i="11"/>
  <c r="BH296" i="11"/>
  <c r="BG296" i="11"/>
  <c r="BE296" i="11"/>
  <c r="T296" i="11"/>
  <c r="R296" i="11"/>
  <c r="P296" i="11"/>
  <c r="BI289" i="11"/>
  <c r="BH289" i="11"/>
  <c r="BG289" i="11"/>
  <c r="BE289" i="11"/>
  <c r="T289" i="11"/>
  <c r="R289" i="11"/>
  <c r="P289" i="11"/>
  <c r="BI282" i="11"/>
  <c r="BH282" i="11"/>
  <c r="BG282" i="11"/>
  <c r="BE282" i="11"/>
  <c r="T282" i="11"/>
  <c r="R282" i="11"/>
  <c r="P282" i="11"/>
  <c r="BI278" i="11"/>
  <c r="BH278" i="11"/>
  <c r="BG278" i="11"/>
  <c r="BE278" i="11"/>
  <c r="T278" i="11"/>
  <c r="R278" i="11"/>
  <c r="P278" i="11"/>
  <c r="BI274" i="11"/>
  <c r="BH274" i="11"/>
  <c r="BG274" i="11"/>
  <c r="BE274" i="11"/>
  <c r="T274" i="11"/>
  <c r="R274" i="11"/>
  <c r="P274" i="11"/>
  <c r="BI272" i="11"/>
  <c r="BH272" i="11"/>
  <c r="BG272" i="11"/>
  <c r="BE272" i="11"/>
  <c r="T272" i="11"/>
  <c r="R272" i="11"/>
  <c r="P272" i="11"/>
  <c r="BI270" i="11"/>
  <c r="BH270" i="11"/>
  <c r="BG270" i="11"/>
  <c r="BE270" i="11"/>
  <c r="T270" i="11"/>
  <c r="R270" i="11"/>
  <c r="P270" i="11"/>
  <c r="BI268" i="11"/>
  <c r="BH268" i="11"/>
  <c r="BG268" i="11"/>
  <c r="BE268" i="11"/>
  <c r="T268" i="11"/>
  <c r="R268" i="11"/>
  <c r="P268" i="11"/>
  <c r="BI266" i="11"/>
  <c r="BH266" i="11"/>
  <c r="BG266" i="11"/>
  <c r="BE266" i="11"/>
  <c r="T266" i="11"/>
  <c r="R266" i="11"/>
  <c r="P266" i="11"/>
  <c r="BI264" i="11"/>
  <c r="BH264" i="11"/>
  <c r="BG264" i="11"/>
  <c r="BE264" i="11"/>
  <c r="T264" i="11"/>
  <c r="R264" i="11"/>
  <c r="P264" i="11"/>
  <c r="BI262" i="11"/>
  <c r="BH262" i="11"/>
  <c r="BG262" i="11"/>
  <c r="BE262" i="11"/>
  <c r="T262" i="11"/>
  <c r="R262" i="11"/>
  <c r="P262" i="11"/>
  <c r="BI260" i="11"/>
  <c r="BH260" i="11"/>
  <c r="BG260" i="11"/>
  <c r="BE260" i="11"/>
  <c r="T260" i="11"/>
  <c r="R260" i="11"/>
  <c r="P260" i="11"/>
  <c r="BI255" i="11"/>
  <c r="BH255" i="11"/>
  <c r="BG255" i="11"/>
  <c r="BE255" i="11"/>
  <c r="T255" i="11"/>
  <c r="R255" i="11"/>
  <c r="P255" i="11"/>
  <c r="BI245" i="11"/>
  <c r="BH245" i="11"/>
  <c r="BG245" i="11"/>
  <c r="BE245" i="11"/>
  <c r="T245" i="11"/>
  <c r="R245" i="11"/>
  <c r="P245" i="11"/>
  <c r="BI240" i="11"/>
  <c r="BH240" i="11"/>
  <c r="BG240" i="11"/>
  <c r="BE240" i="11"/>
  <c r="T240" i="11"/>
  <c r="R240" i="11"/>
  <c r="P240" i="11"/>
  <c r="BI238" i="11"/>
  <c r="BH238" i="11"/>
  <c r="BG238" i="11"/>
  <c r="BE238" i="11"/>
  <c r="T238" i="11"/>
  <c r="R238" i="11"/>
  <c r="P238" i="11"/>
  <c r="BI230" i="11"/>
  <c r="BH230" i="11"/>
  <c r="BG230" i="11"/>
  <c r="BE230" i="11"/>
  <c r="T230" i="11"/>
  <c r="R230" i="11"/>
  <c r="P230" i="11"/>
  <c r="BI221" i="11"/>
  <c r="BH221" i="11"/>
  <c r="BG221" i="11"/>
  <c r="BE221" i="11"/>
  <c r="T221" i="11"/>
  <c r="R221" i="11"/>
  <c r="P221" i="11"/>
  <c r="BI217" i="11"/>
  <c r="BH217" i="11"/>
  <c r="BG217" i="11"/>
  <c r="BE217" i="11"/>
  <c r="T217" i="11"/>
  <c r="R217" i="11"/>
  <c r="P217" i="11"/>
  <c r="BI215" i="11"/>
  <c r="BH215" i="11"/>
  <c r="BG215" i="11"/>
  <c r="BE215" i="11"/>
  <c r="T215" i="11"/>
  <c r="R215" i="11"/>
  <c r="P215" i="11"/>
  <c r="BI213" i="11"/>
  <c r="BH213" i="11"/>
  <c r="BG213" i="11"/>
  <c r="BE213" i="11"/>
  <c r="T213" i="11"/>
  <c r="R213" i="11"/>
  <c r="P213" i="11"/>
  <c r="BI208" i="11"/>
  <c r="BH208" i="11"/>
  <c r="BG208" i="11"/>
  <c r="BE208" i="11"/>
  <c r="T208" i="11"/>
  <c r="R208" i="11"/>
  <c r="P208" i="11"/>
  <c r="BI203" i="11"/>
  <c r="BH203" i="11"/>
  <c r="BG203" i="11"/>
  <c r="BE203" i="11"/>
  <c r="T203" i="11"/>
  <c r="R203" i="11"/>
  <c r="P203" i="11"/>
  <c r="BI196" i="11"/>
  <c r="BH196" i="11"/>
  <c r="BG196" i="11"/>
  <c r="BE196" i="11"/>
  <c r="T196" i="11"/>
  <c r="R196" i="11"/>
  <c r="P196" i="11"/>
  <c r="BI194" i="11"/>
  <c r="BH194" i="11"/>
  <c r="BG194" i="11"/>
  <c r="BE194" i="11"/>
  <c r="T194" i="11"/>
  <c r="R194" i="11"/>
  <c r="P194" i="11"/>
  <c r="BI190" i="11"/>
  <c r="BH190" i="11"/>
  <c r="BG190" i="11"/>
  <c r="BE190" i="11"/>
  <c r="T190" i="11"/>
  <c r="R190" i="11"/>
  <c r="P190" i="11"/>
  <c r="BI183" i="11"/>
  <c r="BH183" i="11"/>
  <c r="BG183" i="11"/>
  <c r="BE183" i="11"/>
  <c r="T183" i="11"/>
  <c r="R183" i="11"/>
  <c r="P183" i="11"/>
  <c r="BI180" i="11"/>
  <c r="BH180" i="11"/>
  <c r="BG180" i="11"/>
  <c r="BE180" i="11"/>
  <c r="T180" i="11"/>
  <c r="R180" i="11"/>
  <c r="P180" i="11"/>
  <c r="BI178" i="11"/>
  <c r="BH178" i="11"/>
  <c r="BG178" i="11"/>
  <c r="BE178" i="11"/>
  <c r="T178" i="11"/>
  <c r="R178" i="11"/>
  <c r="P178" i="11"/>
  <c r="BI174" i="11"/>
  <c r="BH174" i="11"/>
  <c r="BG174" i="11"/>
  <c r="BE174" i="11"/>
  <c r="T174" i="11"/>
  <c r="R174" i="11"/>
  <c r="P174" i="11"/>
  <c r="BI171" i="11"/>
  <c r="BH171" i="11"/>
  <c r="BG171" i="11"/>
  <c r="BE171" i="11"/>
  <c r="T171" i="11"/>
  <c r="R171" i="11"/>
  <c r="P171" i="11"/>
  <c r="BI164" i="11"/>
  <c r="BH164" i="11"/>
  <c r="BG164" i="11"/>
  <c r="BE164" i="11"/>
  <c r="T164" i="11"/>
  <c r="R164" i="11"/>
  <c r="P164" i="11"/>
  <c r="BI160" i="11"/>
  <c r="BH160" i="11"/>
  <c r="BG160" i="11"/>
  <c r="BE160" i="11"/>
  <c r="T160" i="11"/>
  <c r="R160" i="11"/>
  <c r="P160" i="11"/>
  <c r="BI155" i="11"/>
  <c r="BH155" i="11"/>
  <c r="BG155" i="11"/>
  <c r="BE155" i="11"/>
  <c r="T155" i="11"/>
  <c r="R155" i="11"/>
  <c r="P155" i="11"/>
  <c r="BI150" i="11"/>
  <c r="BH150" i="11"/>
  <c r="BG150" i="11"/>
  <c r="BE150" i="11"/>
  <c r="T150" i="11"/>
  <c r="R150" i="11"/>
  <c r="P150" i="11"/>
  <c r="J143" i="11"/>
  <c r="F143" i="11"/>
  <c r="F141" i="11"/>
  <c r="E139" i="11"/>
  <c r="J93" i="11"/>
  <c r="F93" i="11"/>
  <c r="F91" i="11"/>
  <c r="E89" i="11"/>
  <c r="J26" i="11"/>
  <c r="E26" i="11"/>
  <c r="J94" i="11"/>
  <c r="J25" i="11"/>
  <c r="J20" i="11"/>
  <c r="E20" i="11"/>
  <c r="F144" i="11"/>
  <c r="J19" i="11"/>
  <c r="J14" i="11"/>
  <c r="J141" i="11"/>
  <c r="E7" i="11"/>
  <c r="E85" i="11"/>
  <c r="J39" i="10"/>
  <c r="J38" i="10"/>
  <c r="AY105" i="1"/>
  <c r="J37" i="10"/>
  <c r="AX105" i="1"/>
  <c r="BI123" i="10"/>
  <c r="BH123" i="10"/>
  <c r="BG123" i="10"/>
  <c r="BE123" i="10"/>
  <c r="T123" i="10"/>
  <c r="T122" i="10"/>
  <c r="T121" i="10"/>
  <c r="R123" i="10"/>
  <c r="R122" i="10"/>
  <c r="R121" i="10"/>
  <c r="P123" i="10"/>
  <c r="P122" i="10"/>
  <c r="P121" i="10"/>
  <c r="AU105" i="1"/>
  <c r="J117" i="10"/>
  <c r="F117" i="10"/>
  <c r="F115" i="10"/>
  <c r="E113" i="10"/>
  <c r="J93" i="10"/>
  <c r="F93" i="10"/>
  <c r="F91" i="10"/>
  <c r="E89" i="10"/>
  <c r="J26" i="10"/>
  <c r="E26" i="10"/>
  <c r="J118" i="10"/>
  <c r="J25" i="10"/>
  <c r="J20" i="10"/>
  <c r="E20" i="10"/>
  <c r="F94" i="10"/>
  <c r="J19" i="10"/>
  <c r="J14" i="10"/>
  <c r="J91" i="10"/>
  <c r="E7" i="10"/>
  <c r="E109" i="10"/>
  <c r="J39" i="9"/>
  <c r="J38" i="9"/>
  <c r="AY104" i="1"/>
  <c r="J37" i="9"/>
  <c r="AX104" i="1"/>
  <c r="BI123" i="9"/>
  <c r="BH123" i="9"/>
  <c r="BG123" i="9"/>
  <c r="BE123" i="9"/>
  <c r="T123" i="9"/>
  <c r="T122" i="9"/>
  <c r="T121" i="9"/>
  <c r="R123" i="9"/>
  <c r="R122" i="9"/>
  <c r="R121" i="9"/>
  <c r="P123" i="9"/>
  <c r="P122" i="9"/>
  <c r="P121" i="9"/>
  <c r="AU104" i="1"/>
  <c r="J117" i="9"/>
  <c r="F117" i="9"/>
  <c r="F115" i="9"/>
  <c r="E113" i="9"/>
  <c r="J93" i="9"/>
  <c r="F93" i="9"/>
  <c r="F91" i="9"/>
  <c r="E89" i="9"/>
  <c r="J26" i="9"/>
  <c r="E26" i="9"/>
  <c r="J118" i="9"/>
  <c r="J25" i="9"/>
  <c r="J20" i="9"/>
  <c r="E20" i="9"/>
  <c r="F118" i="9"/>
  <c r="J19" i="9"/>
  <c r="J14" i="9"/>
  <c r="J91" i="9"/>
  <c r="E7" i="9"/>
  <c r="E109" i="9"/>
  <c r="J203" i="8"/>
  <c r="J186" i="8"/>
  <c r="J183" i="8"/>
  <c r="J41" i="8"/>
  <c r="J40" i="8"/>
  <c r="AY103" i="1"/>
  <c r="J39" i="8"/>
  <c r="AX103" i="1"/>
  <c r="BI208" i="8"/>
  <c r="BH208" i="8"/>
  <c r="BG208" i="8"/>
  <c r="BE208" i="8"/>
  <c r="T208" i="8"/>
  <c r="T207" i="8"/>
  <c r="R208" i="8"/>
  <c r="R207" i="8"/>
  <c r="P208" i="8"/>
  <c r="P207" i="8"/>
  <c r="BI206" i="8"/>
  <c r="BH206" i="8"/>
  <c r="BG206" i="8"/>
  <c r="BE206" i="8"/>
  <c r="T206" i="8"/>
  <c r="R206" i="8"/>
  <c r="P206" i="8"/>
  <c r="BI205" i="8"/>
  <c r="BH205" i="8"/>
  <c r="BG205" i="8"/>
  <c r="BE205" i="8"/>
  <c r="T205" i="8"/>
  <c r="R205" i="8"/>
  <c r="P205" i="8"/>
  <c r="J121" i="8"/>
  <c r="BI202" i="8"/>
  <c r="BH202" i="8"/>
  <c r="BG202" i="8"/>
  <c r="BE202" i="8"/>
  <c r="T202" i="8"/>
  <c r="T201" i="8"/>
  <c r="R202" i="8"/>
  <c r="R201" i="8"/>
  <c r="P202" i="8"/>
  <c r="P201" i="8"/>
  <c r="BI200" i="8"/>
  <c r="BH200" i="8"/>
  <c r="BG200" i="8"/>
  <c r="BE200" i="8"/>
  <c r="T200" i="8"/>
  <c r="T199" i="8"/>
  <c r="R200" i="8"/>
  <c r="R199" i="8"/>
  <c r="P200" i="8"/>
  <c r="P199" i="8"/>
  <c r="BI198" i="8"/>
  <c r="BH198" i="8"/>
  <c r="BG198" i="8"/>
  <c r="BE198" i="8"/>
  <c r="T198" i="8"/>
  <c r="R198" i="8"/>
  <c r="P198" i="8"/>
  <c r="BI197" i="8"/>
  <c r="BH197" i="8"/>
  <c r="BG197" i="8"/>
  <c r="BE197" i="8"/>
  <c r="T197" i="8"/>
  <c r="R197" i="8"/>
  <c r="P197" i="8"/>
  <c r="BI196" i="8"/>
  <c r="BH196" i="8"/>
  <c r="BG196" i="8"/>
  <c r="BE196" i="8"/>
  <c r="T196" i="8"/>
  <c r="R196" i="8"/>
  <c r="P196" i="8"/>
  <c r="BI195" i="8"/>
  <c r="BH195" i="8"/>
  <c r="BG195" i="8"/>
  <c r="BE195" i="8"/>
  <c r="T195" i="8"/>
  <c r="R195" i="8"/>
  <c r="P195" i="8"/>
  <c r="BI194" i="8"/>
  <c r="BH194" i="8"/>
  <c r="BG194" i="8"/>
  <c r="BE194" i="8"/>
  <c r="T194" i="8"/>
  <c r="R194" i="8"/>
  <c r="P194" i="8"/>
  <c r="BI193" i="8"/>
  <c r="BH193" i="8"/>
  <c r="BG193" i="8"/>
  <c r="BE193" i="8"/>
  <c r="T193" i="8"/>
  <c r="R193" i="8"/>
  <c r="P193" i="8"/>
  <c r="BI192" i="8"/>
  <c r="BH192" i="8"/>
  <c r="BG192" i="8"/>
  <c r="BE192" i="8"/>
  <c r="T192" i="8"/>
  <c r="R192" i="8"/>
  <c r="P192" i="8"/>
  <c r="BI189" i="8"/>
  <c r="BH189" i="8"/>
  <c r="BG189" i="8"/>
  <c r="BE189" i="8"/>
  <c r="T189" i="8"/>
  <c r="R189" i="8"/>
  <c r="P189" i="8"/>
  <c r="BI188" i="8"/>
  <c r="BH188" i="8"/>
  <c r="BG188" i="8"/>
  <c r="BE188" i="8"/>
  <c r="T188" i="8"/>
  <c r="R188" i="8"/>
  <c r="P188" i="8"/>
  <c r="J115" i="8"/>
  <c r="BI185" i="8"/>
  <c r="BH185" i="8"/>
  <c r="BG185" i="8"/>
  <c r="BE185" i="8"/>
  <c r="T185" i="8"/>
  <c r="T184" i="8"/>
  <c r="R185" i="8"/>
  <c r="R184" i="8"/>
  <c r="P185" i="8"/>
  <c r="P184" i="8"/>
  <c r="J113" i="8"/>
  <c r="BI182" i="8"/>
  <c r="BH182" i="8"/>
  <c r="BG182" i="8"/>
  <c r="BE182" i="8"/>
  <c r="T182" i="8"/>
  <c r="T181" i="8"/>
  <c r="R182" i="8"/>
  <c r="R181" i="8"/>
  <c r="P182" i="8"/>
  <c r="P181" i="8"/>
  <c r="BI180" i="8"/>
  <c r="BH180" i="8"/>
  <c r="BG180" i="8"/>
  <c r="BE180" i="8"/>
  <c r="T180" i="8"/>
  <c r="T179" i="8"/>
  <c r="R180" i="8"/>
  <c r="R179" i="8"/>
  <c r="P180" i="8"/>
  <c r="P179" i="8"/>
  <c r="BI178" i="8"/>
  <c r="BH178" i="8"/>
  <c r="BG178" i="8"/>
  <c r="BE178" i="8"/>
  <c r="T178" i="8"/>
  <c r="T177" i="8"/>
  <c r="R178" i="8"/>
  <c r="R177" i="8"/>
  <c r="P178" i="8"/>
  <c r="P177" i="8"/>
  <c r="BI176" i="8"/>
  <c r="BH176" i="8"/>
  <c r="BG176" i="8"/>
  <c r="BE176" i="8"/>
  <c r="T176" i="8"/>
  <c r="R176" i="8"/>
  <c r="P176" i="8"/>
  <c r="BI175" i="8"/>
  <c r="BH175" i="8"/>
  <c r="BG175" i="8"/>
  <c r="BE175" i="8"/>
  <c r="T175" i="8"/>
  <c r="R175" i="8"/>
  <c r="P175" i="8"/>
  <c r="BI174" i="8"/>
  <c r="BH174" i="8"/>
  <c r="BG174" i="8"/>
  <c r="BE174" i="8"/>
  <c r="T174" i="8"/>
  <c r="R174" i="8"/>
  <c r="P174" i="8"/>
  <c r="BI173" i="8"/>
  <c r="BH173" i="8"/>
  <c r="BG173" i="8"/>
  <c r="BE173" i="8"/>
  <c r="T173" i="8"/>
  <c r="R173" i="8"/>
  <c r="P173" i="8"/>
  <c r="BI172" i="8"/>
  <c r="BH172" i="8"/>
  <c r="BG172" i="8"/>
  <c r="BE172" i="8"/>
  <c r="T172" i="8"/>
  <c r="R172" i="8"/>
  <c r="P172" i="8"/>
  <c r="BI170" i="8"/>
  <c r="BH170" i="8"/>
  <c r="BG170" i="8"/>
  <c r="BE170" i="8"/>
  <c r="T170" i="8"/>
  <c r="T169" i="8"/>
  <c r="R170" i="8"/>
  <c r="R169" i="8"/>
  <c r="P170" i="8"/>
  <c r="P169" i="8"/>
  <c r="BI168" i="8"/>
  <c r="BH168" i="8"/>
  <c r="BG168" i="8"/>
  <c r="BE168" i="8"/>
  <c r="T168" i="8"/>
  <c r="T167" i="8"/>
  <c r="R168" i="8"/>
  <c r="R167" i="8"/>
  <c r="P168" i="8"/>
  <c r="P167" i="8"/>
  <c r="BI166" i="8"/>
  <c r="BH166" i="8"/>
  <c r="BG166" i="8"/>
  <c r="BE166" i="8"/>
  <c r="T166" i="8"/>
  <c r="T165" i="8"/>
  <c r="R166" i="8"/>
  <c r="R165" i="8"/>
  <c r="P166" i="8"/>
  <c r="P165" i="8"/>
  <c r="BI164" i="8"/>
  <c r="BH164" i="8"/>
  <c r="BG164" i="8"/>
  <c r="BE164" i="8"/>
  <c r="T164" i="8"/>
  <c r="T163" i="8"/>
  <c r="R164" i="8"/>
  <c r="R163" i="8"/>
  <c r="P164" i="8"/>
  <c r="P163" i="8"/>
  <c r="BI161" i="8"/>
  <c r="BH161" i="8"/>
  <c r="BG161" i="8"/>
  <c r="BE161" i="8"/>
  <c r="T161" i="8"/>
  <c r="R161" i="8"/>
  <c r="P161" i="8"/>
  <c r="BI160" i="8"/>
  <c r="BH160" i="8"/>
  <c r="BG160" i="8"/>
  <c r="BE160" i="8"/>
  <c r="T160" i="8"/>
  <c r="R160" i="8"/>
  <c r="P160" i="8"/>
  <c r="BI159" i="8"/>
  <c r="BH159" i="8"/>
  <c r="BG159" i="8"/>
  <c r="BE159" i="8"/>
  <c r="T159" i="8"/>
  <c r="R159" i="8"/>
  <c r="P159" i="8"/>
  <c r="BI158" i="8"/>
  <c r="BH158" i="8"/>
  <c r="BG158" i="8"/>
  <c r="BE158" i="8"/>
  <c r="T158" i="8"/>
  <c r="R158" i="8"/>
  <c r="P158" i="8"/>
  <c r="BI157" i="8"/>
  <c r="BH157" i="8"/>
  <c r="BG157" i="8"/>
  <c r="BE157" i="8"/>
  <c r="T157" i="8"/>
  <c r="R157" i="8"/>
  <c r="P157" i="8"/>
  <c r="BI155" i="8"/>
  <c r="BH155" i="8"/>
  <c r="BG155" i="8"/>
  <c r="BE155" i="8"/>
  <c r="T155" i="8"/>
  <c r="R155" i="8"/>
  <c r="P155" i="8"/>
  <c r="BI154" i="8"/>
  <c r="BH154" i="8"/>
  <c r="BG154" i="8"/>
  <c r="BE154" i="8"/>
  <c r="T154" i="8"/>
  <c r="R154" i="8"/>
  <c r="P154" i="8"/>
  <c r="BI153" i="8"/>
  <c r="BH153" i="8"/>
  <c r="BG153" i="8"/>
  <c r="BE153" i="8"/>
  <c r="T153" i="8"/>
  <c r="R153" i="8"/>
  <c r="P153" i="8"/>
  <c r="BI151" i="8"/>
  <c r="BH151" i="8"/>
  <c r="BG151" i="8"/>
  <c r="BE151" i="8"/>
  <c r="T151" i="8"/>
  <c r="R151" i="8"/>
  <c r="P151" i="8"/>
  <c r="BI150" i="8"/>
  <c r="BH150" i="8"/>
  <c r="BG150" i="8"/>
  <c r="BE150" i="8"/>
  <c r="T150" i="8"/>
  <c r="R150" i="8"/>
  <c r="P150" i="8"/>
  <c r="BI149" i="8"/>
  <c r="BH149" i="8"/>
  <c r="BG149" i="8"/>
  <c r="BE149" i="8"/>
  <c r="T149" i="8"/>
  <c r="R149" i="8"/>
  <c r="P149" i="8"/>
  <c r="F141" i="8"/>
  <c r="E139" i="8"/>
  <c r="F93" i="8"/>
  <c r="E91" i="8"/>
  <c r="J28" i="8"/>
  <c r="E28" i="8"/>
  <c r="J96" i="8"/>
  <c r="J27" i="8"/>
  <c r="J25" i="8"/>
  <c r="E25" i="8"/>
  <c r="J143" i="8"/>
  <c r="J24" i="8"/>
  <c r="J22" i="8"/>
  <c r="E22" i="8"/>
  <c r="F96" i="8"/>
  <c r="J21" i="8"/>
  <c r="J19" i="8"/>
  <c r="E19" i="8"/>
  <c r="F95" i="8"/>
  <c r="J18" i="8"/>
  <c r="J16" i="8"/>
  <c r="J141" i="8"/>
  <c r="E7" i="8"/>
  <c r="E85" i="8"/>
  <c r="J41" i="7"/>
  <c r="J40" i="7"/>
  <c r="AY102" i="1"/>
  <c r="J39" i="7"/>
  <c r="AX102" i="1"/>
  <c r="BI177" i="7"/>
  <c r="BH177" i="7"/>
  <c r="BG177" i="7"/>
  <c r="BE177" i="7"/>
  <c r="T177" i="7"/>
  <c r="T176" i="7"/>
  <c r="R177" i="7"/>
  <c r="R176" i="7"/>
  <c r="P177" i="7"/>
  <c r="P176" i="7"/>
  <c r="BI175" i="7"/>
  <c r="BH175" i="7"/>
  <c r="BG175" i="7"/>
  <c r="BE175" i="7"/>
  <c r="T175" i="7"/>
  <c r="R175" i="7"/>
  <c r="P175" i="7"/>
  <c r="BI174" i="7"/>
  <c r="BH174" i="7"/>
  <c r="BG174" i="7"/>
  <c r="BE174" i="7"/>
  <c r="T174" i="7"/>
  <c r="R174" i="7"/>
  <c r="P174" i="7"/>
  <c r="BI173" i="7"/>
  <c r="BH173" i="7"/>
  <c r="BG173" i="7"/>
  <c r="BE173" i="7"/>
  <c r="T173" i="7"/>
  <c r="R173" i="7"/>
  <c r="P173" i="7"/>
  <c r="BI172" i="7"/>
  <c r="BH172" i="7"/>
  <c r="BG172" i="7"/>
  <c r="BE172" i="7"/>
  <c r="T172" i="7"/>
  <c r="R172" i="7"/>
  <c r="P172" i="7"/>
  <c r="BI171" i="7"/>
  <c r="BH171" i="7"/>
  <c r="BG171" i="7"/>
  <c r="BE171" i="7"/>
  <c r="T171" i="7"/>
  <c r="R171" i="7"/>
  <c r="P171" i="7"/>
  <c r="BI170" i="7"/>
  <c r="BH170" i="7"/>
  <c r="BG170" i="7"/>
  <c r="BE170" i="7"/>
  <c r="T170" i="7"/>
  <c r="R170" i="7"/>
  <c r="P170" i="7"/>
  <c r="BI168" i="7"/>
  <c r="BH168" i="7"/>
  <c r="BG168" i="7"/>
  <c r="BE168" i="7"/>
  <c r="T168" i="7"/>
  <c r="R168" i="7"/>
  <c r="P168" i="7"/>
  <c r="BI167" i="7"/>
  <c r="BH167" i="7"/>
  <c r="BG167" i="7"/>
  <c r="BE167" i="7"/>
  <c r="T167" i="7"/>
  <c r="R167" i="7"/>
  <c r="P167" i="7"/>
  <c r="BI166" i="7"/>
  <c r="BH166" i="7"/>
  <c r="BG166" i="7"/>
  <c r="BE166" i="7"/>
  <c r="T166" i="7"/>
  <c r="R166" i="7"/>
  <c r="P166" i="7"/>
  <c r="BI165" i="7"/>
  <c r="BH165" i="7"/>
  <c r="BG165" i="7"/>
  <c r="BE165" i="7"/>
  <c r="T165" i="7"/>
  <c r="R165" i="7"/>
  <c r="P165" i="7"/>
  <c r="BI164" i="7"/>
  <c r="BH164" i="7"/>
  <c r="BG164" i="7"/>
  <c r="BE164" i="7"/>
  <c r="T164" i="7"/>
  <c r="R164" i="7"/>
  <c r="P164" i="7"/>
  <c r="BI163" i="7"/>
  <c r="BH163" i="7"/>
  <c r="BG163" i="7"/>
  <c r="BE163" i="7"/>
  <c r="T163" i="7"/>
  <c r="R163" i="7"/>
  <c r="P163" i="7"/>
  <c r="BI162" i="7"/>
  <c r="BH162" i="7"/>
  <c r="BG162" i="7"/>
  <c r="BE162" i="7"/>
  <c r="T162" i="7"/>
  <c r="R162" i="7"/>
  <c r="P162" i="7"/>
  <c r="BI161" i="7"/>
  <c r="BH161" i="7"/>
  <c r="BG161" i="7"/>
  <c r="BE161" i="7"/>
  <c r="T161" i="7"/>
  <c r="R161" i="7"/>
  <c r="P161" i="7"/>
  <c r="BI160" i="7"/>
  <c r="BH160" i="7"/>
  <c r="BG160" i="7"/>
  <c r="BE160" i="7"/>
  <c r="T160" i="7"/>
  <c r="R160" i="7"/>
  <c r="P160" i="7"/>
  <c r="BI158" i="7"/>
  <c r="BH158" i="7"/>
  <c r="BG158" i="7"/>
  <c r="BE158" i="7"/>
  <c r="T158" i="7"/>
  <c r="R158" i="7"/>
  <c r="P158" i="7"/>
  <c r="BI157" i="7"/>
  <c r="BH157" i="7"/>
  <c r="BG157" i="7"/>
  <c r="BE157" i="7"/>
  <c r="T157" i="7"/>
  <c r="R157" i="7"/>
  <c r="P157" i="7"/>
  <c r="BI156" i="7"/>
  <c r="BH156" i="7"/>
  <c r="BG156" i="7"/>
  <c r="BE156" i="7"/>
  <c r="T156" i="7"/>
  <c r="R156" i="7"/>
  <c r="P156" i="7"/>
  <c r="BI155" i="7"/>
  <c r="BH155" i="7"/>
  <c r="BG155" i="7"/>
  <c r="BE155" i="7"/>
  <c r="T155" i="7"/>
  <c r="R155" i="7"/>
  <c r="P155" i="7"/>
  <c r="BI154" i="7"/>
  <c r="BH154" i="7"/>
  <c r="BG154" i="7"/>
  <c r="BE154" i="7"/>
  <c r="T154" i="7"/>
  <c r="R154" i="7"/>
  <c r="P154" i="7"/>
  <c r="BI153" i="7"/>
  <c r="BH153" i="7"/>
  <c r="BG153" i="7"/>
  <c r="BE153" i="7"/>
  <c r="T153" i="7"/>
  <c r="R153" i="7"/>
  <c r="P153" i="7"/>
  <c r="BI152" i="7"/>
  <c r="BH152" i="7"/>
  <c r="BG152" i="7"/>
  <c r="BE152" i="7"/>
  <c r="T152" i="7"/>
  <c r="R152" i="7"/>
  <c r="P152" i="7"/>
  <c r="BI151" i="7"/>
  <c r="BH151" i="7"/>
  <c r="BG151" i="7"/>
  <c r="BE151" i="7"/>
  <c r="T151" i="7"/>
  <c r="R151" i="7"/>
  <c r="P151" i="7"/>
  <c r="BI150" i="7"/>
  <c r="BH150" i="7"/>
  <c r="BG150" i="7"/>
  <c r="BE150" i="7"/>
  <c r="T150" i="7"/>
  <c r="R150" i="7"/>
  <c r="P150" i="7"/>
  <c r="BI149" i="7"/>
  <c r="BH149" i="7"/>
  <c r="BG149" i="7"/>
  <c r="BE149" i="7"/>
  <c r="T149" i="7"/>
  <c r="R149" i="7"/>
  <c r="P149" i="7"/>
  <c r="BI148" i="7"/>
  <c r="BH148" i="7"/>
  <c r="BG148" i="7"/>
  <c r="BE148" i="7"/>
  <c r="T148" i="7"/>
  <c r="R148" i="7"/>
  <c r="P148" i="7"/>
  <c r="BI147" i="7"/>
  <c r="BH147" i="7"/>
  <c r="BG147" i="7"/>
  <c r="BE147" i="7"/>
  <c r="T147" i="7"/>
  <c r="R147" i="7"/>
  <c r="P147" i="7"/>
  <c r="BI146" i="7"/>
  <c r="BH146" i="7"/>
  <c r="BG146" i="7"/>
  <c r="BE146" i="7"/>
  <c r="T146" i="7"/>
  <c r="R146" i="7"/>
  <c r="P146" i="7"/>
  <c r="BI145" i="7"/>
  <c r="BH145" i="7"/>
  <c r="BG145" i="7"/>
  <c r="BE145" i="7"/>
  <c r="T145" i="7"/>
  <c r="R145" i="7"/>
  <c r="P145" i="7"/>
  <c r="BI144" i="7"/>
  <c r="BH144" i="7"/>
  <c r="BG144" i="7"/>
  <c r="BE144" i="7"/>
  <c r="T144" i="7"/>
  <c r="R144" i="7"/>
  <c r="P144" i="7"/>
  <c r="BI143" i="7"/>
  <c r="BH143" i="7"/>
  <c r="BG143" i="7"/>
  <c r="BE143" i="7"/>
  <c r="T143" i="7"/>
  <c r="R143" i="7"/>
  <c r="P143" i="7"/>
  <c r="BI142" i="7"/>
  <c r="BH142" i="7"/>
  <c r="BG142" i="7"/>
  <c r="BE142" i="7"/>
  <c r="T142" i="7"/>
  <c r="R142" i="7"/>
  <c r="P142" i="7"/>
  <c r="BI141" i="7"/>
  <c r="BH141" i="7"/>
  <c r="BG141" i="7"/>
  <c r="BE141" i="7"/>
  <c r="T141" i="7"/>
  <c r="R141" i="7"/>
  <c r="P141" i="7"/>
  <c r="BI140" i="7"/>
  <c r="BH140" i="7"/>
  <c r="BG140" i="7"/>
  <c r="BE140" i="7"/>
  <c r="T140" i="7"/>
  <c r="R140" i="7"/>
  <c r="P140" i="7"/>
  <c r="BI139" i="7"/>
  <c r="BH139" i="7"/>
  <c r="BG139" i="7"/>
  <c r="BE139" i="7"/>
  <c r="T139" i="7"/>
  <c r="R139" i="7"/>
  <c r="P139" i="7"/>
  <c r="BI138" i="7"/>
  <c r="BH138" i="7"/>
  <c r="BG138" i="7"/>
  <c r="BE138" i="7"/>
  <c r="T138" i="7"/>
  <c r="R138" i="7"/>
  <c r="P138" i="7"/>
  <c r="BI137" i="7"/>
  <c r="BH137" i="7"/>
  <c r="BG137" i="7"/>
  <c r="BE137" i="7"/>
  <c r="T137" i="7"/>
  <c r="R137" i="7"/>
  <c r="P137" i="7"/>
  <c r="BI136" i="7"/>
  <c r="BH136" i="7"/>
  <c r="BG136" i="7"/>
  <c r="BE136" i="7"/>
  <c r="T136" i="7"/>
  <c r="R136" i="7"/>
  <c r="P136" i="7"/>
  <c r="BI135" i="7"/>
  <c r="BH135" i="7"/>
  <c r="BG135" i="7"/>
  <c r="BE135" i="7"/>
  <c r="T135" i="7"/>
  <c r="R135" i="7"/>
  <c r="P135" i="7"/>
  <c r="BI134" i="7"/>
  <c r="BH134" i="7"/>
  <c r="BG134" i="7"/>
  <c r="BE134" i="7"/>
  <c r="T134" i="7"/>
  <c r="R134" i="7"/>
  <c r="P134" i="7"/>
  <c r="BI133" i="7"/>
  <c r="BH133" i="7"/>
  <c r="BG133" i="7"/>
  <c r="BE133" i="7"/>
  <c r="T133" i="7"/>
  <c r="R133" i="7"/>
  <c r="P133" i="7"/>
  <c r="BI132" i="7"/>
  <c r="BH132" i="7"/>
  <c r="BG132" i="7"/>
  <c r="BE132" i="7"/>
  <c r="T132" i="7"/>
  <c r="R132" i="7"/>
  <c r="P132" i="7"/>
  <c r="BI131" i="7"/>
  <c r="BH131" i="7"/>
  <c r="BG131" i="7"/>
  <c r="BE131" i="7"/>
  <c r="T131" i="7"/>
  <c r="R131" i="7"/>
  <c r="P131" i="7"/>
  <c r="BI130" i="7"/>
  <c r="BH130" i="7"/>
  <c r="BG130" i="7"/>
  <c r="BE130" i="7"/>
  <c r="T130" i="7"/>
  <c r="R130" i="7"/>
  <c r="P130" i="7"/>
  <c r="F122" i="7"/>
  <c r="E120" i="7"/>
  <c r="F93" i="7"/>
  <c r="E91" i="7"/>
  <c r="J28" i="7"/>
  <c r="E28" i="7"/>
  <c r="J125" i="7" s="1"/>
  <c r="J27" i="7"/>
  <c r="J25" i="7"/>
  <c r="E25" i="7"/>
  <c r="J95" i="7" s="1"/>
  <c r="J24" i="7"/>
  <c r="J22" i="7"/>
  <c r="E22" i="7"/>
  <c r="F96" i="7" s="1"/>
  <c r="J21" i="7"/>
  <c r="J19" i="7"/>
  <c r="E19" i="7"/>
  <c r="F124" i="7" s="1"/>
  <c r="J18" i="7"/>
  <c r="J16" i="7"/>
  <c r="J122" i="7" s="1"/>
  <c r="E7" i="7"/>
  <c r="E85" i="7" s="1"/>
  <c r="J288" i="6"/>
  <c r="J255" i="6"/>
  <c r="J126" i="6" s="1"/>
  <c r="J252" i="6"/>
  <c r="J124" i="6" s="1"/>
  <c r="J41" i="6"/>
  <c r="J40" i="6"/>
  <c r="AY101" i="1"/>
  <c r="J39" i="6"/>
  <c r="AX101" i="1"/>
  <c r="BI293" i="6"/>
  <c r="BH293" i="6"/>
  <c r="BG293" i="6"/>
  <c r="BE293" i="6"/>
  <c r="T293" i="6"/>
  <c r="T292" i="6"/>
  <c r="R293" i="6"/>
  <c r="R292" i="6" s="1"/>
  <c r="P293" i="6"/>
  <c r="P292" i="6" s="1"/>
  <c r="BI291" i="6"/>
  <c r="BH291" i="6"/>
  <c r="BG291" i="6"/>
  <c r="BE291" i="6"/>
  <c r="T291" i="6"/>
  <c r="R291" i="6"/>
  <c r="P291" i="6"/>
  <c r="BI290" i="6"/>
  <c r="BH290" i="6"/>
  <c r="BG290" i="6"/>
  <c r="BE290" i="6"/>
  <c r="T290" i="6"/>
  <c r="R290" i="6"/>
  <c r="P290" i="6"/>
  <c r="J137" i="6"/>
  <c r="BI287" i="6"/>
  <c r="BH287" i="6"/>
  <c r="BG287" i="6"/>
  <c r="BE287" i="6"/>
  <c r="T287" i="6"/>
  <c r="T286" i="6"/>
  <c r="R287" i="6"/>
  <c r="R286" i="6"/>
  <c r="P287" i="6"/>
  <c r="P286" i="6" s="1"/>
  <c r="BI285" i="6"/>
  <c r="BH285" i="6"/>
  <c r="BG285" i="6"/>
  <c r="BE285" i="6"/>
  <c r="T285" i="6"/>
  <c r="T284" i="6"/>
  <c r="R285" i="6"/>
  <c r="R284" i="6" s="1"/>
  <c r="P285" i="6"/>
  <c r="P284" i="6"/>
  <c r="BI283" i="6"/>
  <c r="BH283" i="6"/>
  <c r="BG283" i="6"/>
  <c r="BE283" i="6"/>
  <c r="T283" i="6"/>
  <c r="R283" i="6"/>
  <c r="P283" i="6"/>
  <c r="BI282" i="6"/>
  <c r="BH282" i="6"/>
  <c r="BG282" i="6"/>
  <c r="BE282" i="6"/>
  <c r="T282" i="6"/>
  <c r="R282" i="6"/>
  <c r="P282" i="6"/>
  <c r="BI281" i="6"/>
  <c r="BH281" i="6"/>
  <c r="BG281" i="6"/>
  <c r="BE281" i="6"/>
  <c r="T281" i="6"/>
  <c r="R281" i="6"/>
  <c r="P281" i="6"/>
  <c r="BI279" i="6"/>
  <c r="BH279" i="6"/>
  <c r="BG279" i="6"/>
  <c r="BE279" i="6"/>
  <c r="T279" i="6"/>
  <c r="R279" i="6"/>
  <c r="P279" i="6"/>
  <c r="BI277" i="6"/>
  <c r="BH277" i="6"/>
  <c r="BG277" i="6"/>
  <c r="BE277" i="6"/>
  <c r="T277" i="6"/>
  <c r="R277" i="6"/>
  <c r="P277" i="6"/>
  <c r="BI276" i="6"/>
  <c r="BH276" i="6"/>
  <c r="BG276" i="6"/>
  <c r="BE276" i="6"/>
  <c r="T276" i="6"/>
  <c r="R276" i="6"/>
  <c r="P276" i="6"/>
  <c r="BI275" i="6"/>
  <c r="BH275" i="6"/>
  <c r="BG275" i="6"/>
  <c r="BE275" i="6"/>
  <c r="T275" i="6"/>
  <c r="R275" i="6"/>
  <c r="P275" i="6"/>
  <c r="BI274" i="6"/>
  <c r="BH274" i="6"/>
  <c r="BG274" i="6"/>
  <c r="BE274" i="6"/>
  <c r="T274" i="6"/>
  <c r="R274" i="6"/>
  <c r="P274" i="6"/>
  <c r="BI273" i="6"/>
  <c r="BH273" i="6"/>
  <c r="BG273" i="6"/>
  <c r="BE273" i="6"/>
  <c r="T273" i="6"/>
  <c r="R273" i="6"/>
  <c r="P273" i="6"/>
  <c r="BI272" i="6"/>
  <c r="BH272" i="6"/>
  <c r="BG272" i="6"/>
  <c r="BE272" i="6"/>
  <c r="T272" i="6"/>
  <c r="R272" i="6"/>
  <c r="P272" i="6"/>
  <c r="BI271" i="6"/>
  <c r="BH271" i="6"/>
  <c r="BG271" i="6"/>
  <c r="BE271" i="6"/>
  <c r="T271" i="6"/>
  <c r="R271" i="6"/>
  <c r="P271" i="6"/>
  <c r="BI270" i="6"/>
  <c r="BH270" i="6"/>
  <c r="BG270" i="6"/>
  <c r="BE270" i="6"/>
  <c r="T270" i="6"/>
  <c r="R270" i="6"/>
  <c r="P270" i="6"/>
  <c r="BI268" i="6"/>
  <c r="BH268" i="6"/>
  <c r="BG268" i="6"/>
  <c r="BE268" i="6"/>
  <c r="T268" i="6"/>
  <c r="R268" i="6"/>
  <c r="P268" i="6"/>
  <c r="BI267" i="6"/>
  <c r="BH267" i="6"/>
  <c r="BG267" i="6"/>
  <c r="BE267" i="6"/>
  <c r="T267" i="6"/>
  <c r="R267" i="6"/>
  <c r="P267" i="6"/>
  <c r="BI265" i="6"/>
  <c r="BH265" i="6"/>
  <c r="BG265" i="6"/>
  <c r="BE265" i="6"/>
  <c r="T265" i="6"/>
  <c r="T264" i="6"/>
  <c r="R265" i="6"/>
  <c r="R264" i="6"/>
  <c r="P265" i="6"/>
  <c r="P264" i="6"/>
  <c r="BI263" i="6"/>
  <c r="BH263" i="6"/>
  <c r="BG263" i="6"/>
  <c r="BE263" i="6"/>
  <c r="T263" i="6"/>
  <c r="R263" i="6"/>
  <c r="P263" i="6"/>
  <c r="BI262" i="6"/>
  <c r="BH262" i="6"/>
  <c r="BG262" i="6"/>
  <c r="BE262" i="6"/>
  <c r="T262" i="6"/>
  <c r="R262" i="6"/>
  <c r="P262" i="6"/>
  <c r="BI261" i="6"/>
  <c r="BH261" i="6"/>
  <c r="BG261" i="6"/>
  <c r="BE261" i="6"/>
  <c r="T261" i="6"/>
  <c r="R261" i="6"/>
  <c r="P261" i="6"/>
  <c r="BI259" i="6"/>
  <c r="BH259" i="6"/>
  <c r="BG259" i="6"/>
  <c r="BE259" i="6"/>
  <c r="T259" i="6"/>
  <c r="T258" i="6"/>
  <c r="R259" i="6"/>
  <c r="R258" i="6"/>
  <c r="P259" i="6"/>
  <c r="P258" i="6"/>
  <c r="BI257" i="6"/>
  <c r="BH257" i="6"/>
  <c r="BG257" i="6"/>
  <c r="BE257" i="6"/>
  <c r="T257" i="6"/>
  <c r="T256" i="6"/>
  <c r="R257" i="6"/>
  <c r="R256" i="6"/>
  <c r="P257" i="6"/>
  <c r="P256" i="6"/>
  <c r="BI254" i="6"/>
  <c r="BH254" i="6"/>
  <c r="BG254" i="6"/>
  <c r="BE254" i="6"/>
  <c r="T254" i="6"/>
  <c r="T253" i="6"/>
  <c r="R254" i="6"/>
  <c r="R253" i="6"/>
  <c r="P254" i="6"/>
  <c r="P253" i="6"/>
  <c r="BI251" i="6"/>
  <c r="BH251" i="6"/>
  <c r="BG251" i="6"/>
  <c r="BE251" i="6"/>
  <c r="T251" i="6"/>
  <c r="T250" i="6"/>
  <c r="R251" i="6"/>
  <c r="R250" i="6"/>
  <c r="P251" i="6"/>
  <c r="P250" i="6"/>
  <c r="BI249" i="6"/>
  <c r="BH249" i="6"/>
  <c r="BG249" i="6"/>
  <c r="BE249" i="6"/>
  <c r="T249" i="6"/>
  <c r="T248" i="6"/>
  <c r="R249" i="6"/>
  <c r="R248" i="6"/>
  <c r="P249" i="6"/>
  <c r="P248" i="6"/>
  <c r="BI247" i="6"/>
  <c r="BH247" i="6"/>
  <c r="BG247" i="6"/>
  <c r="BE247" i="6"/>
  <c r="T247" i="6"/>
  <c r="R247" i="6"/>
  <c r="P247" i="6"/>
  <c r="BI246" i="6"/>
  <c r="BH246" i="6"/>
  <c r="BG246" i="6"/>
  <c r="BE246" i="6"/>
  <c r="T246" i="6"/>
  <c r="R246" i="6"/>
  <c r="P246" i="6"/>
  <c r="BI244" i="6"/>
  <c r="BH244" i="6"/>
  <c r="BG244" i="6"/>
  <c r="BE244" i="6"/>
  <c r="T244" i="6"/>
  <c r="T243" i="6"/>
  <c r="R244" i="6"/>
  <c r="R243" i="6"/>
  <c r="P244" i="6"/>
  <c r="P243" i="6"/>
  <c r="BI242" i="6"/>
  <c r="BH242" i="6"/>
  <c r="BG242" i="6"/>
  <c r="BE242" i="6"/>
  <c r="T242" i="6"/>
  <c r="T241" i="6"/>
  <c r="R242" i="6"/>
  <c r="R241" i="6"/>
  <c r="P242" i="6"/>
  <c r="P241" i="6"/>
  <c r="BI240" i="6"/>
  <c r="BH240" i="6"/>
  <c r="BG240" i="6"/>
  <c r="BE240" i="6"/>
  <c r="T240" i="6"/>
  <c r="R240" i="6"/>
  <c r="P240" i="6"/>
  <c r="BI239" i="6"/>
  <c r="BH239" i="6"/>
  <c r="BG239" i="6"/>
  <c r="BE239" i="6"/>
  <c r="T239" i="6"/>
  <c r="R239" i="6"/>
  <c r="P239" i="6"/>
  <c r="BI238" i="6"/>
  <c r="BH238" i="6"/>
  <c r="BG238" i="6"/>
  <c r="BE238" i="6"/>
  <c r="T238" i="6"/>
  <c r="R238" i="6"/>
  <c r="P238" i="6"/>
  <c r="BI237" i="6"/>
  <c r="BH237" i="6"/>
  <c r="BG237" i="6"/>
  <c r="BE237" i="6"/>
  <c r="T237" i="6"/>
  <c r="R237" i="6"/>
  <c r="P237" i="6"/>
  <c r="BI236" i="6"/>
  <c r="BH236" i="6"/>
  <c r="BG236" i="6"/>
  <c r="BE236" i="6"/>
  <c r="T236" i="6"/>
  <c r="R236" i="6"/>
  <c r="P236" i="6"/>
  <c r="BI235" i="6"/>
  <c r="BH235" i="6"/>
  <c r="BG235" i="6"/>
  <c r="BE235" i="6"/>
  <c r="T235" i="6"/>
  <c r="R235" i="6"/>
  <c r="P235" i="6"/>
  <c r="BI234" i="6"/>
  <c r="BH234" i="6"/>
  <c r="BG234" i="6"/>
  <c r="BE234" i="6"/>
  <c r="T234" i="6"/>
  <c r="R234" i="6"/>
  <c r="P234" i="6"/>
  <c r="BI233" i="6"/>
  <c r="BH233" i="6"/>
  <c r="BG233" i="6"/>
  <c r="BE233" i="6"/>
  <c r="T233" i="6"/>
  <c r="R233" i="6"/>
  <c r="P233" i="6"/>
  <c r="BI231" i="6"/>
  <c r="BH231" i="6"/>
  <c r="BG231" i="6"/>
  <c r="BE231" i="6"/>
  <c r="T231" i="6"/>
  <c r="R231" i="6"/>
  <c r="P231" i="6"/>
  <c r="BI230" i="6"/>
  <c r="BH230" i="6"/>
  <c r="BG230" i="6"/>
  <c r="BE230" i="6"/>
  <c r="T230" i="6"/>
  <c r="R230" i="6"/>
  <c r="P230" i="6"/>
  <c r="BI229" i="6"/>
  <c r="BH229" i="6"/>
  <c r="BG229" i="6"/>
  <c r="BE229" i="6"/>
  <c r="T229" i="6"/>
  <c r="R229" i="6"/>
  <c r="P229" i="6"/>
  <c r="BI227" i="6"/>
  <c r="BH227" i="6"/>
  <c r="BG227" i="6"/>
  <c r="BE227" i="6"/>
  <c r="T227" i="6"/>
  <c r="R227" i="6"/>
  <c r="P227" i="6"/>
  <c r="BI226" i="6"/>
  <c r="BH226" i="6"/>
  <c r="BG226" i="6"/>
  <c r="BE226" i="6"/>
  <c r="T226" i="6"/>
  <c r="R226" i="6"/>
  <c r="P226" i="6"/>
  <c r="BI225" i="6"/>
  <c r="BH225" i="6"/>
  <c r="BG225" i="6"/>
  <c r="BE225" i="6"/>
  <c r="T225" i="6"/>
  <c r="R225" i="6"/>
  <c r="P225" i="6"/>
  <c r="BI224" i="6"/>
  <c r="BH224" i="6"/>
  <c r="BG224" i="6"/>
  <c r="BE224" i="6"/>
  <c r="T224" i="6"/>
  <c r="R224" i="6"/>
  <c r="P224" i="6"/>
  <c r="BI223" i="6"/>
  <c r="BH223" i="6"/>
  <c r="BG223" i="6"/>
  <c r="BE223" i="6"/>
  <c r="T223" i="6"/>
  <c r="R223" i="6"/>
  <c r="P223" i="6"/>
  <c r="BI221" i="6"/>
  <c r="BH221" i="6"/>
  <c r="BG221" i="6"/>
  <c r="BE221" i="6"/>
  <c r="T221" i="6"/>
  <c r="T220" i="6"/>
  <c r="R221" i="6"/>
  <c r="R220" i="6"/>
  <c r="P221" i="6"/>
  <c r="P220" i="6"/>
  <c r="BI219" i="6"/>
  <c r="BH219" i="6"/>
  <c r="BG219" i="6"/>
  <c r="BE219" i="6"/>
  <c r="T219" i="6"/>
  <c r="T218" i="6"/>
  <c r="R219" i="6"/>
  <c r="R218" i="6"/>
  <c r="P219" i="6"/>
  <c r="P218" i="6"/>
  <c r="BI217" i="6"/>
  <c r="BH217" i="6"/>
  <c r="BG217" i="6"/>
  <c r="BE217" i="6"/>
  <c r="T217" i="6"/>
  <c r="R217" i="6"/>
  <c r="P217" i="6"/>
  <c r="BI216" i="6"/>
  <c r="BH216" i="6"/>
  <c r="BG216" i="6"/>
  <c r="BE216" i="6"/>
  <c r="T216" i="6"/>
  <c r="R216" i="6"/>
  <c r="P216" i="6"/>
  <c r="BI214" i="6"/>
  <c r="BH214" i="6"/>
  <c r="BG214" i="6"/>
  <c r="BE214" i="6"/>
  <c r="T214" i="6"/>
  <c r="R214" i="6"/>
  <c r="P214" i="6"/>
  <c r="BI213" i="6"/>
  <c r="BH213" i="6"/>
  <c r="BG213" i="6"/>
  <c r="BE213" i="6"/>
  <c r="T213" i="6"/>
  <c r="R213" i="6"/>
  <c r="P213" i="6"/>
  <c r="BI212" i="6"/>
  <c r="BH212" i="6"/>
  <c r="BG212" i="6"/>
  <c r="BE212" i="6"/>
  <c r="T212" i="6"/>
  <c r="R212" i="6"/>
  <c r="P212" i="6"/>
  <c r="BI210" i="6"/>
  <c r="BH210" i="6"/>
  <c r="BG210" i="6"/>
  <c r="BE210" i="6"/>
  <c r="T210" i="6"/>
  <c r="R210" i="6"/>
  <c r="P210" i="6"/>
  <c r="BI209" i="6"/>
  <c r="BH209" i="6"/>
  <c r="BG209" i="6"/>
  <c r="BE209" i="6"/>
  <c r="T209" i="6"/>
  <c r="R209" i="6"/>
  <c r="P209" i="6"/>
  <c r="BI208" i="6"/>
  <c r="BH208" i="6"/>
  <c r="BG208" i="6"/>
  <c r="BE208" i="6"/>
  <c r="T208" i="6"/>
  <c r="R208" i="6"/>
  <c r="P208" i="6"/>
  <c r="BI207" i="6"/>
  <c r="BH207" i="6"/>
  <c r="BG207" i="6"/>
  <c r="BE207" i="6"/>
  <c r="T207" i="6"/>
  <c r="R207" i="6"/>
  <c r="P207" i="6"/>
  <c r="BI206" i="6"/>
  <c r="BH206" i="6"/>
  <c r="BG206" i="6"/>
  <c r="BE206" i="6"/>
  <c r="T206" i="6"/>
  <c r="R206" i="6"/>
  <c r="P206" i="6"/>
  <c r="BI205" i="6"/>
  <c r="BH205" i="6"/>
  <c r="BG205" i="6"/>
  <c r="BE205" i="6"/>
  <c r="T205" i="6"/>
  <c r="R205" i="6"/>
  <c r="P205" i="6"/>
  <c r="BI204" i="6"/>
  <c r="BH204" i="6"/>
  <c r="BG204" i="6"/>
  <c r="BE204" i="6"/>
  <c r="T204" i="6"/>
  <c r="R204" i="6"/>
  <c r="P204" i="6"/>
  <c r="BI203" i="6"/>
  <c r="BH203" i="6"/>
  <c r="BG203" i="6"/>
  <c r="BE203" i="6"/>
  <c r="T203" i="6"/>
  <c r="R203" i="6"/>
  <c r="P203" i="6"/>
  <c r="BI202" i="6"/>
  <c r="BH202" i="6"/>
  <c r="BG202" i="6"/>
  <c r="BE202" i="6"/>
  <c r="T202" i="6"/>
  <c r="R202" i="6"/>
  <c r="P202" i="6"/>
  <c r="BI201" i="6"/>
  <c r="BH201" i="6"/>
  <c r="BG201" i="6"/>
  <c r="BE201" i="6"/>
  <c r="T201" i="6"/>
  <c r="R201" i="6"/>
  <c r="P201" i="6"/>
  <c r="BI200" i="6"/>
  <c r="BH200" i="6"/>
  <c r="BG200" i="6"/>
  <c r="BE200" i="6"/>
  <c r="T200" i="6"/>
  <c r="R200" i="6"/>
  <c r="P200" i="6"/>
  <c r="BI199" i="6"/>
  <c r="BH199" i="6"/>
  <c r="BG199" i="6"/>
  <c r="BE199" i="6"/>
  <c r="T199" i="6"/>
  <c r="R199" i="6"/>
  <c r="P199" i="6"/>
  <c r="BI198" i="6"/>
  <c r="BH198" i="6"/>
  <c r="BG198" i="6"/>
  <c r="BE198" i="6"/>
  <c r="T198" i="6"/>
  <c r="R198" i="6"/>
  <c r="P198" i="6"/>
  <c r="BI197" i="6"/>
  <c r="BH197" i="6"/>
  <c r="BG197" i="6"/>
  <c r="BE197" i="6"/>
  <c r="T197" i="6"/>
  <c r="R197" i="6"/>
  <c r="P197" i="6"/>
  <c r="BI196" i="6"/>
  <c r="BH196" i="6"/>
  <c r="BG196" i="6"/>
  <c r="BE196" i="6"/>
  <c r="T196" i="6"/>
  <c r="R196" i="6"/>
  <c r="P196" i="6"/>
  <c r="BI195" i="6"/>
  <c r="BH195" i="6"/>
  <c r="BG195" i="6"/>
  <c r="BE195" i="6"/>
  <c r="T195" i="6"/>
  <c r="R195" i="6"/>
  <c r="P195" i="6"/>
  <c r="BI194" i="6"/>
  <c r="BH194" i="6"/>
  <c r="BG194" i="6"/>
  <c r="BE194" i="6"/>
  <c r="T194" i="6"/>
  <c r="R194" i="6"/>
  <c r="P194" i="6"/>
  <c r="BI193" i="6"/>
  <c r="BH193" i="6"/>
  <c r="BG193" i="6"/>
  <c r="BE193" i="6"/>
  <c r="T193" i="6"/>
  <c r="R193" i="6"/>
  <c r="P193" i="6"/>
  <c r="BI192" i="6"/>
  <c r="BH192" i="6"/>
  <c r="BG192" i="6"/>
  <c r="BE192" i="6"/>
  <c r="T192" i="6"/>
  <c r="R192" i="6"/>
  <c r="P192" i="6"/>
  <c r="BI191" i="6"/>
  <c r="BH191" i="6"/>
  <c r="BG191" i="6"/>
  <c r="BE191" i="6"/>
  <c r="T191" i="6"/>
  <c r="R191" i="6"/>
  <c r="P191" i="6"/>
  <c r="BI190" i="6"/>
  <c r="BH190" i="6"/>
  <c r="BG190" i="6"/>
  <c r="BE190" i="6"/>
  <c r="T190" i="6"/>
  <c r="R190" i="6"/>
  <c r="P190" i="6"/>
  <c r="BI188" i="6"/>
  <c r="BH188" i="6"/>
  <c r="BG188" i="6"/>
  <c r="BE188" i="6"/>
  <c r="T188" i="6"/>
  <c r="T187" i="6"/>
  <c r="R188" i="6"/>
  <c r="R187" i="6"/>
  <c r="P188" i="6"/>
  <c r="P187" i="6"/>
  <c r="BI186" i="6"/>
  <c r="BH186" i="6"/>
  <c r="BG186" i="6"/>
  <c r="BE186" i="6"/>
  <c r="T186" i="6"/>
  <c r="T185" i="6"/>
  <c r="R186" i="6"/>
  <c r="R185" i="6"/>
  <c r="P186" i="6"/>
  <c r="P185" i="6"/>
  <c r="BI184" i="6"/>
  <c r="BH184" i="6"/>
  <c r="BG184" i="6"/>
  <c r="BE184" i="6"/>
  <c r="T184" i="6"/>
  <c r="R184" i="6"/>
  <c r="P184" i="6"/>
  <c r="BI183" i="6"/>
  <c r="BH183" i="6"/>
  <c r="BG183" i="6"/>
  <c r="BE183" i="6"/>
  <c r="T183" i="6"/>
  <c r="R183" i="6"/>
  <c r="P183" i="6"/>
  <c r="BI181" i="6"/>
  <c r="BH181" i="6"/>
  <c r="BG181" i="6"/>
  <c r="BE181" i="6"/>
  <c r="T181" i="6"/>
  <c r="R181" i="6"/>
  <c r="P181" i="6"/>
  <c r="BI180" i="6"/>
  <c r="BH180" i="6"/>
  <c r="BG180" i="6"/>
  <c r="BE180" i="6"/>
  <c r="T180" i="6"/>
  <c r="R180" i="6"/>
  <c r="P180" i="6"/>
  <c r="BI179" i="6"/>
  <c r="BH179" i="6"/>
  <c r="BG179" i="6"/>
  <c r="BE179" i="6"/>
  <c r="T179" i="6"/>
  <c r="R179" i="6"/>
  <c r="P179" i="6"/>
  <c r="BI178" i="6"/>
  <c r="BH178" i="6"/>
  <c r="BG178" i="6"/>
  <c r="BE178" i="6"/>
  <c r="T178" i="6"/>
  <c r="R178" i="6"/>
  <c r="P178" i="6"/>
  <c r="BI176" i="6"/>
  <c r="BH176" i="6"/>
  <c r="BG176" i="6"/>
  <c r="BE176" i="6"/>
  <c r="T176" i="6"/>
  <c r="T175" i="6"/>
  <c r="R176" i="6"/>
  <c r="R175" i="6"/>
  <c r="P176" i="6"/>
  <c r="P175" i="6"/>
  <c r="BI174" i="6"/>
  <c r="BH174" i="6"/>
  <c r="BG174" i="6"/>
  <c r="BE174" i="6"/>
  <c r="T174" i="6"/>
  <c r="T173" i="6"/>
  <c r="R174" i="6"/>
  <c r="R173" i="6"/>
  <c r="P174" i="6"/>
  <c r="P173" i="6"/>
  <c r="BI172" i="6"/>
  <c r="BH172" i="6"/>
  <c r="BG172" i="6"/>
  <c r="BE172" i="6"/>
  <c r="T172" i="6"/>
  <c r="R172" i="6"/>
  <c r="P172" i="6"/>
  <c r="BI171" i="6"/>
  <c r="BH171" i="6"/>
  <c r="BG171" i="6"/>
  <c r="BE171" i="6"/>
  <c r="T171" i="6"/>
  <c r="R171" i="6"/>
  <c r="P171" i="6"/>
  <c r="BI169" i="6"/>
  <c r="BH169" i="6"/>
  <c r="BG169" i="6"/>
  <c r="BE169" i="6"/>
  <c r="T169" i="6"/>
  <c r="T168" i="6"/>
  <c r="R169" i="6"/>
  <c r="R168" i="6"/>
  <c r="P169" i="6"/>
  <c r="P168" i="6"/>
  <c r="BI166" i="6"/>
  <c r="BH166" i="6"/>
  <c r="BG166" i="6"/>
  <c r="BE166" i="6"/>
  <c r="T166" i="6"/>
  <c r="R166" i="6"/>
  <c r="P166" i="6"/>
  <c r="BI165" i="6"/>
  <c r="BH165" i="6"/>
  <c r="BG165" i="6"/>
  <c r="BE165" i="6"/>
  <c r="T165" i="6"/>
  <c r="R165" i="6"/>
  <c r="P165" i="6"/>
  <c r="F157" i="6"/>
  <c r="E155" i="6"/>
  <c r="F93" i="6"/>
  <c r="E91" i="6"/>
  <c r="J28" i="6"/>
  <c r="E28" i="6"/>
  <c r="J160" i="6"/>
  <c r="J27" i="6"/>
  <c r="J25" i="6"/>
  <c r="E25" i="6"/>
  <c r="J159" i="6"/>
  <c r="J24" i="6"/>
  <c r="J22" i="6"/>
  <c r="E22" i="6"/>
  <c r="F96" i="6"/>
  <c r="J21" i="6"/>
  <c r="J19" i="6"/>
  <c r="E19" i="6"/>
  <c r="F95" i="6"/>
  <c r="J18" i="6"/>
  <c r="J16" i="6"/>
  <c r="J93" i="6"/>
  <c r="E7" i="6"/>
  <c r="E149" i="6"/>
  <c r="J290" i="5"/>
  <c r="J289" i="5"/>
  <c r="J241" i="5"/>
  <c r="J41" i="5"/>
  <c r="J40" i="5"/>
  <c r="AY100" i="1"/>
  <c r="J39" i="5"/>
  <c r="AX100" i="1"/>
  <c r="BI296" i="5"/>
  <c r="BH296" i="5"/>
  <c r="BG296" i="5"/>
  <c r="BE296" i="5"/>
  <c r="T296" i="5"/>
  <c r="T295" i="5"/>
  <c r="R296" i="5"/>
  <c r="R295" i="5"/>
  <c r="P296" i="5"/>
  <c r="P295" i="5"/>
  <c r="BI294" i="5"/>
  <c r="BH294" i="5"/>
  <c r="BG294" i="5"/>
  <c r="BE294" i="5"/>
  <c r="T294" i="5"/>
  <c r="R294" i="5"/>
  <c r="P294" i="5"/>
  <c r="BI293" i="5"/>
  <c r="BH293" i="5"/>
  <c r="BG293" i="5"/>
  <c r="BE293" i="5"/>
  <c r="T293" i="5"/>
  <c r="R293" i="5"/>
  <c r="P293" i="5"/>
  <c r="BI292" i="5"/>
  <c r="BH292" i="5"/>
  <c r="BG292" i="5"/>
  <c r="BE292" i="5"/>
  <c r="T292" i="5"/>
  <c r="R292" i="5"/>
  <c r="P292" i="5"/>
  <c r="J136" i="5"/>
  <c r="J135" i="5"/>
  <c r="BI287" i="5"/>
  <c r="BH287" i="5"/>
  <c r="BG287" i="5"/>
  <c r="BE287" i="5"/>
  <c r="T287" i="5"/>
  <c r="T286" i="5"/>
  <c r="R287" i="5"/>
  <c r="R286" i="5"/>
  <c r="P287" i="5"/>
  <c r="P286" i="5"/>
  <c r="BI285" i="5"/>
  <c r="BH285" i="5"/>
  <c r="BG285" i="5"/>
  <c r="BE285" i="5"/>
  <c r="T285" i="5"/>
  <c r="R285" i="5"/>
  <c r="P285" i="5"/>
  <c r="BI284" i="5"/>
  <c r="BH284" i="5"/>
  <c r="BG284" i="5"/>
  <c r="BE284" i="5"/>
  <c r="T284" i="5"/>
  <c r="R284" i="5"/>
  <c r="P284" i="5"/>
  <c r="BI283" i="5"/>
  <c r="BH283" i="5"/>
  <c r="BG283" i="5"/>
  <c r="BE283" i="5"/>
  <c r="T283" i="5"/>
  <c r="R283" i="5"/>
  <c r="P283" i="5"/>
  <c r="BI280" i="5"/>
  <c r="BH280" i="5"/>
  <c r="BG280" i="5"/>
  <c r="BE280" i="5"/>
  <c r="T280" i="5"/>
  <c r="T279" i="5"/>
  <c r="R280" i="5"/>
  <c r="R279" i="5"/>
  <c r="P280" i="5"/>
  <c r="P279" i="5"/>
  <c r="BI278" i="5"/>
  <c r="BH278" i="5"/>
  <c r="BG278" i="5"/>
  <c r="BE278" i="5"/>
  <c r="T278" i="5"/>
  <c r="T277" i="5"/>
  <c r="R278" i="5"/>
  <c r="R277" i="5"/>
  <c r="P278" i="5"/>
  <c r="P277" i="5"/>
  <c r="BI276" i="5"/>
  <c r="BH276" i="5"/>
  <c r="BG276" i="5"/>
  <c r="BE276" i="5"/>
  <c r="T276" i="5"/>
  <c r="T275" i="5"/>
  <c r="R276" i="5"/>
  <c r="R275" i="5"/>
  <c r="P276" i="5"/>
  <c r="P275" i="5"/>
  <c r="BI274" i="5"/>
  <c r="BH274" i="5"/>
  <c r="BG274" i="5"/>
  <c r="BE274" i="5"/>
  <c r="T274" i="5"/>
  <c r="T273" i="5"/>
  <c r="R274" i="5"/>
  <c r="R273" i="5"/>
  <c r="P274" i="5"/>
  <c r="P273" i="5"/>
  <c r="BI272" i="5"/>
  <c r="BH272" i="5"/>
  <c r="BG272" i="5"/>
  <c r="BE272" i="5"/>
  <c r="T272" i="5"/>
  <c r="T271" i="5"/>
  <c r="R272" i="5"/>
  <c r="R271" i="5"/>
  <c r="P272" i="5"/>
  <c r="P271" i="5"/>
  <c r="BI270" i="5"/>
  <c r="BH270" i="5"/>
  <c r="BG270" i="5"/>
  <c r="BE270" i="5"/>
  <c r="T270" i="5"/>
  <c r="R270" i="5"/>
  <c r="P270" i="5"/>
  <c r="BI269" i="5"/>
  <c r="BH269" i="5"/>
  <c r="BG269" i="5"/>
  <c r="BE269" i="5"/>
  <c r="T269" i="5"/>
  <c r="R269" i="5"/>
  <c r="P269" i="5"/>
  <c r="BI268" i="5"/>
  <c r="BH268" i="5"/>
  <c r="BG268" i="5"/>
  <c r="BE268" i="5"/>
  <c r="T268" i="5"/>
  <c r="R268" i="5"/>
  <c r="P268" i="5"/>
  <c r="BI267" i="5"/>
  <c r="BH267" i="5"/>
  <c r="BG267" i="5"/>
  <c r="BE267" i="5"/>
  <c r="T267" i="5"/>
  <c r="R267" i="5"/>
  <c r="P267" i="5"/>
  <c r="BI266" i="5"/>
  <c r="BH266" i="5"/>
  <c r="BG266" i="5"/>
  <c r="BE266" i="5"/>
  <c r="T266" i="5"/>
  <c r="R266" i="5"/>
  <c r="P266" i="5"/>
  <c r="BI265" i="5"/>
  <c r="BH265" i="5"/>
  <c r="BG265" i="5"/>
  <c r="BE265" i="5"/>
  <c r="T265" i="5"/>
  <c r="R265" i="5"/>
  <c r="P265" i="5"/>
  <c r="BI264" i="5"/>
  <c r="BH264" i="5"/>
  <c r="BG264" i="5"/>
  <c r="BE264" i="5"/>
  <c r="T264" i="5"/>
  <c r="R264" i="5"/>
  <c r="P264" i="5"/>
  <c r="BI263" i="5"/>
  <c r="BH263" i="5"/>
  <c r="BG263" i="5"/>
  <c r="BE263" i="5"/>
  <c r="T263" i="5"/>
  <c r="R263" i="5"/>
  <c r="P263" i="5"/>
  <c r="BI262" i="5"/>
  <c r="BH262" i="5"/>
  <c r="BG262" i="5"/>
  <c r="BE262" i="5"/>
  <c r="T262" i="5"/>
  <c r="R262" i="5"/>
  <c r="P262" i="5"/>
  <c r="BI261" i="5"/>
  <c r="BH261" i="5"/>
  <c r="BG261" i="5"/>
  <c r="BE261" i="5"/>
  <c r="T261" i="5"/>
  <c r="R261" i="5"/>
  <c r="P261" i="5"/>
  <c r="BI260" i="5"/>
  <c r="BH260" i="5"/>
  <c r="BG260" i="5"/>
  <c r="BE260" i="5"/>
  <c r="T260" i="5"/>
  <c r="R260" i="5"/>
  <c r="P260" i="5"/>
  <c r="BI259" i="5"/>
  <c r="BH259" i="5"/>
  <c r="BG259" i="5"/>
  <c r="BE259" i="5"/>
  <c r="T259" i="5"/>
  <c r="R259" i="5"/>
  <c r="P259" i="5"/>
  <c r="BI258" i="5"/>
  <c r="BH258" i="5"/>
  <c r="BG258" i="5"/>
  <c r="BE258" i="5"/>
  <c r="T258" i="5"/>
  <c r="R258" i="5"/>
  <c r="P258" i="5"/>
  <c r="BI257" i="5"/>
  <c r="BH257" i="5"/>
  <c r="BG257" i="5"/>
  <c r="BE257" i="5"/>
  <c r="T257" i="5"/>
  <c r="R257" i="5"/>
  <c r="P257" i="5"/>
  <c r="BI256" i="5"/>
  <c r="BH256" i="5"/>
  <c r="BG256" i="5"/>
  <c r="BE256" i="5"/>
  <c r="T256" i="5"/>
  <c r="R256" i="5"/>
  <c r="P256" i="5"/>
  <c r="BI255" i="5"/>
  <c r="BH255" i="5"/>
  <c r="BG255" i="5"/>
  <c r="BE255" i="5"/>
  <c r="T255" i="5"/>
  <c r="R255" i="5"/>
  <c r="P255" i="5"/>
  <c r="BI254" i="5"/>
  <c r="BH254" i="5"/>
  <c r="BG254" i="5"/>
  <c r="BE254" i="5"/>
  <c r="T254" i="5"/>
  <c r="R254" i="5"/>
  <c r="P254" i="5"/>
  <c r="BI253" i="5"/>
  <c r="BH253" i="5"/>
  <c r="BG253" i="5"/>
  <c r="BE253" i="5"/>
  <c r="T253" i="5"/>
  <c r="R253" i="5"/>
  <c r="P253" i="5"/>
  <c r="BI251" i="5"/>
  <c r="BH251" i="5"/>
  <c r="BG251" i="5"/>
  <c r="BE251" i="5"/>
  <c r="T251" i="5"/>
  <c r="R251" i="5"/>
  <c r="P251" i="5"/>
  <c r="BI250" i="5"/>
  <c r="BH250" i="5"/>
  <c r="BG250" i="5"/>
  <c r="BE250" i="5"/>
  <c r="T250" i="5"/>
  <c r="R250" i="5"/>
  <c r="P250" i="5"/>
  <c r="BI249" i="5"/>
  <c r="BH249" i="5"/>
  <c r="BG249" i="5"/>
  <c r="BE249" i="5"/>
  <c r="T249" i="5"/>
  <c r="R249" i="5"/>
  <c r="P249" i="5"/>
  <c r="BI248" i="5"/>
  <c r="BH248" i="5"/>
  <c r="BG248" i="5"/>
  <c r="BE248" i="5"/>
  <c r="T248" i="5"/>
  <c r="R248" i="5"/>
  <c r="P248" i="5"/>
  <c r="BI247" i="5"/>
  <c r="BH247" i="5"/>
  <c r="BG247" i="5"/>
  <c r="BE247" i="5"/>
  <c r="T247" i="5"/>
  <c r="R247" i="5"/>
  <c r="P247" i="5"/>
  <c r="BI246" i="5"/>
  <c r="BH246" i="5"/>
  <c r="BG246" i="5"/>
  <c r="BE246" i="5"/>
  <c r="T246" i="5"/>
  <c r="R246" i="5"/>
  <c r="P246" i="5"/>
  <c r="BI245" i="5"/>
  <c r="BH245" i="5"/>
  <c r="BG245" i="5"/>
  <c r="BE245" i="5"/>
  <c r="T245" i="5"/>
  <c r="R245" i="5"/>
  <c r="P245" i="5"/>
  <c r="BI243" i="5"/>
  <c r="BH243" i="5"/>
  <c r="BG243" i="5"/>
  <c r="BE243" i="5"/>
  <c r="T243" i="5"/>
  <c r="T242" i="5"/>
  <c r="R243" i="5"/>
  <c r="R242" i="5"/>
  <c r="P243" i="5"/>
  <c r="P242" i="5"/>
  <c r="J122" i="5"/>
  <c r="BI239" i="5"/>
  <c r="BH239" i="5"/>
  <c r="BG239" i="5"/>
  <c r="BE239" i="5"/>
  <c r="T239" i="5"/>
  <c r="T238" i="5"/>
  <c r="R239" i="5"/>
  <c r="R238" i="5"/>
  <c r="P239" i="5"/>
  <c r="P238" i="5"/>
  <c r="BI237" i="5"/>
  <c r="BH237" i="5"/>
  <c r="BG237" i="5"/>
  <c r="BE237" i="5"/>
  <c r="T237" i="5"/>
  <c r="T236" i="5"/>
  <c r="R237" i="5"/>
  <c r="R236" i="5"/>
  <c r="P237" i="5"/>
  <c r="P236" i="5"/>
  <c r="BI235" i="5"/>
  <c r="BH235" i="5"/>
  <c r="BG235" i="5"/>
  <c r="BE235" i="5"/>
  <c r="T235" i="5"/>
  <c r="T234" i="5"/>
  <c r="R235" i="5"/>
  <c r="R234" i="5"/>
  <c r="P235" i="5"/>
  <c r="P234" i="5"/>
  <c r="BI233" i="5"/>
  <c r="BH233" i="5"/>
  <c r="BG233" i="5"/>
  <c r="BE233" i="5"/>
  <c r="T233" i="5"/>
  <c r="T232" i="5"/>
  <c r="R233" i="5"/>
  <c r="R232" i="5"/>
  <c r="P233" i="5"/>
  <c r="P232" i="5"/>
  <c r="BI231" i="5"/>
  <c r="BH231" i="5"/>
  <c r="BG231" i="5"/>
  <c r="BE231" i="5"/>
  <c r="T231" i="5"/>
  <c r="T230" i="5"/>
  <c r="R231" i="5"/>
  <c r="R230" i="5"/>
  <c r="P231" i="5"/>
  <c r="P230" i="5"/>
  <c r="BI229" i="5"/>
  <c r="BH229" i="5"/>
  <c r="BG229" i="5"/>
  <c r="BE229" i="5"/>
  <c r="T229" i="5"/>
  <c r="R229" i="5"/>
  <c r="P229" i="5"/>
  <c r="BI228" i="5"/>
  <c r="BH228" i="5"/>
  <c r="BG228" i="5"/>
  <c r="BE228" i="5"/>
  <c r="T228" i="5"/>
  <c r="R228" i="5"/>
  <c r="P228" i="5"/>
  <c r="BI227" i="5"/>
  <c r="BH227" i="5"/>
  <c r="BG227" i="5"/>
  <c r="BE227" i="5"/>
  <c r="T227" i="5"/>
  <c r="R227" i="5"/>
  <c r="P227" i="5"/>
  <c r="BI226" i="5"/>
  <c r="BH226" i="5"/>
  <c r="BG226" i="5"/>
  <c r="BE226" i="5"/>
  <c r="T226" i="5"/>
  <c r="R226" i="5"/>
  <c r="P226" i="5"/>
  <c r="BI225" i="5"/>
  <c r="BH225" i="5"/>
  <c r="BG225" i="5"/>
  <c r="BE225" i="5"/>
  <c r="T225" i="5"/>
  <c r="R225" i="5"/>
  <c r="P225" i="5"/>
  <c r="BI224" i="5"/>
  <c r="BH224" i="5"/>
  <c r="BG224" i="5"/>
  <c r="BE224" i="5"/>
  <c r="T224" i="5"/>
  <c r="R224" i="5"/>
  <c r="P224" i="5"/>
  <c r="BI222" i="5"/>
  <c r="BH222" i="5"/>
  <c r="BG222" i="5"/>
  <c r="BE222" i="5"/>
  <c r="T222" i="5"/>
  <c r="R222" i="5"/>
  <c r="P222" i="5"/>
  <c r="BI221" i="5"/>
  <c r="BH221" i="5"/>
  <c r="BG221" i="5"/>
  <c r="BE221" i="5"/>
  <c r="T221" i="5"/>
  <c r="R221" i="5"/>
  <c r="P221" i="5"/>
  <c r="BI220" i="5"/>
  <c r="BH220" i="5"/>
  <c r="BG220" i="5"/>
  <c r="BE220" i="5"/>
  <c r="T220" i="5"/>
  <c r="R220" i="5"/>
  <c r="P220" i="5"/>
  <c r="BI219" i="5"/>
  <c r="BH219" i="5"/>
  <c r="BG219" i="5"/>
  <c r="BE219" i="5"/>
  <c r="T219" i="5"/>
  <c r="R219" i="5"/>
  <c r="P219" i="5"/>
  <c r="BI217" i="5"/>
  <c r="BH217" i="5"/>
  <c r="BG217" i="5"/>
  <c r="BE217" i="5"/>
  <c r="T217" i="5"/>
  <c r="R217" i="5"/>
  <c r="P217" i="5"/>
  <c r="BI216" i="5"/>
  <c r="BH216" i="5"/>
  <c r="BG216" i="5"/>
  <c r="BE216" i="5"/>
  <c r="T216" i="5"/>
  <c r="R216" i="5"/>
  <c r="P216" i="5"/>
  <c r="BI215" i="5"/>
  <c r="BH215" i="5"/>
  <c r="BG215" i="5"/>
  <c r="BE215" i="5"/>
  <c r="T215" i="5"/>
  <c r="R215" i="5"/>
  <c r="P215" i="5"/>
  <c r="BI213" i="5"/>
  <c r="BH213" i="5"/>
  <c r="BG213" i="5"/>
  <c r="BE213" i="5"/>
  <c r="T213" i="5"/>
  <c r="R213" i="5"/>
  <c r="P213" i="5"/>
  <c r="BI212" i="5"/>
  <c r="BH212" i="5"/>
  <c r="BG212" i="5"/>
  <c r="BE212" i="5"/>
  <c r="T212" i="5"/>
  <c r="R212" i="5"/>
  <c r="P212" i="5"/>
  <c r="BI211" i="5"/>
  <c r="BH211" i="5"/>
  <c r="BG211" i="5"/>
  <c r="BE211" i="5"/>
  <c r="T211" i="5"/>
  <c r="R211" i="5"/>
  <c r="P211" i="5"/>
  <c r="BI209" i="5"/>
  <c r="BH209" i="5"/>
  <c r="BG209" i="5"/>
  <c r="BE209" i="5"/>
  <c r="T209" i="5"/>
  <c r="R209" i="5"/>
  <c r="P209" i="5"/>
  <c r="BI208" i="5"/>
  <c r="BH208" i="5"/>
  <c r="BG208" i="5"/>
  <c r="BE208" i="5"/>
  <c r="T208" i="5"/>
  <c r="R208" i="5"/>
  <c r="P208" i="5"/>
  <c r="BI207" i="5"/>
  <c r="BH207" i="5"/>
  <c r="BG207" i="5"/>
  <c r="BE207" i="5"/>
  <c r="T207" i="5"/>
  <c r="R207" i="5"/>
  <c r="P207" i="5"/>
  <c r="BI206" i="5"/>
  <c r="BH206" i="5"/>
  <c r="BG206" i="5"/>
  <c r="BE206" i="5"/>
  <c r="T206" i="5"/>
  <c r="R206" i="5"/>
  <c r="P206" i="5"/>
  <c r="BI205" i="5"/>
  <c r="BH205" i="5"/>
  <c r="BG205" i="5"/>
  <c r="BE205" i="5"/>
  <c r="T205" i="5"/>
  <c r="R205" i="5"/>
  <c r="P205" i="5"/>
  <c r="BI203" i="5"/>
  <c r="BH203" i="5"/>
  <c r="BG203" i="5"/>
  <c r="BE203" i="5"/>
  <c r="T203" i="5"/>
  <c r="T202" i="5"/>
  <c r="R203" i="5"/>
  <c r="R202" i="5"/>
  <c r="P203" i="5"/>
  <c r="P202" i="5"/>
  <c r="BI201" i="5"/>
  <c r="BH201" i="5"/>
  <c r="BG201" i="5"/>
  <c r="BE201" i="5"/>
  <c r="T201" i="5"/>
  <c r="R201" i="5"/>
  <c r="P201" i="5"/>
  <c r="BI200" i="5"/>
  <c r="BH200" i="5"/>
  <c r="BG200" i="5"/>
  <c r="BE200" i="5"/>
  <c r="T200" i="5"/>
  <c r="R200" i="5"/>
  <c r="P200" i="5"/>
  <c r="BI199" i="5"/>
  <c r="BH199" i="5"/>
  <c r="BG199" i="5"/>
  <c r="BE199" i="5"/>
  <c r="T199" i="5"/>
  <c r="R199" i="5"/>
  <c r="P199" i="5"/>
  <c r="BI197" i="5"/>
  <c r="BH197" i="5"/>
  <c r="BG197" i="5"/>
  <c r="BE197" i="5"/>
  <c r="T197" i="5"/>
  <c r="R197" i="5"/>
  <c r="P197" i="5"/>
  <c r="BI196" i="5"/>
  <c r="BH196" i="5"/>
  <c r="BG196" i="5"/>
  <c r="BE196" i="5"/>
  <c r="T196" i="5"/>
  <c r="R196" i="5"/>
  <c r="P196" i="5"/>
  <c r="BI195" i="5"/>
  <c r="BH195" i="5"/>
  <c r="BG195" i="5"/>
  <c r="BE195" i="5"/>
  <c r="T195" i="5"/>
  <c r="R195" i="5"/>
  <c r="P195" i="5"/>
  <c r="BI194" i="5"/>
  <c r="BH194" i="5"/>
  <c r="BG194" i="5"/>
  <c r="BE194" i="5"/>
  <c r="T194" i="5"/>
  <c r="R194" i="5"/>
  <c r="P194" i="5"/>
  <c r="BI193" i="5"/>
  <c r="BH193" i="5"/>
  <c r="BG193" i="5"/>
  <c r="BE193" i="5"/>
  <c r="T193" i="5"/>
  <c r="R193" i="5"/>
  <c r="P193" i="5"/>
  <c r="BI192" i="5"/>
  <c r="BH192" i="5"/>
  <c r="BG192" i="5"/>
  <c r="BE192" i="5"/>
  <c r="T192" i="5"/>
  <c r="R192" i="5"/>
  <c r="P192" i="5"/>
  <c r="BI191" i="5"/>
  <c r="BH191" i="5"/>
  <c r="BG191" i="5"/>
  <c r="BE191" i="5"/>
  <c r="T191" i="5"/>
  <c r="R191" i="5"/>
  <c r="P191" i="5"/>
  <c r="BI190" i="5"/>
  <c r="BH190" i="5"/>
  <c r="BG190" i="5"/>
  <c r="BE190" i="5"/>
  <c r="T190" i="5"/>
  <c r="R190" i="5"/>
  <c r="P190" i="5"/>
  <c r="BI189" i="5"/>
  <c r="BH189" i="5"/>
  <c r="BG189" i="5"/>
  <c r="BE189" i="5"/>
  <c r="T189" i="5"/>
  <c r="R189" i="5"/>
  <c r="P189" i="5"/>
  <c r="BI188" i="5"/>
  <c r="BH188" i="5"/>
  <c r="BG188" i="5"/>
  <c r="BE188" i="5"/>
  <c r="T188" i="5"/>
  <c r="R188" i="5"/>
  <c r="P188" i="5"/>
  <c r="BI187" i="5"/>
  <c r="BH187" i="5"/>
  <c r="BG187" i="5"/>
  <c r="BE187" i="5"/>
  <c r="T187" i="5"/>
  <c r="R187" i="5"/>
  <c r="P187" i="5"/>
  <c r="BI186" i="5"/>
  <c r="BH186" i="5"/>
  <c r="BG186" i="5"/>
  <c r="BE186" i="5"/>
  <c r="T186" i="5"/>
  <c r="R186" i="5"/>
  <c r="P186" i="5"/>
  <c r="BI185" i="5"/>
  <c r="BH185" i="5"/>
  <c r="BG185" i="5"/>
  <c r="BE185" i="5"/>
  <c r="T185" i="5"/>
  <c r="R185" i="5"/>
  <c r="P185" i="5"/>
  <c r="BI184" i="5"/>
  <c r="BH184" i="5"/>
  <c r="BG184" i="5"/>
  <c r="BE184" i="5"/>
  <c r="T184" i="5"/>
  <c r="R184" i="5"/>
  <c r="P184" i="5"/>
  <c r="BI182" i="5"/>
  <c r="BH182" i="5"/>
  <c r="BG182" i="5"/>
  <c r="BE182" i="5"/>
  <c r="T182" i="5"/>
  <c r="R182" i="5"/>
  <c r="P182" i="5"/>
  <c r="BI181" i="5"/>
  <c r="BH181" i="5"/>
  <c r="BG181" i="5"/>
  <c r="BE181" i="5"/>
  <c r="T181" i="5"/>
  <c r="R181" i="5"/>
  <c r="P181" i="5"/>
  <c r="BI179" i="5"/>
  <c r="BH179" i="5"/>
  <c r="BG179" i="5"/>
  <c r="BE179" i="5"/>
  <c r="T179" i="5"/>
  <c r="T178" i="5"/>
  <c r="R179" i="5"/>
  <c r="R178" i="5"/>
  <c r="P179" i="5"/>
  <c r="P178" i="5"/>
  <c r="BI177" i="5"/>
  <c r="BH177" i="5"/>
  <c r="BG177" i="5"/>
  <c r="BE177" i="5"/>
  <c r="T177" i="5"/>
  <c r="R177" i="5"/>
  <c r="P177" i="5"/>
  <c r="BI176" i="5"/>
  <c r="BH176" i="5"/>
  <c r="BG176" i="5"/>
  <c r="BE176" i="5"/>
  <c r="T176" i="5"/>
  <c r="R176" i="5"/>
  <c r="P176" i="5"/>
  <c r="BI174" i="5"/>
  <c r="BH174" i="5"/>
  <c r="BG174" i="5"/>
  <c r="BE174" i="5"/>
  <c r="T174" i="5"/>
  <c r="T173" i="5"/>
  <c r="R174" i="5"/>
  <c r="R173" i="5" s="1"/>
  <c r="P174" i="5"/>
  <c r="P173" i="5"/>
  <c r="BI172" i="5"/>
  <c r="BH172" i="5"/>
  <c r="BG172" i="5"/>
  <c r="BE172" i="5"/>
  <c r="T172" i="5"/>
  <c r="T171" i="5"/>
  <c r="R172" i="5"/>
  <c r="R171" i="5"/>
  <c r="P172" i="5"/>
  <c r="P171" i="5"/>
  <c r="BI170" i="5"/>
  <c r="BH170" i="5"/>
  <c r="BG170" i="5"/>
  <c r="BE170" i="5"/>
  <c r="T170" i="5"/>
  <c r="R170" i="5"/>
  <c r="P170" i="5"/>
  <c r="BI169" i="5"/>
  <c r="BH169" i="5"/>
  <c r="BG169" i="5"/>
  <c r="BE169" i="5"/>
  <c r="T169" i="5"/>
  <c r="R169" i="5"/>
  <c r="P169" i="5"/>
  <c r="BI168" i="5"/>
  <c r="BH168" i="5"/>
  <c r="BG168" i="5"/>
  <c r="BE168" i="5"/>
  <c r="T168" i="5"/>
  <c r="R168" i="5"/>
  <c r="P168" i="5"/>
  <c r="BI167" i="5"/>
  <c r="BH167" i="5"/>
  <c r="BG167" i="5"/>
  <c r="BE167" i="5"/>
  <c r="T167" i="5"/>
  <c r="R167" i="5"/>
  <c r="P167" i="5"/>
  <c r="BI165" i="5"/>
  <c r="BH165" i="5"/>
  <c r="BG165" i="5"/>
  <c r="BE165" i="5"/>
  <c r="T165" i="5"/>
  <c r="R165" i="5"/>
  <c r="P165" i="5"/>
  <c r="F156" i="5"/>
  <c r="E154" i="5"/>
  <c r="F93" i="5"/>
  <c r="E91" i="5"/>
  <c r="J28" i="5"/>
  <c r="E28" i="5"/>
  <c r="J159" i="5"/>
  <c r="J27" i="5"/>
  <c r="J25" i="5"/>
  <c r="E25" i="5"/>
  <c r="J158" i="5"/>
  <c r="J24" i="5"/>
  <c r="J22" i="5"/>
  <c r="E22" i="5"/>
  <c r="F159" i="5"/>
  <c r="J21" i="5"/>
  <c r="J19" i="5"/>
  <c r="E19" i="5"/>
  <c r="F95" i="5"/>
  <c r="J18" i="5"/>
  <c r="J16" i="5"/>
  <c r="J156" i="5"/>
  <c r="E7" i="5"/>
  <c r="E148" i="5"/>
  <c r="J41" i="4"/>
  <c r="J40" i="4"/>
  <c r="AY99" i="1"/>
  <c r="J39" i="4"/>
  <c r="AX99" i="1"/>
  <c r="BI216" i="4"/>
  <c r="BH216" i="4"/>
  <c r="BG216" i="4"/>
  <c r="BE216" i="4"/>
  <c r="T216" i="4"/>
  <c r="R216" i="4"/>
  <c r="P216" i="4"/>
  <c r="BI215" i="4"/>
  <c r="BH215" i="4"/>
  <c r="BG215" i="4"/>
  <c r="BE215" i="4"/>
  <c r="T215" i="4"/>
  <c r="R215" i="4"/>
  <c r="P215" i="4"/>
  <c r="BI214" i="4"/>
  <c r="BH214" i="4"/>
  <c r="BG214" i="4"/>
  <c r="BE214" i="4"/>
  <c r="T214" i="4"/>
  <c r="R214" i="4"/>
  <c r="P214" i="4"/>
  <c r="BI213" i="4"/>
  <c r="BH213" i="4"/>
  <c r="BG213" i="4"/>
  <c r="BE213" i="4"/>
  <c r="T213" i="4"/>
  <c r="R213" i="4"/>
  <c r="P213" i="4"/>
  <c r="BI211" i="4"/>
  <c r="BH211" i="4"/>
  <c r="BG211" i="4"/>
  <c r="BE211" i="4"/>
  <c r="T211" i="4"/>
  <c r="T210" i="4"/>
  <c r="R211" i="4"/>
  <c r="R210" i="4"/>
  <c r="P211" i="4"/>
  <c r="P210" i="4"/>
  <c r="BI209" i="4"/>
  <c r="BH209" i="4"/>
  <c r="BG209" i="4"/>
  <c r="BE209" i="4"/>
  <c r="T209" i="4"/>
  <c r="R209" i="4"/>
  <c r="P209" i="4"/>
  <c r="BI208" i="4"/>
  <c r="BH208" i="4"/>
  <c r="BG208" i="4"/>
  <c r="BE208" i="4"/>
  <c r="T208" i="4"/>
  <c r="R208" i="4"/>
  <c r="P208" i="4"/>
  <c r="BI206" i="4"/>
  <c r="BH206" i="4"/>
  <c r="BG206" i="4"/>
  <c r="BE206" i="4"/>
  <c r="T206" i="4"/>
  <c r="R206" i="4"/>
  <c r="P206" i="4"/>
  <c r="BI205" i="4"/>
  <c r="BH205" i="4"/>
  <c r="BG205" i="4"/>
  <c r="BE205" i="4"/>
  <c r="T205" i="4"/>
  <c r="R205" i="4"/>
  <c r="P205" i="4"/>
  <c r="BI204" i="4"/>
  <c r="BH204" i="4"/>
  <c r="BG204" i="4"/>
  <c r="BE204" i="4"/>
  <c r="T204" i="4"/>
  <c r="R204" i="4"/>
  <c r="P204" i="4"/>
  <c r="BI203" i="4"/>
  <c r="BH203" i="4"/>
  <c r="BG203" i="4"/>
  <c r="BE203" i="4"/>
  <c r="T203" i="4"/>
  <c r="R203" i="4"/>
  <c r="P203" i="4"/>
  <c r="BI202" i="4"/>
  <c r="BH202" i="4"/>
  <c r="BG202" i="4"/>
  <c r="BE202" i="4"/>
  <c r="T202" i="4"/>
  <c r="R202" i="4"/>
  <c r="P202" i="4"/>
  <c r="BI201" i="4"/>
  <c r="BH201" i="4"/>
  <c r="BG201" i="4"/>
  <c r="BE201" i="4"/>
  <c r="T201" i="4"/>
  <c r="R201" i="4"/>
  <c r="P201" i="4"/>
  <c r="BI200" i="4"/>
  <c r="BH200" i="4"/>
  <c r="BG200" i="4"/>
  <c r="BE200" i="4"/>
  <c r="T200" i="4"/>
  <c r="R200" i="4"/>
  <c r="P200" i="4"/>
  <c r="BI199" i="4"/>
  <c r="BH199" i="4"/>
  <c r="BG199" i="4"/>
  <c r="BE199" i="4"/>
  <c r="T199" i="4"/>
  <c r="R199" i="4"/>
  <c r="P199" i="4"/>
  <c r="BI198" i="4"/>
  <c r="BH198" i="4"/>
  <c r="BG198" i="4"/>
  <c r="BE198" i="4"/>
  <c r="T198" i="4"/>
  <c r="R198" i="4"/>
  <c r="P198" i="4"/>
  <c r="BI197" i="4"/>
  <c r="BH197" i="4"/>
  <c r="BG197" i="4"/>
  <c r="BE197" i="4"/>
  <c r="T197" i="4"/>
  <c r="R197" i="4"/>
  <c r="P197" i="4"/>
  <c r="BI196" i="4"/>
  <c r="BH196" i="4"/>
  <c r="BG196" i="4"/>
  <c r="BE196" i="4"/>
  <c r="T196" i="4"/>
  <c r="R196" i="4"/>
  <c r="P196" i="4"/>
  <c r="BI195" i="4"/>
  <c r="BH195" i="4"/>
  <c r="BG195" i="4"/>
  <c r="BE195" i="4"/>
  <c r="T195" i="4"/>
  <c r="R195" i="4"/>
  <c r="P195" i="4"/>
  <c r="BI194" i="4"/>
  <c r="BH194" i="4"/>
  <c r="BG194" i="4"/>
  <c r="BE194" i="4"/>
  <c r="T194" i="4"/>
  <c r="R194" i="4"/>
  <c r="P194" i="4"/>
  <c r="BI193" i="4"/>
  <c r="BH193" i="4"/>
  <c r="BG193" i="4"/>
  <c r="BE193" i="4"/>
  <c r="T193" i="4"/>
  <c r="R193" i="4"/>
  <c r="P193" i="4"/>
  <c r="BI192" i="4"/>
  <c r="BH192" i="4"/>
  <c r="BG192" i="4"/>
  <c r="BE192" i="4"/>
  <c r="T192" i="4"/>
  <c r="R192" i="4"/>
  <c r="P192" i="4"/>
  <c r="BI191" i="4"/>
  <c r="BH191" i="4"/>
  <c r="BG191" i="4"/>
  <c r="BE191" i="4"/>
  <c r="T191" i="4"/>
  <c r="R191" i="4"/>
  <c r="P191" i="4"/>
  <c r="BI190" i="4"/>
  <c r="BH190" i="4"/>
  <c r="BG190" i="4"/>
  <c r="BE190" i="4"/>
  <c r="T190" i="4"/>
  <c r="R190" i="4"/>
  <c r="P190" i="4"/>
  <c r="BI189" i="4"/>
  <c r="BH189" i="4"/>
  <c r="BG189" i="4"/>
  <c r="BE189" i="4"/>
  <c r="T189" i="4"/>
  <c r="R189" i="4"/>
  <c r="P189" i="4"/>
  <c r="BI187" i="4"/>
  <c r="BH187" i="4"/>
  <c r="BG187" i="4"/>
  <c r="BE187" i="4"/>
  <c r="T187" i="4"/>
  <c r="R187" i="4"/>
  <c r="P187" i="4"/>
  <c r="BI186" i="4"/>
  <c r="BH186" i="4"/>
  <c r="BG186" i="4"/>
  <c r="BE186" i="4"/>
  <c r="T186" i="4"/>
  <c r="R186" i="4"/>
  <c r="P186" i="4"/>
  <c r="BI185" i="4"/>
  <c r="BH185" i="4"/>
  <c r="BG185" i="4"/>
  <c r="BE185" i="4"/>
  <c r="T185" i="4"/>
  <c r="R185" i="4"/>
  <c r="P185" i="4"/>
  <c r="BI184" i="4"/>
  <c r="BH184" i="4"/>
  <c r="BG184" i="4"/>
  <c r="BE184" i="4"/>
  <c r="T184" i="4"/>
  <c r="R184" i="4"/>
  <c r="P184" i="4"/>
  <c r="BI182" i="4"/>
  <c r="BH182" i="4"/>
  <c r="BG182" i="4"/>
  <c r="BE182" i="4"/>
  <c r="T182" i="4"/>
  <c r="R182" i="4"/>
  <c r="P182" i="4"/>
  <c r="BI181" i="4"/>
  <c r="BH181" i="4"/>
  <c r="BG181" i="4"/>
  <c r="BE181" i="4"/>
  <c r="T181" i="4"/>
  <c r="R181" i="4"/>
  <c r="P181" i="4"/>
  <c r="BI180" i="4"/>
  <c r="BH180" i="4"/>
  <c r="BG180" i="4"/>
  <c r="BE180" i="4"/>
  <c r="T180" i="4"/>
  <c r="R180" i="4"/>
  <c r="P180" i="4"/>
  <c r="BI179" i="4"/>
  <c r="BH179" i="4"/>
  <c r="BG179" i="4"/>
  <c r="BE179" i="4"/>
  <c r="T179" i="4"/>
  <c r="R179" i="4"/>
  <c r="P179" i="4"/>
  <c r="BI178" i="4"/>
  <c r="BH178" i="4"/>
  <c r="BG178" i="4"/>
  <c r="BE178" i="4"/>
  <c r="T178" i="4"/>
  <c r="R178" i="4"/>
  <c r="P178" i="4"/>
  <c r="BI177" i="4"/>
  <c r="BH177" i="4"/>
  <c r="BG177" i="4"/>
  <c r="BE177" i="4"/>
  <c r="T177" i="4"/>
  <c r="R177" i="4"/>
  <c r="P177" i="4"/>
  <c r="BI176" i="4"/>
  <c r="BH176" i="4"/>
  <c r="BG176" i="4"/>
  <c r="BE176" i="4"/>
  <c r="T176" i="4"/>
  <c r="R176" i="4"/>
  <c r="P176" i="4"/>
  <c r="BI175" i="4"/>
  <c r="BH175" i="4"/>
  <c r="BG175" i="4"/>
  <c r="BE175" i="4"/>
  <c r="T175" i="4"/>
  <c r="R175" i="4"/>
  <c r="P175" i="4"/>
  <c r="BI174" i="4"/>
  <c r="BH174" i="4"/>
  <c r="BG174" i="4"/>
  <c r="BE174" i="4"/>
  <c r="T174" i="4"/>
  <c r="R174" i="4"/>
  <c r="P174" i="4"/>
  <c r="BI173" i="4"/>
  <c r="BH173" i="4"/>
  <c r="BG173" i="4"/>
  <c r="BE173" i="4"/>
  <c r="T173" i="4"/>
  <c r="R173" i="4"/>
  <c r="P173" i="4"/>
  <c r="BI171" i="4"/>
  <c r="BH171" i="4"/>
  <c r="BG171" i="4"/>
  <c r="BE171" i="4"/>
  <c r="T171" i="4"/>
  <c r="R171" i="4"/>
  <c r="P171" i="4"/>
  <c r="BI170" i="4"/>
  <c r="BH170" i="4"/>
  <c r="BG170" i="4"/>
  <c r="BE170" i="4"/>
  <c r="T170" i="4"/>
  <c r="R170" i="4"/>
  <c r="P170" i="4"/>
  <c r="BI169" i="4"/>
  <c r="BH169" i="4"/>
  <c r="BG169" i="4"/>
  <c r="BE169" i="4"/>
  <c r="T169" i="4"/>
  <c r="R169" i="4"/>
  <c r="P169" i="4"/>
  <c r="BI168" i="4"/>
  <c r="BH168" i="4"/>
  <c r="BG168" i="4"/>
  <c r="BE168" i="4"/>
  <c r="T168" i="4"/>
  <c r="R168" i="4"/>
  <c r="P168" i="4"/>
  <c r="BI167" i="4"/>
  <c r="BH167" i="4"/>
  <c r="BG167" i="4"/>
  <c r="BE167" i="4"/>
  <c r="T167" i="4"/>
  <c r="R167" i="4"/>
  <c r="P167" i="4"/>
  <c r="BI166" i="4"/>
  <c r="BH166" i="4"/>
  <c r="BG166" i="4"/>
  <c r="BE166" i="4"/>
  <c r="T166" i="4"/>
  <c r="R166" i="4"/>
  <c r="P166" i="4"/>
  <c r="BI165" i="4"/>
  <c r="BH165" i="4"/>
  <c r="BG165" i="4"/>
  <c r="BE165" i="4"/>
  <c r="T165" i="4"/>
  <c r="R165" i="4"/>
  <c r="P165" i="4"/>
  <c r="BI164" i="4"/>
  <c r="BH164" i="4"/>
  <c r="BG164" i="4"/>
  <c r="BE164" i="4"/>
  <c r="T164" i="4"/>
  <c r="R164" i="4"/>
  <c r="P164" i="4"/>
  <c r="BI163" i="4"/>
  <c r="BH163" i="4"/>
  <c r="BG163" i="4"/>
  <c r="BE163" i="4"/>
  <c r="T163" i="4"/>
  <c r="R163" i="4"/>
  <c r="P163" i="4"/>
  <c r="BI162" i="4"/>
  <c r="BH162" i="4"/>
  <c r="BG162" i="4"/>
  <c r="BE162" i="4"/>
  <c r="T162" i="4"/>
  <c r="R162" i="4"/>
  <c r="P162" i="4"/>
  <c r="BI161" i="4"/>
  <c r="BH161" i="4"/>
  <c r="BG161" i="4"/>
  <c r="BE161" i="4"/>
  <c r="T161" i="4"/>
  <c r="R161" i="4"/>
  <c r="P161" i="4"/>
  <c r="BI159" i="4"/>
  <c r="BH159" i="4"/>
  <c r="BG159" i="4"/>
  <c r="BE159" i="4"/>
  <c r="T159" i="4"/>
  <c r="R159" i="4"/>
  <c r="P159" i="4"/>
  <c r="BI158" i="4"/>
  <c r="BH158" i="4"/>
  <c r="BG158" i="4"/>
  <c r="BE158" i="4"/>
  <c r="T158" i="4"/>
  <c r="R158" i="4"/>
  <c r="P158" i="4"/>
  <c r="BI157" i="4"/>
  <c r="BH157" i="4"/>
  <c r="BG157" i="4"/>
  <c r="BE157" i="4"/>
  <c r="T157" i="4"/>
  <c r="R157" i="4"/>
  <c r="P157" i="4"/>
  <c r="BI156" i="4"/>
  <c r="BH156" i="4"/>
  <c r="BG156" i="4"/>
  <c r="BE156" i="4"/>
  <c r="T156" i="4"/>
  <c r="R156" i="4"/>
  <c r="P156" i="4"/>
  <c r="BI155" i="4"/>
  <c r="BH155" i="4"/>
  <c r="BG155" i="4"/>
  <c r="BE155" i="4"/>
  <c r="T155" i="4"/>
  <c r="R155" i="4"/>
  <c r="P155" i="4"/>
  <c r="BI154" i="4"/>
  <c r="BH154" i="4"/>
  <c r="BG154" i="4"/>
  <c r="BE154" i="4"/>
  <c r="T154" i="4"/>
  <c r="R154" i="4"/>
  <c r="P154" i="4"/>
  <c r="BI153" i="4"/>
  <c r="BH153" i="4"/>
  <c r="BG153" i="4"/>
  <c r="BE153" i="4"/>
  <c r="T153" i="4"/>
  <c r="R153" i="4"/>
  <c r="P153" i="4"/>
  <c r="BI152" i="4"/>
  <c r="BH152" i="4"/>
  <c r="BG152" i="4"/>
  <c r="BE152" i="4"/>
  <c r="T152" i="4"/>
  <c r="R152" i="4"/>
  <c r="P152" i="4"/>
  <c r="BI151" i="4"/>
  <c r="BH151" i="4"/>
  <c r="BG151" i="4"/>
  <c r="BE151" i="4"/>
  <c r="T151" i="4"/>
  <c r="R151" i="4"/>
  <c r="P151" i="4"/>
  <c r="BI150" i="4"/>
  <c r="BH150" i="4"/>
  <c r="BG150" i="4"/>
  <c r="BE150" i="4"/>
  <c r="T150" i="4"/>
  <c r="R150" i="4"/>
  <c r="P150" i="4"/>
  <c r="BI148" i="4"/>
  <c r="BH148" i="4"/>
  <c r="BG148" i="4"/>
  <c r="BE148" i="4"/>
  <c r="T148" i="4"/>
  <c r="R148" i="4"/>
  <c r="P148" i="4"/>
  <c r="BI147" i="4"/>
  <c r="BH147" i="4"/>
  <c r="BG147" i="4"/>
  <c r="BE147" i="4"/>
  <c r="T147" i="4"/>
  <c r="R147" i="4"/>
  <c r="P147" i="4"/>
  <c r="BI146" i="4"/>
  <c r="BH146" i="4"/>
  <c r="BG146" i="4"/>
  <c r="BE146" i="4"/>
  <c r="T146" i="4"/>
  <c r="R146" i="4"/>
  <c r="P146" i="4"/>
  <c r="BI144" i="4"/>
  <c r="BH144" i="4"/>
  <c r="BG144" i="4"/>
  <c r="BE144" i="4"/>
  <c r="T144" i="4"/>
  <c r="R144" i="4"/>
  <c r="P144" i="4"/>
  <c r="BI143" i="4"/>
  <c r="BH143" i="4"/>
  <c r="BG143" i="4"/>
  <c r="BE143" i="4"/>
  <c r="T143" i="4"/>
  <c r="R143" i="4"/>
  <c r="P143" i="4"/>
  <c r="BI142" i="4"/>
  <c r="BH142" i="4"/>
  <c r="BG142" i="4"/>
  <c r="BE142" i="4"/>
  <c r="T142" i="4"/>
  <c r="R142" i="4"/>
  <c r="P142" i="4"/>
  <c r="BI141" i="4"/>
  <c r="BH141" i="4"/>
  <c r="BG141" i="4"/>
  <c r="BE141" i="4"/>
  <c r="T141" i="4"/>
  <c r="R141" i="4"/>
  <c r="P141" i="4"/>
  <c r="BI140" i="4"/>
  <c r="BH140" i="4"/>
  <c r="BG140" i="4"/>
  <c r="BE140" i="4"/>
  <c r="T140" i="4"/>
  <c r="R140" i="4"/>
  <c r="P140" i="4"/>
  <c r="BI139" i="4"/>
  <c r="BH139" i="4"/>
  <c r="BG139" i="4"/>
  <c r="BE139" i="4"/>
  <c r="T139" i="4"/>
  <c r="R139" i="4"/>
  <c r="P139" i="4"/>
  <c r="BI137" i="4"/>
  <c r="BH137" i="4"/>
  <c r="BG137" i="4"/>
  <c r="BE137" i="4"/>
  <c r="T137" i="4"/>
  <c r="R137" i="4"/>
  <c r="P137" i="4"/>
  <c r="BI136" i="4"/>
  <c r="BH136" i="4"/>
  <c r="BG136" i="4"/>
  <c r="BE136" i="4"/>
  <c r="T136" i="4"/>
  <c r="R136" i="4"/>
  <c r="P136" i="4"/>
  <c r="F128" i="4"/>
  <c r="E126" i="4"/>
  <c r="F93" i="4"/>
  <c r="E91" i="4"/>
  <c r="J28" i="4"/>
  <c r="E28" i="4"/>
  <c r="J131" i="4"/>
  <c r="J27" i="4"/>
  <c r="J25" i="4"/>
  <c r="E25" i="4"/>
  <c r="J95" i="4"/>
  <c r="J24" i="4"/>
  <c r="J22" i="4"/>
  <c r="E22" i="4"/>
  <c r="F131" i="4"/>
  <c r="J21" i="4"/>
  <c r="J19" i="4"/>
  <c r="E19" i="4"/>
  <c r="F130" i="4"/>
  <c r="J18" i="4"/>
  <c r="J16" i="4"/>
  <c r="J128" i="4"/>
  <c r="E7" i="4"/>
  <c r="E120" i="4"/>
  <c r="J41" i="3"/>
  <c r="J40" i="3"/>
  <c r="AY98" i="1"/>
  <c r="J39" i="3"/>
  <c r="AX98" i="1"/>
  <c r="BI551" i="3"/>
  <c r="BH551" i="3"/>
  <c r="BG551" i="3"/>
  <c r="BE551" i="3"/>
  <c r="T551" i="3"/>
  <c r="R551" i="3"/>
  <c r="P551" i="3"/>
  <c r="BI547" i="3"/>
  <c r="BH547" i="3"/>
  <c r="BG547" i="3"/>
  <c r="BE547" i="3"/>
  <c r="T547" i="3"/>
  <c r="R547" i="3"/>
  <c r="P547" i="3"/>
  <c r="BI543" i="3"/>
  <c r="BH543" i="3"/>
  <c r="BG543" i="3"/>
  <c r="BE543" i="3"/>
  <c r="T543" i="3"/>
  <c r="R543" i="3"/>
  <c r="P543" i="3"/>
  <c r="BI540" i="3"/>
  <c r="BH540" i="3"/>
  <c r="BG540" i="3"/>
  <c r="BE540" i="3"/>
  <c r="T540" i="3"/>
  <c r="R540" i="3"/>
  <c r="P540" i="3"/>
  <c r="BI536" i="3"/>
  <c r="BH536" i="3"/>
  <c r="BG536" i="3"/>
  <c r="BE536" i="3"/>
  <c r="T536" i="3"/>
  <c r="T535" i="3"/>
  <c r="R536" i="3"/>
  <c r="R535" i="3"/>
  <c r="P536" i="3"/>
  <c r="P535" i="3"/>
  <c r="BI533" i="3"/>
  <c r="BH533" i="3"/>
  <c r="BG533" i="3"/>
  <c r="BE533" i="3"/>
  <c r="T533" i="3"/>
  <c r="R533" i="3"/>
  <c r="P533" i="3"/>
  <c r="BI528" i="3"/>
  <c r="BH528" i="3"/>
  <c r="BG528" i="3"/>
  <c r="BE528" i="3"/>
  <c r="T528" i="3"/>
  <c r="R528" i="3"/>
  <c r="P528" i="3"/>
  <c r="BI520" i="3"/>
  <c r="BH520" i="3"/>
  <c r="BG520" i="3"/>
  <c r="BE520" i="3"/>
  <c r="T520" i="3"/>
  <c r="R520" i="3"/>
  <c r="P520" i="3"/>
  <c r="BI512" i="3"/>
  <c r="BH512" i="3"/>
  <c r="BG512" i="3"/>
  <c r="BE512" i="3"/>
  <c r="T512" i="3"/>
  <c r="R512" i="3"/>
  <c r="P512" i="3"/>
  <c r="BI509" i="3"/>
  <c r="BH509" i="3"/>
  <c r="BG509" i="3"/>
  <c r="BE509" i="3"/>
  <c r="T509" i="3"/>
  <c r="R509" i="3"/>
  <c r="P509" i="3"/>
  <c r="BI506" i="3"/>
  <c r="BH506" i="3"/>
  <c r="BG506" i="3"/>
  <c r="BE506" i="3"/>
  <c r="T506" i="3"/>
  <c r="R506" i="3"/>
  <c r="P506" i="3"/>
  <c r="BI503" i="3"/>
  <c r="BH503" i="3"/>
  <c r="BG503" i="3"/>
  <c r="BE503" i="3"/>
  <c r="T503" i="3"/>
  <c r="R503" i="3"/>
  <c r="P503" i="3"/>
  <c r="BI499" i="3"/>
  <c r="BH499" i="3"/>
  <c r="BG499" i="3"/>
  <c r="BE499" i="3"/>
  <c r="T499" i="3"/>
  <c r="R499" i="3"/>
  <c r="P499" i="3"/>
  <c r="BI494" i="3"/>
  <c r="BH494" i="3"/>
  <c r="BG494" i="3"/>
  <c r="BE494" i="3"/>
  <c r="T494" i="3"/>
  <c r="R494" i="3"/>
  <c r="P494" i="3"/>
  <c r="BI489" i="3"/>
  <c r="BH489" i="3"/>
  <c r="BG489" i="3"/>
  <c r="BE489" i="3"/>
  <c r="T489" i="3"/>
  <c r="R489" i="3"/>
  <c r="P489" i="3"/>
  <c r="BI484" i="3"/>
  <c r="BH484" i="3"/>
  <c r="BG484" i="3"/>
  <c r="BE484" i="3"/>
  <c r="T484" i="3"/>
  <c r="R484" i="3"/>
  <c r="P484" i="3"/>
  <c r="BI476" i="3"/>
  <c r="BH476" i="3"/>
  <c r="BG476" i="3"/>
  <c r="BE476" i="3"/>
  <c r="T476" i="3"/>
  <c r="R476" i="3"/>
  <c r="P476" i="3"/>
  <c r="BI468" i="3"/>
  <c r="BH468" i="3"/>
  <c r="BG468" i="3"/>
  <c r="BE468" i="3"/>
  <c r="T468" i="3"/>
  <c r="R468" i="3"/>
  <c r="P468" i="3"/>
  <c r="BI463" i="3"/>
  <c r="BH463" i="3"/>
  <c r="BG463" i="3"/>
  <c r="BE463" i="3"/>
  <c r="T463" i="3"/>
  <c r="R463" i="3"/>
  <c r="P463" i="3"/>
  <c r="BI458" i="3"/>
  <c r="BH458" i="3"/>
  <c r="BG458" i="3"/>
  <c r="BE458" i="3"/>
  <c r="T458" i="3"/>
  <c r="R458" i="3"/>
  <c r="P458" i="3"/>
  <c r="BI453" i="3"/>
  <c r="BH453" i="3"/>
  <c r="BG453" i="3"/>
  <c r="BE453" i="3"/>
  <c r="T453" i="3"/>
  <c r="R453" i="3"/>
  <c r="P453" i="3"/>
  <c r="BI448" i="3"/>
  <c r="BH448" i="3"/>
  <c r="BG448" i="3"/>
  <c r="BE448" i="3"/>
  <c r="T448" i="3"/>
  <c r="R448" i="3"/>
  <c r="P448" i="3"/>
  <c r="BI443" i="3"/>
  <c r="BH443" i="3"/>
  <c r="BG443" i="3"/>
  <c r="BE443" i="3"/>
  <c r="T443" i="3"/>
  <c r="R443" i="3"/>
  <c r="P443" i="3"/>
  <c r="BI438" i="3"/>
  <c r="BH438" i="3"/>
  <c r="BG438" i="3"/>
  <c r="BE438" i="3"/>
  <c r="T438" i="3"/>
  <c r="R438" i="3"/>
  <c r="P438" i="3"/>
  <c r="BI433" i="3"/>
  <c r="BH433" i="3"/>
  <c r="BG433" i="3"/>
  <c r="BE433" i="3"/>
  <c r="T433" i="3"/>
  <c r="R433" i="3"/>
  <c r="P433" i="3"/>
  <c r="BI428" i="3"/>
  <c r="BH428" i="3"/>
  <c r="BG428" i="3"/>
  <c r="BE428" i="3"/>
  <c r="T428" i="3"/>
  <c r="R428" i="3"/>
  <c r="P428" i="3"/>
  <c r="BI423" i="3"/>
  <c r="BH423" i="3"/>
  <c r="BG423" i="3"/>
  <c r="BE423" i="3"/>
  <c r="T423" i="3"/>
  <c r="R423" i="3"/>
  <c r="P423" i="3"/>
  <c r="BI416" i="3"/>
  <c r="BH416" i="3"/>
  <c r="BG416" i="3"/>
  <c r="BE416" i="3"/>
  <c r="T416" i="3"/>
  <c r="R416" i="3"/>
  <c r="P416" i="3"/>
  <c r="BI408" i="3"/>
  <c r="BH408" i="3"/>
  <c r="BG408" i="3"/>
  <c r="BE408" i="3"/>
  <c r="T408" i="3"/>
  <c r="R408" i="3"/>
  <c r="P408" i="3"/>
  <c r="BI405" i="3"/>
  <c r="BH405" i="3"/>
  <c r="BG405" i="3"/>
  <c r="BE405" i="3"/>
  <c r="T405" i="3"/>
  <c r="R405" i="3"/>
  <c r="P405" i="3"/>
  <c r="BI402" i="3"/>
  <c r="BH402" i="3"/>
  <c r="BG402" i="3"/>
  <c r="BE402" i="3"/>
  <c r="T402" i="3"/>
  <c r="R402" i="3"/>
  <c r="P402" i="3"/>
  <c r="BI399" i="3"/>
  <c r="BH399" i="3"/>
  <c r="BG399" i="3"/>
  <c r="BE399" i="3"/>
  <c r="T399" i="3"/>
  <c r="R399" i="3"/>
  <c r="P399" i="3"/>
  <c r="BI396" i="3"/>
  <c r="BH396" i="3"/>
  <c r="BG396" i="3"/>
  <c r="BE396" i="3"/>
  <c r="T396" i="3"/>
  <c r="R396" i="3"/>
  <c r="P396" i="3"/>
  <c r="BI393" i="3"/>
  <c r="BH393" i="3"/>
  <c r="BG393" i="3"/>
  <c r="BE393" i="3"/>
  <c r="T393" i="3"/>
  <c r="R393" i="3"/>
  <c r="P393" i="3"/>
  <c r="BI390" i="3"/>
  <c r="BH390" i="3"/>
  <c r="BG390" i="3"/>
  <c r="BE390" i="3"/>
  <c r="T390" i="3"/>
  <c r="R390" i="3"/>
  <c r="P390" i="3"/>
  <c r="BI386" i="3"/>
  <c r="BH386" i="3"/>
  <c r="BG386" i="3"/>
  <c r="BE386" i="3"/>
  <c r="T386" i="3"/>
  <c r="R386" i="3"/>
  <c r="P386" i="3"/>
  <c r="BI382" i="3"/>
  <c r="BH382" i="3"/>
  <c r="BG382" i="3"/>
  <c r="BE382" i="3"/>
  <c r="T382" i="3"/>
  <c r="R382" i="3"/>
  <c r="P382" i="3"/>
  <c r="BI379" i="3"/>
  <c r="BH379" i="3"/>
  <c r="BG379" i="3"/>
  <c r="BE379" i="3"/>
  <c r="T379" i="3"/>
  <c r="R379" i="3"/>
  <c r="P379" i="3"/>
  <c r="BI375" i="3"/>
  <c r="BH375" i="3"/>
  <c r="BG375" i="3"/>
  <c r="BE375" i="3"/>
  <c r="T375" i="3"/>
  <c r="R375" i="3"/>
  <c r="P375" i="3"/>
  <c r="BI371" i="3"/>
  <c r="BH371" i="3"/>
  <c r="BG371" i="3"/>
  <c r="BE371" i="3"/>
  <c r="T371" i="3"/>
  <c r="R371" i="3"/>
  <c r="P371" i="3"/>
  <c r="BI368" i="3"/>
  <c r="BH368" i="3"/>
  <c r="BG368" i="3"/>
  <c r="BE368" i="3"/>
  <c r="T368" i="3"/>
  <c r="R368" i="3"/>
  <c r="P368" i="3"/>
  <c r="BI364" i="3"/>
  <c r="BH364" i="3"/>
  <c r="BG364" i="3"/>
  <c r="BE364" i="3"/>
  <c r="T364" i="3"/>
  <c r="R364" i="3"/>
  <c r="P364" i="3"/>
  <c r="BI361" i="3"/>
  <c r="BH361" i="3"/>
  <c r="BG361" i="3"/>
  <c r="BE361" i="3"/>
  <c r="T361" i="3"/>
  <c r="R361" i="3"/>
  <c r="P361" i="3"/>
  <c r="BI358" i="3"/>
  <c r="BH358" i="3"/>
  <c r="BG358" i="3"/>
  <c r="BE358" i="3"/>
  <c r="T358" i="3"/>
  <c r="R358" i="3"/>
  <c r="P358" i="3"/>
  <c r="BI354" i="3"/>
  <c r="BH354" i="3"/>
  <c r="BG354" i="3"/>
  <c r="BE354" i="3"/>
  <c r="T354" i="3"/>
  <c r="R354" i="3"/>
  <c r="P354" i="3"/>
  <c r="BI351" i="3"/>
  <c r="BH351" i="3"/>
  <c r="BG351" i="3"/>
  <c r="BE351" i="3"/>
  <c r="T351" i="3"/>
  <c r="R351" i="3"/>
  <c r="P351" i="3"/>
  <c r="BI348" i="3"/>
  <c r="BH348" i="3"/>
  <c r="BG348" i="3"/>
  <c r="BE348" i="3"/>
  <c r="T348" i="3"/>
  <c r="R348" i="3"/>
  <c r="P348" i="3"/>
  <c r="BI344" i="3"/>
  <c r="BH344" i="3"/>
  <c r="BG344" i="3"/>
  <c r="BE344" i="3"/>
  <c r="T344" i="3"/>
  <c r="R344" i="3"/>
  <c r="P344" i="3"/>
  <c r="BI341" i="3"/>
  <c r="BH341" i="3"/>
  <c r="BG341" i="3"/>
  <c r="BE341" i="3"/>
  <c r="T341" i="3"/>
  <c r="R341" i="3"/>
  <c r="P341" i="3"/>
  <c r="BI337" i="3"/>
  <c r="BH337" i="3"/>
  <c r="BG337" i="3"/>
  <c r="BE337" i="3"/>
  <c r="T337" i="3"/>
  <c r="R337" i="3"/>
  <c r="P337" i="3"/>
  <c r="BI333" i="3"/>
  <c r="BH333" i="3"/>
  <c r="BG333" i="3"/>
  <c r="BE333" i="3"/>
  <c r="T333" i="3"/>
  <c r="R333" i="3"/>
  <c r="P333" i="3"/>
  <c r="BI326" i="3"/>
  <c r="BH326" i="3"/>
  <c r="BG326" i="3"/>
  <c r="BE326" i="3"/>
  <c r="T326" i="3"/>
  <c r="R326" i="3"/>
  <c r="P326" i="3"/>
  <c r="BI322" i="3"/>
  <c r="BH322" i="3"/>
  <c r="BG322" i="3"/>
  <c r="BE322" i="3"/>
  <c r="T322" i="3"/>
  <c r="R322" i="3"/>
  <c r="P322" i="3"/>
  <c r="BI314" i="3"/>
  <c r="BH314" i="3"/>
  <c r="BG314" i="3"/>
  <c r="BE314" i="3"/>
  <c r="T314" i="3"/>
  <c r="R314" i="3"/>
  <c r="P314" i="3"/>
  <c r="BI310" i="3"/>
  <c r="BH310" i="3"/>
  <c r="BG310" i="3"/>
  <c r="BE310" i="3"/>
  <c r="T310" i="3"/>
  <c r="R310" i="3"/>
  <c r="P310" i="3"/>
  <c r="BI306" i="3"/>
  <c r="BH306" i="3"/>
  <c r="BG306" i="3"/>
  <c r="BE306" i="3"/>
  <c r="T306" i="3"/>
  <c r="R306" i="3"/>
  <c r="P306" i="3"/>
  <c r="BI303" i="3"/>
  <c r="BH303" i="3"/>
  <c r="BG303" i="3"/>
  <c r="BE303" i="3"/>
  <c r="T303" i="3"/>
  <c r="R303" i="3"/>
  <c r="P303" i="3"/>
  <c r="BI300" i="3"/>
  <c r="BH300" i="3"/>
  <c r="BG300" i="3"/>
  <c r="BE300" i="3"/>
  <c r="T300" i="3"/>
  <c r="R300" i="3"/>
  <c r="P300" i="3"/>
  <c r="BI297" i="3"/>
  <c r="BH297" i="3"/>
  <c r="BG297" i="3"/>
  <c r="BE297" i="3"/>
  <c r="T297" i="3"/>
  <c r="R297" i="3"/>
  <c r="P297" i="3"/>
  <c r="BI294" i="3"/>
  <c r="BH294" i="3"/>
  <c r="BG294" i="3"/>
  <c r="BE294" i="3"/>
  <c r="T294" i="3"/>
  <c r="R294" i="3"/>
  <c r="P294" i="3"/>
  <c r="BI286" i="3"/>
  <c r="BH286" i="3"/>
  <c r="BG286" i="3"/>
  <c r="BE286" i="3"/>
  <c r="T286" i="3"/>
  <c r="R286" i="3"/>
  <c r="P286" i="3"/>
  <c r="BI278" i="3"/>
  <c r="BH278" i="3"/>
  <c r="BG278" i="3"/>
  <c r="BE278" i="3"/>
  <c r="T278" i="3"/>
  <c r="R278" i="3"/>
  <c r="P278" i="3"/>
  <c r="BI275" i="3"/>
  <c r="BH275" i="3"/>
  <c r="BG275" i="3"/>
  <c r="BE275" i="3"/>
  <c r="T275" i="3"/>
  <c r="R275" i="3"/>
  <c r="P275" i="3"/>
  <c r="BI272" i="3"/>
  <c r="BH272" i="3"/>
  <c r="BG272" i="3"/>
  <c r="BE272" i="3"/>
  <c r="T272" i="3"/>
  <c r="R272" i="3"/>
  <c r="P272" i="3"/>
  <c r="BI267" i="3"/>
  <c r="BH267" i="3"/>
  <c r="BG267" i="3"/>
  <c r="BE267" i="3"/>
  <c r="T267" i="3"/>
  <c r="R267" i="3"/>
  <c r="P267" i="3"/>
  <c r="BI263" i="3"/>
  <c r="BH263" i="3"/>
  <c r="BG263" i="3"/>
  <c r="BE263" i="3"/>
  <c r="T263" i="3"/>
  <c r="R263" i="3"/>
  <c r="P263" i="3"/>
  <c r="BI258" i="3"/>
  <c r="BH258" i="3"/>
  <c r="BG258" i="3"/>
  <c r="BE258" i="3"/>
  <c r="T258" i="3"/>
  <c r="R258" i="3"/>
  <c r="P258" i="3"/>
  <c r="BI256" i="3"/>
  <c r="BH256" i="3"/>
  <c r="BG256" i="3"/>
  <c r="BE256" i="3"/>
  <c r="T256" i="3"/>
  <c r="R256" i="3"/>
  <c r="P256" i="3"/>
  <c r="BI253" i="3"/>
  <c r="BH253" i="3"/>
  <c r="BG253" i="3"/>
  <c r="BE253" i="3"/>
  <c r="T253" i="3"/>
  <c r="R253" i="3"/>
  <c r="P253" i="3"/>
  <c r="BI249" i="3"/>
  <c r="BH249" i="3"/>
  <c r="BG249" i="3"/>
  <c r="BE249" i="3"/>
  <c r="T249" i="3"/>
  <c r="R249" i="3"/>
  <c r="P249" i="3"/>
  <c r="BI247" i="3"/>
  <c r="BH247" i="3"/>
  <c r="BG247" i="3"/>
  <c r="BE247" i="3"/>
  <c r="T247" i="3"/>
  <c r="R247" i="3"/>
  <c r="P247" i="3"/>
  <c r="BI243" i="3"/>
  <c r="BH243" i="3"/>
  <c r="BG243" i="3"/>
  <c r="BE243" i="3"/>
  <c r="T243" i="3"/>
  <c r="R243" i="3"/>
  <c r="P243" i="3"/>
  <c r="BI238" i="3"/>
  <c r="BH238" i="3"/>
  <c r="BG238" i="3"/>
  <c r="BE238" i="3"/>
  <c r="T238" i="3"/>
  <c r="R238" i="3"/>
  <c r="P238" i="3"/>
  <c r="BI234" i="3"/>
  <c r="BH234" i="3"/>
  <c r="BG234" i="3"/>
  <c r="BE234" i="3"/>
  <c r="T234" i="3"/>
  <c r="R234" i="3"/>
  <c r="P234" i="3"/>
  <c r="BI231" i="3"/>
  <c r="BH231" i="3"/>
  <c r="BG231" i="3"/>
  <c r="BE231" i="3"/>
  <c r="T231" i="3"/>
  <c r="R231" i="3"/>
  <c r="P231" i="3"/>
  <c r="BI228" i="3"/>
  <c r="BH228" i="3"/>
  <c r="BG228" i="3"/>
  <c r="BE228" i="3"/>
  <c r="T228" i="3"/>
  <c r="R228" i="3"/>
  <c r="P228" i="3"/>
  <c r="BI224" i="3"/>
  <c r="BH224" i="3"/>
  <c r="BG224" i="3"/>
  <c r="BE224" i="3"/>
  <c r="T224" i="3"/>
  <c r="R224" i="3"/>
  <c r="P224" i="3"/>
  <c r="BI221" i="3"/>
  <c r="BH221" i="3"/>
  <c r="BG221" i="3"/>
  <c r="BE221" i="3"/>
  <c r="T221" i="3"/>
  <c r="R221" i="3"/>
  <c r="P221" i="3"/>
  <c r="BI218" i="3"/>
  <c r="BH218" i="3"/>
  <c r="BG218" i="3"/>
  <c r="BE218" i="3"/>
  <c r="T218" i="3"/>
  <c r="R218" i="3"/>
  <c r="P218" i="3"/>
  <c r="BI214" i="3"/>
  <c r="BH214" i="3"/>
  <c r="BG214" i="3"/>
  <c r="BE214" i="3"/>
  <c r="T214" i="3"/>
  <c r="R214" i="3"/>
  <c r="P214" i="3"/>
  <c r="BI211" i="3"/>
  <c r="BH211" i="3"/>
  <c r="BG211" i="3"/>
  <c r="BE211" i="3"/>
  <c r="T211" i="3"/>
  <c r="R211" i="3"/>
  <c r="P211" i="3"/>
  <c r="BI206" i="3"/>
  <c r="BH206" i="3"/>
  <c r="BG206" i="3"/>
  <c r="BE206" i="3"/>
  <c r="T206" i="3"/>
  <c r="R206" i="3"/>
  <c r="P206" i="3"/>
  <c r="BI203" i="3"/>
  <c r="BH203" i="3"/>
  <c r="BG203" i="3"/>
  <c r="BE203" i="3"/>
  <c r="T203" i="3"/>
  <c r="R203" i="3"/>
  <c r="P203" i="3"/>
  <c r="BI198" i="3"/>
  <c r="BH198" i="3"/>
  <c r="BG198" i="3"/>
  <c r="BE198" i="3"/>
  <c r="T198" i="3"/>
  <c r="R198" i="3"/>
  <c r="P198" i="3"/>
  <c r="BI193" i="3"/>
  <c r="BH193" i="3"/>
  <c r="BG193" i="3"/>
  <c r="BE193" i="3"/>
  <c r="T193" i="3"/>
  <c r="T192" i="3"/>
  <c r="R193" i="3"/>
  <c r="R192" i="3"/>
  <c r="P193" i="3"/>
  <c r="P192" i="3"/>
  <c r="BI188" i="3"/>
  <c r="BH188" i="3"/>
  <c r="BG188" i="3"/>
  <c r="BE188" i="3"/>
  <c r="T188" i="3"/>
  <c r="T187" i="3"/>
  <c r="R188" i="3"/>
  <c r="R187" i="3"/>
  <c r="P188" i="3"/>
  <c r="P187" i="3"/>
  <c r="BI183" i="3"/>
  <c r="BH183" i="3"/>
  <c r="BG183" i="3"/>
  <c r="BE183" i="3"/>
  <c r="T183" i="3"/>
  <c r="R183" i="3"/>
  <c r="P183" i="3"/>
  <c r="BI179" i="3"/>
  <c r="BH179" i="3"/>
  <c r="BG179" i="3"/>
  <c r="BE179" i="3"/>
  <c r="T179" i="3"/>
  <c r="R179" i="3"/>
  <c r="P179" i="3"/>
  <c r="BI174" i="3"/>
  <c r="BH174" i="3"/>
  <c r="BG174" i="3"/>
  <c r="BE174" i="3"/>
  <c r="T174" i="3"/>
  <c r="R174" i="3"/>
  <c r="P174" i="3"/>
  <c r="BI170" i="3"/>
  <c r="BH170" i="3"/>
  <c r="BG170" i="3"/>
  <c r="BE170" i="3"/>
  <c r="T170" i="3"/>
  <c r="R170" i="3"/>
  <c r="P170" i="3"/>
  <c r="BI166" i="3"/>
  <c r="BH166" i="3"/>
  <c r="BG166" i="3"/>
  <c r="BE166" i="3"/>
  <c r="T166" i="3"/>
  <c r="R166" i="3"/>
  <c r="P166" i="3"/>
  <c r="BI162" i="3"/>
  <c r="BH162" i="3"/>
  <c r="BG162" i="3"/>
  <c r="BE162" i="3"/>
  <c r="T162" i="3"/>
  <c r="R162" i="3"/>
  <c r="P162" i="3"/>
  <c r="BI158" i="3"/>
  <c r="BH158" i="3"/>
  <c r="BG158" i="3"/>
  <c r="BE158" i="3"/>
  <c r="T158" i="3"/>
  <c r="R158" i="3"/>
  <c r="P158" i="3"/>
  <c r="BI154" i="3"/>
  <c r="BH154" i="3"/>
  <c r="BG154" i="3"/>
  <c r="BE154" i="3"/>
  <c r="T154" i="3"/>
  <c r="R154" i="3"/>
  <c r="P154" i="3"/>
  <c r="BI150" i="3"/>
  <c r="BH150" i="3"/>
  <c r="BG150" i="3"/>
  <c r="BE150" i="3"/>
  <c r="T150" i="3"/>
  <c r="R150" i="3"/>
  <c r="P150" i="3"/>
  <c r="BI146" i="3"/>
  <c r="BH146" i="3"/>
  <c r="BG146" i="3"/>
  <c r="BE146" i="3"/>
  <c r="T146" i="3"/>
  <c r="R146" i="3"/>
  <c r="P146" i="3"/>
  <c r="BI142" i="3"/>
  <c r="BH142" i="3"/>
  <c r="BG142" i="3"/>
  <c r="BE142" i="3"/>
  <c r="T142" i="3"/>
  <c r="R142" i="3"/>
  <c r="P142" i="3"/>
  <c r="J136" i="3"/>
  <c r="J135" i="3"/>
  <c r="F135" i="3"/>
  <c r="F133" i="3"/>
  <c r="E131" i="3"/>
  <c r="J96" i="3"/>
  <c r="J95" i="3"/>
  <c r="F95" i="3"/>
  <c r="F93" i="3"/>
  <c r="E91" i="3"/>
  <c r="J22" i="3"/>
  <c r="E22" i="3"/>
  <c r="F96" i="3"/>
  <c r="J21" i="3"/>
  <c r="J16" i="3"/>
  <c r="J133" i="3"/>
  <c r="E7" i="3"/>
  <c r="E85" i="3"/>
  <c r="J39" i="2"/>
  <c r="J38" i="2"/>
  <c r="AY96" i="1"/>
  <c r="J37" i="2"/>
  <c r="AX96" i="1"/>
  <c r="BI1215" i="2"/>
  <c r="BH1215" i="2"/>
  <c r="BG1215" i="2"/>
  <c r="BE1215" i="2"/>
  <c r="T1215" i="2"/>
  <c r="R1215" i="2"/>
  <c r="P1215" i="2"/>
  <c r="BI1213" i="2"/>
  <c r="BH1213" i="2"/>
  <c r="BG1213" i="2"/>
  <c r="BE1213" i="2"/>
  <c r="T1213" i="2"/>
  <c r="R1213" i="2"/>
  <c r="P1213" i="2"/>
  <c r="BI1209" i="2"/>
  <c r="BH1209" i="2"/>
  <c r="BG1209" i="2"/>
  <c r="BE1209" i="2"/>
  <c r="T1209" i="2"/>
  <c r="R1209" i="2"/>
  <c r="P1209" i="2"/>
  <c r="BI1207" i="2"/>
  <c r="BH1207" i="2"/>
  <c r="BG1207" i="2"/>
  <c r="BE1207" i="2"/>
  <c r="T1207" i="2"/>
  <c r="R1207" i="2"/>
  <c r="P1207" i="2"/>
  <c r="BI1202" i="2"/>
  <c r="BH1202" i="2"/>
  <c r="BG1202" i="2"/>
  <c r="BE1202" i="2"/>
  <c r="T1202" i="2"/>
  <c r="R1202" i="2"/>
  <c r="P1202" i="2"/>
  <c r="BI1199" i="2"/>
  <c r="BH1199" i="2"/>
  <c r="BG1199" i="2"/>
  <c r="BE1199" i="2"/>
  <c r="T1199" i="2"/>
  <c r="R1199" i="2"/>
  <c r="P1199" i="2"/>
  <c r="BI1197" i="2"/>
  <c r="BH1197" i="2"/>
  <c r="BG1197" i="2"/>
  <c r="BE1197" i="2"/>
  <c r="T1197" i="2"/>
  <c r="R1197" i="2"/>
  <c r="P1197" i="2"/>
  <c r="BI1195" i="2"/>
  <c r="BH1195" i="2"/>
  <c r="BG1195" i="2"/>
  <c r="BE1195" i="2"/>
  <c r="T1195" i="2"/>
  <c r="R1195" i="2"/>
  <c r="P1195" i="2"/>
  <c r="BI1193" i="2"/>
  <c r="BH1193" i="2"/>
  <c r="BG1193" i="2"/>
  <c r="BE1193" i="2"/>
  <c r="T1193" i="2"/>
  <c r="R1193" i="2"/>
  <c r="P1193" i="2"/>
  <c r="BI1191" i="2"/>
  <c r="BH1191" i="2"/>
  <c r="BG1191" i="2"/>
  <c r="BE1191" i="2"/>
  <c r="T1191" i="2"/>
  <c r="R1191" i="2"/>
  <c r="P1191" i="2"/>
  <c r="BI1189" i="2"/>
  <c r="BH1189" i="2"/>
  <c r="BG1189" i="2"/>
  <c r="BE1189" i="2"/>
  <c r="T1189" i="2"/>
  <c r="R1189" i="2"/>
  <c r="P1189" i="2"/>
  <c r="BI1187" i="2"/>
  <c r="BH1187" i="2"/>
  <c r="BG1187" i="2"/>
  <c r="BE1187" i="2"/>
  <c r="T1187" i="2"/>
  <c r="R1187" i="2"/>
  <c r="P1187" i="2"/>
  <c r="BI1185" i="2"/>
  <c r="BH1185" i="2"/>
  <c r="BG1185" i="2"/>
  <c r="BE1185" i="2"/>
  <c r="T1185" i="2"/>
  <c r="R1185" i="2"/>
  <c r="P1185" i="2"/>
  <c r="BI1183" i="2"/>
  <c r="BH1183" i="2"/>
  <c r="BG1183" i="2"/>
  <c r="BE1183" i="2"/>
  <c r="T1183" i="2"/>
  <c r="R1183" i="2"/>
  <c r="P1183" i="2"/>
  <c r="BI1179" i="2"/>
  <c r="BH1179" i="2"/>
  <c r="BG1179" i="2"/>
  <c r="BE1179" i="2"/>
  <c r="T1179" i="2"/>
  <c r="R1179" i="2"/>
  <c r="P1179" i="2"/>
  <c r="BI1177" i="2"/>
  <c r="BH1177" i="2"/>
  <c r="BG1177" i="2"/>
  <c r="BE1177" i="2"/>
  <c r="T1177" i="2"/>
  <c r="R1177" i="2"/>
  <c r="P1177" i="2"/>
  <c r="BI1175" i="2"/>
  <c r="BH1175" i="2"/>
  <c r="BG1175" i="2"/>
  <c r="BE1175" i="2"/>
  <c r="T1175" i="2"/>
  <c r="R1175" i="2"/>
  <c r="P1175" i="2"/>
  <c r="BI1165" i="2"/>
  <c r="BH1165" i="2"/>
  <c r="BG1165" i="2"/>
  <c r="BE1165" i="2"/>
  <c r="T1165" i="2"/>
  <c r="T1164" i="2"/>
  <c r="R1165" i="2"/>
  <c r="R1164" i="2"/>
  <c r="P1165" i="2"/>
  <c r="P1164" i="2"/>
  <c r="BI1162" i="2"/>
  <c r="BH1162" i="2"/>
  <c r="BG1162" i="2"/>
  <c r="BE1162" i="2"/>
  <c r="T1162" i="2"/>
  <c r="R1162" i="2"/>
  <c r="P1162" i="2"/>
  <c r="BI1159" i="2"/>
  <c r="BH1159" i="2"/>
  <c r="BG1159" i="2"/>
  <c r="BE1159" i="2"/>
  <c r="T1159" i="2"/>
  <c r="R1159" i="2"/>
  <c r="P1159" i="2"/>
  <c r="BI1157" i="2"/>
  <c r="BH1157" i="2"/>
  <c r="BG1157" i="2"/>
  <c r="BE1157" i="2"/>
  <c r="T1157" i="2"/>
  <c r="R1157" i="2"/>
  <c r="P1157" i="2"/>
  <c r="BI1154" i="2"/>
  <c r="BH1154" i="2"/>
  <c r="BG1154" i="2"/>
  <c r="BE1154" i="2"/>
  <c r="T1154" i="2"/>
  <c r="R1154" i="2"/>
  <c r="P1154" i="2"/>
  <c r="BI1148" i="2"/>
  <c r="BH1148" i="2"/>
  <c r="BG1148" i="2"/>
  <c r="BE1148" i="2"/>
  <c r="T1148" i="2"/>
  <c r="R1148" i="2"/>
  <c r="P1148" i="2"/>
  <c r="BI1144" i="2"/>
  <c r="BH1144" i="2"/>
  <c r="BG1144" i="2"/>
  <c r="BE1144" i="2"/>
  <c r="T1144" i="2"/>
  <c r="R1144" i="2"/>
  <c r="P1144" i="2"/>
  <c r="BI1141" i="2"/>
  <c r="BH1141" i="2"/>
  <c r="BG1141" i="2"/>
  <c r="BE1141" i="2"/>
  <c r="T1141" i="2"/>
  <c r="R1141" i="2"/>
  <c r="P1141" i="2"/>
  <c r="BI1139" i="2"/>
  <c r="BH1139" i="2"/>
  <c r="BG1139" i="2"/>
  <c r="BE1139" i="2"/>
  <c r="T1139" i="2"/>
  <c r="R1139" i="2"/>
  <c r="P1139" i="2"/>
  <c r="BI1136" i="2"/>
  <c r="BH1136" i="2"/>
  <c r="BG1136" i="2"/>
  <c r="BE1136" i="2"/>
  <c r="T1136" i="2"/>
  <c r="R1136" i="2"/>
  <c r="P1136" i="2"/>
  <c r="BI1134" i="2"/>
  <c r="BH1134" i="2"/>
  <c r="BG1134" i="2"/>
  <c r="BE1134" i="2"/>
  <c r="T1134" i="2"/>
  <c r="R1134" i="2"/>
  <c r="P1134" i="2"/>
  <c r="BI1131" i="2"/>
  <c r="BH1131" i="2"/>
  <c r="BG1131" i="2"/>
  <c r="BE1131" i="2"/>
  <c r="T1131" i="2"/>
  <c r="R1131" i="2"/>
  <c r="P1131" i="2"/>
  <c r="BI1125" i="2"/>
  <c r="BH1125" i="2"/>
  <c r="BG1125" i="2"/>
  <c r="BE1125" i="2"/>
  <c r="T1125" i="2"/>
  <c r="R1125" i="2"/>
  <c r="P1125" i="2"/>
  <c r="BI1123" i="2"/>
  <c r="BH1123" i="2"/>
  <c r="BG1123" i="2"/>
  <c r="BE1123" i="2"/>
  <c r="T1123" i="2"/>
  <c r="R1123" i="2"/>
  <c r="P1123" i="2"/>
  <c r="BI1121" i="2"/>
  <c r="BH1121" i="2"/>
  <c r="BG1121" i="2"/>
  <c r="BE1121" i="2"/>
  <c r="T1121" i="2"/>
  <c r="R1121" i="2"/>
  <c r="P1121" i="2"/>
  <c r="BI1119" i="2"/>
  <c r="BH1119" i="2"/>
  <c r="BG1119" i="2"/>
  <c r="BE1119" i="2"/>
  <c r="T1119" i="2"/>
  <c r="R1119" i="2"/>
  <c r="P1119" i="2"/>
  <c r="BI1116" i="2"/>
  <c r="BH1116" i="2"/>
  <c r="BG1116" i="2"/>
  <c r="BE1116" i="2"/>
  <c r="T1116" i="2"/>
  <c r="R1116" i="2"/>
  <c r="P1116" i="2"/>
  <c r="BI1110" i="2"/>
  <c r="BH1110" i="2"/>
  <c r="BG1110" i="2"/>
  <c r="BE1110" i="2"/>
  <c r="T1110" i="2"/>
  <c r="R1110" i="2"/>
  <c r="P1110" i="2"/>
  <c r="BI1108" i="2"/>
  <c r="BH1108" i="2"/>
  <c r="BG1108" i="2"/>
  <c r="BE1108" i="2"/>
  <c r="T1108" i="2"/>
  <c r="R1108" i="2"/>
  <c r="P1108" i="2"/>
  <c r="BI1105" i="2"/>
  <c r="BH1105" i="2"/>
  <c r="BG1105" i="2"/>
  <c r="BE1105" i="2"/>
  <c r="T1105" i="2"/>
  <c r="R1105" i="2"/>
  <c r="P1105" i="2"/>
  <c r="BI1100" i="2"/>
  <c r="BH1100" i="2"/>
  <c r="BG1100" i="2"/>
  <c r="BE1100" i="2"/>
  <c r="T1100" i="2"/>
  <c r="R1100" i="2"/>
  <c r="P1100" i="2"/>
  <c r="BI1097" i="2"/>
  <c r="BH1097" i="2"/>
  <c r="BG1097" i="2"/>
  <c r="BE1097" i="2"/>
  <c r="T1097" i="2"/>
  <c r="R1097" i="2"/>
  <c r="P1097" i="2"/>
  <c r="BI1090" i="2"/>
  <c r="BH1090" i="2"/>
  <c r="BG1090" i="2"/>
  <c r="BE1090" i="2"/>
  <c r="T1090" i="2"/>
  <c r="R1090" i="2"/>
  <c r="P1090" i="2"/>
  <c r="BI1088" i="2"/>
  <c r="BH1088" i="2"/>
  <c r="BG1088" i="2"/>
  <c r="BE1088" i="2"/>
  <c r="T1088" i="2"/>
  <c r="R1088" i="2"/>
  <c r="P1088" i="2"/>
  <c r="BI1086" i="2"/>
  <c r="BH1086" i="2"/>
  <c r="BG1086" i="2"/>
  <c r="BE1086" i="2"/>
  <c r="T1086" i="2"/>
  <c r="R1086" i="2"/>
  <c r="P1086" i="2"/>
  <c r="BI1083" i="2"/>
  <c r="BH1083" i="2"/>
  <c r="BG1083" i="2"/>
  <c r="BE1083" i="2"/>
  <c r="T1083" i="2"/>
  <c r="R1083" i="2"/>
  <c r="P1083" i="2"/>
  <c r="BI1081" i="2"/>
  <c r="BH1081" i="2"/>
  <c r="BG1081" i="2"/>
  <c r="BE1081" i="2"/>
  <c r="T1081" i="2"/>
  <c r="R1081" i="2"/>
  <c r="P1081" i="2"/>
  <c r="BI1078" i="2"/>
  <c r="BH1078" i="2"/>
  <c r="BG1078" i="2"/>
  <c r="BE1078" i="2"/>
  <c r="T1078" i="2"/>
  <c r="R1078" i="2"/>
  <c r="P1078" i="2"/>
  <c r="BI1076" i="2"/>
  <c r="BH1076" i="2"/>
  <c r="BG1076" i="2"/>
  <c r="BE1076" i="2"/>
  <c r="T1076" i="2"/>
  <c r="R1076" i="2"/>
  <c r="P1076" i="2"/>
  <c r="BI1074" i="2"/>
  <c r="BH1074" i="2"/>
  <c r="BG1074" i="2"/>
  <c r="BE1074" i="2"/>
  <c r="T1074" i="2"/>
  <c r="R1074" i="2"/>
  <c r="P1074" i="2"/>
  <c r="BI1072" i="2"/>
  <c r="BH1072" i="2"/>
  <c r="BG1072" i="2"/>
  <c r="BE1072" i="2"/>
  <c r="T1072" i="2"/>
  <c r="R1072" i="2"/>
  <c r="P1072" i="2"/>
  <c r="BI1070" i="2"/>
  <c r="BH1070" i="2"/>
  <c r="BG1070" i="2"/>
  <c r="BE1070" i="2"/>
  <c r="T1070" i="2"/>
  <c r="R1070" i="2"/>
  <c r="P1070" i="2"/>
  <c r="BI1067" i="2"/>
  <c r="BH1067" i="2"/>
  <c r="BG1067" i="2"/>
  <c r="BE1067" i="2"/>
  <c r="T1067" i="2"/>
  <c r="R1067" i="2"/>
  <c r="P1067" i="2"/>
  <c r="BI1065" i="2"/>
  <c r="BH1065" i="2"/>
  <c r="BG1065" i="2"/>
  <c r="BE1065" i="2"/>
  <c r="T1065" i="2"/>
  <c r="R1065" i="2"/>
  <c r="P1065" i="2"/>
  <c r="BI1063" i="2"/>
  <c r="BH1063" i="2"/>
  <c r="BG1063" i="2"/>
  <c r="BE1063" i="2"/>
  <c r="T1063" i="2"/>
  <c r="R1063" i="2"/>
  <c r="P1063" i="2"/>
  <c r="BI1061" i="2"/>
  <c r="BH1061" i="2"/>
  <c r="BG1061" i="2"/>
  <c r="BE1061" i="2"/>
  <c r="T1061" i="2"/>
  <c r="R1061" i="2"/>
  <c r="P1061" i="2"/>
  <c r="BI1053" i="2"/>
  <c r="BH1053" i="2"/>
  <c r="BG1053" i="2"/>
  <c r="BE1053" i="2"/>
  <c r="T1053" i="2"/>
  <c r="R1053" i="2"/>
  <c r="P1053" i="2"/>
  <c r="BI1051" i="2"/>
  <c r="BH1051" i="2"/>
  <c r="BG1051" i="2"/>
  <c r="BE1051" i="2"/>
  <c r="T1051" i="2"/>
  <c r="R1051" i="2"/>
  <c r="P1051" i="2"/>
  <c r="BI1049" i="2"/>
  <c r="BH1049" i="2"/>
  <c r="BG1049" i="2"/>
  <c r="BE1049" i="2"/>
  <c r="T1049" i="2"/>
  <c r="R1049" i="2"/>
  <c r="P1049" i="2"/>
  <c r="BI1047" i="2"/>
  <c r="BH1047" i="2"/>
  <c r="BG1047" i="2"/>
  <c r="BE1047" i="2"/>
  <c r="T1047" i="2"/>
  <c r="R1047" i="2"/>
  <c r="P1047" i="2"/>
  <c r="BI1045" i="2"/>
  <c r="BH1045" i="2"/>
  <c r="BG1045" i="2"/>
  <c r="BE1045" i="2"/>
  <c r="T1045" i="2"/>
  <c r="R1045" i="2"/>
  <c r="P1045" i="2"/>
  <c r="BI1043" i="2"/>
  <c r="BH1043" i="2"/>
  <c r="BG1043" i="2"/>
  <c r="BE1043" i="2"/>
  <c r="T1043" i="2"/>
  <c r="R1043" i="2"/>
  <c r="P1043" i="2"/>
  <c r="BI1041" i="2"/>
  <c r="BH1041" i="2"/>
  <c r="BG1041" i="2"/>
  <c r="BE1041" i="2"/>
  <c r="T1041" i="2"/>
  <c r="R1041" i="2"/>
  <c r="P1041" i="2"/>
  <c r="BI1039" i="2"/>
  <c r="BH1039" i="2"/>
  <c r="BG1039" i="2"/>
  <c r="BE1039" i="2"/>
  <c r="T1039" i="2"/>
  <c r="R1039" i="2"/>
  <c r="P1039" i="2"/>
  <c r="BI1037" i="2"/>
  <c r="BH1037" i="2"/>
  <c r="BG1037" i="2"/>
  <c r="BE1037" i="2"/>
  <c r="T1037" i="2"/>
  <c r="R1037" i="2"/>
  <c r="P1037" i="2"/>
  <c r="BI1035" i="2"/>
  <c r="BH1035" i="2"/>
  <c r="BG1035" i="2"/>
  <c r="BE1035" i="2"/>
  <c r="T1035" i="2"/>
  <c r="R1035" i="2"/>
  <c r="P1035" i="2"/>
  <c r="BI1033" i="2"/>
  <c r="BH1033" i="2"/>
  <c r="BG1033" i="2"/>
  <c r="BE1033" i="2"/>
  <c r="T1033" i="2"/>
  <c r="R1033" i="2"/>
  <c r="P1033" i="2"/>
  <c r="BI1031" i="2"/>
  <c r="BH1031" i="2"/>
  <c r="BG1031" i="2"/>
  <c r="BE1031" i="2"/>
  <c r="T1031" i="2"/>
  <c r="R1031" i="2"/>
  <c r="P1031" i="2"/>
  <c r="BI1029" i="2"/>
  <c r="BH1029" i="2"/>
  <c r="BG1029" i="2"/>
  <c r="BE1029" i="2"/>
  <c r="T1029" i="2"/>
  <c r="R1029" i="2"/>
  <c r="P1029" i="2"/>
  <c r="BI1027" i="2"/>
  <c r="BH1027" i="2"/>
  <c r="BG1027" i="2"/>
  <c r="BE1027" i="2"/>
  <c r="T1027" i="2"/>
  <c r="R1027" i="2"/>
  <c r="P1027" i="2"/>
  <c r="BI1022" i="2"/>
  <c r="BH1022" i="2"/>
  <c r="BG1022" i="2"/>
  <c r="BE1022" i="2"/>
  <c r="T1022" i="2"/>
  <c r="R1022" i="2"/>
  <c r="P1022" i="2"/>
  <c r="BI1019" i="2"/>
  <c r="BH1019" i="2"/>
  <c r="BG1019" i="2"/>
  <c r="BE1019" i="2"/>
  <c r="T1019" i="2"/>
  <c r="R1019" i="2"/>
  <c r="P1019" i="2"/>
  <c r="BI1016" i="2"/>
  <c r="BH1016" i="2"/>
  <c r="BG1016" i="2"/>
  <c r="BE1016" i="2"/>
  <c r="T1016" i="2"/>
  <c r="R1016" i="2"/>
  <c r="P1016" i="2"/>
  <c r="BI1014" i="2"/>
  <c r="BH1014" i="2"/>
  <c r="BG1014" i="2"/>
  <c r="BE1014" i="2"/>
  <c r="T1014" i="2"/>
  <c r="R1014" i="2"/>
  <c r="P1014" i="2"/>
  <c r="BI1012" i="2"/>
  <c r="BH1012" i="2"/>
  <c r="BG1012" i="2"/>
  <c r="BE1012" i="2"/>
  <c r="T1012" i="2"/>
  <c r="R1012" i="2"/>
  <c r="P1012" i="2"/>
  <c r="BI1010" i="2"/>
  <c r="BH1010" i="2"/>
  <c r="BG1010" i="2"/>
  <c r="BE1010" i="2"/>
  <c r="T1010" i="2"/>
  <c r="R1010" i="2"/>
  <c r="P1010" i="2"/>
  <c r="BI1008" i="2"/>
  <c r="BH1008" i="2"/>
  <c r="BG1008" i="2"/>
  <c r="BE1008" i="2"/>
  <c r="T1008" i="2"/>
  <c r="R1008" i="2"/>
  <c r="P1008" i="2"/>
  <c r="BI1006" i="2"/>
  <c r="BH1006" i="2"/>
  <c r="BG1006" i="2"/>
  <c r="BE1006" i="2"/>
  <c r="T1006" i="2"/>
  <c r="R1006" i="2"/>
  <c r="P1006" i="2"/>
  <c r="BI1004" i="2"/>
  <c r="BH1004" i="2"/>
  <c r="BG1004" i="2"/>
  <c r="BE1004" i="2"/>
  <c r="T1004" i="2"/>
  <c r="R1004" i="2"/>
  <c r="P1004" i="2"/>
  <c r="BI1002" i="2"/>
  <c r="BH1002" i="2"/>
  <c r="BG1002" i="2"/>
  <c r="BE1002" i="2"/>
  <c r="T1002" i="2"/>
  <c r="R1002" i="2"/>
  <c r="P1002" i="2"/>
  <c r="BI1000" i="2"/>
  <c r="BH1000" i="2"/>
  <c r="BG1000" i="2"/>
  <c r="BE1000" i="2"/>
  <c r="T1000" i="2"/>
  <c r="R1000" i="2"/>
  <c r="P1000" i="2"/>
  <c r="BI998" i="2"/>
  <c r="BH998" i="2"/>
  <c r="BG998" i="2"/>
  <c r="BE998" i="2"/>
  <c r="T998" i="2"/>
  <c r="R998" i="2"/>
  <c r="P998" i="2"/>
  <c r="BI996" i="2"/>
  <c r="BH996" i="2"/>
  <c r="BG996" i="2"/>
  <c r="BE996" i="2"/>
  <c r="T996" i="2"/>
  <c r="R996" i="2"/>
  <c r="P996" i="2"/>
  <c r="BI994" i="2"/>
  <c r="BH994" i="2"/>
  <c r="BG994" i="2"/>
  <c r="BE994" i="2"/>
  <c r="T994" i="2"/>
  <c r="R994" i="2"/>
  <c r="P994" i="2"/>
  <c r="BI992" i="2"/>
  <c r="BH992" i="2"/>
  <c r="BG992" i="2"/>
  <c r="BE992" i="2"/>
  <c r="T992" i="2"/>
  <c r="R992" i="2"/>
  <c r="P992" i="2"/>
  <c r="BI990" i="2"/>
  <c r="BH990" i="2"/>
  <c r="BG990" i="2"/>
  <c r="BE990" i="2"/>
  <c r="T990" i="2"/>
  <c r="R990" i="2"/>
  <c r="P990" i="2"/>
  <c r="BI988" i="2"/>
  <c r="BH988" i="2"/>
  <c r="BG988" i="2"/>
  <c r="BE988" i="2"/>
  <c r="T988" i="2"/>
  <c r="R988" i="2"/>
  <c r="P988" i="2"/>
  <c r="BI986" i="2"/>
  <c r="BH986" i="2"/>
  <c r="BG986" i="2"/>
  <c r="BE986" i="2"/>
  <c r="T986" i="2"/>
  <c r="R986" i="2"/>
  <c r="P986" i="2"/>
  <c r="BI984" i="2"/>
  <c r="BH984" i="2"/>
  <c r="BG984" i="2"/>
  <c r="BE984" i="2"/>
  <c r="T984" i="2"/>
  <c r="R984" i="2"/>
  <c r="P984" i="2"/>
  <c r="BI982" i="2"/>
  <c r="BH982" i="2"/>
  <c r="BG982" i="2"/>
  <c r="BE982" i="2"/>
  <c r="T982" i="2"/>
  <c r="R982" i="2"/>
  <c r="P982" i="2"/>
  <c r="BI980" i="2"/>
  <c r="BH980" i="2"/>
  <c r="BG980" i="2"/>
  <c r="BE980" i="2"/>
  <c r="T980" i="2"/>
  <c r="R980" i="2"/>
  <c r="P980" i="2"/>
  <c r="BI978" i="2"/>
  <c r="BH978" i="2"/>
  <c r="BG978" i="2"/>
  <c r="BE978" i="2"/>
  <c r="T978" i="2"/>
  <c r="R978" i="2"/>
  <c r="P978" i="2"/>
  <c r="BI976" i="2"/>
  <c r="BH976" i="2"/>
  <c r="BG976" i="2"/>
  <c r="BE976" i="2"/>
  <c r="T976" i="2"/>
  <c r="R976" i="2"/>
  <c r="P976" i="2"/>
  <c r="BI971" i="2"/>
  <c r="BH971" i="2"/>
  <c r="BG971" i="2"/>
  <c r="BE971" i="2"/>
  <c r="T971" i="2"/>
  <c r="R971" i="2"/>
  <c r="P971" i="2"/>
  <c r="BI968" i="2"/>
  <c r="BH968" i="2"/>
  <c r="BG968" i="2"/>
  <c r="BE968" i="2"/>
  <c r="T968" i="2"/>
  <c r="R968" i="2"/>
  <c r="P968" i="2"/>
  <c r="BI966" i="2"/>
  <c r="BH966" i="2"/>
  <c r="BG966" i="2"/>
  <c r="BE966" i="2"/>
  <c r="T966" i="2"/>
  <c r="R966" i="2"/>
  <c r="P966" i="2"/>
  <c r="BI964" i="2"/>
  <c r="BH964" i="2"/>
  <c r="BG964" i="2"/>
  <c r="BE964" i="2"/>
  <c r="T964" i="2"/>
  <c r="R964" i="2"/>
  <c r="P964" i="2"/>
  <c r="BI962" i="2"/>
  <c r="BH962" i="2"/>
  <c r="BG962" i="2"/>
  <c r="BE962" i="2"/>
  <c r="T962" i="2"/>
  <c r="R962" i="2"/>
  <c r="P962" i="2"/>
  <c r="BI960" i="2"/>
  <c r="BH960" i="2"/>
  <c r="BG960" i="2"/>
  <c r="BE960" i="2"/>
  <c r="T960" i="2"/>
  <c r="R960" i="2"/>
  <c r="P960" i="2"/>
  <c r="BI958" i="2"/>
  <c r="BH958" i="2"/>
  <c r="BG958" i="2"/>
  <c r="BE958" i="2"/>
  <c r="T958" i="2"/>
  <c r="R958" i="2"/>
  <c r="P958" i="2"/>
  <c r="BI956" i="2"/>
  <c r="BH956" i="2"/>
  <c r="BG956" i="2"/>
  <c r="BE956" i="2"/>
  <c r="T956" i="2"/>
  <c r="R956" i="2"/>
  <c r="P956" i="2"/>
  <c r="BI952" i="2"/>
  <c r="BH952" i="2"/>
  <c r="BG952" i="2"/>
  <c r="BE952" i="2"/>
  <c r="T952" i="2"/>
  <c r="R952" i="2"/>
  <c r="P952" i="2"/>
  <c r="BI949" i="2"/>
  <c r="BH949" i="2"/>
  <c r="BG949" i="2"/>
  <c r="BE949" i="2"/>
  <c r="T949" i="2"/>
  <c r="R949" i="2"/>
  <c r="P949" i="2"/>
  <c r="BI947" i="2"/>
  <c r="BH947" i="2"/>
  <c r="BG947" i="2"/>
  <c r="BE947" i="2"/>
  <c r="T947" i="2"/>
  <c r="R947" i="2"/>
  <c r="P947" i="2"/>
  <c r="BI945" i="2"/>
  <c r="BH945" i="2"/>
  <c r="BG945" i="2"/>
  <c r="BE945" i="2"/>
  <c r="T945" i="2"/>
  <c r="R945" i="2"/>
  <c r="P945" i="2"/>
  <c r="BI943" i="2"/>
  <c r="BH943" i="2"/>
  <c r="BG943" i="2"/>
  <c r="BE943" i="2"/>
  <c r="T943" i="2"/>
  <c r="R943" i="2"/>
  <c r="P943" i="2"/>
  <c r="BI939" i="2"/>
  <c r="BH939" i="2"/>
  <c r="BG939" i="2"/>
  <c r="BE939" i="2"/>
  <c r="T939" i="2"/>
  <c r="R939" i="2"/>
  <c r="P939" i="2"/>
  <c r="BI935" i="2"/>
  <c r="BH935" i="2"/>
  <c r="BG935" i="2"/>
  <c r="BE935" i="2"/>
  <c r="T935" i="2"/>
  <c r="R935" i="2"/>
  <c r="P935" i="2"/>
  <c r="BI931" i="2"/>
  <c r="BH931" i="2"/>
  <c r="BG931" i="2"/>
  <c r="BE931" i="2"/>
  <c r="T931" i="2"/>
  <c r="R931" i="2"/>
  <c r="P931" i="2"/>
  <c r="BI927" i="2"/>
  <c r="BH927" i="2"/>
  <c r="BG927" i="2"/>
  <c r="BE927" i="2"/>
  <c r="T927" i="2"/>
  <c r="R927" i="2"/>
  <c r="P927" i="2"/>
  <c r="BI923" i="2"/>
  <c r="BH923" i="2"/>
  <c r="BG923" i="2"/>
  <c r="BE923" i="2"/>
  <c r="T923" i="2"/>
  <c r="R923" i="2"/>
  <c r="P923" i="2"/>
  <c r="BI921" i="2"/>
  <c r="BH921" i="2"/>
  <c r="BG921" i="2"/>
  <c r="BE921" i="2"/>
  <c r="T921" i="2"/>
  <c r="R921" i="2"/>
  <c r="P921" i="2"/>
  <c r="BI919" i="2"/>
  <c r="BH919" i="2"/>
  <c r="BG919" i="2"/>
  <c r="BE919" i="2"/>
  <c r="T919" i="2"/>
  <c r="R919" i="2"/>
  <c r="P919" i="2"/>
  <c r="BI915" i="2"/>
  <c r="BH915" i="2"/>
  <c r="BG915" i="2"/>
  <c r="BE915" i="2"/>
  <c r="T915" i="2"/>
  <c r="R915" i="2"/>
  <c r="P915" i="2"/>
  <c r="BI911" i="2"/>
  <c r="BH911" i="2"/>
  <c r="BG911" i="2"/>
  <c r="BE911" i="2"/>
  <c r="T911" i="2"/>
  <c r="R911" i="2"/>
  <c r="P911" i="2"/>
  <c r="BI908" i="2"/>
  <c r="BH908" i="2"/>
  <c r="BG908" i="2"/>
  <c r="BE908" i="2"/>
  <c r="T908" i="2"/>
  <c r="R908" i="2"/>
  <c r="P908" i="2"/>
  <c r="BI906" i="2"/>
  <c r="BH906" i="2"/>
  <c r="BG906" i="2"/>
  <c r="BE906" i="2"/>
  <c r="T906" i="2"/>
  <c r="R906" i="2"/>
  <c r="P906" i="2"/>
  <c r="BI902" i="2"/>
  <c r="BH902" i="2"/>
  <c r="BG902" i="2"/>
  <c r="BE902" i="2"/>
  <c r="T902" i="2"/>
  <c r="R902" i="2"/>
  <c r="P902" i="2"/>
  <c r="BI899" i="2"/>
  <c r="BH899" i="2"/>
  <c r="BG899" i="2"/>
  <c r="BE899" i="2"/>
  <c r="T899" i="2"/>
  <c r="R899" i="2"/>
  <c r="P899" i="2"/>
  <c r="BI897" i="2"/>
  <c r="BH897" i="2"/>
  <c r="BG897" i="2"/>
  <c r="BE897" i="2"/>
  <c r="T897" i="2"/>
  <c r="R897" i="2"/>
  <c r="P897" i="2"/>
  <c r="BI893" i="2"/>
  <c r="BH893" i="2"/>
  <c r="BG893" i="2"/>
  <c r="BE893" i="2"/>
  <c r="T893" i="2"/>
  <c r="R893" i="2"/>
  <c r="P893" i="2"/>
  <c r="BI891" i="2"/>
  <c r="BH891" i="2"/>
  <c r="BG891" i="2"/>
  <c r="BE891" i="2"/>
  <c r="T891" i="2"/>
  <c r="R891" i="2"/>
  <c r="P891" i="2"/>
  <c r="BI887" i="2"/>
  <c r="BH887" i="2"/>
  <c r="BG887" i="2"/>
  <c r="BE887" i="2"/>
  <c r="T887" i="2"/>
  <c r="R887" i="2"/>
  <c r="P887" i="2"/>
  <c r="BI885" i="2"/>
  <c r="BH885" i="2"/>
  <c r="BG885" i="2"/>
  <c r="BE885" i="2"/>
  <c r="T885" i="2"/>
  <c r="R885" i="2"/>
  <c r="P885" i="2"/>
  <c r="BI881" i="2"/>
  <c r="BH881" i="2"/>
  <c r="BG881" i="2"/>
  <c r="BE881" i="2"/>
  <c r="T881" i="2"/>
  <c r="R881" i="2"/>
  <c r="P881" i="2"/>
  <c r="BI877" i="2"/>
  <c r="BH877" i="2"/>
  <c r="BG877" i="2"/>
  <c r="BE877" i="2"/>
  <c r="T877" i="2"/>
  <c r="R877" i="2"/>
  <c r="P877" i="2"/>
  <c r="BI867" i="2"/>
  <c r="BH867" i="2"/>
  <c r="BG867" i="2"/>
  <c r="BE867" i="2"/>
  <c r="T867" i="2"/>
  <c r="R867" i="2"/>
  <c r="P867" i="2"/>
  <c r="BI861" i="2"/>
  <c r="BH861" i="2"/>
  <c r="BG861" i="2"/>
  <c r="BE861" i="2"/>
  <c r="T861" i="2"/>
  <c r="R861" i="2"/>
  <c r="P861" i="2"/>
  <c r="BI858" i="2"/>
  <c r="BH858" i="2"/>
  <c r="BG858" i="2"/>
  <c r="BE858" i="2"/>
  <c r="T858" i="2"/>
  <c r="R858" i="2"/>
  <c r="P858" i="2"/>
  <c r="BI849" i="2"/>
  <c r="BH849" i="2"/>
  <c r="BG849" i="2"/>
  <c r="BE849" i="2"/>
  <c r="T849" i="2"/>
  <c r="R849" i="2"/>
  <c r="P849" i="2"/>
  <c r="BI847" i="2"/>
  <c r="BH847" i="2"/>
  <c r="BG847" i="2"/>
  <c r="BE847" i="2"/>
  <c r="T847" i="2"/>
  <c r="R847" i="2"/>
  <c r="P847" i="2"/>
  <c r="BI843" i="2"/>
  <c r="BH843" i="2"/>
  <c r="BG843" i="2"/>
  <c r="BE843" i="2"/>
  <c r="T843" i="2"/>
  <c r="R843" i="2"/>
  <c r="P843" i="2"/>
  <c r="BI841" i="2"/>
  <c r="BH841" i="2"/>
  <c r="BG841" i="2"/>
  <c r="BE841" i="2"/>
  <c r="T841" i="2"/>
  <c r="R841" i="2"/>
  <c r="P841" i="2"/>
  <c r="BI837" i="2"/>
  <c r="BH837" i="2"/>
  <c r="BG837" i="2"/>
  <c r="BE837" i="2"/>
  <c r="T837" i="2"/>
  <c r="R837" i="2"/>
  <c r="P837" i="2"/>
  <c r="BI832" i="2"/>
  <c r="BH832" i="2"/>
  <c r="BG832" i="2"/>
  <c r="BE832" i="2"/>
  <c r="T832" i="2"/>
  <c r="R832" i="2"/>
  <c r="P832" i="2"/>
  <c r="BI826" i="2"/>
  <c r="BH826" i="2"/>
  <c r="BG826" i="2"/>
  <c r="BE826" i="2"/>
  <c r="T826" i="2"/>
  <c r="R826" i="2"/>
  <c r="P826" i="2"/>
  <c r="BI824" i="2"/>
  <c r="BH824" i="2"/>
  <c r="BG824" i="2"/>
  <c r="BE824" i="2"/>
  <c r="T824" i="2"/>
  <c r="R824" i="2"/>
  <c r="P824" i="2"/>
  <c r="BI820" i="2"/>
  <c r="BH820" i="2"/>
  <c r="BG820" i="2"/>
  <c r="BE820" i="2"/>
  <c r="T820" i="2"/>
  <c r="R820" i="2"/>
  <c r="P820" i="2"/>
  <c r="BI818" i="2"/>
  <c r="BH818" i="2"/>
  <c r="BG818" i="2"/>
  <c r="BE818" i="2"/>
  <c r="T818" i="2"/>
  <c r="R818" i="2"/>
  <c r="P818" i="2"/>
  <c r="BI814" i="2"/>
  <c r="BH814" i="2"/>
  <c r="BG814" i="2"/>
  <c r="BE814" i="2"/>
  <c r="T814" i="2"/>
  <c r="R814" i="2"/>
  <c r="P814" i="2"/>
  <c r="BI812" i="2"/>
  <c r="BH812" i="2"/>
  <c r="BG812" i="2"/>
  <c r="BE812" i="2"/>
  <c r="T812" i="2"/>
  <c r="R812" i="2"/>
  <c r="P812" i="2"/>
  <c r="BI808" i="2"/>
  <c r="BH808" i="2"/>
  <c r="BG808" i="2"/>
  <c r="BE808" i="2"/>
  <c r="T808" i="2"/>
  <c r="R808" i="2"/>
  <c r="P808" i="2"/>
  <c r="BI806" i="2"/>
  <c r="BH806" i="2"/>
  <c r="BG806" i="2"/>
  <c r="BE806" i="2"/>
  <c r="T806" i="2"/>
  <c r="R806" i="2"/>
  <c r="P806" i="2"/>
  <c r="BI801" i="2"/>
  <c r="BH801" i="2"/>
  <c r="BG801" i="2"/>
  <c r="BE801" i="2"/>
  <c r="T801" i="2"/>
  <c r="R801" i="2"/>
  <c r="P801" i="2"/>
  <c r="BI799" i="2"/>
  <c r="BH799" i="2"/>
  <c r="BG799" i="2"/>
  <c r="BE799" i="2"/>
  <c r="T799" i="2"/>
  <c r="R799" i="2"/>
  <c r="P799" i="2"/>
  <c r="BI793" i="2"/>
  <c r="BH793" i="2"/>
  <c r="BG793" i="2"/>
  <c r="BE793" i="2"/>
  <c r="T793" i="2"/>
  <c r="R793" i="2"/>
  <c r="P793" i="2"/>
  <c r="BI791" i="2"/>
  <c r="BH791" i="2"/>
  <c r="BG791" i="2"/>
  <c r="BE791" i="2"/>
  <c r="T791" i="2"/>
  <c r="R791" i="2"/>
  <c r="P791" i="2"/>
  <c r="BI783" i="2"/>
  <c r="BH783" i="2"/>
  <c r="BG783" i="2"/>
  <c r="BE783" i="2"/>
  <c r="T783" i="2"/>
  <c r="R783" i="2"/>
  <c r="P783" i="2"/>
  <c r="BI781" i="2"/>
  <c r="BH781" i="2"/>
  <c r="BG781" i="2"/>
  <c r="BE781" i="2"/>
  <c r="T781" i="2"/>
  <c r="R781" i="2"/>
  <c r="P781" i="2"/>
  <c r="BI775" i="2"/>
  <c r="BH775" i="2"/>
  <c r="BG775" i="2"/>
  <c r="BE775" i="2"/>
  <c r="T775" i="2"/>
  <c r="R775" i="2"/>
  <c r="P775" i="2"/>
  <c r="BI772" i="2"/>
  <c r="BH772" i="2"/>
  <c r="BG772" i="2"/>
  <c r="BE772" i="2"/>
  <c r="T772" i="2"/>
  <c r="R772" i="2"/>
  <c r="P772" i="2"/>
  <c r="BI770" i="2"/>
  <c r="BH770" i="2"/>
  <c r="BG770" i="2"/>
  <c r="BE770" i="2"/>
  <c r="T770" i="2"/>
  <c r="R770" i="2"/>
  <c r="P770" i="2"/>
  <c r="BI766" i="2"/>
  <c r="BH766" i="2"/>
  <c r="BG766" i="2"/>
  <c r="BE766" i="2"/>
  <c r="T766" i="2"/>
  <c r="R766" i="2"/>
  <c r="P766" i="2"/>
  <c r="BI763" i="2"/>
  <c r="BH763" i="2"/>
  <c r="BG763" i="2"/>
  <c r="BE763" i="2"/>
  <c r="T763" i="2"/>
  <c r="R763" i="2"/>
  <c r="P763" i="2"/>
  <c r="BI759" i="2"/>
  <c r="BH759" i="2"/>
  <c r="BG759" i="2"/>
  <c r="BE759" i="2"/>
  <c r="T759" i="2"/>
  <c r="R759" i="2"/>
  <c r="P759" i="2"/>
  <c r="BI754" i="2"/>
  <c r="BH754" i="2"/>
  <c r="BG754" i="2"/>
  <c r="BE754" i="2"/>
  <c r="T754" i="2"/>
  <c r="R754" i="2"/>
  <c r="P754" i="2"/>
  <c r="BI752" i="2"/>
  <c r="BH752" i="2"/>
  <c r="BG752" i="2"/>
  <c r="BE752" i="2"/>
  <c r="T752" i="2"/>
  <c r="R752" i="2"/>
  <c r="P752" i="2"/>
  <c r="BI748" i="2"/>
  <c r="BH748" i="2"/>
  <c r="BG748" i="2"/>
  <c r="BE748" i="2"/>
  <c r="T748" i="2"/>
  <c r="R748" i="2"/>
  <c r="P748" i="2"/>
  <c r="BI746" i="2"/>
  <c r="BH746" i="2"/>
  <c r="BG746" i="2"/>
  <c r="BE746" i="2"/>
  <c r="T746" i="2"/>
  <c r="R746" i="2"/>
  <c r="P746" i="2"/>
  <c r="BI742" i="2"/>
  <c r="BH742" i="2"/>
  <c r="BG742" i="2"/>
  <c r="BE742" i="2"/>
  <c r="T742" i="2"/>
  <c r="R742" i="2"/>
  <c r="P742" i="2"/>
  <c r="BI740" i="2"/>
  <c r="BH740" i="2"/>
  <c r="BG740" i="2"/>
  <c r="BE740" i="2"/>
  <c r="T740" i="2"/>
  <c r="R740" i="2"/>
  <c r="P740" i="2"/>
  <c r="BI738" i="2"/>
  <c r="BH738" i="2"/>
  <c r="BG738" i="2"/>
  <c r="BE738" i="2"/>
  <c r="T738" i="2"/>
  <c r="R738" i="2"/>
  <c r="P738" i="2"/>
  <c r="BI735" i="2"/>
  <c r="BH735" i="2"/>
  <c r="BG735" i="2"/>
  <c r="BE735" i="2"/>
  <c r="T735" i="2"/>
  <c r="R735" i="2"/>
  <c r="P735" i="2"/>
  <c r="BI731" i="2"/>
  <c r="BH731" i="2"/>
  <c r="BG731" i="2"/>
  <c r="BE731" i="2"/>
  <c r="T731" i="2"/>
  <c r="R731" i="2"/>
  <c r="P731" i="2"/>
  <c r="BI728" i="2"/>
  <c r="BH728" i="2"/>
  <c r="BG728" i="2"/>
  <c r="BE728" i="2"/>
  <c r="T728" i="2"/>
  <c r="R728" i="2"/>
  <c r="P728" i="2"/>
  <c r="BI726" i="2"/>
  <c r="BH726" i="2"/>
  <c r="BG726" i="2"/>
  <c r="BE726" i="2"/>
  <c r="T726" i="2"/>
  <c r="R726" i="2"/>
  <c r="P726" i="2"/>
  <c r="BI722" i="2"/>
  <c r="BH722" i="2"/>
  <c r="BG722" i="2"/>
  <c r="BE722" i="2"/>
  <c r="T722" i="2"/>
  <c r="R722" i="2"/>
  <c r="P722" i="2"/>
  <c r="BI720" i="2"/>
  <c r="BH720" i="2"/>
  <c r="BG720" i="2"/>
  <c r="BE720" i="2"/>
  <c r="T720" i="2"/>
  <c r="R720" i="2"/>
  <c r="P720" i="2"/>
  <c r="BI716" i="2"/>
  <c r="BH716" i="2"/>
  <c r="BG716" i="2"/>
  <c r="BE716" i="2"/>
  <c r="T716" i="2"/>
  <c r="R716" i="2"/>
  <c r="P716" i="2"/>
  <c r="BI714" i="2"/>
  <c r="BH714" i="2"/>
  <c r="BG714" i="2"/>
  <c r="BE714" i="2"/>
  <c r="T714" i="2"/>
  <c r="R714" i="2"/>
  <c r="P714" i="2"/>
  <c r="BI710" i="2"/>
  <c r="BH710" i="2"/>
  <c r="BG710" i="2"/>
  <c r="BE710" i="2"/>
  <c r="T710" i="2"/>
  <c r="R710" i="2"/>
  <c r="P710" i="2"/>
  <c r="BI707" i="2"/>
  <c r="BH707" i="2"/>
  <c r="BG707" i="2"/>
  <c r="BE707" i="2"/>
  <c r="T707" i="2"/>
  <c r="R707" i="2"/>
  <c r="P707" i="2"/>
  <c r="BI703" i="2"/>
  <c r="BH703" i="2"/>
  <c r="BG703" i="2"/>
  <c r="BE703" i="2"/>
  <c r="T703" i="2"/>
  <c r="R703" i="2"/>
  <c r="P703" i="2"/>
  <c r="BI700" i="2"/>
  <c r="BH700" i="2"/>
  <c r="BG700" i="2"/>
  <c r="BE700" i="2"/>
  <c r="T700" i="2"/>
  <c r="R700" i="2"/>
  <c r="P700" i="2"/>
  <c r="BI696" i="2"/>
  <c r="BH696" i="2"/>
  <c r="BG696" i="2"/>
  <c r="BE696" i="2"/>
  <c r="T696" i="2"/>
  <c r="R696" i="2"/>
  <c r="P696" i="2"/>
  <c r="BI694" i="2"/>
  <c r="BH694" i="2"/>
  <c r="BG694" i="2"/>
  <c r="BE694" i="2"/>
  <c r="T694" i="2"/>
  <c r="R694" i="2"/>
  <c r="P694" i="2"/>
  <c r="BI690" i="2"/>
  <c r="BH690" i="2"/>
  <c r="BG690" i="2"/>
  <c r="BE690" i="2"/>
  <c r="T690" i="2"/>
  <c r="R690" i="2"/>
  <c r="P690" i="2"/>
  <c r="BI685" i="2"/>
  <c r="BH685" i="2"/>
  <c r="BG685" i="2"/>
  <c r="BE685" i="2"/>
  <c r="T685" i="2"/>
  <c r="R685" i="2"/>
  <c r="P685" i="2"/>
  <c r="BI682" i="2"/>
  <c r="BH682" i="2"/>
  <c r="BG682" i="2"/>
  <c r="BE682" i="2"/>
  <c r="T682" i="2"/>
  <c r="R682" i="2"/>
  <c r="P682" i="2"/>
  <c r="BI679" i="2"/>
  <c r="BH679" i="2"/>
  <c r="BG679" i="2"/>
  <c r="BE679" i="2"/>
  <c r="T679" i="2"/>
  <c r="R679" i="2"/>
  <c r="P679" i="2"/>
  <c r="BI677" i="2"/>
  <c r="BH677" i="2"/>
  <c r="BG677" i="2"/>
  <c r="BE677" i="2"/>
  <c r="T677" i="2"/>
  <c r="R677" i="2"/>
  <c r="P677" i="2"/>
  <c r="BI667" i="2"/>
  <c r="BH667" i="2"/>
  <c r="BG667" i="2"/>
  <c r="BE667" i="2"/>
  <c r="T667" i="2"/>
  <c r="R667" i="2"/>
  <c r="P667" i="2"/>
  <c r="BI662" i="2"/>
  <c r="BH662" i="2"/>
  <c r="BG662" i="2"/>
  <c r="BE662" i="2"/>
  <c r="T662" i="2"/>
  <c r="R662" i="2"/>
  <c r="P662" i="2"/>
  <c r="BI657" i="2"/>
  <c r="BH657" i="2"/>
  <c r="BG657" i="2"/>
  <c r="BE657" i="2"/>
  <c r="T657" i="2"/>
  <c r="R657" i="2"/>
  <c r="P657" i="2"/>
  <c r="BI642" i="2"/>
  <c r="BH642" i="2"/>
  <c r="BG642" i="2"/>
  <c r="BE642" i="2"/>
  <c r="T642" i="2"/>
  <c r="R642" i="2"/>
  <c r="P642" i="2"/>
  <c r="BI639" i="2"/>
  <c r="BH639" i="2"/>
  <c r="BG639" i="2"/>
  <c r="BE639" i="2"/>
  <c r="T639" i="2"/>
  <c r="R639" i="2"/>
  <c r="P639" i="2"/>
  <c r="BI624" i="2"/>
  <c r="BH624" i="2"/>
  <c r="BG624" i="2"/>
  <c r="BE624" i="2"/>
  <c r="T624" i="2"/>
  <c r="R624" i="2"/>
  <c r="P624" i="2"/>
  <c r="BI609" i="2"/>
  <c r="BH609" i="2"/>
  <c r="BG609" i="2"/>
  <c r="BE609" i="2"/>
  <c r="T609" i="2"/>
  <c r="R609" i="2"/>
  <c r="P609" i="2"/>
  <c r="BI606" i="2"/>
  <c r="BH606" i="2"/>
  <c r="BG606" i="2"/>
  <c r="BE606" i="2"/>
  <c r="T606" i="2"/>
  <c r="R606" i="2"/>
  <c r="P606" i="2"/>
  <c r="BI591" i="2"/>
  <c r="BH591" i="2"/>
  <c r="BG591" i="2"/>
  <c r="BE591" i="2"/>
  <c r="T591" i="2"/>
  <c r="R591" i="2"/>
  <c r="P591" i="2"/>
  <c r="BI587" i="2"/>
  <c r="BH587" i="2"/>
  <c r="BG587" i="2"/>
  <c r="BE587" i="2"/>
  <c r="T587" i="2"/>
  <c r="R587" i="2"/>
  <c r="P587" i="2"/>
  <c r="BI583" i="2"/>
  <c r="BH583" i="2"/>
  <c r="BG583" i="2"/>
  <c r="BE583" i="2"/>
  <c r="T583" i="2"/>
  <c r="R583" i="2"/>
  <c r="P583" i="2"/>
  <c r="BI578" i="2"/>
  <c r="BH578" i="2"/>
  <c r="BG578" i="2"/>
  <c r="BE578" i="2"/>
  <c r="T578" i="2"/>
  <c r="R578" i="2"/>
  <c r="P578" i="2"/>
  <c r="BI574" i="2"/>
  <c r="BH574" i="2"/>
  <c r="BG574" i="2"/>
  <c r="BE574" i="2"/>
  <c r="T574" i="2"/>
  <c r="R574" i="2"/>
  <c r="P574" i="2"/>
  <c r="BI570" i="2"/>
  <c r="BH570" i="2"/>
  <c r="BG570" i="2"/>
  <c r="BE570" i="2"/>
  <c r="T570" i="2"/>
  <c r="R570" i="2"/>
  <c r="P570" i="2"/>
  <c r="BI566" i="2"/>
  <c r="BH566" i="2"/>
  <c r="BG566" i="2"/>
  <c r="BE566" i="2"/>
  <c r="T566" i="2"/>
  <c r="R566" i="2"/>
  <c r="P566" i="2"/>
  <c r="BI564" i="2"/>
  <c r="BH564" i="2"/>
  <c r="BG564" i="2"/>
  <c r="BE564" i="2"/>
  <c r="T564" i="2"/>
  <c r="R564" i="2"/>
  <c r="P564" i="2"/>
  <c r="BI558" i="2"/>
  <c r="BH558" i="2"/>
  <c r="BG558" i="2"/>
  <c r="BE558" i="2"/>
  <c r="T558" i="2"/>
  <c r="R558" i="2"/>
  <c r="P558" i="2"/>
  <c r="BI550" i="2"/>
  <c r="BH550" i="2"/>
  <c r="BG550" i="2"/>
  <c r="BE550" i="2"/>
  <c r="T550" i="2"/>
  <c r="R550" i="2"/>
  <c r="P550" i="2"/>
  <c r="BI545" i="2"/>
  <c r="BH545" i="2"/>
  <c r="BG545" i="2"/>
  <c r="BE545" i="2"/>
  <c r="T545" i="2"/>
  <c r="R545" i="2"/>
  <c r="P545" i="2"/>
  <c r="BI541" i="2"/>
  <c r="BH541" i="2"/>
  <c r="BG541" i="2"/>
  <c r="BE541" i="2"/>
  <c r="T541" i="2"/>
  <c r="R541" i="2"/>
  <c r="P541" i="2"/>
  <c r="BI539" i="2"/>
  <c r="BH539" i="2"/>
  <c r="BG539" i="2"/>
  <c r="BE539" i="2"/>
  <c r="T539" i="2"/>
  <c r="R539" i="2"/>
  <c r="P539" i="2"/>
  <c r="BI537" i="2"/>
  <c r="BH537" i="2"/>
  <c r="BG537" i="2"/>
  <c r="BE537" i="2"/>
  <c r="T537" i="2"/>
  <c r="R537" i="2"/>
  <c r="P537" i="2"/>
  <c r="BI533" i="2"/>
  <c r="BH533" i="2"/>
  <c r="BG533" i="2"/>
  <c r="BE533" i="2"/>
  <c r="T533" i="2"/>
  <c r="R533" i="2"/>
  <c r="P533" i="2"/>
  <c r="BI531" i="2"/>
  <c r="BH531" i="2"/>
  <c r="BG531" i="2"/>
  <c r="BE531" i="2"/>
  <c r="T531" i="2"/>
  <c r="R531" i="2"/>
  <c r="P531" i="2"/>
  <c r="BI526" i="2"/>
  <c r="BH526" i="2"/>
  <c r="BG526" i="2"/>
  <c r="BE526" i="2"/>
  <c r="T526" i="2"/>
  <c r="R526" i="2"/>
  <c r="P526" i="2"/>
  <c r="BI522" i="2"/>
  <c r="BH522" i="2"/>
  <c r="BG522" i="2"/>
  <c r="BE522" i="2"/>
  <c r="T522" i="2"/>
  <c r="R522" i="2"/>
  <c r="P522" i="2"/>
  <c r="BI518" i="2"/>
  <c r="BH518" i="2"/>
  <c r="BG518" i="2"/>
  <c r="BE518" i="2"/>
  <c r="T518" i="2"/>
  <c r="R518" i="2"/>
  <c r="P518" i="2"/>
  <c r="BI516" i="2"/>
  <c r="BH516" i="2"/>
  <c r="BG516" i="2"/>
  <c r="BE516" i="2"/>
  <c r="T516" i="2"/>
  <c r="R516" i="2"/>
  <c r="P516" i="2"/>
  <c r="BI514" i="2"/>
  <c r="BH514" i="2"/>
  <c r="BG514" i="2"/>
  <c r="BE514" i="2"/>
  <c r="T514" i="2"/>
  <c r="R514" i="2"/>
  <c r="P514" i="2"/>
  <c r="BI509" i="2"/>
  <c r="BH509" i="2"/>
  <c r="BG509" i="2"/>
  <c r="BE509" i="2"/>
  <c r="T509" i="2"/>
  <c r="R509" i="2"/>
  <c r="P509" i="2"/>
  <c r="BI504" i="2"/>
  <c r="BH504" i="2"/>
  <c r="BG504" i="2"/>
  <c r="BE504" i="2"/>
  <c r="T504" i="2"/>
  <c r="R504" i="2"/>
  <c r="P504" i="2"/>
  <c r="BI499" i="2"/>
  <c r="BH499" i="2"/>
  <c r="BG499" i="2"/>
  <c r="BE499" i="2"/>
  <c r="T499" i="2"/>
  <c r="R499" i="2"/>
  <c r="P499" i="2"/>
  <c r="BI497" i="2"/>
  <c r="BH497" i="2"/>
  <c r="BG497" i="2"/>
  <c r="BE497" i="2"/>
  <c r="T497" i="2"/>
  <c r="R497" i="2"/>
  <c r="P497" i="2"/>
  <c r="BI493" i="2"/>
  <c r="BH493" i="2"/>
  <c r="BG493" i="2"/>
  <c r="BE493" i="2"/>
  <c r="T493" i="2"/>
  <c r="R493" i="2"/>
  <c r="P493" i="2"/>
  <c r="BI491" i="2"/>
  <c r="BH491" i="2"/>
  <c r="BG491" i="2"/>
  <c r="BE491" i="2"/>
  <c r="T491" i="2"/>
  <c r="R491" i="2"/>
  <c r="P491" i="2"/>
  <c r="BI486" i="2"/>
  <c r="BH486" i="2"/>
  <c r="BG486" i="2"/>
  <c r="BE486" i="2"/>
  <c r="T486" i="2"/>
  <c r="R486" i="2"/>
  <c r="P486" i="2"/>
  <c r="BI484" i="2"/>
  <c r="BH484" i="2"/>
  <c r="BG484" i="2"/>
  <c r="BE484" i="2"/>
  <c r="T484" i="2"/>
  <c r="R484" i="2"/>
  <c r="P484" i="2"/>
  <c r="BI482" i="2"/>
  <c r="BH482" i="2"/>
  <c r="BG482" i="2"/>
  <c r="BE482" i="2"/>
  <c r="T482" i="2"/>
  <c r="R482" i="2"/>
  <c r="P482" i="2"/>
  <c r="BI480" i="2"/>
  <c r="BH480" i="2"/>
  <c r="BG480" i="2"/>
  <c r="BE480" i="2"/>
  <c r="T480" i="2"/>
  <c r="R480" i="2"/>
  <c r="P480" i="2"/>
  <c r="BI474" i="2"/>
  <c r="BH474" i="2"/>
  <c r="BG474" i="2"/>
  <c r="BE474" i="2"/>
  <c r="T474" i="2"/>
  <c r="R474" i="2"/>
  <c r="P474" i="2"/>
  <c r="BI472" i="2"/>
  <c r="BH472" i="2"/>
  <c r="BG472" i="2"/>
  <c r="BE472" i="2"/>
  <c r="T472" i="2"/>
  <c r="R472" i="2"/>
  <c r="P472" i="2"/>
  <c r="BI466" i="2"/>
  <c r="BH466" i="2"/>
  <c r="BG466" i="2"/>
  <c r="BE466" i="2"/>
  <c r="T466" i="2"/>
  <c r="R466" i="2"/>
  <c r="P466" i="2"/>
  <c r="BI460" i="2"/>
  <c r="BH460" i="2"/>
  <c r="BG460" i="2"/>
  <c r="BE460" i="2"/>
  <c r="T460" i="2"/>
  <c r="R460" i="2"/>
  <c r="P460" i="2"/>
  <c r="BI458" i="2"/>
  <c r="BH458" i="2"/>
  <c r="BG458" i="2"/>
  <c r="BE458" i="2"/>
  <c r="T458" i="2"/>
  <c r="R458" i="2"/>
  <c r="P458" i="2"/>
  <c r="BI456" i="2"/>
  <c r="BH456" i="2"/>
  <c r="BG456" i="2"/>
  <c r="BE456" i="2"/>
  <c r="T456" i="2"/>
  <c r="R456" i="2"/>
  <c r="P456" i="2"/>
  <c r="BI454" i="2"/>
  <c r="BH454" i="2"/>
  <c r="BG454" i="2"/>
  <c r="BE454" i="2"/>
  <c r="T454" i="2"/>
  <c r="R454" i="2"/>
  <c r="P454" i="2"/>
  <c r="BI449" i="2"/>
  <c r="BH449" i="2"/>
  <c r="BG449" i="2"/>
  <c r="BE449" i="2"/>
  <c r="T449" i="2"/>
  <c r="R449" i="2"/>
  <c r="P449" i="2"/>
  <c r="BI443" i="2"/>
  <c r="BH443" i="2"/>
  <c r="BG443" i="2"/>
  <c r="BE443" i="2"/>
  <c r="T443" i="2"/>
  <c r="R443" i="2"/>
  <c r="P443" i="2"/>
  <c r="BI439" i="2"/>
  <c r="BH439" i="2"/>
  <c r="BG439" i="2"/>
  <c r="BE439" i="2"/>
  <c r="T439" i="2"/>
  <c r="R439" i="2"/>
  <c r="P439" i="2"/>
  <c r="BI437" i="2"/>
  <c r="BH437" i="2"/>
  <c r="BG437" i="2"/>
  <c r="BE437" i="2"/>
  <c r="T437" i="2"/>
  <c r="R437" i="2"/>
  <c r="P437" i="2"/>
  <c r="BI433" i="2"/>
  <c r="BH433" i="2"/>
  <c r="BG433" i="2"/>
  <c r="BE433" i="2"/>
  <c r="T433" i="2"/>
  <c r="R433" i="2"/>
  <c r="P433" i="2"/>
  <c r="BI430" i="2"/>
  <c r="BH430" i="2"/>
  <c r="BG430" i="2"/>
  <c r="BE430" i="2"/>
  <c r="T430" i="2"/>
  <c r="R430" i="2"/>
  <c r="P430" i="2"/>
  <c r="BI426" i="2"/>
  <c r="BH426" i="2"/>
  <c r="BG426" i="2"/>
  <c r="BE426" i="2"/>
  <c r="T426" i="2"/>
  <c r="R426" i="2"/>
  <c r="P426" i="2"/>
  <c r="BI423" i="2"/>
  <c r="BH423" i="2"/>
  <c r="BG423" i="2"/>
  <c r="BE423" i="2"/>
  <c r="T423" i="2"/>
  <c r="R423" i="2"/>
  <c r="P423" i="2"/>
  <c r="BI419" i="2"/>
  <c r="BH419" i="2"/>
  <c r="BG419" i="2"/>
  <c r="BE419" i="2"/>
  <c r="T419" i="2"/>
  <c r="R419" i="2"/>
  <c r="P419" i="2"/>
  <c r="BI414" i="2"/>
  <c r="BH414" i="2"/>
  <c r="BG414" i="2"/>
  <c r="BE414" i="2"/>
  <c r="T414" i="2"/>
  <c r="R414" i="2"/>
  <c r="P414" i="2"/>
  <c r="BI409" i="2"/>
  <c r="BH409" i="2"/>
  <c r="BG409" i="2"/>
  <c r="BE409" i="2"/>
  <c r="T409" i="2"/>
  <c r="R409" i="2"/>
  <c r="P409" i="2"/>
  <c r="BI406" i="2"/>
  <c r="BH406" i="2"/>
  <c r="BG406" i="2"/>
  <c r="BE406" i="2"/>
  <c r="T406" i="2"/>
  <c r="R406" i="2"/>
  <c r="P406" i="2"/>
  <c r="BI404" i="2"/>
  <c r="BH404" i="2"/>
  <c r="BG404" i="2"/>
  <c r="BE404" i="2"/>
  <c r="T404" i="2"/>
  <c r="R404" i="2"/>
  <c r="P404" i="2"/>
  <c r="BI402" i="2"/>
  <c r="BH402" i="2"/>
  <c r="BG402" i="2"/>
  <c r="BE402" i="2"/>
  <c r="T402" i="2"/>
  <c r="R402" i="2"/>
  <c r="P402" i="2"/>
  <c r="BI400" i="2"/>
  <c r="BH400" i="2"/>
  <c r="BG400" i="2"/>
  <c r="BE400" i="2"/>
  <c r="T400" i="2"/>
  <c r="R400" i="2"/>
  <c r="P400" i="2"/>
  <c r="BI398" i="2"/>
  <c r="BH398" i="2"/>
  <c r="BG398" i="2"/>
  <c r="BE398" i="2"/>
  <c r="T398" i="2"/>
  <c r="R398" i="2"/>
  <c r="P398" i="2"/>
  <c r="BI396" i="2"/>
  <c r="BH396" i="2"/>
  <c r="BG396" i="2"/>
  <c r="BE396" i="2"/>
  <c r="T396" i="2"/>
  <c r="R396" i="2"/>
  <c r="P396" i="2"/>
  <c r="BI392" i="2"/>
  <c r="BH392" i="2"/>
  <c r="BG392" i="2"/>
  <c r="BE392" i="2"/>
  <c r="T392" i="2"/>
  <c r="R392" i="2"/>
  <c r="P392" i="2"/>
  <c r="BI390" i="2"/>
  <c r="BH390" i="2"/>
  <c r="BG390" i="2"/>
  <c r="BE390" i="2"/>
  <c r="T390" i="2"/>
  <c r="R390" i="2"/>
  <c r="P390" i="2"/>
  <c r="BI383" i="2"/>
  <c r="BH383" i="2"/>
  <c r="BG383" i="2"/>
  <c r="BE383" i="2"/>
  <c r="T383" i="2"/>
  <c r="R383" i="2"/>
  <c r="P383" i="2"/>
  <c r="BI376" i="2"/>
  <c r="BH376" i="2"/>
  <c r="BG376" i="2"/>
  <c r="BE376" i="2"/>
  <c r="T376" i="2"/>
  <c r="R376" i="2"/>
  <c r="P376" i="2"/>
  <c r="BI372" i="2"/>
  <c r="BH372" i="2"/>
  <c r="BG372" i="2"/>
  <c r="BE372" i="2"/>
  <c r="T372" i="2"/>
  <c r="R372" i="2"/>
  <c r="P372" i="2"/>
  <c r="BI370" i="2"/>
  <c r="BH370" i="2"/>
  <c r="BG370" i="2"/>
  <c r="BE370" i="2"/>
  <c r="T370" i="2"/>
  <c r="R370" i="2"/>
  <c r="P370" i="2"/>
  <c r="BI364" i="2"/>
  <c r="BH364" i="2"/>
  <c r="BG364" i="2"/>
  <c r="BE364" i="2"/>
  <c r="T364" i="2"/>
  <c r="R364" i="2"/>
  <c r="P364" i="2"/>
  <c r="BI362" i="2"/>
  <c r="BH362" i="2"/>
  <c r="BG362" i="2"/>
  <c r="BE362" i="2"/>
  <c r="T362" i="2"/>
  <c r="R362" i="2"/>
  <c r="P362" i="2"/>
  <c r="BI356" i="2"/>
  <c r="BH356" i="2"/>
  <c r="BG356" i="2"/>
  <c r="BE356" i="2"/>
  <c r="T356" i="2"/>
  <c r="R356" i="2"/>
  <c r="P356" i="2"/>
  <c r="BI350" i="2"/>
  <c r="BH350" i="2"/>
  <c r="BG350" i="2"/>
  <c r="BE350" i="2"/>
  <c r="T350" i="2"/>
  <c r="R350" i="2"/>
  <c r="P350" i="2"/>
  <c r="BI346" i="2"/>
  <c r="BH346" i="2"/>
  <c r="BG346" i="2"/>
  <c r="BE346" i="2"/>
  <c r="T346" i="2"/>
  <c r="R346" i="2"/>
  <c r="P346" i="2"/>
  <c r="BI344" i="2"/>
  <c r="BH344" i="2"/>
  <c r="BG344" i="2"/>
  <c r="BE344" i="2"/>
  <c r="T344" i="2"/>
  <c r="R344" i="2"/>
  <c r="P344" i="2"/>
  <c r="BI338" i="2"/>
  <c r="BH338" i="2"/>
  <c r="BG338" i="2"/>
  <c r="BE338" i="2"/>
  <c r="T338" i="2"/>
  <c r="R338" i="2"/>
  <c r="P338" i="2"/>
  <c r="BI336" i="2"/>
  <c r="BH336" i="2"/>
  <c r="BG336" i="2"/>
  <c r="BE336" i="2"/>
  <c r="T336" i="2"/>
  <c r="R336" i="2"/>
  <c r="P336" i="2"/>
  <c r="BI328" i="2"/>
  <c r="BH328" i="2"/>
  <c r="BG328" i="2"/>
  <c r="BE328" i="2"/>
  <c r="T328" i="2"/>
  <c r="R328" i="2"/>
  <c r="P328" i="2"/>
  <c r="BI322" i="2"/>
  <c r="BH322" i="2"/>
  <c r="BG322" i="2"/>
  <c r="BE322" i="2"/>
  <c r="T322" i="2"/>
  <c r="R322" i="2"/>
  <c r="P322" i="2"/>
  <c r="BI317" i="2"/>
  <c r="BH317" i="2"/>
  <c r="BG317" i="2"/>
  <c r="BE317" i="2"/>
  <c r="T317" i="2"/>
  <c r="R317" i="2"/>
  <c r="P317" i="2"/>
  <c r="BI315" i="2"/>
  <c r="BH315" i="2"/>
  <c r="BG315" i="2"/>
  <c r="BE315" i="2"/>
  <c r="T315" i="2"/>
  <c r="R315" i="2"/>
  <c r="P315" i="2"/>
  <c r="BI311" i="2"/>
  <c r="BH311" i="2"/>
  <c r="BG311" i="2"/>
  <c r="BE311" i="2"/>
  <c r="T311" i="2"/>
  <c r="R311" i="2"/>
  <c r="P311" i="2"/>
  <c r="BI307" i="2"/>
  <c r="BH307" i="2"/>
  <c r="BG307" i="2"/>
  <c r="BE307" i="2"/>
  <c r="T307" i="2"/>
  <c r="R307" i="2"/>
  <c r="P307" i="2"/>
  <c r="BI302" i="2"/>
  <c r="BH302" i="2"/>
  <c r="BG302" i="2"/>
  <c r="BE302" i="2"/>
  <c r="T302" i="2"/>
  <c r="R302" i="2"/>
  <c r="P302" i="2"/>
  <c r="BI298" i="2"/>
  <c r="BH298" i="2"/>
  <c r="BG298" i="2"/>
  <c r="BE298" i="2"/>
  <c r="T298" i="2"/>
  <c r="R298" i="2"/>
  <c r="P298" i="2"/>
  <c r="BI296" i="2"/>
  <c r="BH296" i="2"/>
  <c r="BG296" i="2"/>
  <c r="BE296" i="2"/>
  <c r="T296" i="2"/>
  <c r="R296" i="2"/>
  <c r="P296" i="2"/>
  <c r="BI289" i="2"/>
  <c r="BH289" i="2"/>
  <c r="BG289" i="2"/>
  <c r="BE289" i="2"/>
  <c r="T289" i="2"/>
  <c r="R289" i="2"/>
  <c r="P289" i="2"/>
  <c r="BI282" i="2"/>
  <c r="BH282" i="2"/>
  <c r="BG282" i="2"/>
  <c r="BE282" i="2"/>
  <c r="T282" i="2"/>
  <c r="R282" i="2"/>
  <c r="P282" i="2"/>
  <c r="BI278" i="2"/>
  <c r="BH278" i="2"/>
  <c r="BG278" i="2"/>
  <c r="BE278" i="2"/>
  <c r="T278" i="2"/>
  <c r="R278" i="2"/>
  <c r="P278" i="2"/>
  <c r="BI274" i="2"/>
  <c r="BH274" i="2"/>
  <c r="BG274" i="2"/>
  <c r="BE274" i="2"/>
  <c r="T274" i="2"/>
  <c r="R274" i="2"/>
  <c r="P274" i="2"/>
  <c r="BI272" i="2"/>
  <c r="BH272" i="2"/>
  <c r="BG272" i="2"/>
  <c r="BE272" i="2"/>
  <c r="T272" i="2"/>
  <c r="R272" i="2"/>
  <c r="P272" i="2"/>
  <c r="BI270" i="2"/>
  <c r="BH270" i="2"/>
  <c r="BG270" i="2"/>
  <c r="BE270" i="2"/>
  <c r="T270" i="2"/>
  <c r="R270" i="2"/>
  <c r="P270" i="2"/>
  <c r="BI268" i="2"/>
  <c r="BH268" i="2"/>
  <c r="BG268" i="2"/>
  <c r="BE268" i="2"/>
  <c r="T268" i="2"/>
  <c r="R268" i="2"/>
  <c r="P268" i="2"/>
  <c r="BI266" i="2"/>
  <c r="BH266" i="2"/>
  <c r="BG266" i="2"/>
  <c r="BE266" i="2"/>
  <c r="T266" i="2"/>
  <c r="R266" i="2"/>
  <c r="P266" i="2"/>
  <c r="BI264" i="2"/>
  <c r="BH264" i="2"/>
  <c r="BG264" i="2"/>
  <c r="BE264" i="2"/>
  <c r="T264" i="2"/>
  <c r="R264" i="2"/>
  <c r="P264" i="2"/>
  <c r="BI262" i="2"/>
  <c r="BH262" i="2"/>
  <c r="BG262" i="2"/>
  <c r="BE262" i="2"/>
  <c r="T262" i="2"/>
  <c r="R262" i="2"/>
  <c r="P262" i="2"/>
  <c r="BI260" i="2"/>
  <c r="BH260" i="2"/>
  <c r="BG260" i="2"/>
  <c r="BE260" i="2"/>
  <c r="T260" i="2"/>
  <c r="R260" i="2"/>
  <c r="P260" i="2"/>
  <c r="BI255" i="2"/>
  <c r="BH255" i="2"/>
  <c r="BG255" i="2"/>
  <c r="BE255" i="2"/>
  <c r="T255" i="2"/>
  <c r="R255" i="2"/>
  <c r="P255" i="2"/>
  <c r="BI245" i="2"/>
  <c r="BH245" i="2"/>
  <c r="BG245" i="2"/>
  <c r="BE245" i="2"/>
  <c r="T245" i="2"/>
  <c r="R245" i="2"/>
  <c r="P245" i="2"/>
  <c r="BI240" i="2"/>
  <c r="BH240" i="2"/>
  <c r="BG240" i="2"/>
  <c r="BE240" i="2"/>
  <c r="T240" i="2"/>
  <c r="R240" i="2"/>
  <c r="P240" i="2"/>
  <c r="BI238" i="2"/>
  <c r="BH238" i="2"/>
  <c r="BG238" i="2"/>
  <c r="BE238" i="2"/>
  <c r="T238" i="2"/>
  <c r="R238" i="2"/>
  <c r="P238" i="2"/>
  <c r="BI230" i="2"/>
  <c r="BH230" i="2"/>
  <c r="BG230" i="2"/>
  <c r="BE230" i="2"/>
  <c r="T230" i="2"/>
  <c r="R230" i="2"/>
  <c r="P230" i="2"/>
  <c r="BI221" i="2"/>
  <c r="BH221" i="2"/>
  <c r="BG221" i="2"/>
  <c r="BE221" i="2"/>
  <c r="T221" i="2"/>
  <c r="R221" i="2"/>
  <c r="P221" i="2"/>
  <c r="BI217" i="2"/>
  <c r="BH217" i="2"/>
  <c r="BG217" i="2"/>
  <c r="BE217" i="2"/>
  <c r="T217" i="2"/>
  <c r="R217" i="2"/>
  <c r="P217" i="2"/>
  <c r="BI215" i="2"/>
  <c r="BH215" i="2"/>
  <c r="BG215" i="2"/>
  <c r="BE215" i="2"/>
  <c r="T215" i="2"/>
  <c r="R215" i="2"/>
  <c r="P215" i="2"/>
  <c r="BI213" i="2"/>
  <c r="BH213" i="2"/>
  <c r="BG213" i="2"/>
  <c r="BE213" i="2"/>
  <c r="T213" i="2"/>
  <c r="R213" i="2"/>
  <c r="P213" i="2"/>
  <c r="BI208" i="2"/>
  <c r="BH208" i="2"/>
  <c r="BG208" i="2"/>
  <c r="BE208" i="2"/>
  <c r="T208" i="2"/>
  <c r="R208" i="2"/>
  <c r="P208" i="2"/>
  <c r="BI203" i="2"/>
  <c r="BH203" i="2"/>
  <c r="BG203" i="2"/>
  <c r="BE203" i="2"/>
  <c r="T203" i="2"/>
  <c r="R203" i="2"/>
  <c r="P203" i="2"/>
  <c r="BI196" i="2"/>
  <c r="BH196" i="2"/>
  <c r="BG196" i="2"/>
  <c r="BE196" i="2"/>
  <c r="T196" i="2"/>
  <c r="R196" i="2"/>
  <c r="P196" i="2"/>
  <c r="BI194" i="2"/>
  <c r="BH194" i="2"/>
  <c r="BG194" i="2"/>
  <c r="BE194" i="2"/>
  <c r="T194" i="2"/>
  <c r="R194" i="2"/>
  <c r="P194" i="2"/>
  <c r="BI190" i="2"/>
  <c r="BH190" i="2"/>
  <c r="BG190" i="2"/>
  <c r="BE190" i="2"/>
  <c r="T190" i="2"/>
  <c r="R190" i="2"/>
  <c r="P190" i="2"/>
  <c r="BI183" i="2"/>
  <c r="BH183" i="2"/>
  <c r="BG183" i="2"/>
  <c r="BE183" i="2"/>
  <c r="T183" i="2"/>
  <c r="R183" i="2"/>
  <c r="P183" i="2"/>
  <c r="BI180" i="2"/>
  <c r="BH180" i="2"/>
  <c r="BG180" i="2"/>
  <c r="BE180" i="2"/>
  <c r="T180" i="2"/>
  <c r="R180" i="2"/>
  <c r="P180" i="2"/>
  <c r="BI178" i="2"/>
  <c r="BH178" i="2"/>
  <c r="BG178" i="2"/>
  <c r="BE178" i="2"/>
  <c r="T178" i="2"/>
  <c r="R178" i="2"/>
  <c r="P178" i="2"/>
  <c r="BI174" i="2"/>
  <c r="BH174" i="2"/>
  <c r="BG174" i="2"/>
  <c r="BE174" i="2"/>
  <c r="T174" i="2"/>
  <c r="R174" i="2"/>
  <c r="P174" i="2"/>
  <c r="BI171" i="2"/>
  <c r="BH171" i="2"/>
  <c r="BG171" i="2"/>
  <c r="BE171" i="2"/>
  <c r="T171" i="2"/>
  <c r="R171" i="2"/>
  <c r="P171" i="2"/>
  <c r="BI164" i="2"/>
  <c r="BH164" i="2"/>
  <c r="BG164" i="2"/>
  <c r="BE164" i="2"/>
  <c r="T164" i="2"/>
  <c r="R164" i="2"/>
  <c r="P164" i="2"/>
  <c r="BI160" i="2"/>
  <c r="BH160" i="2"/>
  <c r="BG160" i="2"/>
  <c r="BE160" i="2"/>
  <c r="T160" i="2"/>
  <c r="R160" i="2"/>
  <c r="P160" i="2"/>
  <c r="BI155" i="2"/>
  <c r="BH155" i="2"/>
  <c r="BG155" i="2"/>
  <c r="BE155" i="2"/>
  <c r="T155" i="2"/>
  <c r="R155" i="2"/>
  <c r="P155" i="2"/>
  <c r="BI150" i="2"/>
  <c r="BH150" i="2"/>
  <c r="BG150" i="2"/>
  <c r="BE150" i="2"/>
  <c r="T150" i="2"/>
  <c r="R150" i="2"/>
  <c r="P150" i="2"/>
  <c r="J143" i="2"/>
  <c r="F143" i="2"/>
  <c r="F141" i="2"/>
  <c r="E139" i="2"/>
  <c r="J93" i="2"/>
  <c r="F93" i="2"/>
  <c r="F91" i="2"/>
  <c r="E89" i="2"/>
  <c r="J26" i="2"/>
  <c r="E26" i="2"/>
  <c r="J144" i="2"/>
  <c r="J25" i="2"/>
  <c r="J20" i="2"/>
  <c r="E20" i="2"/>
  <c r="F94" i="2"/>
  <c r="J19" i="2"/>
  <c r="J14" i="2"/>
  <c r="J91" i="2"/>
  <c r="E7" i="2"/>
  <c r="E135" i="2"/>
  <c r="L90" i="1"/>
  <c r="AM90" i="1"/>
  <c r="AM89" i="1"/>
  <c r="L89" i="1"/>
  <c r="AM87" i="1"/>
  <c r="L87" i="1"/>
  <c r="L85" i="1"/>
  <c r="L84" i="1"/>
  <c r="BK135" i="39"/>
  <c r="J130" i="39"/>
  <c r="J129" i="39"/>
  <c r="J127" i="39"/>
  <c r="J135" i="36"/>
  <c r="BK130" i="35"/>
  <c r="J129" i="35"/>
  <c r="BK126" i="35"/>
  <c r="J305" i="34"/>
  <c r="BK214" i="34"/>
  <c r="BK209" i="34"/>
  <c r="J198" i="34"/>
  <c r="J163" i="34"/>
  <c r="BK159" i="34"/>
  <c r="BK141" i="34"/>
  <c r="J137" i="34"/>
  <c r="J245" i="33"/>
  <c r="J225" i="33"/>
  <c r="J214" i="33"/>
  <c r="J209" i="33"/>
  <c r="BK188" i="33"/>
  <c r="BK223" i="23"/>
  <c r="BK220" i="23"/>
  <c r="J208" i="23"/>
  <c r="BK159" i="23"/>
  <c r="BK157" i="23"/>
  <c r="J155" i="23"/>
  <c r="J134" i="23"/>
  <c r="BK181" i="22"/>
  <c r="BK165" i="22"/>
  <c r="BK131" i="22"/>
  <c r="J242" i="21"/>
  <c r="BK240" i="21"/>
  <c r="J239" i="21"/>
  <c r="BK238" i="21"/>
  <c r="J175" i="21"/>
  <c r="J123" i="20"/>
  <c r="BK123" i="19"/>
  <c r="J206" i="18"/>
  <c r="J198" i="18"/>
  <c r="BK197" i="18"/>
  <c r="J196" i="18"/>
  <c r="BK193" i="18"/>
  <c r="J189" i="18"/>
  <c r="J164" i="18"/>
  <c r="BK151" i="18"/>
  <c r="J149" i="18"/>
  <c r="BK172" i="17"/>
  <c r="J170" i="17"/>
  <c r="J166" i="17"/>
  <c r="J144" i="17"/>
  <c r="BK286" i="16"/>
  <c r="J278" i="16"/>
  <c r="BK276" i="16"/>
  <c r="BK275" i="16"/>
  <c r="BK268" i="16"/>
  <c r="BK267" i="16"/>
  <c r="BK266" i="16"/>
  <c r="BK265" i="16"/>
  <c r="BK264" i="16"/>
  <c r="BK243" i="16"/>
  <c r="J239" i="16"/>
  <c r="BK237" i="16"/>
  <c r="J235" i="16"/>
  <c r="BK231" i="16"/>
  <c r="BK229" i="16"/>
  <c r="J227" i="16"/>
  <c r="BK223" i="16"/>
  <c r="J216" i="16"/>
  <c r="J212" i="16"/>
  <c r="BK209" i="16"/>
  <c r="J207" i="16"/>
  <c r="BK206" i="16"/>
  <c r="J205" i="16"/>
  <c r="J203" i="16"/>
  <c r="BK187" i="16"/>
  <c r="J182" i="16"/>
  <c r="J178" i="16"/>
  <c r="J177" i="16"/>
  <c r="J175" i="16"/>
  <c r="J173" i="16"/>
  <c r="BK171" i="16"/>
  <c r="J170" i="16"/>
  <c r="BK296" i="15"/>
  <c r="BK287" i="15"/>
  <c r="BK285" i="15"/>
  <c r="BK283" i="15"/>
  <c r="J274" i="15"/>
  <c r="J269" i="15"/>
  <c r="BK266" i="15"/>
  <c r="J263" i="15"/>
  <c r="J262" i="15"/>
  <c r="J257" i="15"/>
  <c r="BK253" i="15"/>
  <c r="BK250" i="15"/>
  <c r="BK245" i="15"/>
  <c r="J243" i="15"/>
  <c r="J239" i="15"/>
  <c r="J237" i="15"/>
  <c r="BK231" i="15"/>
  <c r="J228" i="15"/>
  <c r="BK226" i="15"/>
  <c r="BK225" i="15"/>
  <c r="J217" i="15"/>
  <c r="BK216" i="15"/>
  <c r="BK203" i="15"/>
  <c r="J199" i="15"/>
  <c r="BK197" i="15"/>
  <c r="J196" i="15"/>
  <c r="J195" i="15"/>
  <c r="J194" i="15"/>
  <c r="BK193" i="15"/>
  <c r="BK192" i="15"/>
  <c r="BK169" i="15"/>
  <c r="J213" i="14"/>
  <c r="BK209" i="14"/>
  <c r="J203" i="14"/>
  <c r="J198" i="14"/>
  <c r="J197" i="14"/>
  <c r="BK192" i="14"/>
  <c r="BK185" i="14"/>
  <c r="J184" i="14"/>
  <c r="BK497" i="11"/>
  <c r="BK398" i="11"/>
  <c r="BK390" i="11"/>
  <c r="BK372" i="11"/>
  <c r="J364" i="11"/>
  <c r="J344" i="11"/>
  <c r="J266" i="11"/>
  <c r="J262" i="11"/>
  <c r="BK260" i="11"/>
  <c r="BK240" i="11"/>
  <c r="J215" i="11"/>
  <c r="J194" i="11"/>
  <c r="BK183" i="11"/>
  <c r="J180" i="11"/>
  <c r="J164" i="11"/>
  <c r="BK176" i="8"/>
  <c r="J173" i="8"/>
  <c r="J172" i="8"/>
  <c r="BK166" i="8"/>
  <c r="J164" i="8"/>
  <c r="J175" i="7"/>
  <c r="J173" i="7"/>
  <c r="BK165" i="7"/>
  <c r="J164" i="7"/>
  <c r="J131" i="7"/>
  <c r="J291" i="6"/>
  <c r="BK285" i="6"/>
  <c r="J274" i="6"/>
  <c r="BK272" i="6"/>
  <c r="J270" i="6"/>
  <c r="J268" i="6"/>
  <c r="J267" i="6"/>
  <c r="J257" i="6"/>
  <c r="J251" i="6"/>
  <c r="J249" i="6"/>
  <c r="BK247" i="6"/>
  <c r="BK234" i="6"/>
  <c r="J230" i="6"/>
  <c r="J229" i="6"/>
  <c r="BK226" i="6"/>
  <c r="BK219" i="6"/>
  <c r="BK205" i="6"/>
  <c r="J204" i="6"/>
  <c r="J203" i="6"/>
  <c r="BK200" i="6"/>
  <c r="J198" i="6"/>
  <c r="BK193" i="6"/>
  <c r="J181" i="6"/>
  <c r="BK294" i="5"/>
  <c r="BK292" i="5"/>
  <c r="BK283" i="5"/>
  <c r="J276" i="5"/>
  <c r="J266" i="5"/>
  <c r="J243" i="5"/>
  <c r="BK231" i="5"/>
  <c r="J228" i="5"/>
  <c r="BK226" i="5"/>
  <c r="BK225" i="5"/>
  <c r="J222" i="5"/>
  <c r="BK221" i="5"/>
  <c r="BK220" i="5"/>
  <c r="BK216" i="5"/>
  <c r="J209" i="5"/>
  <c r="J206" i="5"/>
  <c r="J197" i="5"/>
  <c r="J196" i="5"/>
  <c r="BK195" i="5"/>
  <c r="J194" i="5"/>
  <c r="BK192" i="5"/>
  <c r="J191" i="5"/>
  <c r="J190" i="5"/>
  <c r="BK188" i="5"/>
  <c r="BK184" i="5"/>
  <c r="BK176" i="5"/>
  <c r="BK172" i="5"/>
  <c r="J168" i="5"/>
  <c r="BK215" i="4"/>
  <c r="J209" i="4"/>
  <c r="BK208" i="4"/>
  <c r="J206" i="4"/>
  <c r="J203" i="4"/>
  <c r="BK202" i="4"/>
  <c r="J201" i="4"/>
  <c r="J199" i="4"/>
  <c r="BK198" i="4"/>
  <c r="J194" i="4"/>
  <c r="J181" i="4"/>
  <c r="J178" i="4"/>
  <c r="J174" i="4"/>
  <c r="BK173" i="4"/>
  <c r="BK169" i="4"/>
  <c r="BK168" i="4"/>
  <c r="J167" i="4"/>
  <c r="BK164" i="4"/>
  <c r="J163" i="4"/>
  <c r="BK162" i="4"/>
  <c r="BK159" i="4"/>
  <c r="J157" i="4"/>
  <c r="J151" i="4"/>
  <c r="BK148" i="4"/>
  <c r="J147" i="4"/>
  <c r="BK146" i="4"/>
  <c r="BK144" i="4"/>
  <c r="J140" i="4"/>
  <c r="J139" i="4"/>
  <c r="BK136" i="4"/>
  <c r="BK547" i="3"/>
  <c r="J543" i="3"/>
  <c r="BK540" i="3"/>
  <c r="J528" i="3"/>
  <c r="J520" i="3"/>
  <c r="BK512" i="3"/>
  <c r="BK509" i="3"/>
  <c r="BK499" i="3"/>
  <c r="J489" i="3"/>
  <c r="BK476" i="3"/>
  <c r="J453" i="3"/>
  <c r="BK448" i="3"/>
  <c r="J443" i="3"/>
  <c r="J438" i="3"/>
  <c r="BK428" i="3"/>
  <c r="J423" i="3"/>
  <c r="J416" i="3"/>
  <c r="J408" i="3"/>
  <c r="J405" i="3"/>
  <c r="J399" i="3"/>
  <c r="BK396" i="3"/>
  <c r="BK393" i="3"/>
  <c r="BK390" i="3"/>
  <c r="BK382" i="3"/>
  <c r="BK368" i="3"/>
  <c r="BK354" i="3"/>
  <c r="BK348" i="3"/>
  <c r="J341" i="3"/>
  <c r="BK333" i="3"/>
  <c r="J294" i="3"/>
  <c r="J286" i="3"/>
  <c r="BK272" i="3"/>
  <c r="J267" i="3"/>
  <c r="BK256" i="3"/>
  <c r="J253" i="3"/>
  <c r="BK247" i="3"/>
  <c r="BK243" i="3"/>
  <c r="BK238" i="3"/>
  <c r="BK234" i="3"/>
  <c r="BK228" i="3"/>
  <c r="J221" i="3"/>
  <c r="J218" i="3"/>
  <c r="J193" i="3"/>
  <c r="J179" i="3"/>
  <c r="BK162" i="3"/>
  <c r="BK158" i="3"/>
  <c r="BK154" i="3"/>
  <c r="BK146" i="3"/>
  <c r="BK142" i="3"/>
  <c r="J1199" i="2"/>
  <c r="BK1197" i="2"/>
  <c r="J1195" i="2"/>
  <c r="BK1193" i="2"/>
  <c r="J1191" i="2"/>
  <c r="BK1189" i="2"/>
  <c r="BK1185" i="2"/>
  <c r="J1183" i="2"/>
  <c r="J1179" i="2"/>
  <c r="J1175" i="2"/>
  <c r="J1162" i="2"/>
  <c r="BK1157" i="2"/>
  <c r="BK1154" i="2"/>
  <c r="J1141" i="2"/>
  <c r="BK1136" i="2"/>
  <c r="J1134" i="2"/>
  <c r="J1131" i="2"/>
  <c r="BK1123" i="2"/>
  <c r="J1119" i="2"/>
  <c r="BK1110" i="2"/>
  <c r="J1105" i="2"/>
  <c r="BK1088" i="2"/>
  <c r="J1076" i="2"/>
  <c r="J1074" i="2"/>
  <c r="J1063" i="2"/>
  <c r="J1053" i="2"/>
  <c r="J1047" i="2"/>
  <c r="BK1045" i="2"/>
  <c r="BK1043" i="2"/>
  <c r="J1039" i="2"/>
  <c r="J1031" i="2"/>
  <c r="J1022" i="2"/>
  <c r="J1019" i="2"/>
  <c r="BK1012" i="2"/>
  <c r="BK1008" i="2"/>
  <c r="BK1004" i="2"/>
  <c r="BK1002" i="2"/>
  <c r="J998" i="2"/>
  <c r="J996" i="2"/>
  <c r="J994" i="2"/>
  <c r="J986" i="2"/>
  <c r="J984" i="2"/>
  <c r="J971" i="2"/>
  <c r="J964" i="2"/>
  <c r="BK935" i="2"/>
  <c r="J902" i="2"/>
  <c r="J887" i="2"/>
  <c r="J861" i="2"/>
  <c r="BK858" i="2"/>
  <c r="J847" i="2"/>
  <c r="J826" i="2"/>
  <c r="J820" i="2"/>
  <c r="BK818" i="2"/>
  <c r="J812" i="2"/>
  <c r="BK808" i="2"/>
  <c r="BK806" i="2"/>
  <c r="BK801" i="2"/>
  <c r="BK793" i="2"/>
  <c r="J783" i="2"/>
  <c r="J775" i="2"/>
  <c r="BK772" i="2"/>
  <c r="BK770" i="2"/>
  <c r="J766" i="2"/>
  <c r="J759" i="2"/>
  <c r="J754" i="2"/>
  <c r="BK742" i="2"/>
  <c r="J740" i="2"/>
  <c r="BK716" i="2"/>
  <c r="BK714" i="2"/>
  <c r="J703" i="2"/>
  <c r="BK700" i="2"/>
  <c r="BK696" i="2"/>
  <c r="J690" i="2"/>
  <c r="J685" i="2"/>
  <c r="J682" i="2"/>
  <c r="BK679" i="2"/>
  <c r="J657" i="2"/>
  <c r="BK642" i="2"/>
  <c r="BK606" i="2"/>
  <c r="J587" i="2"/>
  <c r="J578" i="2"/>
  <c r="J574" i="2"/>
  <c r="BK570" i="2"/>
  <c r="J566" i="2"/>
  <c r="J541" i="2"/>
  <c r="BK531" i="2"/>
  <c r="J522" i="2"/>
  <c r="BK482" i="2"/>
  <c r="BK480" i="2"/>
  <c r="J419" i="2"/>
  <c r="BK414" i="2"/>
  <c r="J402" i="2"/>
  <c r="BK400" i="2"/>
  <c r="J396" i="2"/>
  <c r="J390" i="2"/>
  <c r="J383" i="2"/>
  <c r="J370" i="2"/>
  <c r="BK350" i="2"/>
  <c r="J346" i="2"/>
  <c r="BK336" i="2"/>
  <c r="J328" i="2"/>
  <c r="BK322" i="2"/>
  <c r="BK307" i="2"/>
  <c r="J296" i="2"/>
  <c r="J289" i="2"/>
  <c r="J282" i="2"/>
  <c r="J278" i="2"/>
  <c r="BK130" i="39"/>
  <c r="BK151" i="37"/>
  <c r="J147" i="37"/>
  <c r="J134" i="36"/>
  <c r="BK143" i="25"/>
  <c r="BK153" i="24"/>
  <c r="J143" i="24"/>
  <c r="J133" i="24"/>
  <c r="J205" i="23"/>
  <c r="BK199" i="23"/>
  <c r="J196" i="23"/>
  <c r="J192" i="23"/>
  <c r="BK186" i="23"/>
  <c r="BK177" i="23"/>
  <c r="BK168" i="23"/>
  <c r="J166" i="23"/>
  <c r="J150" i="23"/>
  <c r="J143" i="23"/>
  <c r="J189" i="22"/>
  <c r="J187" i="22"/>
  <c r="BK178" i="22"/>
  <c r="BK518" i="11"/>
  <c r="BK516" i="11"/>
  <c r="BK509" i="11"/>
  <c r="J499" i="11"/>
  <c r="BK493" i="11"/>
  <c r="J484" i="11"/>
  <c r="BK466" i="11"/>
  <c r="J458" i="11"/>
  <c r="J135" i="38"/>
  <c r="J153" i="37"/>
  <c r="J130" i="35"/>
  <c r="J128" i="35"/>
  <c r="BK302" i="34"/>
  <c r="BK300" i="34"/>
  <c r="BK287" i="34"/>
  <c r="J261" i="34"/>
  <c r="J155" i="34"/>
  <c r="J148" i="34"/>
  <c r="J287" i="33"/>
  <c r="J263" i="33"/>
  <c r="BK259" i="33"/>
  <c r="BK129" i="25"/>
  <c r="J130" i="21"/>
  <c r="BK128" i="21"/>
  <c r="BK591" i="11"/>
  <c r="BK545" i="11"/>
  <c r="J539" i="11"/>
  <c r="BK491" i="11"/>
  <c r="J472" i="11"/>
  <c r="BK439" i="11"/>
  <c r="J423" i="11"/>
  <c r="J311" i="11"/>
  <c r="BK221" i="11"/>
  <c r="BK213" i="11"/>
  <c r="J208" i="11"/>
  <c r="BK196" i="11"/>
  <c r="J183" i="11"/>
  <c r="BK174" i="11"/>
  <c r="F39" i="10"/>
  <c r="J193" i="8"/>
  <c r="BK128" i="39"/>
  <c r="BK127" i="39"/>
  <c r="J128" i="36"/>
  <c r="BK127" i="36"/>
  <c r="J126" i="36"/>
  <c r="BK129" i="35"/>
  <c r="J258" i="34"/>
  <c r="BK251" i="34"/>
  <c r="BK137" i="34"/>
  <c r="BK133" i="34"/>
  <c r="BK306" i="33"/>
  <c r="BK298" i="33"/>
  <c r="J275" i="33"/>
  <c r="BK209" i="33"/>
  <c r="J147" i="33"/>
  <c r="BK140" i="33"/>
  <c r="J132" i="33"/>
  <c r="J292" i="32"/>
  <c r="J245" i="32"/>
  <c r="BK242" i="32"/>
  <c r="BK234" i="32"/>
  <c r="J231" i="32"/>
  <c r="J222" i="32"/>
  <c r="BK214" i="32"/>
  <c r="J200" i="32"/>
  <c r="J192" i="32"/>
  <c r="BK143" i="32"/>
  <c r="J140" i="32"/>
  <c r="J132" i="32"/>
  <c r="BK194" i="31"/>
  <c r="BK172" i="31"/>
  <c r="J148" i="31"/>
  <c r="BK144" i="31"/>
  <c r="J138" i="31"/>
  <c r="J237" i="30"/>
  <c r="BK196" i="30"/>
  <c r="BK164" i="30"/>
  <c r="J152" i="30"/>
  <c r="BK144" i="30"/>
  <c r="BK141" i="30"/>
  <c r="BK134" i="30"/>
  <c r="BK130" i="30"/>
  <c r="BK131" i="29"/>
  <c r="BK341" i="28"/>
  <c r="BK331" i="28"/>
  <c r="BK326" i="28"/>
  <c r="J314" i="28"/>
  <c r="J268" i="28"/>
  <c r="J253" i="28"/>
  <c r="J217" i="28"/>
  <c r="BK213" i="28"/>
  <c r="J195" i="28"/>
  <c r="BK316" i="27"/>
  <c r="J312" i="27"/>
  <c r="J306" i="27"/>
  <c r="BK277" i="27"/>
  <c r="J271" i="27"/>
  <c r="BK267" i="27"/>
  <c r="BK265" i="27"/>
  <c r="BK261" i="27"/>
  <c r="J248" i="27"/>
  <c r="J195" i="27"/>
  <c r="BK187" i="27"/>
  <c r="J171" i="27"/>
  <c r="BK167" i="27"/>
  <c r="BK137" i="25"/>
  <c r="BK201" i="23"/>
  <c r="J186" i="23"/>
  <c r="J183" i="23"/>
  <c r="J162" i="23"/>
  <c r="J157" i="23"/>
  <c r="BK152" i="23"/>
  <c r="BK196" i="22"/>
  <c r="J135" i="22"/>
  <c r="J235" i="21"/>
  <c r="J231" i="21"/>
  <c r="J229" i="21"/>
  <c r="J225" i="21"/>
  <c r="J223" i="21"/>
  <c r="BK220" i="21"/>
  <c r="BK215" i="21"/>
  <c r="J199" i="21"/>
  <c r="BK195" i="21"/>
  <c r="J192" i="21"/>
  <c r="J190" i="21"/>
  <c r="J179" i="21"/>
  <c r="J177" i="21"/>
  <c r="BK175" i="21"/>
  <c r="BK173" i="21"/>
  <c r="BK169" i="21"/>
  <c r="BK167" i="21"/>
  <c r="J164" i="21"/>
  <c r="J160" i="21"/>
  <c r="BK128" i="40"/>
  <c r="J127" i="40"/>
  <c r="J155" i="37"/>
  <c r="J151" i="37"/>
  <c r="BK148" i="37"/>
  <c r="BK147" i="37"/>
  <c r="BK146" i="37"/>
  <c r="J145" i="37"/>
  <c r="BK134" i="35"/>
  <c r="BK127" i="35"/>
  <c r="BK293" i="34"/>
  <c r="BK218" i="34"/>
  <c r="BK155" i="34"/>
  <c r="BK148" i="34"/>
  <c r="J309" i="33"/>
  <c r="BK248" i="33"/>
  <c r="J163" i="33"/>
  <c r="BK151" i="33"/>
  <c r="J287" i="32"/>
  <c r="BK283" i="32"/>
  <c r="BK279" i="32"/>
  <c r="BK271" i="32"/>
  <c r="J255" i="32"/>
  <c r="BK248" i="32"/>
  <c r="J242" i="32"/>
  <c r="BK222" i="32"/>
  <c r="J214" i="32"/>
  <c r="BK176" i="32"/>
  <c r="J147" i="32"/>
  <c r="J143" i="32"/>
  <c r="J136" i="32"/>
  <c r="J228" i="31"/>
  <c r="J221" i="31"/>
  <c r="J204" i="31"/>
  <c r="J141" i="31"/>
  <c r="BK130" i="31"/>
  <c r="BK247" i="30"/>
  <c r="BK243" i="30"/>
  <c r="J240" i="30"/>
  <c r="BK231" i="30"/>
  <c r="BK354" i="28"/>
  <c r="J345" i="28"/>
  <c r="J339" i="28"/>
  <c r="BK324" i="28"/>
  <c r="BK317" i="28"/>
  <c r="BK299" i="28"/>
  <c r="J261" i="28"/>
  <c r="BK250" i="28"/>
  <c r="J234" i="28"/>
  <c r="BK199" i="28"/>
  <c r="BK170" i="28"/>
  <c r="J163" i="28"/>
  <c r="J148" i="28"/>
  <c r="J137" i="28"/>
  <c r="BK133" i="28"/>
  <c r="BK345" i="27"/>
  <c r="J335" i="27"/>
  <c r="BK306" i="27"/>
  <c r="BK304" i="27"/>
  <c r="BK273" i="27"/>
  <c r="BK231" i="27"/>
  <c r="BK228" i="27"/>
  <c r="J225" i="27"/>
  <c r="BK191" i="27"/>
  <c r="J175" i="27"/>
  <c r="J159" i="27"/>
  <c r="BK151" i="27"/>
  <c r="J216" i="26"/>
  <c r="BK213" i="26"/>
  <c r="BK211" i="26"/>
  <c r="BK207" i="26"/>
  <c r="J203" i="26"/>
  <c r="BK193" i="26"/>
  <c r="J191" i="26"/>
  <c r="BK185" i="26"/>
  <c r="BK182" i="26"/>
  <c r="BK176" i="26"/>
  <c r="J172" i="26"/>
  <c r="BK145" i="26"/>
  <c r="BK157" i="25"/>
  <c r="J153" i="24"/>
  <c r="BK133" i="24"/>
  <c r="BK218" i="23"/>
  <c r="J212" i="23"/>
  <c r="BK192" i="23"/>
  <c r="BK162" i="23"/>
  <c r="BK136" i="23"/>
  <c r="BK132" i="23"/>
  <c r="BK227" i="21"/>
  <c r="J220" i="21"/>
  <c r="J211" i="21"/>
  <c r="BK207" i="21"/>
  <c r="J203" i="21"/>
  <c r="J195" i="21"/>
  <c r="BK192" i="21"/>
  <c r="J186" i="21"/>
  <c r="J182" i="21"/>
  <c r="BK179" i="21"/>
  <c r="BK171" i="21"/>
  <c r="BK155" i="21"/>
  <c r="BK151" i="21"/>
  <c r="J144" i="21"/>
  <c r="J132" i="21"/>
  <c r="J128" i="21"/>
  <c r="BK123" i="20"/>
  <c r="BK188" i="18"/>
  <c r="BK185" i="18"/>
  <c r="J182" i="18"/>
  <c r="J178" i="18"/>
  <c r="BK175" i="18"/>
  <c r="J174" i="18"/>
  <c r="J173" i="18"/>
  <c r="J172" i="18"/>
  <c r="J160" i="18"/>
  <c r="BK158" i="18"/>
  <c r="BK157" i="18"/>
  <c r="J155" i="18"/>
  <c r="BK153" i="18"/>
  <c r="BK174" i="17"/>
  <c r="J171" i="17"/>
  <c r="BK170" i="17"/>
  <c r="BK168" i="17"/>
  <c r="BK165" i="17"/>
  <c r="J164" i="17"/>
  <c r="J163" i="17"/>
  <c r="BK157" i="17"/>
  <c r="BK151" i="17"/>
  <c r="J139" i="17"/>
  <c r="J286" i="16"/>
  <c r="BK278" i="16"/>
  <c r="J276" i="16"/>
  <c r="J274" i="16"/>
  <c r="BK270" i="16"/>
  <c r="BK258" i="16"/>
  <c r="J251" i="16"/>
  <c r="J236" i="16"/>
  <c r="BK221" i="16"/>
  <c r="J219" i="16"/>
  <c r="BK214" i="16"/>
  <c r="BK213" i="16"/>
  <c r="J206" i="16"/>
  <c r="J193" i="16"/>
  <c r="J190" i="16"/>
  <c r="J189" i="16"/>
  <c r="J187" i="16"/>
  <c r="BK183" i="16"/>
  <c r="J180" i="16"/>
  <c r="BK175" i="16"/>
  <c r="BK173" i="16"/>
  <c r="BK163" i="16"/>
  <c r="J285" i="15"/>
  <c r="J284" i="15"/>
  <c r="BK278" i="15"/>
  <c r="BK272" i="15"/>
  <c r="J268" i="15"/>
  <c r="BK261" i="15"/>
  <c r="BK260" i="15"/>
  <c r="BK259" i="15"/>
  <c r="BK258" i="15"/>
  <c r="BK255" i="15"/>
  <c r="J253" i="15"/>
  <c r="J248" i="15"/>
  <c r="J246" i="15"/>
  <c r="J245" i="15"/>
  <c r="BK237" i="15"/>
  <c r="BK233" i="15"/>
  <c r="BK227" i="15"/>
  <c r="J220" i="15"/>
  <c r="J219" i="15"/>
  <c r="BK217" i="15"/>
  <c r="J215" i="15"/>
  <c r="BK213" i="15"/>
  <c r="BK212" i="15"/>
  <c r="BK211" i="15"/>
  <c r="J208" i="15"/>
  <c r="BK200" i="15"/>
  <c r="BK206" i="14"/>
  <c r="BK205" i="14"/>
  <c r="BK204" i="14"/>
  <c r="BK198" i="14"/>
  <c r="BK197" i="14"/>
  <c r="BK196" i="14"/>
  <c r="BK193" i="14"/>
  <c r="J192" i="14"/>
  <c r="J191" i="14"/>
  <c r="J189" i="14"/>
  <c r="J182" i="14"/>
  <c r="J181" i="14"/>
  <c r="J180" i="14"/>
  <c r="BK177" i="14"/>
  <c r="J175" i="14"/>
  <c r="J165" i="14"/>
  <c r="BK164" i="14"/>
  <c r="J159" i="14"/>
  <c r="J158" i="14"/>
  <c r="BK157" i="14"/>
  <c r="BK148" i="14"/>
  <c r="BK147" i="14"/>
  <c r="BK143" i="14"/>
  <c r="BK142" i="14"/>
  <c r="BK141" i="14"/>
  <c r="J140" i="14"/>
  <c r="J139" i="14"/>
  <c r="BK137" i="14"/>
  <c r="J136" i="14"/>
  <c r="J530" i="13"/>
  <c r="BK509" i="13"/>
  <c r="J506" i="13"/>
  <c r="J476" i="13"/>
  <c r="J458" i="13"/>
  <c r="J448" i="13"/>
  <c r="J443" i="13"/>
  <c r="J423" i="13"/>
  <c r="BK416" i="13"/>
  <c r="BK405" i="13"/>
  <c r="BK402" i="13"/>
  <c r="J396" i="13"/>
  <c r="J393" i="13"/>
  <c r="BK386" i="13"/>
  <c r="J382" i="13"/>
  <c r="BK379" i="13"/>
  <c r="J371" i="13"/>
  <c r="J368" i="13"/>
  <c r="J351" i="13"/>
  <c r="J337" i="13"/>
  <c r="BK322" i="13"/>
  <c r="J310" i="13"/>
  <c r="BK303" i="13"/>
  <c r="BK300" i="13"/>
  <c r="BK297" i="13"/>
  <c r="J294" i="13"/>
  <c r="J278" i="13"/>
  <c r="J272" i="13"/>
  <c r="J263" i="13"/>
  <c r="BK258" i="13"/>
  <c r="J256" i="13"/>
  <c r="J253" i="13"/>
  <c r="BK247" i="13"/>
  <c r="J243" i="13"/>
  <c r="BK234" i="13"/>
  <c r="J231" i="13"/>
  <c r="BK228" i="13"/>
  <c r="BK221" i="13"/>
  <c r="J218" i="13"/>
  <c r="J214" i="13"/>
  <c r="BK211" i="13"/>
  <c r="BK179" i="13"/>
  <c r="BK174" i="13"/>
  <c r="J162" i="13"/>
  <c r="BK158" i="13"/>
  <c r="J154" i="13"/>
  <c r="J150" i="13"/>
  <c r="BK142" i="13"/>
  <c r="BK235" i="12"/>
  <c r="BK226" i="12"/>
  <c r="BK219" i="12"/>
  <c r="J199" i="12"/>
  <c r="J193" i="12"/>
  <c r="J191" i="12"/>
  <c r="BK183" i="12"/>
  <c r="BK177" i="12"/>
  <c r="J154" i="12"/>
  <c r="J137" i="12"/>
  <c r="BK1213" i="11"/>
  <c r="J1213" i="11"/>
  <c r="BK1211" i="11"/>
  <c r="J1211" i="11"/>
  <c r="BK1207" i="11"/>
  <c r="J1207" i="11"/>
  <c r="BK1205" i="11"/>
  <c r="J1205" i="11"/>
  <c r="BK1200" i="11"/>
  <c r="J1200" i="11"/>
  <c r="BK1197" i="11"/>
  <c r="J1197" i="11"/>
  <c r="BK1195" i="11"/>
  <c r="J1195" i="11"/>
  <c r="BK1193" i="11"/>
  <c r="J1193" i="11"/>
  <c r="BK1191" i="11"/>
  <c r="J1191" i="11"/>
  <c r="BK1189" i="11"/>
  <c r="J1189" i="11"/>
  <c r="BK1187" i="11"/>
  <c r="J1187" i="11"/>
  <c r="J1185" i="11"/>
  <c r="BK1183" i="11"/>
  <c r="BK1179" i="11"/>
  <c r="BK1159" i="11"/>
  <c r="J1157" i="11"/>
  <c r="J1154" i="11"/>
  <c r="BK1148" i="11"/>
  <c r="BK1139" i="11"/>
  <c r="J1119" i="11"/>
  <c r="J1110" i="11"/>
  <c r="J1086" i="11"/>
  <c r="BK1083" i="11"/>
  <c r="J1078" i="11"/>
  <c r="BK1074" i="11"/>
  <c r="BK1072" i="11"/>
  <c r="J1067" i="11"/>
  <c r="BK1061" i="11"/>
  <c r="BK1053" i="11"/>
  <c r="J1047" i="11"/>
  <c r="BK1045" i="11"/>
  <c r="J1041" i="11"/>
  <c r="BK1033" i="11"/>
  <c r="J1031" i="11"/>
  <c r="J1022" i="11"/>
  <c r="BK1016" i="11"/>
  <c r="BK1010" i="11"/>
  <c r="BK1008" i="11"/>
  <c r="BK1004" i="11"/>
  <c r="J998" i="11"/>
  <c r="J988" i="11"/>
  <c r="J984" i="11"/>
  <c r="J982" i="11"/>
  <c r="BK980" i="11"/>
  <c r="BK978" i="11"/>
  <c r="J976" i="11"/>
  <c r="J968" i="11"/>
  <c r="J966" i="11"/>
  <c r="J964" i="11"/>
  <c r="J962" i="11"/>
  <c r="J960" i="11"/>
  <c r="J958" i="11"/>
  <c r="BK945" i="11"/>
  <c r="J939" i="11"/>
  <c r="BK927" i="11"/>
  <c r="BK921" i="11"/>
  <c r="J911" i="11"/>
  <c r="J908" i="11"/>
  <c r="J899" i="11"/>
  <c r="BK897" i="11"/>
  <c r="BK893" i="11"/>
  <c r="J891" i="11"/>
  <c r="BK887" i="11"/>
  <c r="BK885" i="11"/>
  <c r="BK861" i="11"/>
  <c r="BK847" i="11"/>
  <c r="J841" i="11"/>
  <c r="BK837" i="11"/>
  <c r="BK832" i="11"/>
  <c r="BK824" i="11"/>
  <c r="BK812" i="11"/>
  <c r="BK808" i="11"/>
  <c r="J801" i="11"/>
  <c r="J781" i="11"/>
  <c r="J775" i="11"/>
  <c r="BK772" i="11"/>
  <c r="BK770" i="11"/>
  <c r="BK766" i="11"/>
  <c r="BK754" i="11"/>
  <c r="J752" i="11"/>
  <c r="BK746" i="11"/>
  <c r="BK738" i="11"/>
  <c r="J735" i="11"/>
  <c r="J728" i="11"/>
  <c r="BK726" i="11"/>
  <c r="BK690" i="11"/>
  <c r="BK677" i="11"/>
  <c r="J609" i="11"/>
  <c r="BK606" i="11"/>
  <c r="J587" i="11"/>
  <c r="J574" i="11"/>
  <c r="J570" i="11"/>
  <c r="BK564" i="11"/>
  <c r="J558" i="11"/>
  <c r="BK550" i="11"/>
  <c r="BK541" i="11"/>
  <c r="BK537" i="11"/>
  <c r="BK522" i="11"/>
  <c r="BK514" i="11"/>
  <c r="BK504" i="11"/>
  <c r="J493" i="11"/>
  <c r="J486" i="11"/>
  <c r="J392" i="11"/>
  <c r="J390" i="11"/>
  <c r="J376" i="11"/>
  <c r="J372" i="11"/>
  <c r="BK336" i="11"/>
  <c r="J317" i="11"/>
  <c r="J307" i="11"/>
  <c r="BK302" i="11"/>
  <c r="J298" i="11"/>
  <c r="J296" i="11"/>
  <c r="BK282" i="11"/>
  <c r="J255" i="11"/>
  <c r="J171" i="11"/>
  <c r="BK164" i="11"/>
  <c r="J160" i="11"/>
  <c r="F37" i="10"/>
  <c r="J123" i="10"/>
  <c r="J208" i="8"/>
  <c r="BK206" i="8"/>
  <c r="J189" i="8"/>
  <c r="BK164" i="8"/>
  <c r="BK161" i="8"/>
  <c r="J158" i="8"/>
  <c r="BK157" i="8"/>
  <c r="BK155" i="8"/>
  <c r="J150" i="8"/>
  <c r="BK149" i="8"/>
  <c r="BK174" i="7"/>
  <c r="BK172" i="7"/>
  <c r="J170" i="7"/>
  <c r="BK168" i="7"/>
  <c r="BK167" i="7"/>
  <c r="BK166" i="7"/>
  <c r="J165" i="7"/>
  <c r="BK164" i="7"/>
  <c r="BK161" i="7"/>
  <c r="BK149" i="7"/>
  <c r="J148" i="7"/>
  <c r="J147" i="7"/>
  <c r="J293" i="6"/>
  <c r="J290" i="6"/>
  <c r="BK287" i="6"/>
  <c r="J273" i="6"/>
  <c r="J254" i="6"/>
  <c r="BK227" i="6"/>
  <c r="BK224" i="6"/>
  <c r="J217" i="6"/>
  <c r="J210" i="6"/>
  <c r="BK208" i="6"/>
  <c r="BK198" i="6"/>
  <c r="J194" i="6"/>
  <c r="BK192" i="6"/>
  <c r="J191" i="6"/>
  <c r="BK190" i="6"/>
  <c r="J186" i="6"/>
  <c r="J184" i="6"/>
  <c r="J183" i="6"/>
  <c r="BK180" i="6"/>
  <c r="BK179" i="6"/>
  <c r="BK176" i="6"/>
  <c r="J174" i="6"/>
  <c r="BK172" i="6"/>
  <c r="J293" i="5"/>
  <c r="J283" i="5"/>
  <c r="BK280" i="5"/>
  <c r="BK278" i="5"/>
  <c r="J272" i="5"/>
  <c r="BK270" i="5"/>
  <c r="J269" i="5"/>
  <c r="J268" i="5"/>
  <c r="J259" i="5"/>
  <c r="BK256" i="5"/>
  <c r="BK255" i="5"/>
  <c r="BK249" i="5"/>
  <c r="J248" i="5"/>
  <c r="BK247" i="5"/>
  <c r="J245" i="5"/>
  <c r="BK243" i="5"/>
  <c r="J237" i="5"/>
  <c r="BK227" i="5"/>
  <c r="BK224" i="5"/>
  <c r="J220" i="5"/>
  <c r="BK208" i="5"/>
  <c r="BK190" i="5"/>
  <c r="J185" i="5"/>
  <c r="J184" i="5"/>
  <c r="J177" i="5"/>
  <c r="BK174" i="5"/>
  <c r="J167" i="5"/>
  <c r="BK216" i="4"/>
  <c r="J214" i="4"/>
  <c r="BK213" i="4"/>
  <c r="BK211" i="4"/>
  <c r="J208" i="4"/>
  <c r="BK201" i="4"/>
  <c r="J198" i="4"/>
  <c r="J197" i="4"/>
  <c r="BK193" i="4"/>
  <c r="J192" i="4"/>
  <c r="J189" i="4"/>
  <c r="J186" i="4"/>
  <c r="BK184" i="4"/>
  <c r="J175" i="4"/>
  <c r="BK171" i="4"/>
  <c r="BK170" i="4"/>
  <c r="BK166" i="4"/>
  <c r="J165" i="4"/>
  <c r="J164" i="4"/>
  <c r="BK158" i="4"/>
  <c r="J156" i="4"/>
  <c r="BK155" i="4"/>
  <c r="J153" i="4"/>
  <c r="BK152" i="4"/>
  <c r="BK151" i="4"/>
  <c r="J148" i="4"/>
  <c r="J144" i="4"/>
  <c r="BK551" i="3"/>
  <c r="BK543" i="3"/>
  <c r="J536" i="3"/>
  <c r="J533" i="3"/>
  <c r="BK528" i="3"/>
  <c r="BK520" i="3"/>
  <c r="BK458" i="3"/>
  <c r="BK379" i="3"/>
  <c r="J344" i="3"/>
  <c r="J326" i="3"/>
  <c r="J322" i="3"/>
  <c r="J310" i="3"/>
  <c r="J306" i="3"/>
  <c r="J303" i="3"/>
  <c r="J297" i="3"/>
  <c r="BK294" i="3"/>
  <c r="J272" i="3"/>
  <c r="BK258" i="3"/>
  <c r="J256" i="3"/>
  <c r="J243" i="3"/>
  <c r="J231" i="3"/>
  <c r="J228" i="3"/>
  <c r="BK224" i="3"/>
  <c r="BK206" i="3"/>
  <c r="J198" i="3"/>
  <c r="BK193" i="3"/>
  <c r="J183" i="3"/>
  <c r="J150" i="3"/>
  <c r="J146" i="3"/>
  <c r="BK1215" i="2"/>
  <c r="J1213" i="2"/>
  <c r="BK1209" i="2"/>
  <c r="J1207" i="2"/>
  <c r="J1202" i="2"/>
  <c r="BK1199" i="2"/>
  <c r="J1193" i="2"/>
  <c r="BK1191" i="2"/>
  <c r="J1189" i="2"/>
  <c r="BK1187" i="2"/>
  <c r="J1185" i="2"/>
  <c r="BK1183" i="2"/>
  <c r="BK1177" i="2"/>
  <c r="BK1165" i="2"/>
  <c r="BK1144" i="2"/>
  <c r="J1139" i="2"/>
  <c r="BK1134" i="2"/>
  <c r="BK1131" i="2"/>
  <c r="J1125" i="2"/>
  <c r="J1123" i="2"/>
  <c r="J1121" i="2"/>
  <c r="J1108" i="2"/>
  <c r="BK1105" i="2"/>
  <c r="BK1097" i="2"/>
  <c r="J1086" i="2"/>
  <c r="BK1083" i="2"/>
  <c r="BK1074" i="2"/>
  <c r="BK1072" i="2"/>
  <c r="J1070" i="2"/>
  <c r="BK1035" i="2"/>
  <c r="J1033" i="2"/>
  <c r="J1029" i="2"/>
  <c r="BK1027" i="2"/>
  <c r="BK1022" i="2"/>
  <c r="BK1019" i="2"/>
  <c r="J1016" i="2"/>
  <c r="BK1014" i="2"/>
  <c r="J1012" i="2"/>
  <c r="BK1010" i="2"/>
  <c r="J1000" i="2"/>
  <c r="BK992" i="2"/>
  <c r="BK990" i="2"/>
  <c r="J988" i="2"/>
  <c r="BK986" i="2"/>
  <c r="J980" i="2"/>
  <c r="J978" i="2"/>
  <c r="BK971" i="2"/>
  <c r="J968" i="2"/>
  <c r="BK966" i="2"/>
  <c r="BK964" i="2"/>
  <c r="J956" i="2"/>
  <c r="BK949" i="2"/>
  <c r="BK945" i="2"/>
  <c r="J939" i="2"/>
  <c r="BK931" i="2"/>
  <c r="BK923" i="2"/>
  <c r="J921" i="2"/>
  <c r="BK915" i="2"/>
  <c r="J891" i="2"/>
  <c r="J881" i="2"/>
  <c r="J877" i="2"/>
  <c r="BK861" i="2"/>
  <c r="J858" i="2"/>
  <c r="BK837" i="2"/>
  <c r="J832" i="2"/>
  <c r="BK826" i="2"/>
  <c r="J824" i="2"/>
  <c r="J818" i="2"/>
  <c r="J814" i="2"/>
  <c r="J806" i="2"/>
  <c r="BK791" i="2"/>
  <c r="BK775" i="2"/>
  <c r="J772" i="2"/>
  <c r="BK763" i="2"/>
  <c r="BK738" i="2"/>
  <c r="J735" i="2"/>
  <c r="BK731" i="2"/>
  <c r="BK726" i="2"/>
  <c r="BK694" i="2"/>
  <c r="J570" i="2"/>
  <c r="J564" i="2"/>
  <c r="J558" i="2"/>
  <c r="BK550" i="2"/>
  <c r="J545" i="2"/>
  <c r="BK539" i="2"/>
  <c r="J531" i="2"/>
  <c r="J497" i="2"/>
  <c r="BK491" i="2"/>
  <c r="BK486" i="2"/>
  <c r="BK474" i="2"/>
  <c r="BK472" i="2"/>
  <c r="BK458" i="2"/>
  <c r="J456" i="2"/>
  <c r="J454" i="2"/>
  <c r="BK449" i="2"/>
  <c r="BK443" i="2"/>
  <c r="BK433" i="2"/>
  <c r="BK426" i="2"/>
  <c r="BK409" i="2"/>
  <c r="BK406" i="2"/>
  <c r="J404" i="2"/>
  <c r="BK402" i="2"/>
  <c r="J398" i="2"/>
  <c r="BK383" i="2"/>
  <c r="BK372" i="2"/>
  <c r="BK362" i="2"/>
  <c r="BK344" i="2"/>
  <c r="J338" i="2"/>
  <c r="BK298" i="2"/>
  <c r="BK289" i="2"/>
  <c r="BK282" i="2"/>
  <c r="BK272" i="2"/>
  <c r="J268" i="2"/>
  <c r="BK266" i="2"/>
  <c r="BK264" i="2"/>
  <c r="J255" i="2"/>
  <c r="BK245" i="2"/>
  <c r="J240" i="2"/>
  <c r="BK238" i="2"/>
  <c r="BK230" i="2"/>
  <c r="J221" i="2"/>
  <c r="BK217" i="2"/>
  <c r="BK215" i="2"/>
  <c r="J213" i="2"/>
  <c r="J196" i="2"/>
  <c r="BK183" i="2"/>
  <c r="J171" i="2"/>
  <c r="BK164" i="2"/>
  <c r="J155" i="2"/>
  <c r="AS109" i="1"/>
  <c r="AS97" i="1"/>
  <c r="J165" i="26"/>
  <c r="BK157" i="26"/>
  <c r="BK150" i="26"/>
  <c r="J143" i="26"/>
  <c r="J138" i="26"/>
  <c r="J136" i="26"/>
  <c r="BK153" i="25"/>
  <c r="J145" i="25"/>
  <c r="BK404" i="11"/>
  <c r="J322" i="11"/>
  <c r="J302" i="11"/>
  <c r="BK296" i="11"/>
  <c r="J200" i="8"/>
  <c r="J195" i="8"/>
  <c r="BK194" i="8"/>
  <c r="J192" i="8"/>
  <c r="J170" i="8"/>
  <c r="J159" i="8"/>
  <c r="J177" i="7"/>
  <c r="J172" i="7"/>
  <c r="BK170" i="7"/>
  <c r="J167" i="7"/>
  <c r="J163" i="7"/>
  <c r="J161" i="7"/>
  <c r="BK160" i="7"/>
  <c r="J157" i="7"/>
  <c r="BK153" i="7"/>
  <c r="J150" i="7"/>
  <c r="J149" i="7"/>
  <c r="J146" i="7"/>
  <c r="BK144" i="7"/>
  <c r="BK290" i="6"/>
  <c r="J285" i="6"/>
  <c r="J282" i="6"/>
  <c r="J246" i="6"/>
  <c r="BK244" i="6"/>
  <c r="J236" i="6"/>
  <c r="BK216" i="6"/>
  <c r="BK209" i="6"/>
  <c r="BK206" i="6"/>
  <c r="J197" i="6"/>
  <c r="BK191" i="6"/>
  <c r="J190" i="6"/>
  <c r="BK186" i="6"/>
  <c r="J165" i="6"/>
  <c r="BK164" i="41"/>
  <c r="J164" i="41"/>
  <c r="J137" i="40"/>
  <c r="J134" i="40"/>
  <c r="BK130" i="40"/>
  <c r="J130" i="40"/>
  <c r="BK129" i="40"/>
  <c r="J129" i="40"/>
  <c r="J140" i="37"/>
  <c r="J322" i="34"/>
  <c r="J317" i="34"/>
  <c r="J289" i="34"/>
  <c r="J287" i="34"/>
  <c r="BK284" i="34"/>
  <c r="J278" i="34"/>
  <c r="J226" i="34"/>
  <c r="BK171" i="34"/>
  <c r="J159" i="34"/>
  <c r="J267" i="33"/>
  <c r="BK255" i="33"/>
  <c r="BK238" i="33"/>
  <c r="BK225" i="33"/>
  <c r="BK204" i="33"/>
  <c r="J200" i="33"/>
  <c r="J188" i="33"/>
  <c r="J180" i="33"/>
  <c r="J168" i="33"/>
  <c r="BK159" i="33"/>
  <c r="BK147" i="33"/>
  <c r="BK292" i="32"/>
  <c r="BK287" i="32"/>
  <c r="J259" i="32"/>
  <c r="J188" i="32"/>
  <c r="J184" i="32"/>
  <c r="BK180" i="32"/>
  <c r="J241" i="31"/>
  <c r="J237" i="31"/>
  <c r="BK190" i="31"/>
  <c r="J186" i="31"/>
  <c r="J178" i="31"/>
  <c r="J164" i="31"/>
  <c r="BK160" i="31"/>
  <c r="BK138" i="31"/>
  <c r="BK134" i="31"/>
  <c r="J247" i="30"/>
  <c r="BK240" i="30"/>
  <c r="J180" i="30"/>
  <c r="J164" i="30"/>
  <c r="BK152" i="30"/>
  <c r="J138" i="30"/>
  <c r="BK132" i="29"/>
  <c r="J348" i="28"/>
  <c r="BK336" i="28"/>
  <c r="BK329" i="28"/>
  <c r="BK311" i="28"/>
  <c r="J306" i="28"/>
  <c r="BK302" i="28"/>
  <c r="BK295" i="28"/>
  <c r="J292" i="28"/>
  <c r="BK288" i="28"/>
  <c r="J259" i="28"/>
  <c r="BK203" i="28"/>
  <c r="J191" i="28"/>
  <c r="BK187" i="28"/>
  <c r="BK174" i="28"/>
  <c r="J170" i="28"/>
  <c r="BK129" i="28"/>
  <c r="BK287" i="27"/>
  <c r="J284" i="27"/>
  <c r="J279" i="27"/>
  <c r="BK271" i="27"/>
  <c r="J265" i="27"/>
  <c r="J261" i="27"/>
  <c r="BK259" i="27"/>
  <c r="BK183" i="27"/>
  <c r="J179" i="27"/>
  <c r="BK175" i="27"/>
  <c r="J207" i="26"/>
  <c r="J170" i="26"/>
  <c r="BK167" i="26"/>
  <c r="BK163" i="26"/>
  <c r="J133" i="25"/>
  <c r="J159" i="24"/>
  <c r="J201" i="23"/>
  <c r="BK194" i="23"/>
  <c r="J190" i="23"/>
  <c r="J188" i="23"/>
  <c r="BK179" i="23"/>
  <c r="BK174" i="23"/>
  <c r="BK166" i="23"/>
  <c r="BK134" i="23"/>
  <c r="BK183" i="22"/>
  <c r="J172" i="22"/>
  <c r="BK169" i="22"/>
  <c r="J163" i="22"/>
  <c r="J161" i="22"/>
  <c r="J159" i="22"/>
  <c r="BK156" i="22"/>
  <c r="J171" i="21"/>
  <c r="J162" i="21"/>
  <c r="BK160" i="21"/>
  <c r="J153" i="21"/>
  <c r="J146" i="21"/>
  <c r="BK136" i="21"/>
  <c r="BK132" i="21"/>
  <c r="BK126" i="39"/>
  <c r="J146" i="37"/>
  <c r="BK145" i="37"/>
  <c r="J144" i="37"/>
  <c r="BK135" i="37"/>
  <c r="J137" i="36"/>
  <c r="BK317" i="34"/>
  <c r="BK307" i="34"/>
  <c r="J302" i="34"/>
  <c r="J272" i="34"/>
  <c r="J266" i="34"/>
  <c r="J264" i="34"/>
  <c r="BK258" i="34"/>
  <c r="J254" i="34"/>
  <c r="BK236" i="34"/>
  <c r="BK230" i="34"/>
  <c r="BK287" i="33"/>
  <c r="BK145" i="25"/>
  <c r="BK225" i="23"/>
  <c r="J223" i="23"/>
  <c r="J216" i="23"/>
  <c r="J177" i="23"/>
  <c r="BK172" i="23"/>
  <c r="J159" i="23"/>
  <c r="BK155" i="23"/>
  <c r="J152" i="23"/>
  <c r="BK539" i="11"/>
  <c r="J531" i="11"/>
  <c r="BK526" i="11"/>
  <c r="BK474" i="11"/>
  <c r="BK472" i="11"/>
  <c r="J466" i="11"/>
  <c r="J460" i="11"/>
  <c r="J439" i="11"/>
  <c r="J437" i="11"/>
  <c r="BK433" i="11"/>
  <c r="BK426" i="11"/>
  <c r="J419" i="11"/>
  <c r="J404" i="11"/>
  <c r="J396" i="11"/>
  <c r="J383" i="11"/>
  <c r="BK376" i="11"/>
  <c r="BK370" i="11"/>
  <c r="J362" i="11"/>
  <c r="J356" i="11"/>
  <c r="BK350" i="11"/>
  <c r="BK274" i="11"/>
  <c r="BK270" i="11"/>
  <c r="BK268" i="11"/>
  <c r="J264" i="11"/>
  <c r="J245" i="11"/>
  <c r="BK238" i="11"/>
  <c r="BK230" i="11"/>
  <c r="J221" i="11"/>
  <c r="J213" i="11"/>
  <c r="BK208" i="11"/>
  <c r="BK203" i="11"/>
  <c r="J196" i="11"/>
  <c r="BK194" i="11"/>
  <c r="BK190" i="11"/>
  <c r="BK150" i="11"/>
  <c r="BK123" i="9"/>
  <c r="BK180" i="8"/>
  <c r="J176" i="8"/>
  <c r="BK174" i="8"/>
  <c r="BK172" i="8"/>
  <c r="BK170" i="8"/>
  <c r="BK168" i="8"/>
  <c r="J166" i="8"/>
  <c r="J160" i="8"/>
  <c r="J153" i="8"/>
  <c r="BK150" i="8"/>
  <c r="J149" i="8"/>
  <c r="BK175" i="7"/>
  <c r="BK162" i="7"/>
  <c r="BK157" i="7"/>
  <c r="J154" i="7"/>
  <c r="J153" i="7"/>
  <c r="BK150" i="7"/>
  <c r="J287" i="6"/>
  <c r="BK283" i="6"/>
  <c r="BK282" i="6"/>
  <c r="J281" i="6"/>
  <c r="BK279" i="6"/>
  <c r="J277" i="6"/>
  <c r="BK276" i="6"/>
  <c r="J275" i="6"/>
  <c r="BK273" i="6"/>
  <c r="J271" i="6"/>
  <c r="BK270" i="6"/>
  <c r="BK262" i="6"/>
  <c r="BK259" i="6"/>
  <c r="BK254" i="6"/>
  <c r="BK249" i="6"/>
  <c r="J247" i="6"/>
  <c r="BK242" i="6"/>
  <c r="J239" i="6"/>
  <c r="BK238" i="6"/>
  <c r="J237" i="6"/>
  <c r="BK236" i="6"/>
  <c r="J234" i="6"/>
  <c r="BK202" i="6"/>
  <c r="J188" i="6"/>
  <c r="BK183" i="6"/>
  <c r="BK181" i="6"/>
  <c r="J180" i="6"/>
  <c r="J179" i="6"/>
  <c r="J178" i="6"/>
  <c r="J296" i="5"/>
  <c r="J287" i="5"/>
  <c r="BK285" i="5"/>
  <c r="BK274" i="5"/>
  <c r="J270" i="5"/>
  <c r="BK269" i="5"/>
  <c r="BK268" i="5"/>
  <c r="BK267" i="5"/>
  <c r="BK264" i="5"/>
  <c r="J263" i="5"/>
  <c r="J262" i="5"/>
  <c r="BK261" i="5"/>
  <c r="BK258" i="5"/>
  <c r="BK257" i="5"/>
  <c r="J256" i="5"/>
  <c r="BK254" i="5"/>
  <c r="BK253" i="5"/>
  <c r="BK251" i="5"/>
  <c r="J250" i="5"/>
  <c r="J246" i="5"/>
  <c r="J213" i="5"/>
  <c r="J211" i="5"/>
  <c r="J208" i="5"/>
  <c r="J207" i="5"/>
  <c r="J203" i="5"/>
  <c r="BK201" i="5"/>
  <c r="J199" i="5"/>
  <c r="BK197" i="5"/>
  <c r="BK196" i="5"/>
  <c r="BK193" i="5"/>
  <c r="BK191" i="5"/>
  <c r="BK189" i="5"/>
  <c r="J188" i="5"/>
  <c r="J186" i="5"/>
  <c r="BK182" i="5"/>
  <c r="BK179" i="5"/>
  <c r="J174" i="5"/>
  <c r="BK169" i="5"/>
  <c r="J213" i="4"/>
  <c r="J205" i="4"/>
  <c r="J128" i="40"/>
  <c r="BK127" i="40"/>
  <c r="J126" i="40"/>
  <c r="BK138" i="37"/>
  <c r="BK278" i="34"/>
  <c r="BK272" i="34"/>
  <c r="J270" i="34"/>
  <c r="J214" i="34"/>
  <c r="BK202" i="34"/>
  <c r="BK198" i="34"/>
  <c r="J175" i="34"/>
  <c r="J137" i="25"/>
  <c r="J129" i="25"/>
  <c r="J174" i="23"/>
  <c r="BK164" i="23"/>
  <c r="BK242" i="21"/>
  <c r="J240" i="21"/>
  <c r="J238" i="21"/>
  <c r="J200" i="18"/>
  <c r="BK195" i="18"/>
  <c r="J192" i="18"/>
  <c r="J185" i="18"/>
  <c r="BK182" i="18"/>
  <c r="BK161" i="18"/>
  <c r="BK159" i="18"/>
  <c r="J174" i="17"/>
  <c r="BK171" i="17"/>
  <c r="J165" i="17"/>
  <c r="BK162" i="17"/>
  <c r="BK158" i="17"/>
  <c r="BK155" i="17"/>
  <c r="J152" i="17"/>
  <c r="BK147" i="17"/>
  <c r="J146" i="17"/>
  <c r="BK144" i="17"/>
  <c r="J141" i="17"/>
  <c r="J140" i="17"/>
  <c r="J138" i="17"/>
  <c r="J136" i="17"/>
  <c r="BK131" i="17"/>
  <c r="J130" i="17"/>
  <c r="BK283" i="16"/>
  <c r="J280" i="16"/>
  <c r="J259" i="16"/>
  <c r="BK254" i="16"/>
  <c r="BK251" i="16"/>
  <c r="J246" i="16"/>
  <c r="BK245" i="16"/>
  <c r="J243" i="16"/>
  <c r="BK241" i="16"/>
  <c r="BK239" i="16"/>
  <c r="J238" i="16"/>
  <c r="J226" i="16"/>
  <c r="BK224" i="16"/>
  <c r="J223" i="16"/>
  <c r="BK219" i="16"/>
  <c r="J214" i="16"/>
  <c r="BK212" i="16"/>
  <c r="BK210" i="16"/>
  <c r="BK207" i="16"/>
  <c r="BK203" i="16"/>
  <c r="BK201" i="16"/>
  <c r="J200" i="16"/>
  <c r="BK198" i="16"/>
  <c r="BK197" i="16"/>
  <c r="BK196" i="16"/>
  <c r="J194" i="16"/>
  <c r="J191" i="16"/>
  <c r="J185" i="16"/>
  <c r="BK168" i="16"/>
  <c r="J294" i="15"/>
  <c r="J293" i="15"/>
  <c r="BK267" i="15"/>
  <c r="BK263" i="15"/>
  <c r="J256" i="15"/>
  <c r="J251" i="15"/>
  <c r="J250" i="15"/>
  <c r="BK249" i="15"/>
  <c r="BK246" i="15"/>
  <c r="J231" i="15"/>
  <c r="J224" i="15"/>
  <c r="J222" i="15"/>
  <c r="BK220" i="15"/>
  <c r="J213" i="15"/>
  <c r="BK209" i="15"/>
  <c r="BK207" i="15"/>
  <c r="J205" i="15"/>
  <c r="J200" i="15"/>
  <c r="J192" i="15"/>
  <c r="J172" i="15"/>
  <c r="J216" i="14"/>
  <c r="BK211" i="14"/>
  <c r="BK208" i="14"/>
  <c r="J204" i="14"/>
  <c r="BK202" i="14"/>
  <c r="J199" i="14"/>
  <c r="J195" i="14"/>
  <c r="J194" i="14"/>
  <c r="J193" i="14"/>
  <c r="BK190" i="14"/>
  <c r="BK187" i="14"/>
  <c r="J185" i="14"/>
  <c r="BK179" i="14"/>
  <c r="J177" i="14"/>
  <c r="J176" i="14"/>
  <c r="BK175" i="14"/>
  <c r="BK174" i="14"/>
  <c r="BK171" i="14"/>
  <c r="BK169" i="14"/>
  <c r="J167" i="14"/>
  <c r="J166" i="14"/>
  <c r="BK165" i="14"/>
  <c r="BK163" i="14"/>
  <c r="BK162" i="14"/>
  <c r="BK161" i="14"/>
  <c r="BK159" i="14"/>
  <c r="BK156" i="14"/>
  <c r="BK155" i="14"/>
  <c r="J154" i="14"/>
  <c r="J153" i="14"/>
  <c r="J152" i="14"/>
  <c r="J150" i="14"/>
  <c r="J148" i="14"/>
  <c r="BK146" i="14"/>
  <c r="J144" i="14"/>
  <c r="J142" i="14"/>
  <c r="J141" i="14"/>
  <c r="BK140" i="14"/>
  <c r="BK548" i="13"/>
  <c r="J548" i="13"/>
  <c r="BK544" i="13"/>
  <c r="J544" i="13"/>
  <c r="BK540" i="13"/>
  <c r="J540" i="13"/>
  <c r="BK537" i="13"/>
  <c r="J533" i="13"/>
  <c r="BK525" i="13"/>
  <c r="BK517" i="13"/>
  <c r="BK503" i="13"/>
  <c r="J499" i="13"/>
  <c r="J494" i="13"/>
  <c r="J484" i="13"/>
  <c r="J468" i="13"/>
  <c r="BK463" i="13"/>
  <c r="BK458" i="13"/>
  <c r="BK453" i="13"/>
  <c r="BK443" i="13"/>
  <c r="J433" i="13"/>
  <c r="J428" i="13"/>
  <c r="BK396" i="13"/>
  <c r="J390" i="13"/>
  <c r="BK371" i="13"/>
  <c r="BK364" i="13"/>
  <c r="J358" i="13"/>
  <c r="J354" i="13"/>
  <c r="J348" i="13"/>
  <c r="J344" i="13"/>
  <c r="BK337" i="13"/>
  <c r="J322" i="13"/>
  <c r="BK314" i="13"/>
  <c r="J303" i="13"/>
  <c r="J300" i="13"/>
  <c r="BK294" i="13"/>
  <c r="BK286" i="13"/>
  <c r="J275" i="13"/>
  <c r="BK272" i="13"/>
  <c r="BK267" i="13"/>
  <c r="BK263" i="13"/>
  <c r="J258" i="13"/>
  <c r="BK249" i="13"/>
  <c r="BK243" i="13"/>
  <c r="BK224" i="13"/>
  <c r="J211" i="13"/>
  <c r="BK198" i="13"/>
  <c r="BK193" i="13"/>
  <c r="BK183" i="13"/>
  <c r="BK170" i="13"/>
  <c r="J166" i="13"/>
  <c r="J142" i="13"/>
  <c r="J231" i="12"/>
  <c r="BK228" i="12"/>
  <c r="J226" i="12"/>
  <c r="J224" i="12"/>
  <c r="J219" i="12"/>
  <c r="BK215" i="12"/>
  <c r="BK208" i="12"/>
  <c r="BK203" i="12"/>
  <c r="BK191" i="12"/>
  <c r="J187" i="12"/>
  <c r="J183" i="12"/>
  <c r="BK179" i="12"/>
  <c r="J158" i="12"/>
  <c r="J156" i="12"/>
  <c r="BK154" i="12"/>
  <c r="J149" i="12"/>
  <c r="BK146" i="12"/>
  <c r="J141" i="12"/>
  <c r="J133" i="12"/>
  <c r="BK1185" i="11"/>
  <c r="J1183" i="11"/>
  <c r="J1179" i="11"/>
  <c r="BK1177" i="11"/>
  <c r="J1165" i="11"/>
  <c r="J1162" i="11"/>
  <c r="J1148" i="11"/>
  <c r="BK1144" i="11"/>
  <c r="J1141" i="11"/>
  <c r="BK1090" i="11"/>
  <c r="BK1088" i="11"/>
  <c r="J1083" i="11"/>
  <c r="J1081" i="11"/>
  <c r="BK1076" i="11"/>
  <c r="J1072" i="11"/>
  <c r="J1070" i="11"/>
  <c r="BK1065" i="11"/>
  <c r="J1063" i="11"/>
  <c r="J1061" i="11"/>
  <c r="J1053" i="11"/>
  <c r="BK1051" i="11"/>
  <c r="J1049" i="11"/>
  <c r="BK1047" i="11"/>
  <c r="BK1043" i="11"/>
  <c r="J1037" i="11"/>
  <c r="J1029" i="11"/>
  <c r="BK1027" i="11"/>
  <c r="J1012" i="11"/>
  <c r="J1008" i="11"/>
  <c r="J1006" i="11"/>
  <c r="J1004" i="11"/>
  <c r="BK1002" i="11"/>
  <c r="BK998" i="11"/>
  <c r="BK971" i="11"/>
  <c r="BK960" i="11"/>
  <c r="J956" i="11"/>
  <c r="BK952" i="11"/>
  <c r="J949" i="11"/>
  <c r="BK947" i="11"/>
  <c r="BK931" i="11"/>
  <c r="BK923" i="11"/>
  <c r="J919" i="11"/>
  <c r="J915" i="11"/>
  <c r="BK908" i="11"/>
  <c r="BK906" i="11"/>
  <c r="BK902" i="11"/>
  <c r="BK899" i="11"/>
  <c r="J885" i="11"/>
  <c r="J881" i="11"/>
  <c r="J877" i="11"/>
  <c r="J861" i="11"/>
  <c r="J843" i="11"/>
  <c r="J832" i="11"/>
  <c r="J824" i="11"/>
  <c r="J820" i="11"/>
  <c r="BK818" i="11"/>
  <c r="BK814" i="11"/>
  <c r="J812" i="11"/>
  <c r="J808" i="11"/>
  <c r="BK806" i="11"/>
  <c r="J799" i="11"/>
  <c r="BK791" i="11"/>
  <c r="BK781" i="11"/>
  <c r="J763" i="11"/>
  <c r="J746" i="11"/>
  <c r="BK742" i="11"/>
  <c r="J738" i="11"/>
  <c r="BK728" i="11"/>
  <c r="J726" i="11"/>
  <c r="J722" i="11"/>
  <c r="J720" i="11"/>
  <c r="BK716" i="11"/>
  <c r="BK667" i="11"/>
  <c r="J662" i="11"/>
  <c r="BK657" i="11"/>
  <c r="BK639" i="11"/>
  <c r="BK583" i="11"/>
  <c r="BK574" i="11"/>
  <c r="J537" i="11"/>
  <c r="J504" i="11"/>
  <c r="BK499" i="11"/>
  <c r="J491" i="11"/>
  <c r="BK482" i="11"/>
  <c r="BK454" i="11"/>
  <c r="BK443" i="11"/>
  <c r="J433" i="11"/>
  <c r="J409" i="11"/>
  <c r="J336" i="11"/>
  <c r="BK317" i="11"/>
  <c r="BK171" i="11"/>
  <c r="J150" i="11"/>
  <c r="J202" i="8"/>
  <c r="J198" i="8"/>
  <c r="J188" i="8"/>
  <c r="BK185" i="8"/>
  <c r="BK182" i="8"/>
  <c r="BK178" i="8"/>
  <c r="J174" i="8"/>
  <c r="J161" i="8"/>
  <c r="BK154" i="8"/>
  <c r="J151" i="8"/>
  <c r="BK171" i="7"/>
  <c r="BK163" i="7"/>
  <c r="BK158" i="7"/>
  <c r="BK156" i="7"/>
  <c r="J151" i="7"/>
  <c r="BK147" i="7"/>
  <c r="J145" i="7"/>
  <c r="J143" i="7"/>
  <c r="J142" i="7"/>
  <c r="BK141" i="7"/>
  <c r="J140" i="7"/>
  <c r="BK139" i="7"/>
  <c r="BK138" i="7"/>
  <c r="J137" i="7"/>
  <c r="BK136" i="7"/>
  <c r="BK135" i="7"/>
  <c r="BK133" i="7"/>
  <c r="BK132" i="7"/>
  <c r="BK131" i="7"/>
  <c r="BK130" i="7"/>
  <c r="BK293" i="6"/>
  <c r="BK277" i="6"/>
  <c r="BK274" i="6"/>
  <c r="BK271" i="6"/>
  <c r="J265" i="6"/>
  <c r="BK263" i="6"/>
  <c r="J238" i="6"/>
  <c r="J227" i="6"/>
  <c r="BK225" i="6"/>
  <c r="J224" i="6"/>
  <c r="BK213" i="6"/>
  <c r="BK212" i="6"/>
  <c r="BK207" i="6"/>
  <c r="J206" i="6"/>
  <c r="J205" i="6"/>
  <c r="BK203" i="6"/>
  <c r="J199" i="6"/>
  <c r="BK196" i="6"/>
  <c r="J195" i="6"/>
  <c r="BK171" i="6"/>
  <c r="BK169" i="6"/>
  <c r="BK165" i="6"/>
  <c r="BK296" i="5"/>
  <c r="BK284" i="5"/>
  <c r="BK276" i="5"/>
  <c r="BK266" i="5"/>
  <c r="J265" i="5"/>
  <c r="BK262" i="5"/>
  <c r="J260" i="5"/>
  <c r="BK259" i="5"/>
  <c r="J255" i="5"/>
  <c r="J251" i="5"/>
  <c r="BK250" i="5"/>
  <c r="BK245" i="5"/>
  <c r="J239" i="5"/>
  <c r="J235" i="5"/>
  <c r="BK233" i="5"/>
  <c r="BK229" i="5"/>
  <c r="J225" i="5"/>
  <c r="BK222" i="5"/>
  <c r="J219" i="5"/>
  <c r="BK217" i="5"/>
  <c r="BK215" i="5"/>
  <c r="BK213" i="5"/>
  <c r="BK212" i="5"/>
  <c r="BK206" i="5"/>
  <c r="BK205" i="5"/>
  <c r="BK203" i="5"/>
  <c r="J200" i="5"/>
  <c r="BK199" i="5"/>
  <c r="J182" i="5"/>
  <c r="J172" i="5"/>
  <c r="BK170" i="5"/>
  <c r="BK168" i="5"/>
  <c r="BK167" i="5"/>
  <c r="J165" i="5"/>
  <c r="BK214" i="4"/>
  <c r="BK200" i="4"/>
  <c r="BK197" i="4"/>
  <c r="BK189" i="4"/>
  <c r="BK185" i="4"/>
  <c r="BK182" i="4"/>
  <c r="BK181" i="4"/>
  <c r="BK177" i="4"/>
  <c r="BK176" i="4"/>
  <c r="J168" i="4"/>
  <c r="BK165" i="4"/>
  <c r="BK161" i="4"/>
  <c r="BK150" i="4"/>
  <c r="BK143" i="4"/>
  <c r="J142" i="4"/>
  <c r="BK141" i="4"/>
  <c r="BK140" i="4"/>
  <c r="J512" i="3"/>
  <c r="BK503" i="3"/>
  <c r="J494" i="3"/>
  <c r="BK489" i="3"/>
  <c r="J484" i="3"/>
  <c r="J476" i="3"/>
  <c r="J468" i="3"/>
  <c r="BK463" i="3"/>
  <c r="BK453" i="3"/>
  <c r="J448" i="3"/>
  <c r="BK443" i="3"/>
  <c r="BK438" i="3"/>
  <c r="BK433" i="3"/>
  <c r="BK423" i="3"/>
  <c r="BK416" i="3"/>
  <c r="J402" i="3"/>
  <c r="J396" i="3"/>
  <c r="J393" i="3"/>
  <c r="BK386" i="3"/>
  <c r="J382" i="3"/>
  <c r="BK375" i="3"/>
  <c r="J371" i="3"/>
  <c r="J368" i="3"/>
  <c r="BK361" i="3"/>
  <c r="BK358" i="3"/>
  <c r="J351" i="3"/>
  <c r="BK341" i="3"/>
  <c r="BK297" i="3"/>
  <c r="J278" i="3"/>
  <c r="BK275" i="3"/>
  <c r="BK263" i="3"/>
  <c r="J258" i="3"/>
  <c r="J249" i="3"/>
  <c r="J247" i="3"/>
  <c r="J238" i="3"/>
  <c r="J224" i="3"/>
  <c r="BK221" i="3"/>
  <c r="J214" i="3"/>
  <c r="BK203" i="3"/>
  <c r="J188" i="3"/>
  <c r="BK179" i="3"/>
  <c r="J174" i="3"/>
  <c r="J166" i="3"/>
  <c r="BK1141" i="2"/>
  <c r="J1136" i="2"/>
  <c r="BK1125" i="2"/>
  <c r="BK1119" i="2"/>
  <c r="BK1116" i="2"/>
  <c r="BK1108" i="2"/>
  <c r="J1100" i="2"/>
  <c r="J1097" i="2"/>
  <c r="J1090" i="2"/>
  <c r="BK1076" i="2"/>
  <c r="BK1070" i="2"/>
  <c r="BK1067" i="2"/>
  <c r="BK1063" i="2"/>
  <c r="J1061" i="2"/>
  <c r="J1051" i="2"/>
  <c r="BK1049" i="2"/>
  <c r="J1043" i="2"/>
  <c r="BK1041" i="2"/>
  <c r="BK1037" i="2"/>
  <c r="J1035" i="2"/>
  <c r="BK1033" i="2"/>
  <c r="J1010" i="2"/>
  <c r="BK1006" i="2"/>
  <c r="BK996" i="2"/>
  <c r="BK994" i="2"/>
  <c r="J992" i="2"/>
  <c r="J966" i="2"/>
  <c r="J962" i="2"/>
  <c r="BK960" i="2"/>
  <c r="BK958" i="2"/>
  <c r="J952" i="2"/>
  <c r="J949" i="2"/>
  <c r="J945" i="2"/>
  <c r="J935" i="2"/>
  <c r="J927" i="2"/>
  <c r="J919" i="2"/>
  <c r="BK911" i="2"/>
  <c r="J908" i="2"/>
  <c r="BK902" i="2"/>
  <c r="J893" i="2"/>
  <c r="BK887" i="2"/>
  <c r="J885" i="2"/>
  <c r="BK867" i="2"/>
  <c r="BK849" i="2"/>
  <c r="BK841" i="2"/>
  <c r="BK832" i="2"/>
  <c r="BK824" i="2"/>
  <c r="BK820" i="2"/>
  <c r="BK814" i="2"/>
  <c r="J808" i="2"/>
  <c r="J801" i="2"/>
  <c r="BK799" i="2"/>
  <c r="J793" i="2"/>
  <c r="J791" i="2"/>
  <c r="BK783" i="2"/>
  <c r="J781" i="2"/>
  <c r="J763" i="2"/>
  <c r="J748" i="2"/>
  <c r="BK746" i="2"/>
  <c r="J731" i="2"/>
  <c r="BK728" i="2"/>
  <c r="J726" i="2"/>
  <c r="BK720" i="2"/>
  <c r="J679" i="2"/>
  <c r="J677" i="2"/>
  <c r="BK667" i="2"/>
  <c r="J662" i="2"/>
  <c r="J642" i="2"/>
  <c r="BK624" i="2"/>
  <c r="J609" i="2"/>
  <c r="J591" i="2"/>
  <c r="BK583" i="2"/>
  <c r="BK578" i="2"/>
  <c r="BK574" i="2"/>
  <c r="BK558" i="2"/>
  <c r="BK545" i="2"/>
  <c r="J539" i="2"/>
  <c r="BK537" i="2"/>
  <c r="BK533" i="2"/>
  <c r="BK526" i="2"/>
  <c r="BK522" i="2"/>
  <c r="BK516" i="2"/>
  <c r="J491" i="2"/>
  <c r="J484" i="2"/>
  <c r="J474" i="2"/>
  <c r="J458" i="2"/>
  <c r="BK454" i="2"/>
  <c r="J449" i="2"/>
  <c r="BK439" i="2"/>
  <c r="J430" i="2"/>
  <c r="BK423" i="2"/>
  <c r="BK419" i="2"/>
  <c r="BK398" i="2"/>
  <c r="BK396" i="2"/>
  <c r="BK392" i="2"/>
  <c r="BK390" i="2"/>
  <c r="J376" i="2"/>
  <c r="J356" i="2"/>
  <c r="J344" i="2"/>
  <c r="J336" i="2"/>
  <c r="BK317" i="2"/>
  <c r="BK311" i="2"/>
  <c r="J302" i="2"/>
  <c r="BK296" i="2"/>
  <c r="BK274" i="2"/>
  <c r="J274" i="2"/>
  <c r="BK270" i="2"/>
  <c r="BK268" i="2"/>
  <c r="J264" i="2"/>
  <c r="BK262" i="2"/>
  <c r="J260" i="2"/>
  <c r="BK240" i="2"/>
  <c r="BK221" i="2"/>
  <c r="J217" i="2"/>
  <c r="BK213" i="2"/>
  <c r="J208" i="2"/>
  <c r="BK203" i="2"/>
  <c r="BK194" i="2"/>
  <c r="J190" i="2"/>
  <c r="J183" i="2"/>
  <c r="J178" i="2"/>
  <c r="J174" i="2"/>
  <c r="BK171" i="2"/>
  <c r="J164" i="2"/>
  <c r="J160" i="2"/>
  <c r="BK155" i="2"/>
  <c r="BK150" i="2"/>
  <c r="AS122" i="1"/>
  <c r="BK144" i="38"/>
  <c r="J140" i="38"/>
  <c r="J137" i="38"/>
  <c r="J137" i="37"/>
  <c r="BK264" i="34"/>
  <c r="J171" i="34"/>
  <c r="BK163" i="34"/>
  <c r="BK292" i="33"/>
  <c r="J176" i="33"/>
  <c r="BK172" i="33"/>
  <c r="BK168" i="33"/>
  <c r="BK163" i="33"/>
  <c r="BK245" i="32"/>
  <c r="J204" i="32"/>
  <c r="BK192" i="32"/>
  <c r="BK188" i="32"/>
  <c r="BK168" i="32"/>
  <c r="BK181" i="31"/>
  <c r="J152" i="31"/>
  <c r="J144" i="31"/>
  <c r="J220" i="30"/>
  <c r="J213" i="30"/>
  <c r="BK200" i="30"/>
  <c r="J184" i="30"/>
  <c r="BK172" i="30"/>
  <c r="J156" i="30"/>
  <c r="J131" i="29"/>
  <c r="BK127" i="29"/>
  <c r="BK368" i="28"/>
  <c r="J362" i="28"/>
  <c r="BK359" i="28"/>
  <c r="J341" i="28"/>
  <c r="J334" i="28"/>
  <c r="J326" i="28"/>
  <c r="J317" i="28"/>
  <c r="BK195" i="28"/>
  <c r="BK179" i="28"/>
  <c r="J350" i="27"/>
  <c r="BK342" i="27"/>
  <c r="J331" i="27"/>
  <c r="J323" i="27"/>
  <c r="BK312" i="27"/>
  <c r="J290" i="27"/>
  <c r="J277" i="27"/>
  <c r="BK220" i="27"/>
  <c r="BK207" i="27"/>
  <c r="BK171" i="27"/>
  <c r="J155" i="27"/>
  <c r="J151" i="27"/>
  <c r="BK130" i="27"/>
  <c r="BK203" i="26"/>
  <c r="BK201" i="26"/>
  <c r="J199" i="26"/>
  <c r="J197" i="26"/>
  <c r="BK195" i="26"/>
  <c r="J187" i="26"/>
  <c r="J180" i="26"/>
  <c r="J150" i="26"/>
  <c r="BK129" i="26"/>
  <c r="BK148" i="24"/>
  <c r="BK181" i="23"/>
  <c r="J179" i="23"/>
  <c r="BK150" i="23"/>
  <c r="J145" i="23"/>
  <c r="BK189" i="22"/>
  <c r="J174" i="22"/>
  <c r="J169" i="22"/>
  <c r="BK163" i="22"/>
  <c r="BK531" i="11"/>
  <c r="J516" i="11"/>
  <c r="J509" i="11"/>
  <c r="BK486" i="11"/>
  <c r="BK484" i="11"/>
  <c r="BK126" i="40"/>
  <c r="BK129" i="39"/>
  <c r="J154" i="38"/>
  <c r="J130" i="36"/>
  <c r="BK126" i="36"/>
  <c r="J137" i="35"/>
  <c r="BK131" i="35"/>
  <c r="J127" i="35"/>
  <c r="BK305" i="34"/>
  <c r="J297" i="34"/>
  <c r="BK289" i="34"/>
  <c r="BK228" i="34"/>
  <c r="J306" i="33"/>
  <c r="BK281" i="33"/>
  <c r="J271" i="33"/>
  <c r="BK263" i="33"/>
  <c r="J255" i="33"/>
  <c r="BK251" i="33"/>
  <c r="J238" i="33"/>
  <c r="BK214" i="33"/>
  <c r="J204" i="33"/>
  <c r="BK281" i="32"/>
  <c r="J267" i="32"/>
  <c r="J248" i="32"/>
  <c r="J238" i="32"/>
  <c r="BK228" i="32"/>
  <c r="BK225" i="32"/>
  <c r="J209" i="32"/>
  <c r="BK204" i="32"/>
  <c r="BK172" i="32"/>
  <c r="BK163" i="32"/>
  <c r="BK159" i="32"/>
  <c r="BK241" i="31"/>
  <c r="BK237" i="31"/>
  <c r="J234" i="31"/>
  <c r="BK217" i="31"/>
  <c r="BK214" i="31"/>
  <c r="BK201" i="31"/>
  <c r="J194" i="31"/>
  <c r="J172" i="31"/>
  <c r="J168" i="31"/>
  <c r="BK164" i="31"/>
  <c r="J156" i="31"/>
  <c r="BK141" i="31"/>
  <c r="BK237" i="30"/>
  <c r="BK234" i="30"/>
  <c r="BK227" i="30"/>
  <c r="BK203" i="30"/>
  <c r="BK180" i="30"/>
  <c r="J168" i="30"/>
  <c r="BK156" i="30"/>
  <c r="J148" i="30"/>
  <c r="J357" i="28"/>
  <c r="BK352" i="28"/>
  <c r="BK339" i="28"/>
  <c r="J336" i="28"/>
  <c r="BK334" i="28"/>
  <c r="J302" i="28"/>
  <c r="J295" i="28"/>
  <c r="J285" i="28"/>
  <c r="BK268" i="28"/>
  <c r="J257" i="28"/>
  <c r="BK253" i="28"/>
  <c r="BK242" i="28"/>
  <c r="BK234" i="28"/>
  <c r="BK228" i="28"/>
  <c r="BK224" i="28"/>
  <c r="J199" i="28"/>
  <c r="J156" i="28"/>
  <c r="J152" i="28"/>
  <c r="BK350" i="27"/>
  <c r="J345" i="27"/>
  <c r="J342" i="27"/>
  <c r="BK335" i="27"/>
  <c r="BK331" i="27"/>
  <c r="BK323" i="27"/>
  <c r="BK284" i="27"/>
  <c r="J273" i="27"/>
  <c r="BK248" i="27"/>
  <c r="BK241" i="27"/>
  <c r="BK199" i="27"/>
  <c r="BK140" i="27"/>
  <c r="J159" i="26"/>
  <c r="BK155" i="26"/>
  <c r="BK152" i="26"/>
  <c r="BK148" i="26"/>
  <c r="J145" i="26"/>
  <c r="J141" i="26"/>
  <c r="BK138" i="26"/>
  <c r="J127" i="26"/>
  <c r="J125" i="26"/>
  <c r="J210" i="23"/>
  <c r="J172" i="23"/>
  <c r="BK170" i="23"/>
  <c r="J143" i="22"/>
  <c r="BK140" i="22"/>
  <c r="J137" i="22"/>
  <c r="J208" i="18"/>
  <c r="J205" i="18"/>
  <c r="BK200" i="18"/>
  <c r="BK178" i="18"/>
  <c r="J176" i="18"/>
  <c r="BK174" i="18"/>
  <c r="BK150" i="18"/>
  <c r="BK177" i="17"/>
  <c r="BK175" i="17"/>
  <c r="BK707" i="11"/>
  <c r="BK703" i="11"/>
  <c r="J700" i="11"/>
  <c r="J694" i="11"/>
  <c r="BK685" i="11"/>
  <c r="BK682" i="11"/>
  <c r="BK679" i="11"/>
  <c r="BK662" i="11"/>
  <c r="J639" i="11"/>
  <c r="BK624" i="11"/>
  <c r="BK587" i="11"/>
  <c r="BK578" i="11"/>
  <c r="BK570" i="11"/>
  <c r="J566" i="11"/>
  <c r="J135" i="40"/>
  <c r="BK134" i="40"/>
  <c r="J135" i="39"/>
  <c r="J128" i="39"/>
  <c r="BK159" i="37"/>
  <c r="BK153" i="37"/>
  <c r="J148" i="37"/>
  <c r="J131" i="36"/>
  <c r="J135" i="35"/>
  <c r="BK266" i="34"/>
  <c r="BK246" i="34"/>
  <c r="BK232" i="34"/>
  <c r="J223" i="34"/>
  <c r="J292" i="33"/>
  <c r="J283" i="33"/>
  <c r="BK275" i="33"/>
  <c r="BK271" i="33"/>
  <c r="J259" i="33"/>
  <c r="BK245" i="33"/>
  <c r="BK242" i="33"/>
  <c r="BK234" i="33"/>
  <c r="BK231" i="33"/>
  <c r="BK159" i="24"/>
  <c r="J145" i="24"/>
  <c r="BK566" i="11"/>
  <c r="J564" i="11"/>
  <c r="J522" i="11"/>
  <c r="J518" i="11"/>
  <c r="J514" i="11"/>
  <c r="J497" i="11"/>
  <c r="J482" i="11"/>
  <c r="J480" i="11"/>
  <c r="J474" i="11"/>
  <c r="BK160" i="41"/>
  <c r="J160" i="41"/>
  <c r="BK156" i="41"/>
  <c r="J156" i="41"/>
  <c r="BK153" i="41"/>
  <c r="J153" i="41"/>
  <c r="BK149" i="41"/>
  <c r="J149" i="41"/>
  <c r="BK146" i="41"/>
  <c r="J146" i="41"/>
  <c r="BK143" i="41"/>
  <c r="J143" i="41"/>
  <c r="BK139" i="41"/>
  <c r="J139" i="41"/>
  <c r="BK135" i="41"/>
  <c r="J135" i="41"/>
  <c r="BK132" i="41"/>
  <c r="J132" i="41"/>
  <c r="BK129" i="41"/>
  <c r="J129" i="41"/>
  <c r="BK126" i="41"/>
  <c r="J126" i="41"/>
  <c r="J157" i="38"/>
  <c r="BK154" i="38"/>
  <c r="J150" i="38"/>
  <c r="J144" i="38"/>
  <c r="BK138" i="38"/>
  <c r="BK155" i="37"/>
  <c r="J135" i="37"/>
  <c r="BK137" i="36"/>
  <c r="BK131" i="36"/>
  <c r="J129" i="36"/>
  <c r="J127" i="36"/>
  <c r="BK135" i="35"/>
  <c r="J307" i="34"/>
  <c r="BK297" i="34"/>
  <c r="J295" i="34"/>
  <c r="J209" i="34"/>
  <c r="J202" i="34"/>
  <c r="BK183" i="34"/>
  <c r="BK179" i="34"/>
  <c r="BK167" i="34"/>
  <c r="J298" i="33"/>
  <c r="BK267" i="33"/>
  <c r="J234" i="33"/>
  <c r="J228" i="33"/>
  <c r="J222" i="33"/>
  <c r="J159" i="33"/>
  <c r="BK136" i="33"/>
  <c r="J309" i="32"/>
  <c r="BK306" i="32"/>
  <c r="BK302" i="32"/>
  <c r="J279" i="32"/>
  <c r="BK275" i="32"/>
  <c r="J271" i="32"/>
  <c r="BK267" i="32"/>
  <c r="BK231" i="32"/>
  <c r="BK231" i="31"/>
  <c r="BK221" i="31"/>
  <c r="J210" i="31"/>
  <c r="J201" i="31"/>
  <c r="J197" i="31"/>
  <c r="BK178" i="31"/>
  <c r="BK156" i="31"/>
  <c r="BK152" i="31"/>
  <c r="J234" i="30"/>
  <c r="BK216" i="30"/>
  <c r="BK210" i="30"/>
  <c r="J192" i="30"/>
  <c r="J144" i="30"/>
  <c r="J141" i="30"/>
  <c r="BK138" i="30"/>
  <c r="J134" i="30"/>
  <c r="J130" i="30"/>
  <c r="J132" i="29"/>
  <c r="BK129" i="29"/>
  <c r="J127" i="29"/>
  <c r="J324" i="28"/>
  <c r="BK321" i="28"/>
  <c r="BK308" i="28"/>
  <c r="BK292" i="28"/>
  <c r="BK278" i="28"/>
  <c r="J255" i="28"/>
  <c r="J250" i="28"/>
  <c r="J242" i="28"/>
  <c r="BK152" i="28"/>
  <c r="BK141" i="28"/>
  <c r="J133" i="28"/>
  <c r="BK327" i="27"/>
  <c r="BK558" i="11"/>
  <c r="J454" i="11"/>
  <c r="J443" i="11"/>
  <c r="J398" i="11"/>
  <c r="BK392" i="11"/>
  <c r="BK344" i="11"/>
  <c r="J328" i="11"/>
  <c r="BK322" i="11"/>
  <c r="BK215" i="11"/>
  <c r="J178" i="11"/>
  <c r="J174" i="11"/>
  <c r="BK160" i="11"/>
  <c r="BK123" i="10"/>
  <c r="BK135" i="38"/>
  <c r="BK135" i="36"/>
  <c r="BK134" i="36"/>
  <c r="J187" i="34"/>
  <c r="J183" i="34"/>
  <c r="BK175" i="34"/>
  <c r="J144" i="34"/>
  <c r="BK129" i="34"/>
  <c r="J302" i="33"/>
  <c r="J184" i="33"/>
  <c r="BK143" i="33"/>
  <c r="BK263" i="32"/>
  <c r="J168" i="32"/>
  <c r="J159" i="32"/>
  <c r="BK151" i="32"/>
  <c r="BK147" i="32"/>
  <c r="J217" i="31"/>
  <c r="J214" i="31"/>
  <c r="BK186" i="31"/>
  <c r="J181" i="31"/>
  <c r="BK168" i="31"/>
  <c r="J160" i="31"/>
  <c r="BK148" i="31"/>
  <c r="J134" i="31"/>
  <c r="J243" i="30"/>
  <c r="J231" i="30"/>
  <c r="J223" i="30"/>
  <c r="J207" i="30"/>
  <c r="J200" i="30"/>
  <c r="J196" i="30"/>
  <c r="BK192" i="30"/>
  <c r="BK184" i="30"/>
  <c r="BK168" i="30"/>
  <c r="J364" i="28"/>
  <c r="J359" i="28"/>
  <c r="BK357" i="28"/>
  <c r="BK348" i="28"/>
  <c r="BK345" i="28"/>
  <c r="BK314" i="28"/>
  <c r="J308" i="28"/>
  <c r="BK306" i="28"/>
  <c r="J299" i="28"/>
  <c r="BK285" i="28"/>
  <c r="BK257" i="28"/>
  <c r="BK255" i="28"/>
  <c r="J228" i="28"/>
  <c r="BK191" i="28"/>
  <c r="J187" i="28"/>
  <c r="J183" i="28"/>
  <c r="BK163" i="28"/>
  <c r="BK148" i="28"/>
  <c r="J297" i="27"/>
  <c r="BK294" i="27"/>
  <c r="J287" i="27"/>
  <c r="BK255" i="27"/>
  <c r="BK253" i="27"/>
  <c r="J245" i="27"/>
  <c r="BK239" i="27"/>
  <c r="J234" i="27"/>
  <c r="J231" i="27"/>
  <c r="BK159" i="27"/>
  <c r="BK155" i="27"/>
  <c r="J144" i="27"/>
  <c r="BK135" i="27"/>
  <c r="BK216" i="26"/>
  <c r="J213" i="26"/>
  <c r="J211" i="26"/>
  <c r="BK209" i="26"/>
  <c r="J205" i="26"/>
  <c r="BK199" i="26"/>
  <c r="J195" i="26"/>
  <c r="BK187" i="26"/>
  <c r="BK178" i="26"/>
  <c r="J174" i="26"/>
  <c r="BK170" i="26"/>
  <c r="J163" i="26"/>
  <c r="BK161" i="26"/>
  <c r="J134" i="26"/>
  <c r="BK131" i="26"/>
  <c r="J161" i="25"/>
  <c r="J148" i="24"/>
  <c r="BK145" i="24"/>
  <c r="J140" i="24"/>
  <c r="J220" i="23"/>
  <c r="J218" i="23"/>
  <c r="BK208" i="23"/>
  <c r="J168" i="23"/>
  <c r="J196" i="22"/>
  <c r="BK194" i="22"/>
  <c r="J193" i="22"/>
  <c r="J154" i="22"/>
  <c r="J152" i="22"/>
  <c r="BK147" i="22"/>
  <c r="J145" i="22"/>
  <c r="J173" i="21"/>
  <c r="BK162" i="21"/>
  <c r="J155" i="21"/>
  <c r="J141" i="21"/>
  <c r="BK196" i="18"/>
  <c r="BK166" i="18"/>
  <c r="J177" i="17"/>
  <c r="BK167" i="17"/>
  <c r="BK164" i="17"/>
  <c r="BK163" i="17"/>
  <c r="J161" i="17"/>
  <c r="BK154" i="17"/>
  <c r="BK150" i="17"/>
  <c r="BK146" i="17"/>
  <c r="J143" i="17"/>
  <c r="BK140" i="17"/>
  <c r="BK139" i="17"/>
  <c r="J137" i="17"/>
  <c r="BK135" i="17"/>
  <c r="BK133" i="17"/>
  <c r="BK284" i="16"/>
  <c r="J283" i="16"/>
  <c r="J272" i="16"/>
  <c r="J270" i="16"/>
  <c r="J264" i="16"/>
  <c r="J261" i="16"/>
  <c r="BK259" i="16"/>
  <c r="J233" i="16"/>
  <c r="BK230" i="16"/>
  <c r="BK226" i="16"/>
  <c r="BK225" i="16"/>
  <c r="J204" i="16"/>
  <c r="J202" i="16"/>
  <c r="J201" i="16"/>
  <c r="J197" i="16"/>
  <c r="J196" i="16"/>
  <c r="BK195" i="16"/>
  <c r="J192" i="16"/>
  <c r="BK185" i="16"/>
  <c r="J179" i="16"/>
  <c r="BK178" i="16"/>
  <c r="BK164" i="16"/>
  <c r="J163" i="16"/>
  <c r="J292" i="15"/>
  <c r="J287" i="15"/>
  <c r="BK284" i="15"/>
  <c r="J280" i="15"/>
  <c r="J278" i="15"/>
  <c r="J276" i="15"/>
  <c r="J272" i="15"/>
  <c r="BK248" i="15"/>
  <c r="J247" i="15"/>
  <c r="BK243" i="15"/>
  <c r="BK239" i="15"/>
  <c r="J235" i="15"/>
  <c r="J233" i="15"/>
  <c r="J229" i="15"/>
  <c r="J226" i="15"/>
  <c r="BK222" i="15"/>
  <c r="BK221" i="15"/>
  <c r="BK196" i="15"/>
  <c r="BK194" i="15"/>
  <c r="J193" i="15"/>
  <c r="BK191" i="15"/>
  <c r="J190" i="15"/>
  <c r="BK189" i="15"/>
  <c r="BK188" i="15"/>
  <c r="J187" i="15"/>
  <c r="J186" i="15"/>
  <c r="BK185" i="15"/>
  <c r="J184" i="15"/>
  <c r="BK182" i="15"/>
  <c r="J181" i="15"/>
  <c r="J179" i="15"/>
  <c r="BK177" i="15"/>
  <c r="BK176" i="15"/>
  <c r="BK174" i="15"/>
  <c r="J174" i="15"/>
  <c r="BK172" i="15"/>
  <c r="BK170" i="15"/>
  <c r="J169" i="15"/>
  <c r="J168" i="15"/>
  <c r="BK216" i="14"/>
  <c r="BK215" i="14"/>
  <c r="J214" i="14"/>
  <c r="BK213" i="14"/>
  <c r="J211" i="14"/>
  <c r="J209" i="14"/>
  <c r="J205" i="14"/>
  <c r="BK203" i="14"/>
  <c r="J202" i="14"/>
  <c r="J201" i="14"/>
  <c r="BK200" i="14"/>
  <c r="BK182" i="14"/>
  <c r="BK181" i="14"/>
  <c r="BK180" i="14"/>
  <c r="J178" i="14"/>
  <c r="J173" i="14"/>
  <c r="J170" i="14"/>
  <c r="J169" i="14"/>
  <c r="BK168" i="14"/>
  <c r="BK167" i="14"/>
  <c r="BK166" i="14"/>
  <c r="J161" i="14"/>
  <c r="BK154" i="14"/>
  <c r="J151" i="14"/>
  <c r="J143" i="14"/>
  <c r="BK139" i="14"/>
  <c r="BK533" i="13"/>
  <c r="BK530" i="13"/>
  <c r="J525" i="13"/>
  <c r="J517" i="13"/>
  <c r="J509" i="13"/>
  <c r="BK494" i="13"/>
  <c r="J489" i="13"/>
  <c r="BK476" i="13"/>
  <c r="BK468" i="13"/>
  <c r="BK448" i="13"/>
  <c r="J438" i="13"/>
  <c r="BK433" i="13"/>
  <c r="J416" i="13"/>
  <c r="J408" i="13"/>
  <c r="BK399" i="13"/>
  <c r="J386" i="13"/>
  <c r="BK382" i="13"/>
  <c r="J375" i="13"/>
  <c r="J361" i="13"/>
  <c r="BK358" i="13"/>
  <c r="BK354" i="13"/>
  <c r="BK351" i="13"/>
  <c r="BK341" i="13"/>
  <c r="BK333" i="13"/>
  <c r="J326" i="13"/>
  <c r="J314" i="13"/>
  <c r="BK310" i="13"/>
  <c r="J306" i="13"/>
  <c r="J297" i="13"/>
  <c r="J286" i="13"/>
  <c r="BK278" i="13"/>
  <c r="J267" i="13"/>
  <c r="BK256" i="13"/>
  <c r="BK253" i="13"/>
  <c r="J249" i="13"/>
  <c r="J247" i="13"/>
  <c r="BK238" i="13"/>
  <c r="BK231" i="13"/>
  <c r="J228" i="13"/>
  <c r="J224" i="13"/>
  <c r="J221" i="13"/>
  <c r="J206" i="13"/>
  <c r="BK203" i="13"/>
  <c r="J198" i="13"/>
  <c r="J188" i="13"/>
  <c r="J174" i="13"/>
  <c r="J170" i="13"/>
  <c r="J158" i="13"/>
  <c r="BK150" i="13"/>
  <c r="BK146" i="13"/>
  <c r="BK231" i="12"/>
  <c r="J228" i="12"/>
  <c r="BK224" i="12"/>
  <c r="BK221" i="12"/>
  <c r="J212" i="12"/>
  <c r="BK199" i="12"/>
  <c r="BK187" i="12"/>
  <c r="BK173" i="12"/>
  <c r="J169" i="12"/>
  <c r="BK165" i="12"/>
  <c r="BK158" i="12"/>
  <c r="J152" i="12"/>
  <c r="BK149" i="12"/>
  <c r="BK141" i="12"/>
  <c r="BK133" i="12"/>
  <c r="J1177" i="11"/>
  <c r="J1175" i="11"/>
  <c r="BK1162" i="11"/>
  <c r="J1144" i="11"/>
  <c r="J1139" i="11"/>
  <c r="BK1136" i="11"/>
  <c r="J1136" i="11"/>
  <c r="BK1134" i="11"/>
  <c r="J1134" i="11"/>
  <c r="BK1131" i="11"/>
  <c r="J1131" i="11"/>
  <c r="BK1125" i="11"/>
  <c r="J1125" i="11"/>
  <c r="BK1123" i="11"/>
  <c r="J1123" i="11"/>
  <c r="BK1121" i="11"/>
  <c r="J1121" i="11"/>
  <c r="BK1116" i="11"/>
  <c r="J1116" i="11"/>
  <c r="BK1108" i="11"/>
  <c r="J1105" i="11"/>
  <c r="J1100" i="11"/>
  <c r="J1097" i="11"/>
  <c r="J1090" i="11"/>
  <c r="J1088" i="11"/>
  <c r="BK1086" i="11"/>
  <c r="BK1078" i="11"/>
  <c r="J1076" i="11"/>
  <c r="BK1067" i="11"/>
  <c r="J1065" i="11"/>
  <c r="BK1063" i="11"/>
  <c r="J1051" i="11"/>
  <c r="BK1049" i="11"/>
  <c r="J1043" i="11"/>
  <c r="BK1041" i="11"/>
  <c r="BK1039" i="11"/>
  <c r="J1035" i="11"/>
  <c r="J1033" i="11"/>
  <c r="BK1031" i="11"/>
  <c r="BK1029" i="11"/>
  <c r="BK1019" i="11"/>
  <c r="BK1014" i="11"/>
  <c r="BK1012" i="11"/>
  <c r="J1000" i="11"/>
  <c r="BK996" i="11"/>
  <c r="BK994" i="11"/>
  <c r="BK992" i="11"/>
  <c r="J990" i="11"/>
  <c r="BK988" i="11"/>
  <c r="BK986" i="11"/>
  <c r="J980" i="11"/>
  <c r="BK976" i="11"/>
  <c r="BK956" i="11"/>
  <c r="J947" i="11"/>
  <c r="J945" i="11"/>
  <c r="BK943" i="11"/>
  <c r="BK939" i="11"/>
  <c r="BK935" i="11"/>
  <c r="J927" i="11"/>
  <c r="J897" i="11"/>
  <c r="J893" i="11"/>
  <c r="BK867" i="11"/>
  <c r="J858" i="11"/>
  <c r="J849" i="11"/>
  <c r="J837" i="11"/>
  <c r="J826" i="11"/>
  <c r="J818" i="11"/>
  <c r="J806" i="11"/>
  <c r="BK801" i="11"/>
  <c r="J793" i="11"/>
  <c r="J791" i="11"/>
  <c r="BK783" i="11"/>
  <c r="BK775" i="11"/>
  <c r="J759" i="11"/>
  <c r="J754" i="11"/>
  <c r="BK752" i="11"/>
  <c r="BK748" i="11"/>
  <c r="J742" i="11"/>
  <c r="J740" i="11"/>
  <c r="BK735" i="11"/>
  <c r="BK731" i="11"/>
  <c r="J714" i="11"/>
  <c r="BK710" i="11"/>
  <c r="BK449" i="11"/>
  <c r="J414" i="11"/>
  <c r="BK402" i="11"/>
  <c r="BK396" i="11"/>
  <c r="BK383" i="11"/>
  <c r="J370" i="11"/>
  <c r="BK364" i="11"/>
  <c r="BK362" i="11"/>
  <c r="J350" i="11"/>
  <c r="J338" i="11"/>
  <c r="BK328" i="11"/>
  <c r="BK315" i="11"/>
  <c r="BK311" i="11"/>
  <c r="BK307" i="11"/>
  <c r="J289" i="11"/>
  <c r="BK272" i="11"/>
  <c r="J270" i="11"/>
  <c r="J268" i="11"/>
  <c r="BK264" i="11"/>
  <c r="BK262" i="11"/>
  <c r="J260" i="11"/>
  <c r="J217" i="11"/>
  <c r="BK155" i="11"/>
  <c r="BK208" i="8"/>
  <c r="J206" i="8"/>
  <c r="J205" i="8"/>
  <c r="BK200" i="8"/>
  <c r="BK197" i="8"/>
  <c r="J194" i="8"/>
  <c r="BK175" i="8"/>
  <c r="BK159" i="8"/>
  <c r="J157" i="8"/>
  <c r="J155" i="8"/>
  <c r="BK153" i="8"/>
  <c r="BK151" i="8"/>
  <c r="J174" i="7"/>
  <c r="J171" i="7"/>
  <c r="J168" i="7"/>
  <c r="J162" i="7"/>
  <c r="J158" i="7"/>
  <c r="J155" i="7"/>
  <c r="BK154" i="7"/>
  <c r="BK152" i="7"/>
  <c r="BK281" i="6"/>
  <c r="J279" i="6"/>
  <c r="J276" i="6"/>
  <c r="BK275" i="6"/>
  <c r="J272" i="6"/>
  <c r="J235" i="6"/>
  <c r="BK231" i="6"/>
  <c r="J223" i="6"/>
  <c r="BK221" i="6"/>
  <c r="J202" i="6"/>
  <c r="BK201" i="6"/>
  <c r="BK197" i="6"/>
  <c r="J196" i="6"/>
  <c r="BK194" i="6"/>
  <c r="J193" i="6"/>
  <c r="BK188" i="6"/>
  <c r="J171" i="6"/>
  <c r="J294" i="5"/>
  <c r="BK293" i="5"/>
  <c r="BK287" i="5"/>
  <c r="J285" i="5"/>
  <c r="J284" i="5"/>
  <c r="J280" i="5"/>
  <c r="J278" i="5"/>
  <c r="J274" i="5"/>
  <c r="BK272" i="5"/>
  <c r="J267" i="5"/>
  <c r="BK265" i="5"/>
  <c r="J264" i="5"/>
  <c r="J257" i="5"/>
  <c r="J253" i="5"/>
  <c r="J249" i="5"/>
  <c r="BK248" i="5"/>
  <c r="J247" i="5"/>
  <c r="BK239" i="5"/>
  <c r="BK237" i="5"/>
  <c r="J233" i="5"/>
  <c r="J231" i="5"/>
  <c r="J227" i="5"/>
  <c r="J224" i="5"/>
  <c r="J221" i="5"/>
  <c r="BK219" i="5"/>
  <c r="J217" i="5"/>
  <c r="J212" i="5"/>
  <c r="BK211" i="5"/>
  <c r="J205" i="5"/>
  <c r="J201" i="5"/>
  <c r="BK200" i="5"/>
  <c r="J195" i="5"/>
  <c r="BK194" i="5"/>
  <c r="J193" i="5"/>
  <c r="J187" i="5"/>
  <c r="BK181" i="5"/>
  <c r="J179" i="5"/>
  <c r="J176" i="5"/>
  <c r="J170" i="5"/>
  <c r="J169" i="5"/>
  <c r="BK165" i="5"/>
  <c r="J211" i="4"/>
  <c r="BK209" i="4"/>
  <c r="BK206" i="4"/>
  <c r="BK205" i="4"/>
  <c r="BK204" i="4"/>
  <c r="BK203" i="4"/>
  <c r="J202" i="4"/>
  <c r="J200" i="4"/>
  <c r="BK199" i="4"/>
  <c r="BK196" i="4"/>
  <c r="J195" i="4"/>
  <c r="BK194" i="4"/>
  <c r="BK191" i="4"/>
  <c r="J190" i="4"/>
  <c r="BK187" i="4"/>
  <c r="J185" i="4"/>
  <c r="J184" i="4"/>
  <c r="J180" i="4"/>
  <c r="J179" i="4"/>
  <c r="BK178" i="4"/>
  <c r="J177" i="4"/>
  <c r="J176" i="4"/>
  <c r="BK175" i="4"/>
  <c r="BK174" i="4"/>
  <c r="J170" i="4"/>
  <c r="J169" i="4"/>
  <c r="BK163" i="4"/>
  <c r="J161" i="4"/>
  <c r="J158" i="4"/>
  <c r="J155" i="4"/>
  <c r="J154" i="4"/>
  <c r="BK147" i="4"/>
  <c r="J143" i="4"/>
  <c r="BK142" i="4"/>
  <c r="BK139" i="4"/>
  <c r="BK137" i="4"/>
  <c r="J509" i="3"/>
  <c r="BK506" i="3"/>
  <c r="J503" i="3"/>
  <c r="BK484" i="3"/>
  <c r="BK468" i="3"/>
  <c r="J463" i="3"/>
  <c r="J458" i="3"/>
  <c r="BK364" i="3"/>
  <c r="J361" i="3"/>
  <c r="BK351" i="3"/>
  <c r="J348" i="3"/>
  <c r="BK344" i="3"/>
  <c r="J337" i="3"/>
  <c r="J333" i="3"/>
  <c r="BK314" i="3"/>
  <c r="BK310" i="3"/>
  <c r="BK306" i="3"/>
  <c r="BK300" i="3"/>
  <c r="BK286" i="3"/>
  <c r="BK249" i="3"/>
  <c r="J234" i="3"/>
  <c r="BK231" i="3"/>
  <c r="BK214" i="3"/>
  <c r="J211" i="3"/>
  <c r="J206" i="3"/>
  <c r="BK198" i="3"/>
  <c r="BK188" i="3"/>
  <c r="BK174" i="3"/>
  <c r="J170" i="3"/>
  <c r="J162" i="3"/>
  <c r="J158" i="3"/>
  <c r="BK150" i="3"/>
  <c r="J1215" i="2"/>
  <c r="BK1213" i="2"/>
  <c r="J1209" i="2"/>
  <c r="BK1207" i="2"/>
  <c r="BK1202" i="2"/>
  <c r="J1197" i="2"/>
  <c r="BK1195" i="2"/>
  <c r="J1187" i="2"/>
  <c r="BK1179" i="2"/>
  <c r="J1177" i="2"/>
  <c r="BK1175" i="2"/>
  <c r="J1165" i="2"/>
  <c r="BK1162" i="2"/>
  <c r="J1159" i="2"/>
  <c r="J1157" i="2"/>
  <c r="J1154" i="2"/>
  <c r="J1148" i="2"/>
  <c r="BK1139" i="2"/>
  <c r="BK1100" i="2"/>
  <c r="BK1086" i="2"/>
  <c r="J1083" i="2"/>
  <c r="BK1081" i="2"/>
  <c r="J1078" i="2"/>
  <c r="BK1065" i="2"/>
  <c r="BK1053" i="2"/>
  <c r="BK1047" i="2"/>
  <c r="BK1039" i="2"/>
  <c r="J1037" i="2"/>
  <c r="BK1031" i="2"/>
  <c r="BK1029" i="2"/>
  <c r="J1027" i="2"/>
  <c r="J1014" i="2"/>
  <c r="J1008" i="2"/>
  <c r="BK1000" i="2"/>
  <c r="BK988" i="2"/>
  <c r="BK984" i="2"/>
  <c r="BK982" i="2"/>
  <c r="BK980" i="2"/>
  <c r="BK978" i="2"/>
  <c r="J976" i="2"/>
  <c r="BK947" i="2"/>
  <c r="J943" i="2"/>
  <c r="J931" i="2"/>
  <c r="BK921" i="2"/>
  <c r="BK906" i="2"/>
  <c r="BK899" i="2"/>
  <c r="BK897" i="2"/>
  <c r="BK885" i="2"/>
  <c r="BK881" i="2"/>
  <c r="BK877" i="2"/>
  <c r="J867" i="2"/>
  <c r="J849" i="2"/>
  <c r="J843" i="2"/>
  <c r="J841" i="2"/>
  <c r="J837" i="2"/>
  <c r="BK766" i="2"/>
  <c r="J752" i="2"/>
  <c r="BK748" i="2"/>
  <c r="J746" i="2"/>
  <c r="J742" i="2"/>
  <c r="BK740" i="2"/>
  <c r="J738" i="2"/>
  <c r="BK735" i="2"/>
  <c r="J728" i="2"/>
  <c r="BK722" i="2"/>
  <c r="J716" i="2"/>
  <c r="J714" i="2"/>
  <c r="BK710" i="2"/>
  <c r="BK707" i="2"/>
  <c r="BK703" i="2"/>
  <c r="J696" i="2"/>
  <c r="BK690" i="2"/>
  <c r="BK685" i="2"/>
  <c r="BK682" i="2"/>
  <c r="BK662" i="2"/>
  <c r="BK639" i="2"/>
  <c r="J606" i="2"/>
  <c r="BK566" i="2"/>
  <c r="BK564" i="2"/>
  <c r="J550" i="2"/>
  <c r="BK541" i="2"/>
  <c r="J537" i="2"/>
  <c r="J533" i="2"/>
  <c r="J526" i="2"/>
  <c r="BK518" i="2"/>
  <c r="J516" i="2"/>
  <c r="BK514" i="2"/>
  <c r="J509" i="2"/>
  <c r="BK504" i="2"/>
  <c r="J499" i="2"/>
  <c r="BK497" i="2"/>
  <c r="BK493" i="2"/>
  <c r="BK484" i="2"/>
  <c r="J466" i="2"/>
  <c r="BK460" i="2"/>
  <c r="J437" i="2"/>
  <c r="J433" i="2"/>
  <c r="J423" i="2"/>
  <c r="J409" i="2"/>
  <c r="J372" i="2"/>
  <c r="BK364" i="2"/>
  <c r="J362" i="2"/>
  <c r="BK356" i="2"/>
  <c r="J350" i="2"/>
  <c r="BK346" i="2"/>
  <c r="BK338" i="2"/>
  <c r="BK328" i="2"/>
  <c r="J322" i="2"/>
  <c r="J317" i="2"/>
  <c r="BK315" i="2"/>
  <c r="J311" i="2"/>
  <c r="J307" i="2"/>
  <c r="BK302" i="2"/>
  <c r="J298" i="2"/>
  <c r="BK278" i="2"/>
  <c r="J203" i="2"/>
  <c r="J180" i="2"/>
  <c r="BK174" i="2"/>
  <c r="J150" i="2"/>
  <c r="AS119" i="1"/>
  <c r="BK169" i="41"/>
  <c r="BK167" i="41"/>
  <c r="J167" i="41"/>
  <c r="J227" i="30"/>
  <c r="BK220" i="30"/>
  <c r="J210" i="30"/>
  <c r="BK187" i="30"/>
  <c r="BK160" i="30"/>
  <c r="J129" i="29"/>
  <c r="J311" i="28"/>
  <c r="J288" i="28"/>
  <c r="BK261" i="28"/>
  <c r="J224" i="28"/>
  <c r="J213" i="28"/>
  <c r="J145" i="28"/>
  <c r="J316" i="27"/>
  <c r="BK310" i="27"/>
  <c r="J304" i="27"/>
  <c r="J294" i="27"/>
  <c r="J267" i="27"/>
  <c r="J259" i="27"/>
  <c r="J255" i="27"/>
  <c r="J241" i="27"/>
  <c r="J239" i="27"/>
  <c r="J220" i="27"/>
  <c r="J207" i="27"/>
  <c r="BK195" i="27"/>
  <c r="J183" i="27"/>
  <c r="J167" i="27"/>
  <c r="BK144" i="27"/>
  <c r="J130" i="27"/>
  <c r="BK197" i="26"/>
  <c r="J182" i="26"/>
  <c r="BK180" i="26"/>
  <c r="J176" i="26"/>
  <c r="BK172" i="26"/>
  <c r="J167" i="26"/>
  <c r="BK165" i="26"/>
  <c r="J161" i="26"/>
  <c r="J157" i="26"/>
  <c r="J155" i="26"/>
  <c r="J152" i="26"/>
  <c r="BK143" i="26"/>
  <c r="BK141" i="26"/>
  <c r="BK134" i="26"/>
  <c r="BK159" i="25"/>
  <c r="BK148" i="25"/>
  <c r="BK137" i="24"/>
  <c r="BK212" i="23"/>
  <c r="BK210" i="23"/>
  <c r="BK141" i="23"/>
  <c r="J138" i="23"/>
  <c r="J185" i="22"/>
  <c r="J178" i="22"/>
  <c r="BK174" i="22"/>
  <c r="J156" i="22"/>
  <c r="BK154" i="22"/>
  <c r="J169" i="21"/>
  <c r="BK148" i="21"/>
  <c r="BK130" i="21"/>
  <c r="BK205" i="18"/>
  <c r="BK202" i="18"/>
  <c r="BK198" i="18"/>
  <c r="J197" i="18"/>
  <c r="J194" i="18"/>
  <c r="J193" i="18"/>
  <c r="BK176" i="18"/>
  <c r="BK173" i="18"/>
  <c r="J168" i="18"/>
  <c r="J166" i="18"/>
  <c r="J168" i="17"/>
  <c r="J167" i="17"/>
  <c r="BK166" i="17"/>
  <c r="J162" i="17"/>
  <c r="BK160" i="17"/>
  <c r="J157" i="17"/>
  <c r="J155" i="17"/>
  <c r="J154" i="17"/>
  <c r="BK152" i="17"/>
  <c r="BK148" i="17"/>
  <c r="BK145" i="17"/>
  <c r="BK143" i="17"/>
  <c r="BK142" i="17"/>
  <c r="BK141" i="17"/>
  <c r="BK137" i="17"/>
  <c r="J132" i="17"/>
  <c r="BK130" i="17"/>
  <c r="J284" i="16"/>
  <c r="BK280" i="16"/>
  <c r="J275" i="16"/>
  <c r="BK274" i="16"/>
  <c r="BK272" i="16"/>
  <c r="BK269" i="16"/>
  <c r="J268" i="16"/>
  <c r="J266" i="16"/>
  <c r="J265" i="16"/>
  <c r="J263" i="16"/>
  <c r="BK260" i="16"/>
  <c r="BK256" i="16"/>
  <c r="J254" i="16"/>
  <c r="J248" i="16"/>
  <c r="BK246" i="16"/>
  <c r="J245" i="16"/>
  <c r="J237" i="16"/>
  <c r="BK234" i="16"/>
  <c r="BK233" i="16"/>
  <c r="J231" i="16"/>
  <c r="BK208" i="16"/>
  <c r="BK205" i="16"/>
  <c r="BK204" i="16"/>
  <c r="BK193" i="16"/>
  <c r="BK190" i="16"/>
  <c r="BK180" i="16"/>
  <c r="BK179" i="16"/>
  <c r="BK177" i="16"/>
  <c r="BK170" i="16"/>
  <c r="J164" i="16"/>
  <c r="BK293" i="15"/>
  <c r="BK280" i="15"/>
  <c r="BK274" i="15"/>
  <c r="BK270" i="15"/>
  <c r="BK268" i="15"/>
  <c r="J265" i="15"/>
  <c r="BK264" i="15"/>
  <c r="J261" i="15"/>
  <c r="J259" i="15"/>
  <c r="J258" i="15"/>
  <c r="BK257" i="15"/>
  <c r="J255" i="15"/>
  <c r="J254" i="15"/>
  <c r="J696" i="11"/>
  <c r="J667" i="11"/>
  <c r="J642" i="11"/>
  <c r="J606" i="11"/>
  <c r="J591" i="11"/>
  <c r="J137" i="39"/>
  <c r="J134" i="39"/>
  <c r="BK150" i="38"/>
  <c r="BK145" i="38"/>
  <c r="J158" i="37"/>
  <c r="BK142" i="37"/>
  <c r="BK137" i="37"/>
  <c r="J134" i="35"/>
  <c r="J131" i="35"/>
  <c r="BK128" i="35"/>
  <c r="J126" i="35"/>
  <c r="J320" i="34"/>
  <c r="J315" i="34"/>
  <c r="BK312" i="34"/>
  <c r="J310" i="34"/>
  <c r="J300" i="34"/>
  <c r="J293" i="34"/>
  <c r="J251" i="34"/>
  <c r="J246" i="34"/>
  <c r="J230" i="34"/>
  <c r="J228" i="34"/>
  <c r="BK226" i="34"/>
  <c r="BK144" i="34"/>
  <c r="BK309" i="33"/>
  <c r="J231" i="33"/>
  <c r="BK228" i="33"/>
  <c r="BK222" i="33"/>
  <c r="J192" i="33"/>
  <c r="BK176" i="33"/>
  <c r="BK132" i="33"/>
  <c r="J302" i="32"/>
  <c r="BK298" i="32"/>
  <c r="J263" i="32"/>
  <c r="BK255" i="32"/>
  <c r="BK251" i="32"/>
  <c r="J172" i="32"/>
  <c r="J151" i="32"/>
  <c r="BK140" i="32"/>
  <c r="BK225" i="31"/>
  <c r="BK207" i="31"/>
  <c r="BK197" i="31"/>
  <c r="J161" i="24"/>
  <c r="J157" i="24"/>
  <c r="BK140" i="24"/>
  <c r="BK129" i="24"/>
  <c r="BK196" i="23"/>
  <c r="BK190" i="23"/>
  <c r="BK183" i="23"/>
  <c r="J148" i="23"/>
  <c r="BK187" i="22"/>
  <c r="J183" i="22"/>
  <c r="J181" i="22"/>
  <c r="BK150" i="22"/>
  <c r="BK143" i="22"/>
  <c r="J140" i="22"/>
  <c r="BK133" i="22"/>
  <c r="BK235" i="21"/>
  <c r="BK164" i="21"/>
  <c r="BK153" i="21"/>
  <c r="J151" i="21"/>
  <c r="J148" i="21"/>
  <c r="BK146" i="21"/>
  <c r="BK144" i="21"/>
  <c r="BK141" i="21"/>
  <c r="J136" i="21"/>
  <c r="J202" i="18"/>
  <c r="BK189" i="18"/>
  <c r="J180" i="18"/>
  <c r="BK172" i="18"/>
  <c r="BK164" i="18"/>
  <c r="BK160" i="18"/>
  <c r="J159" i="18"/>
  <c r="BK155" i="18"/>
  <c r="J151" i="18"/>
  <c r="J150" i="18"/>
  <c r="BK156" i="17"/>
  <c r="J151" i="17"/>
  <c r="BK149" i="17"/>
  <c r="J145" i="17"/>
  <c r="BK136" i="17"/>
  <c r="J134" i="17"/>
  <c r="J133" i="17"/>
  <c r="BK248" i="16"/>
  <c r="J241" i="16"/>
  <c r="BK238" i="16"/>
  <c r="J229" i="16"/>
  <c r="BK227" i="16"/>
  <c r="BK217" i="16"/>
  <c r="J213" i="16"/>
  <c r="J210" i="16"/>
  <c r="J209" i="16"/>
  <c r="J208" i="16"/>
  <c r="BK202" i="16"/>
  <c r="BK200" i="16"/>
  <c r="J199" i="16"/>
  <c r="J195" i="16"/>
  <c r="BK194" i="16"/>
  <c r="BK189" i="16"/>
  <c r="J296" i="15"/>
  <c r="J283" i="15"/>
  <c r="BK276" i="15"/>
  <c r="J266" i="15"/>
  <c r="J264" i="15"/>
  <c r="BK262" i="15"/>
  <c r="J260" i="15"/>
  <c r="BK256" i="15"/>
  <c r="J209" i="15"/>
  <c r="J206" i="15"/>
  <c r="J203" i="15"/>
  <c r="BK201" i="15"/>
  <c r="BK199" i="15"/>
  <c r="J197" i="15"/>
  <c r="BK195" i="15"/>
  <c r="J191" i="15"/>
  <c r="BK190" i="15"/>
  <c r="J189" i="15"/>
  <c r="J188" i="15"/>
  <c r="BK187" i="15"/>
  <c r="BK186" i="15"/>
  <c r="J185" i="15"/>
  <c r="BK184" i="15"/>
  <c r="J182" i="15"/>
  <c r="BK181" i="15"/>
  <c r="BK179" i="15"/>
  <c r="J177" i="15"/>
  <c r="J176" i="15"/>
  <c r="J170" i="15"/>
  <c r="J167" i="15"/>
  <c r="J165" i="15"/>
  <c r="BK214" i="14"/>
  <c r="J200" i="14"/>
  <c r="BK195" i="14"/>
  <c r="BK191" i="14"/>
  <c r="J190" i="14"/>
  <c r="J187" i="14"/>
  <c r="J186" i="14"/>
  <c r="BK184" i="14"/>
  <c r="J179" i="14"/>
  <c r="BK178" i="14"/>
  <c r="BK173" i="14"/>
  <c r="J171" i="14"/>
  <c r="BK170" i="14"/>
  <c r="J168" i="14"/>
  <c r="J164" i="14"/>
  <c r="J163" i="14"/>
  <c r="J162" i="14"/>
  <c r="BK158" i="14"/>
  <c r="J157" i="14"/>
  <c r="J156" i="14"/>
  <c r="J155" i="14"/>
  <c r="BK153" i="14"/>
  <c r="BK152" i="14"/>
  <c r="BK151" i="14"/>
  <c r="BK150" i="14"/>
  <c r="J147" i="14"/>
  <c r="J146" i="14"/>
  <c r="BK144" i="14"/>
  <c r="J137" i="14"/>
  <c r="BK136" i="14"/>
  <c r="J537" i="13"/>
  <c r="BK506" i="13"/>
  <c r="J503" i="13"/>
  <c r="BK499" i="13"/>
  <c r="BK489" i="13"/>
  <c r="BK484" i="13"/>
  <c r="J463" i="13"/>
  <c r="J453" i="13"/>
  <c r="BK438" i="13"/>
  <c r="BK428" i="13"/>
  <c r="BK423" i="13"/>
  <c r="BK408" i="13"/>
  <c r="J405" i="13"/>
  <c r="J402" i="13"/>
  <c r="J399" i="13"/>
  <c r="BK393" i="13"/>
  <c r="BK390" i="13"/>
  <c r="J379" i="13"/>
  <c r="BK375" i="13"/>
  <c r="BK368" i="13"/>
  <c r="J364" i="13"/>
  <c r="BK361" i="13"/>
  <c r="BK348" i="13"/>
  <c r="BK344" i="13"/>
  <c r="J341" i="13"/>
  <c r="J333" i="13"/>
  <c r="BK326" i="13"/>
  <c r="BK306" i="13"/>
  <c r="BK275" i="13"/>
  <c r="J238" i="13"/>
  <c r="J234" i="13"/>
  <c r="BK218" i="13"/>
  <c r="BK214" i="13"/>
  <c r="BK206" i="13"/>
  <c r="J203" i="13"/>
  <c r="J193" i="13"/>
  <c r="BK188" i="13"/>
  <c r="J183" i="13"/>
  <c r="J179" i="13"/>
  <c r="BK166" i="13"/>
  <c r="BK162" i="13"/>
  <c r="BK154" i="13"/>
  <c r="J146" i="13"/>
  <c r="BK239" i="12"/>
  <c r="J239" i="12"/>
  <c r="J235" i="12"/>
  <c r="J221" i="12"/>
  <c r="J215" i="12"/>
  <c r="BK212" i="12"/>
  <c r="J208" i="12"/>
  <c r="J203" i="12"/>
  <c r="BK193" i="12"/>
  <c r="J179" i="12"/>
  <c r="J177" i="12"/>
  <c r="J173" i="12"/>
  <c r="BK169" i="12"/>
  <c r="J165" i="12"/>
  <c r="BK156" i="12"/>
  <c r="BK152" i="12"/>
  <c r="J146" i="12"/>
  <c r="BK137" i="12"/>
  <c r="BK1175" i="11"/>
  <c r="BK1165" i="11"/>
  <c r="J1159" i="11"/>
  <c r="BK1157" i="11"/>
  <c r="BK1154" i="11"/>
  <c r="BK1141" i="11"/>
  <c r="BK1119" i="11"/>
  <c r="BK1110" i="11"/>
  <c r="J1108" i="11"/>
  <c r="BK1105" i="11"/>
  <c r="BK1100" i="11"/>
  <c r="BK1097" i="11"/>
  <c r="BK1081" i="11"/>
  <c r="J1074" i="11"/>
  <c r="BK1070" i="11"/>
  <c r="J1045" i="11"/>
  <c r="J1039" i="11"/>
  <c r="BK1037" i="11"/>
  <c r="BK1035" i="11"/>
  <c r="J1027" i="11"/>
  <c r="BK1022" i="11"/>
  <c r="J1019" i="11"/>
  <c r="J1016" i="11"/>
  <c r="J1014" i="11"/>
  <c r="J1010" i="11"/>
  <c r="BK1006" i="11"/>
  <c r="J1002" i="11"/>
  <c r="BK1000" i="11"/>
  <c r="J996" i="11"/>
  <c r="J994" i="11"/>
  <c r="J992" i="11"/>
  <c r="BK990" i="11"/>
  <c r="J986" i="11"/>
  <c r="BK984" i="11"/>
  <c r="BK982" i="11"/>
  <c r="J978" i="11"/>
  <c r="J971" i="11"/>
  <c r="BK968" i="11"/>
  <c r="BK966" i="11"/>
  <c r="BK964" i="11"/>
  <c r="BK962" i="11"/>
  <c r="BK958" i="11"/>
  <c r="J952" i="11"/>
  <c r="BK949" i="11"/>
  <c r="J943" i="11"/>
  <c r="J935" i="11"/>
  <c r="J931" i="11"/>
  <c r="J923" i="11"/>
  <c r="J921" i="11"/>
  <c r="BK919" i="11"/>
  <c r="BK915" i="11"/>
  <c r="BK911" i="11"/>
  <c r="J906" i="11"/>
  <c r="J902" i="11"/>
  <c r="BK891" i="11"/>
  <c r="J887" i="11"/>
  <c r="BK881" i="11"/>
  <c r="BK877" i="11"/>
  <c r="J867" i="11"/>
  <c r="BK858" i="11"/>
  <c r="BK849" i="11"/>
  <c r="J847" i="11"/>
  <c r="BK843" i="11"/>
  <c r="BK841" i="11"/>
  <c r="BK826" i="11"/>
  <c r="BK820" i="11"/>
  <c r="J814" i="11"/>
  <c r="BK799" i="11"/>
  <c r="BK793" i="11"/>
  <c r="J783" i="11"/>
  <c r="J772" i="11"/>
  <c r="J770" i="11"/>
  <c r="J766" i="11"/>
  <c r="BK763" i="11"/>
  <c r="BK759" i="11"/>
  <c r="J748" i="11"/>
  <c r="BK740" i="11"/>
  <c r="J731" i="11"/>
  <c r="BK722" i="11"/>
  <c r="BK720" i="11"/>
  <c r="J716" i="11"/>
  <c r="BK714" i="11"/>
  <c r="J710" i="11"/>
  <c r="J707" i="11"/>
  <c r="J703" i="11"/>
  <c r="BK700" i="11"/>
  <c r="BK696" i="11"/>
  <c r="BK694" i="11"/>
  <c r="J690" i="11"/>
  <c r="J685" i="11"/>
  <c r="J682" i="11"/>
  <c r="J679" i="11"/>
  <c r="J677" i="11"/>
  <c r="J657" i="11"/>
  <c r="BK642" i="11"/>
  <c r="J624" i="11"/>
  <c r="BK609" i="11"/>
  <c r="J583" i="11"/>
  <c r="J578" i="11"/>
  <c r="BK480" i="11"/>
  <c r="BK430" i="11"/>
  <c r="BK414" i="11"/>
  <c r="BK406" i="11"/>
  <c r="J402" i="11"/>
  <c r="J169" i="41"/>
  <c r="J126" i="39"/>
  <c r="BK158" i="38"/>
  <c r="BK147" i="38"/>
  <c r="BK142" i="38"/>
  <c r="BK158" i="37"/>
  <c r="BK144" i="37"/>
  <c r="BK130" i="36"/>
  <c r="J312" i="34"/>
  <c r="BK275" i="34"/>
  <c r="BK223" i="34"/>
  <c r="J218" i="34"/>
  <c r="J141" i="34"/>
  <c r="J133" i="34"/>
  <c r="J129" i="34"/>
  <c r="BK192" i="33"/>
  <c r="BK309" i="32"/>
  <c r="J306" i="32"/>
  <c r="J298" i="32"/>
  <c r="J234" i="32"/>
  <c r="J228" i="32"/>
  <c r="J225" i="32"/>
  <c r="BK209" i="32"/>
  <c r="BK136" i="32"/>
  <c r="BK210" i="31"/>
  <c r="J207" i="31"/>
  <c r="BK204" i="31"/>
  <c r="J130" i="31"/>
  <c r="BK207" i="30"/>
  <c r="J203" i="30"/>
  <c r="J187" i="30"/>
  <c r="J172" i="30"/>
  <c r="J368" i="28"/>
  <c r="BK364" i="28"/>
  <c r="BK362" i="28"/>
  <c r="J354" i="28"/>
  <c r="J352" i="28"/>
  <c r="J331" i="28"/>
  <c r="J329" i="28"/>
  <c r="J321" i="28"/>
  <c r="J278" i="28"/>
  <c r="BK259" i="28"/>
  <c r="BK217" i="28"/>
  <c r="J203" i="28"/>
  <c r="BK183" i="28"/>
  <c r="J179" i="28"/>
  <c r="J174" i="28"/>
  <c r="BK145" i="28"/>
  <c r="BK137" i="28"/>
  <c r="J327" i="27"/>
  <c r="BK320" i="27"/>
  <c r="BK279" i="27"/>
  <c r="J251" i="27"/>
  <c r="BK245" i="27"/>
  <c r="BK234" i="27"/>
  <c r="J228" i="27"/>
  <c r="J215" i="27"/>
  <c r="BK211" i="27"/>
  <c r="J191" i="27"/>
  <c r="J187" i="27"/>
  <c r="BK179" i="27"/>
  <c r="J135" i="27"/>
  <c r="J193" i="26"/>
  <c r="BK191" i="26"/>
  <c r="J185" i="26"/>
  <c r="J178" i="26"/>
  <c r="BK174" i="26"/>
  <c r="BK159" i="26"/>
  <c r="J129" i="26"/>
  <c r="BK125" i="26"/>
  <c r="BK161" i="25"/>
  <c r="J148" i="25"/>
  <c r="J143" i="25"/>
  <c r="J140" i="25"/>
  <c r="BK157" i="24"/>
  <c r="BK143" i="24"/>
  <c r="J137" i="24"/>
  <c r="J129" i="24"/>
  <c r="BK216" i="23"/>
  <c r="J214" i="23"/>
  <c r="J170" i="23"/>
  <c r="J164" i="23"/>
  <c r="BK138" i="23"/>
  <c r="J194" i="22"/>
  <c r="BK193" i="22"/>
  <c r="BK172" i="22"/>
  <c r="BK161" i="22"/>
  <c r="J150" i="22"/>
  <c r="J133" i="22"/>
  <c r="J550" i="11"/>
  <c r="J533" i="11"/>
  <c r="J526" i="11"/>
  <c r="J449" i="11"/>
  <c r="BK134" i="39"/>
  <c r="J152" i="38"/>
  <c r="J147" i="38"/>
  <c r="J146" i="38"/>
  <c r="J145" i="38"/>
  <c r="J142" i="38"/>
  <c r="J138" i="38"/>
  <c r="BK137" i="38"/>
  <c r="J142" i="37"/>
  <c r="J138" i="37"/>
  <c r="BK128" i="36"/>
  <c r="BK322" i="34"/>
  <c r="BK320" i="34"/>
  <c r="BK315" i="34"/>
  <c r="BK310" i="34"/>
  <c r="BK295" i="34"/>
  <c r="J284" i="34"/>
  <c r="J281" i="34"/>
  <c r="J275" i="34"/>
  <c r="BK270" i="34"/>
  <c r="BK261" i="34"/>
  <c r="BK254" i="34"/>
  <c r="J232" i="34"/>
  <c r="J191" i="34"/>
  <c r="BK187" i="34"/>
  <c r="J179" i="34"/>
  <c r="J167" i="34"/>
  <c r="J279" i="33"/>
  <c r="BK200" i="33"/>
  <c r="BK184" i="33"/>
  <c r="BK180" i="33"/>
  <c r="J172" i="33"/>
  <c r="J151" i="33"/>
  <c r="J143" i="33"/>
  <c r="J136" i="33"/>
  <c r="J283" i="32"/>
  <c r="J281" i="32"/>
  <c r="J275" i="32"/>
  <c r="BK200" i="32"/>
  <c r="BK184" i="32"/>
  <c r="J180" i="32"/>
  <c r="BK132" i="32"/>
  <c r="BK228" i="31"/>
  <c r="J225" i="31"/>
  <c r="J190" i="31"/>
  <c r="BK223" i="30"/>
  <c r="J216" i="30"/>
  <c r="BK213" i="30"/>
  <c r="J160" i="30"/>
  <c r="BK148" i="30"/>
  <c r="BK156" i="28"/>
  <c r="J141" i="28"/>
  <c r="J129" i="28"/>
  <c r="J320" i="27"/>
  <c r="J310" i="27"/>
  <c r="BK297" i="27"/>
  <c r="BK290" i="27"/>
  <c r="J253" i="27"/>
  <c r="BK251" i="27"/>
  <c r="BK225" i="27"/>
  <c r="BK215" i="27"/>
  <c r="J211" i="27"/>
  <c r="J199" i="27"/>
  <c r="J140" i="27"/>
  <c r="J209" i="26"/>
  <c r="BK205" i="26"/>
  <c r="J201" i="26"/>
  <c r="J148" i="26"/>
  <c r="BK136" i="26"/>
  <c r="J131" i="26"/>
  <c r="BK127" i="26"/>
  <c r="J159" i="25"/>
  <c r="J157" i="25"/>
  <c r="J153" i="25"/>
  <c r="BK140" i="25"/>
  <c r="BK133" i="25"/>
  <c r="BK460" i="11"/>
  <c r="BK458" i="11"/>
  <c r="J456" i="11"/>
  <c r="BK400" i="11"/>
  <c r="BK356" i="11"/>
  <c r="BK346" i="11"/>
  <c r="BK338" i="11"/>
  <c r="J315" i="11"/>
  <c r="J282" i="11"/>
  <c r="J278" i="11"/>
  <c r="J272" i="11"/>
  <c r="BK255" i="11"/>
  <c r="BK245" i="11"/>
  <c r="J240" i="11"/>
  <c r="J238" i="11"/>
  <c r="J230" i="11"/>
  <c r="BK217" i="11"/>
  <c r="J203" i="11"/>
  <c r="J190" i="11"/>
  <c r="BK178" i="11"/>
  <c r="J155" i="11"/>
  <c r="J123" i="9"/>
  <c r="BK196" i="8"/>
  <c r="BK193" i="8"/>
  <c r="BK188" i="8"/>
  <c r="J182" i="8"/>
  <c r="J180" i="8"/>
  <c r="J175" i="8"/>
  <c r="BK173" i="8"/>
  <c r="J168" i="8"/>
  <c r="BK158" i="8"/>
  <c r="J154" i="8"/>
  <c r="BK173" i="7"/>
  <c r="J166" i="7"/>
  <c r="J136" i="7"/>
  <c r="J135" i="7"/>
  <c r="BK134" i="7"/>
  <c r="J132" i="7"/>
  <c r="J130" i="7"/>
  <c r="BK291" i="6"/>
  <c r="BK268" i="6"/>
  <c r="BK267" i="6"/>
  <c r="BK265" i="6"/>
  <c r="J263" i="6"/>
  <c r="J261" i="6"/>
  <c r="BK257" i="6"/>
  <c r="BK246" i="6"/>
  <c r="J242" i="6"/>
  <c r="J240" i="6"/>
  <c r="BK237" i="6"/>
  <c r="BK235" i="6"/>
  <c r="BK233" i="6"/>
  <c r="BK230" i="6"/>
  <c r="BK229" i="6"/>
  <c r="J226" i="6"/>
  <c r="J225" i="6"/>
  <c r="BK223" i="6"/>
  <c r="J221" i="6"/>
  <c r="J219" i="6"/>
  <c r="J216" i="6"/>
  <c r="J214" i="6"/>
  <c r="J213" i="6"/>
  <c r="BK210" i="6"/>
  <c r="J207" i="6"/>
  <c r="BK195" i="6"/>
  <c r="J192" i="6"/>
  <c r="BK184" i="6"/>
  <c r="BK178" i="6"/>
  <c r="J176" i="6"/>
  <c r="J172" i="6"/>
  <c r="J169" i="6"/>
  <c r="J166" i="6"/>
  <c r="BK137" i="40"/>
  <c r="BK135" i="40"/>
  <c r="J158" i="38"/>
  <c r="BK157" i="38"/>
  <c r="BK152" i="38"/>
  <c r="BK146" i="38"/>
  <c r="BK140" i="38"/>
  <c r="J159" i="37"/>
  <c r="BK140" i="37"/>
  <c r="BK129" i="36"/>
  <c r="BK137" i="35"/>
  <c r="BK281" i="34"/>
  <c r="J236" i="34"/>
  <c r="BK191" i="34"/>
  <c r="BK302" i="33"/>
  <c r="BK283" i="33"/>
  <c r="J281" i="33"/>
  <c r="BK279" i="33"/>
  <c r="J251" i="33"/>
  <c r="J248" i="33"/>
  <c r="J242" i="33"/>
  <c r="J140" i="33"/>
  <c r="BK259" i="32"/>
  <c r="J251" i="32"/>
  <c r="BK238" i="32"/>
  <c r="J176" i="32"/>
  <c r="J163" i="32"/>
  <c r="BK234" i="31"/>
  <c r="J231" i="31"/>
  <c r="BK161" i="24"/>
  <c r="BK205" i="23"/>
  <c r="J199" i="23"/>
  <c r="J194" i="23"/>
  <c r="BK188" i="23"/>
  <c r="J181" i="23"/>
  <c r="BK145" i="23"/>
  <c r="BK143" i="23"/>
  <c r="J141" i="23"/>
  <c r="J136" i="23"/>
  <c r="J132" i="23"/>
  <c r="J192" i="22"/>
  <c r="BK185" i="22"/>
  <c r="J167" i="22"/>
  <c r="BK159" i="22"/>
  <c r="BK152" i="22"/>
  <c r="BK145" i="22"/>
  <c r="BK239" i="21"/>
  <c r="BK231" i="21"/>
  <c r="BK229" i="21"/>
  <c r="J227" i="21"/>
  <c r="BK225" i="21"/>
  <c r="BK223" i="21"/>
  <c r="J215" i="21"/>
  <c r="BK211" i="21"/>
  <c r="J207" i="21"/>
  <c r="BK203" i="21"/>
  <c r="BK199" i="21"/>
  <c r="BK190" i="21"/>
  <c r="BK186" i="21"/>
  <c r="BK182" i="21"/>
  <c r="BK177" i="21"/>
  <c r="J167" i="21"/>
  <c r="BK208" i="18"/>
  <c r="BK206" i="18"/>
  <c r="J188" i="18"/>
  <c r="BK180" i="18"/>
  <c r="J175" i="18"/>
  <c r="BK170" i="18"/>
  <c r="J158" i="18"/>
  <c r="J154" i="18"/>
  <c r="J175" i="17"/>
  <c r="J173" i="17"/>
  <c r="BK161" i="17"/>
  <c r="J160" i="17"/>
  <c r="J156" i="17"/>
  <c r="BK153" i="17"/>
  <c r="J150" i="17"/>
  <c r="J147" i="17"/>
  <c r="BK132" i="17"/>
  <c r="J131" i="17"/>
  <c r="J269" i="16"/>
  <c r="J267" i="16"/>
  <c r="BK263" i="16"/>
  <c r="BK261" i="16"/>
  <c r="J260" i="16"/>
  <c r="J258" i="16"/>
  <c r="J256" i="16"/>
  <c r="BK236" i="16"/>
  <c r="BK235" i="16"/>
  <c r="J234" i="16"/>
  <c r="J230" i="16"/>
  <c r="J225" i="16"/>
  <c r="J224" i="16"/>
  <c r="J221" i="16"/>
  <c r="J217" i="16"/>
  <c r="BK216" i="16"/>
  <c r="BK199" i="16"/>
  <c r="J198" i="16"/>
  <c r="BK192" i="16"/>
  <c r="BK191" i="16"/>
  <c r="J183" i="16"/>
  <c r="BK182" i="16"/>
  <c r="J171" i="16"/>
  <c r="J168" i="16"/>
  <c r="BK294" i="15"/>
  <c r="BK292" i="15"/>
  <c r="J270" i="15"/>
  <c r="BK269" i="15"/>
  <c r="J267" i="15"/>
  <c r="BK265" i="15"/>
  <c r="BK254" i="15"/>
  <c r="BK251" i="15"/>
  <c r="J249" i="15"/>
  <c r="BK247" i="15"/>
  <c r="BK235" i="15"/>
  <c r="BK229" i="15"/>
  <c r="BK228" i="15"/>
  <c r="J227" i="15"/>
  <c r="J225" i="15"/>
  <c r="BK224" i="15"/>
  <c r="J221" i="15"/>
  <c r="BK219" i="15"/>
  <c r="J216" i="15"/>
  <c r="BK215" i="15"/>
  <c r="J212" i="15"/>
  <c r="J211" i="15"/>
  <c r="BK208" i="15"/>
  <c r="J207" i="15"/>
  <c r="BK206" i="15"/>
  <c r="BK205" i="15"/>
  <c r="J201" i="15"/>
  <c r="BK168" i="15"/>
  <c r="BK167" i="15"/>
  <c r="BK165" i="15"/>
  <c r="J215" i="14"/>
  <c r="J208" i="14"/>
  <c r="J206" i="14"/>
  <c r="BK201" i="14"/>
  <c r="BK199" i="14"/>
  <c r="J196" i="14"/>
  <c r="BK194" i="14"/>
  <c r="BK189" i="14"/>
  <c r="BK186" i="14"/>
  <c r="BK176" i="14"/>
  <c r="J174" i="14"/>
  <c r="J545" i="11"/>
  <c r="J541" i="11"/>
  <c r="BK533" i="11"/>
  <c r="BK456" i="11"/>
  <c r="BK437" i="11"/>
  <c r="J430" i="11"/>
  <c r="J426" i="11"/>
  <c r="BK423" i="11"/>
  <c r="BK419" i="11"/>
  <c r="BK409" i="11"/>
  <c r="J406" i="11"/>
  <c r="J400" i="11"/>
  <c r="J346" i="11"/>
  <c r="BK298" i="11"/>
  <c r="BK289" i="11"/>
  <c r="BK278" i="11"/>
  <c r="J274" i="11"/>
  <c r="BK266" i="11"/>
  <c r="BK180" i="11"/>
  <c r="BK205" i="8"/>
  <c r="BK202" i="8"/>
  <c r="BK198" i="8"/>
  <c r="J197" i="8"/>
  <c r="J196" i="8"/>
  <c r="BK195" i="8"/>
  <c r="BK192" i="8"/>
  <c r="BK189" i="8"/>
  <c r="J185" i="8"/>
  <c r="J178" i="8"/>
  <c r="BK160" i="8"/>
  <c r="BK177" i="7"/>
  <c r="J160" i="7"/>
  <c r="J156" i="7"/>
  <c r="BK155" i="7"/>
  <c r="J152" i="7"/>
  <c r="BK151" i="7"/>
  <c r="BK148" i="7"/>
  <c r="BK146" i="7"/>
  <c r="BK145" i="7"/>
  <c r="J144" i="7"/>
  <c r="BK143" i="7"/>
  <c r="BK142" i="7"/>
  <c r="J141" i="7"/>
  <c r="BK140" i="7"/>
  <c r="J139" i="7"/>
  <c r="J138" i="7"/>
  <c r="BK137" i="7"/>
  <c r="J134" i="7"/>
  <c r="J133" i="7"/>
  <c r="J283" i="6"/>
  <c r="J262" i="6"/>
  <c r="BK261" i="6"/>
  <c r="J259" i="6"/>
  <c r="BK251" i="6"/>
  <c r="J244" i="6"/>
  <c r="BK240" i="6"/>
  <c r="BK239" i="6"/>
  <c r="J233" i="6"/>
  <c r="J231" i="6"/>
  <c r="BK217" i="6"/>
  <c r="BK214" i="6"/>
  <c r="J212" i="6"/>
  <c r="J209" i="6"/>
  <c r="J208" i="6"/>
  <c r="BK204" i="6"/>
  <c r="J201" i="6"/>
  <c r="J200" i="6"/>
  <c r="BK199" i="6"/>
  <c r="BK174" i="6"/>
  <c r="BK166" i="6"/>
  <c r="J292" i="5"/>
  <c r="BK263" i="5"/>
  <c r="J261" i="5"/>
  <c r="BK260" i="5"/>
  <c r="J258" i="5"/>
  <c r="J254" i="5"/>
  <c r="BK246" i="5"/>
  <c r="BK235" i="5"/>
  <c r="J229" i="5"/>
  <c r="BK228" i="5"/>
  <c r="J226" i="5"/>
  <c r="J216" i="5"/>
  <c r="J215" i="5"/>
  <c r="BK209" i="5"/>
  <c r="BK207" i="5"/>
  <c r="J192" i="5"/>
  <c r="J189" i="5"/>
  <c r="BK187" i="5"/>
  <c r="BK186" i="5"/>
  <c r="BK185" i="5"/>
  <c r="J181" i="5"/>
  <c r="BK177" i="5"/>
  <c r="J216" i="4"/>
  <c r="J215" i="4"/>
  <c r="J204" i="4"/>
  <c r="J196" i="4"/>
  <c r="BK195" i="4"/>
  <c r="J193" i="4"/>
  <c r="BK192" i="4"/>
  <c r="J191" i="4"/>
  <c r="BK190" i="4"/>
  <c r="J187" i="4"/>
  <c r="BK186" i="4"/>
  <c r="J182" i="4"/>
  <c r="BK180" i="4"/>
  <c r="BK179" i="4"/>
  <c r="J173" i="4"/>
  <c r="J171" i="4"/>
  <c r="BK167" i="4"/>
  <c r="J166" i="4"/>
  <c r="J162" i="4"/>
  <c r="J159" i="4"/>
  <c r="BK157" i="4"/>
  <c r="BK156" i="4"/>
  <c r="BK154" i="4"/>
  <c r="BK153" i="4"/>
  <c r="J152" i="4"/>
  <c r="J150" i="4"/>
  <c r="J146" i="4"/>
  <c r="J141" i="4"/>
  <c r="J137" i="4"/>
  <c r="J136" i="4"/>
  <c r="J551" i="3"/>
  <c r="J547" i="3"/>
  <c r="J540" i="3"/>
  <c r="BK536" i="3"/>
  <c r="BK533" i="3"/>
  <c r="J506" i="3"/>
  <c r="J499" i="3"/>
  <c r="BK494" i="3"/>
  <c r="J433" i="3"/>
  <c r="J428" i="3"/>
  <c r="BK408" i="3"/>
  <c r="BK405" i="3"/>
  <c r="BK402" i="3"/>
  <c r="BK399" i="3"/>
  <c r="J390" i="3"/>
  <c r="J386" i="3"/>
  <c r="J379" i="3"/>
  <c r="J375" i="3"/>
  <c r="BK371" i="3"/>
  <c r="J364" i="3"/>
  <c r="J358" i="3"/>
  <c r="J354" i="3"/>
  <c r="BK337" i="3"/>
  <c r="BK326" i="3"/>
  <c r="BK322" i="3"/>
  <c r="J314" i="3"/>
  <c r="BK303" i="3"/>
  <c r="J300" i="3"/>
  <c r="BK278" i="3"/>
  <c r="J275" i="3"/>
  <c r="BK267" i="3"/>
  <c r="J263" i="3"/>
  <c r="BK253" i="3"/>
  <c r="BK218" i="3"/>
  <c r="BK211" i="3"/>
  <c r="J203" i="3"/>
  <c r="BK183" i="3"/>
  <c r="BK170" i="3"/>
  <c r="BK166" i="3"/>
  <c r="J154" i="3"/>
  <c r="J142" i="3"/>
  <c r="BK1159" i="2"/>
  <c r="BK1148" i="2"/>
  <c r="J1144" i="2"/>
  <c r="BK1121" i="2"/>
  <c r="J1116" i="2"/>
  <c r="J1110" i="2"/>
  <c r="BK1090" i="2"/>
  <c r="J1088" i="2"/>
  <c r="J1081" i="2"/>
  <c r="BK1078" i="2"/>
  <c r="J1072" i="2"/>
  <c r="J1067" i="2"/>
  <c r="J1065" i="2"/>
  <c r="BK1061" i="2"/>
  <c r="BK1051" i="2"/>
  <c r="J1049" i="2"/>
  <c r="J1045" i="2"/>
  <c r="J1041" i="2"/>
  <c r="BK1016" i="2"/>
  <c r="J1006" i="2"/>
  <c r="J1004" i="2"/>
  <c r="J1002" i="2"/>
  <c r="BK998" i="2"/>
  <c r="J990" i="2"/>
  <c r="J982" i="2"/>
  <c r="BK976" i="2"/>
  <c r="BK968" i="2"/>
  <c r="BK962" i="2"/>
  <c r="J960" i="2"/>
  <c r="J958" i="2"/>
  <c r="BK956" i="2"/>
  <c r="BK952" i="2"/>
  <c r="J947" i="2"/>
  <c r="BK943" i="2"/>
  <c r="BK939" i="2"/>
  <c r="BK927" i="2"/>
  <c r="J923" i="2"/>
  <c r="BK919" i="2"/>
  <c r="J915" i="2"/>
  <c r="J911" i="2"/>
  <c r="BK908" i="2"/>
  <c r="J906" i="2"/>
  <c r="J899" i="2"/>
  <c r="J897" i="2"/>
  <c r="BK893" i="2"/>
  <c r="BK891" i="2"/>
  <c r="BK847" i="2"/>
  <c r="BK843" i="2"/>
  <c r="BK812" i="2"/>
  <c r="J799" i="2"/>
  <c r="BK781" i="2"/>
  <c r="J770" i="2"/>
  <c r="BK759" i="2"/>
  <c r="BK754" i="2"/>
  <c r="BK752" i="2"/>
  <c r="J722" i="2"/>
  <c r="J720" i="2"/>
  <c r="J710" i="2"/>
  <c r="J707" i="2"/>
  <c r="J700" i="2"/>
  <c r="J694" i="2"/>
  <c r="BK677" i="2"/>
  <c r="J667" i="2"/>
  <c r="BK657" i="2"/>
  <c r="J639" i="2"/>
  <c r="J624" i="2"/>
  <c r="BK609" i="2"/>
  <c r="BK591" i="2"/>
  <c r="BK587" i="2"/>
  <c r="J583" i="2"/>
  <c r="J518" i="2"/>
  <c r="J514" i="2"/>
  <c r="BK509" i="2"/>
  <c r="J504" i="2"/>
  <c r="BK499" i="2"/>
  <c r="J493" i="2"/>
  <c r="J486" i="2"/>
  <c r="J482" i="2"/>
  <c r="J480" i="2"/>
  <c r="J472" i="2"/>
  <c r="BK466" i="2"/>
  <c r="J460" i="2"/>
  <c r="BK456" i="2"/>
  <c r="J443" i="2"/>
  <c r="J439" i="2"/>
  <c r="BK437" i="2"/>
  <c r="BK430" i="2"/>
  <c r="J426" i="2"/>
  <c r="J414" i="2"/>
  <c r="J406" i="2"/>
  <c r="BK404" i="2"/>
  <c r="J400" i="2"/>
  <c r="J392" i="2"/>
  <c r="BK376" i="2"/>
  <c r="BK370" i="2"/>
  <c r="J364" i="2"/>
  <c r="J315" i="2"/>
  <c r="J272" i="2"/>
  <c r="J270" i="2"/>
  <c r="J266" i="2"/>
  <c r="J262" i="2"/>
  <c r="BK260" i="2"/>
  <c r="BK255" i="2"/>
  <c r="J245" i="2"/>
  <c r="J238" i="2"/>
  <c r="J230" i="2"/>
  <c r="J215" i="2"/>
  <c r="BK208" i="2"/>
  <c r="BK196" i="2"/>
  <c r="J194" i="2"/>
  <c r="BK190" i="2"/>
  <c r="BK180" i="2"/>
  <c r="BK178" i="2"/>
  <c r="BK160" i="2"/>
  <c r="AS126" i="1"/>
  <c r="BK137" i="39"/>
  <c r="J225" i="23"/>
  <c r="BK214" i="23"/>
  <c r="BK148" i="23"/>
  <c r="BK192" i="22"/>
  <c r="BK167" i="22"/>
  <c r="J165" i="22"/>
  <c r="J147" i="22"/>
  <c r="BK137" i="22"/>
  <c r="BK135" i="22"/>
  <c r="J131" i="22"/>
  <c r="J123" i="19"/>
  <c r="J195" i="18"/>
  <c r="BK194" i="18"/>
  <c r="BK192" i="18"/>
  <c r="J170" i="18"/>
  <c r="BK168" i="18"/>
  <c r="J161" i="18"/>
  <c r="J157" i="18"/>
  <c r="BK154" i="18"/>
  <c r="J153" i="18"/>
  <c r="BK149" i="18"/>
  <c r="BK173" i="17"/>
  <c r="J172" i="17"/>
  <c r="J158" i="17"/>
  <c r="J153" i="17"/>
  <c r="J149" i="17"/>
  <c r="J148" i="17"/>
  <c r="J142" i="17"/>
  <c r="BK138" i="17"/>
  <c r="J135" i="17"/>
  <c r="BK134" i="17"/>
  <c r="F38" i="10"/>
  <c r="BC105" i="1" s="1"/>
  <c r="F37" i="20"/>
  <c r="BB117" i="1"/>
  <c r="J35" i="19"/>
  <c r="AV116" i="1" s="1"/>
  <c r="F35" i="10"/>
  <c r="AZ105" i="1"/>
  <c r="F38" i="9"/>
  <c r="BC104" i="1" s="1"/>
  <c r="F39" i="19"/>
  <c r="BD116" i="1"/>
  <c r="J35" i="9"/>
  <c r="AV104" i="1" s="1"/>
  <c r="F39" i="20"/>
  <c r="BD117" i="1" s="1"/>
  <c r="F38" i="19"/>
  <c r="BC116" i="1" s="1"/>
  <c r="J35" i="20"/>
  <c r="AV117" i="1" s="1"/>
  <c r="F37" i="19"/>
  <c r="BB116" i="1"/>
  <c r="F39" i="9"/>
  <c r="BD104" i="1" s="1"/>
  <c r="F38" i="20"/>
  <c r="BC117" i="1" s="1"/>
  <c r="F37" i="9"/>
  <c r="BB104" i="1" s="1"/>
  <c r="P159" i="17" l="1"/>
  <c r="P169" i="17"/>
  <c r="P159" i="21"/>
  <c r="P127" i="21" s="1"/>
  <c r="P237" i="21"/>
  <c r="P222" i="21"/>
  <c r="T191" i="22"/>
  <c r="T180" i="22"/>
  <c r="R149" i="2"/>
  <c r="P244" i="2"/>
  <c r="P321" i="2"/>
  <c r="BK432" i="2"/>
  <c r="J432" i="2"/>
  <c r="J105" i="2"/>
  <c r="BK689" i="2"/>
  <c r="P730" i="2"/>
  <c r="P774" i="2"/>
  <c r="R860" i="2"/>
  <c r="T860" i="2"/>
  <c r="BK951" i="2"/>
  <c r="J951" i="2"/>
  <c r="J115" i="2"/>
  <c r="P970" i="2"/>
  <c r="R1021" i="2"/>
  <c r="P1069" i="2"/>
  <c r="R1118" i="2"/>
  <c r="R1138" i="2"/>
  <c r="R1174" i="2"/>
  <c r="R1182" i="2"/>
  <c r="R1181" i="2"/>
  <c r="P1201" i="2"/>
  <c r="P141" i="3"/>
  <c r="R197" i="3"/>
  <c r="P233" i="3"/>
  <c r="T233" i="3"/>
  <c r="R305" i="3"/>
  <c r="R407" i="3"/>
  <c r="T511" i="3"/>
  <c r="T539" i="3"/>
  <c r="R546" i="3"/>
  <c r="P138" i="4"/>
  <c r="R145" i="4"/>
  <c r="P172" i="4"/>
  <c r="T183" i="4"/>
  <c r="P175" i="5"/>
  <c r="P183" i="5"/>
  <c r="T198" i="5"/>
  <c r="T204" i="5"/>
  <c r="P214" i="5"/>
  <c r="R218" i="5"/>
  <c r="R244" i="5"/>
  <c r="BK282" i="5"/>
  <c r="P291" i="5"/>
  <c r="P288" i="5"/>
  <c r="R170" i="6"/>
  <c r="T189" i="6"/>
  <c r="BK215" i="6"/>
  <c r="J215" i="6"/>
  <c r="J113" i="6"/>
  <c r="P222" i="6"/>
  <c r="BK228" i="6"/>
  <c r="J228" i="6"/>
  <c r="J117" i="6"/>
  <c r="P228" i="6"/>
  <c r="T228" i="6"/>
  <c r="R269" i="6"/>
  <c r="P280" i="6"/>
  <c r="P289" i="6"/>
  <c r="P278" i="6" s="1"/>
  <c r="P129" i="7"/>
  <c r="T159" i="7"/>
  <c r="T148" i="8"/>
  <c r="T171" i="8"/>
  <c r="P187" i="8"/>
  <c r="BK191" i="8"/>
  <c r="T204" i="8"/>
  <c r="R135" i="14"/>
  <c r="P138" i="14"/>
  <c r="R145" i="14"/>
  <c r="P172" i="14"/>
  <c r="P183" i="14"/>
  <c r="T183" i="14"/>
  <c r="BK212" i="14"/>
  <c r="J212" i="14"/>
  <c r="J110" i="14"/>
  <c r="R164" i="15"/>
  <c r="T291" i="15"/>
  <c r="T288" i="15"/>
  <c r="T162" i="16"/>
  <c r="R181" i="16"/>
  <c r="BK188" i="16"/>
  <c r="J188" i="16"/>
  <c r="J112" i="16"/>
  <c r="R211" i="16"/>
  <c r="R215" i="16"/>
  <c r="T222" i="16"/>
  <c r="T228" i="16"/>
  <c r="P244" i="16"/>
  <c r="T262" i="16"/>
  <c r="T282" i="16"/>
  <c r="R129" i="17"/>
  <c r="R169" i="17"/>
  <c r="T181" i="21"/>
  <c r="R237" i="21"/>
  <c r="R222" i="21"/>
  <c r="R158" i="22"/>
  <c r="P191" i="22"/>
  <c r="P180" i="22"/>
  <c r="R154" i="23"/>
  <c r="R131" i="23"/>
  <c r="R130" i="23"/>
  <c r="R129" i="23"/>
  <c r="R129" i="31"/>
  <c r="R245" i="34"/>
  <c r="R133" i="36"/>
  <c r="R132" i="36"/>
  <c r="R124" i="36" s="1"/>
  <c r="BK164" i="5"/>
  <c r="R175" i="5"/>
  <c r="BK183" i="5"/>
  <c r="J183" i="5"/>
  <c r="J108" i="5"/>
  <c r="P198" i="5"/>
  <c r="P204" i="5"/>
  <c r="BK218" i="5"/>
  <c r="J218" i="5"/>
  <c r="J114" i="5"/>
  <c r="T218" i="5"/>
  <c r="T252" i="5"/>
  <c r="BK291" i="5"/>
  <c r="J291" i="5"/>
  <c r="J137" i="5"/>
  <c r="R177" i="6"/>
  <c r="R167" i="6" s="1"/>
  <c r="R189" i="6"/>
  <c r="T211" i="6"/>
  <c r="R222" i="6"/>
  <c r="T232" i="6"/>
  <c r="T245" i="6"/>
  <c r="T260" i="6"/>
  <c r="R266" i="6"/>
  <c r="R289" i="6"/>
  <c r="P148" i="8"/>
  <c r="R156" i="8"/>
  <c r="R152" i="8"/>
  <c r="R171" i="8"/>
  <c r="R162" i="8"/>
  <c r="BK204" i="8"/>
  <c r="J204" i="8"/>
  <c r="J122" i="8"/>
  <c r="BK156" i="25"/>
  <c r="J156" i="25"/>
  <c r="J104" i="25"/>
  <c r="BK169" i="26"/>
  <c r="J169" i="26"/>
  <c r="J100" i="26"/>
  <c r="R169" i="26"/>
  <c r="R195" i="30"/>
  <c r="R128" i="30" s="1"/>
  <c r="BK226" i="30"/>
  <c r="T189" i="31"/>
  <c r="T128" i="31" s="1"/>
  <c r="P236" i="31"/>
  <c r="T221" i="32"/>
  <c r="P305" i="32"/>
  <c r="R131" i="33"/>
  <c r="T297" i="33"/>
  <c r="R157" i="37"/>
  <c r="R149" i="37"/>
  <c r="BK136" i="38"/>
  <c r="J136" i="38"/>
  <c r="J101" i="38"/>
  <c r="BK143" i="38"/>
  <c r="J143" i="38"/>
  <c r="J104" i="38"/>
  <c r="P156" i="38"/>
  <c r="P148" i="38"/>
  <c r="BK125" i="39"/>
  <c r="P176" i="23"/>
  <c r="T156" i="25"/>
  <c r="T155" i="25"/>
  <c r="T126" i="25" s="1"/>
  <c r="T147" i="26"/>
  <c r="T124" i="26"/>
  <c r="T123" i="26"/>
  <c r="T122" i="26"/>
  <c r="P169" i="26"/>
  <c r="R129" i="27"/>
  <c r="T344" i="27"/>
  <c r="T333" i="27" s="1"/>
  <c r="T128" i="28"/>
  <c r="BK249" i="28"/>
  <c r="J249" i="28"/>
  <c r="J103" i="28"/>
  <c r="T195" i="30"/>
  <c r="T226" i="30"/>
  <c r="T220" i="31"/>
  <c r="R221" i="32"/>
  <c r="BK297" i="32"/>
  <c r="BK131" i="33"/>
  <c r="J131" i="33"/>
  <c r="J100" i="33"/>
  <c r="R305" i="33"/>
  <c r="R296" i="33" s="1"/>
  <c r="T128" i="34"/>
  <c r="P136" i="38"/>
  <c r="P133" i="38"/>
  <c r="P132" i="38"/>
  <c r="AU138" i="1"/>
  <c r="T143" i="38"/>
  <c r="T133" i="38" s="1"/>
  <c r="BK156" i="38"/>
  <c r="J156" i="38"/>
  <c r="J110" i="38"/>
  <c r="P149" i="11"/>
  <c r="BK202" i="11"/>
  <c r="J202" i="11"/>
  <c r="J101" i="11"/>
  <c r="P244" i="11"/>
  <c r="P321" i="11"/>
  <c r="P408" i="11"/>
  <c r="P432" i="11"/>
  <c r="R676" i="11"/>
  <c r="R582" i="11"/>
  <c r="R681" i="11"/>
  <c r="BK689" i="11"/>
  <c r="BK730" i="11"/>
  <c r="J730" i="11"/>
  <c r="J111" i="11"/>
  <c r="BK774" i="11"/>
  <c r="J774" i="11"/>
  <c r="J112" i="11"/>
  <c r="R860" i="11"/>
  <c r="R901" i="11"/>
  <c r="T951" i="11"/>
  <c r="P970" i="11"/>
  <c r="P1021" i="11"/>
  <c r="T1069" i="11"/>
  <c r="R1118" i="11"/>
  <c r="P1138" i="11"/>
  <c r="BK1182" i="11"/>
  <c r="BK1181" i="11"/>
  <c r="J1181" i="11"/>
  <c r="J123" i="11"/>
  <c r="R1182" i="11"/>
  <c r="R1181" i="11"/>
  <c r="R1199" i="11"/>
  <c r="T132" i="12"/>
  <c r="T164" i="12"/>
  <c r="BK207" i="12"/>
  <c r="J207" i="12"/>
  <c r="J104" i="12"/>
  <c r="R218" i="12"/>
  <c r="P230" i="12"/>
  <c r="P141" i="13"/>
  <c r="T197" i="13"/>
  <c r="T140" i="13" s="1"/>
  <c r="P233" i="13"/>
  <c r="BK242" i="13"/>
  <c r="J242" i="13"/>
  <c r="J108" i="13"/>
  <c r="BK305" i="13"/>
  <c r="J305" i="13"/>
  <c r="J109" i="13"/>
  <c r="BK401" i="13"/>
  <c r="J401" i="13"/>
  <c r="J110" i="13"/>
  <c r="T407" i="13"/>
  <c r="T508" i="13"/>
  <c r="P536" i="13"/>
  <c r="R543" i="13"/>
  <c r="P135" i="14"/>
  <c r="R138" i="14"/>
  <c r="P160" i="14"/>
  <c r="T172" i="14"/>
  <c r="R188" i="14"/>
  <c r="T207" i="14"/>
  <c r="R212" i="14"/>
  <c r="BK180" i="15"/>
  <c r="J180" i="15"/>
  <c r="J107" i="15"/>
  <c r="R228" i="16"/>
  <c r="T244" i="16"/>
  <c r="BK262" i="16"/>
  <c r="J262" i="16"/>
  <c r="J130" i="16"/>
  <c r="BK282" i="16"/>
  <c r="J282" i="16"/>
  <c r="J136" i="16"/>
  <c r="P129" i="17"/>
  <c r="P128" i="17"/>
  <c r="AU114" i="1"/>
  <c r="BK169" i="17"/>
  <c r="J169" i="17"/>
  <c r="J103" i="17"/>
  <c r="BK148" i="18"/>
  <c r="J148" i="18"/>
  <c r="J101" i="18"/>
  <c r="R171" i="18"/>
  <c r="R162" i="18"/>
  <c r="T191" i="18"/>
  <c r="BK130" i="22"/>
  <c r="T158" i="22"/>
  <c r="P154" i="23"/>
  <c r="P131" i="23"/>
  <c r="P185" i="23"/>
  <c r="P130" i="23" s="1"/>
  <c r="P129" i="23" s="1"/>
  <c r="AU121" i="1" s="1"/>
  <c r="T129" i="30"/>
  <c r="T128" i="30"/>
  <c r="P189" i="31"/>
  <c r="P128" i="31" s="1"/>
  <c r="P127" i="31" s="1"/>
  <c r="AU131" i="1" s="1"/>
  <c r="P220" i="31"/>
  <c r="P219" i="31"/>
  <c r="R131" i="32"/>
  <c r="R130" i="32"/>
  <c r="BK305" i="32"/>
  <c r="J305" i="32"/>
  <c r="J107" i="32"/>
  <c r="P221" i="33"/>
  <c r="P130" i="33" s="1"/>
  <c r="BK305" i="33"/>
  <c r="J305" i="33"/>
  <c r="J107" i="33"/>
  <c r="BK245" i="34"/>
  <c r="J245" i="34"/>
  <c r="J104" i="34"/>
  <c r="T136" i="37"/>
  <c r="T143" i="37"/>
  <c r="T133" i="37" s="1"/>
  <c r="T132" i="37" s="1"/>
  <c r="T157" i="37"/>
  <c r="T149" i="37"/>
  <c r="P164" i="15"/>
  <c r="P175" i="15"/>
  <c r="R180" i="15"/>
  <c r="R183" i="15"/>
  <c r="P198" i="15"/>
  <c r="P204" i="15"/>
  <c r="BK210" i="15"/>
  <c r="J210" i="15"/>
  <c r="J112" i="15"/>
  <c r="R210" i="15"/>
  <c r="P218" i="15"/>
  <c r="P162" i="16"/>
  <c r="R169" i="16"/>
  <c r="R176" i="16"/>
  <c r="R166" i="16" s="1"/>
  <c r="BK211" i="16"/>
  <c r="J211" i="16"/>
  <c r="J113" i="16"/>
  <c r="T215" i="16"/>
  <c r="BK228" i="16"/>
  <c r="J228" i="16"/>
  <c r="J118" i="16"/>
  <c r="T232" i="16"/>
  <c r="BK244" i="16"/>
  <c r="J244" i="16"/>
  <c r="J122" i="16"/>
  <c r="T257" i="16"/>
  <c r="BK273" i="16"/>
  <c r="J273" i="16"/>
  <c r="J132" i="16"/>
  <c r="T129" i="17"/>
  <c r="T169" i="17"/>
  <c r="P148" i="18"/>
  <c r="BK171" i="18"/>
  <c r="J171" i="18"/>
  <c r="J109" i="18"/>
  <c r="T187" i="18"/>
  <c r="R191" i="18"/>
  <c r="R204" i="18"/>
  <c r="R190" i="18" s="1"/>
  <c r="R159" i="21"/>
  <c r="R127" i="21"/>
  <c r="BK158" i="22"/>
  <c r="J158" i="22"/>
  <c r="J102" i="22"/>
  <c r="BK128" i="25"/>
  <c r="J128" i="25"/>
  <c r="J100" i="25"/>
  <c r="R156" i="25"/>
  <c r="R155" i="25"/>
  <c r="R126" i="25" s="1"/>
  <c r="P190" i="26"/>
  <c r="BK152" i="41"/>
  <c r="J152" i="41"/>
  <c r="J101" i="41"/>
  <c r="T149" i="2"/>
  <c r="P202" i="2"/>
  <c r="R244" i="2"/>
  <c r="T321" i="2"/>
  <c r="BK408" i="2"/>
  <c r="J408" i="2"/>
  <c r="J104" i="2"/>
  <c r="P408" i="2"/>
  <c r="R408" i="2"/>
  <c r="T408" i="2"/>
  <c r="P676" i="2"/>
  <c r="P582" i="2"/>
  <c r="P681" i="2"/>
  <c r="R689" i="2"/>
  <c r="R774" i="2"/>
  <c r="P901" i="2"/>
  <c r="R951" i="2"/>
  <c r="R970" i="2"/>
  <c r="T1021" i="2"/>
  <c r="P1118" i="2"/>
  <c r="P1138" i="2"/>
  <c r="T1182" i="2"/>
  <c r="T1181" i="2"/>
  <c r="R141" i="3"/>
  <c r="T197" i="3"/>
  <c r="T140" i="3" s="1"/>
  <c r="R242" i="3"/>
  <c r="T242" i="3"/>
  <c r="BK407" i="3"/>
  <c r="J407" i="3"/>
  <c r="J111" i="3"/>
  <c r="R511" i="3"/>
  <c r="R539" i="3"/>
  <c r="T546" i="3"/>
  <c r="P135" i="4"/>
  <c r="R138" i="4"/>
  <c r="BK160" i="4"/>
  <c r="J160" i="4"/>
  <c r="J104" i="4"/>
  <c r="BK172" i="4"/>
  <c r="J172" i="4"/>
  <c r="J105" i="4"/>
  <c r="P183" i="4"/>
  <c r="T188" i="4"/>
  <c r="T207" i="4"/>
  <c r="BK212" i="4"/>
  <c r="J212" i="4"/>
  <c r="J110" i="4"/>
  <c r="BK180" i="5"/>
  <c r="J180" i="5"/>
  <c r="J107" i="5"/>
  <c r="R180" i="5"/>
  <c r="R163" i="5" s="1"/>
  <c r="R198" i="5"/>
  <c r="R204" i="5"/>
  <c r="BK214" i="5"/>
  <c r="J214" i="5"/>
  <c r="J113" i="5"/>
  <c r="P170" i="6"/>
  <c r="P177" i="6"/>
  <c r="P167" i="6" s="1"/>
  <c r="BK189" i="6"/>
  <c r="J189" i="6"/>
  <c r="J111" i="6"/>
  <c r="T215" i="6"/>
  <c r="R232" i="6"/>
  <c r="R260" i="6"/>
  <c r="R280" i="6"/>
  <c r="R278" i="6"/>
  <c r="BK159" i="7"/>
  <c r="J159" i="7"/>
  <c r="J102" i="7"/>
  <c r="P169" i="7"/>
  <c r="P171" i="8"/>
  <c r="P162" i="8"/>
  <c r="T149" i="11"/>
  <c r="R202" i="11"/>
  <c r="T244" i="11"/>
  <c r="T321" i="11"/>
  <c r="T432" i="11"/>
  <c r="BK676" i="11"/>
  <c r="BK582" i="11" s="1"/>
  <c r="J582" i="11" s="1"/>
  <c r="J106" i="11" s="1"/>
  <c r="J676" i="11"/>
  <c r="J107" i="11"/>
  <c r="BK681" i="11"/>
  <c r="J681" i="11"/>
  <c r="J108" i="11"/>
  <c r="P689" i="11"/>
  <c r="R730" i="11"/>
  <c r="R774" i="11"/>
  <c r="BK860" i="11"/>
  <c r="J860" i="11" s="1"/>
  <c r="J113" i="11" s="1"/>
  <c r="P901" i="11"/>
  <c r="R951" i="11"/>
  <c r="BK970" i="11"/>
  <c r="J970" i="11" s="1"/>
  <c r="J116" i="11" s="1"/>
  <c r="T1021" i="11"/>
  <c r="BK1069" i="11"/>
  <c r="J1069" i="11" s="1"/>
  <c r="J118" i="11" s="1"/>
  <c r="BK1118" i="11"/>
  <c r="J1118" i="11" s="1"/>
  <c r="J119" i="11" s="1"/>
  <c r="BK1138" i="11"/>
  <c r="J1138" i="11" s="1"/>
  <c r="J120" i="11" s="1"/>
  <c r="BK1174" i="11"/>
  <c r="J1174" i="11" s="1"/>
  <c r="J122" i="11" s="1"/>
  <c r="T1174" i="11"/>
  <c r="T1182" i="11"/>
  <c r="T1181" i="11" s="1"/>
  <c r="T1199" i="11"/>
  <c r="P132" i="12"/>
  <c r="R164" i="12"/>
  <c r="R131" i="12" s="1"/>
  <c r="P198" i="12"/>
  <c r="P197" i="12" s="1"/>
  <c r="P207" i="12"/>
  <c r="BK218" i="12"/>
  <c r="J218" i="12" s="1"/>
  <c r="J107" i="12" s="1"/>
  <c r="BK230" i="12"/>
  <c r="J230" i="12" s="1"/>
  <c r="J108" i="12" s="1"/>
  <c r="BK141" i="13"/>
  <c r="J141" i="13" s="1"/>
  <c r="J102" i="13" s="1"/>
  <c r="R197" i="13"/>
  <c r="R140" i="13" s="1"/>
  <c r="T233" i="13"/>
  <c r="R242" i="13"/>
  <c r="T305" i="13"/>
  <c r="T241" i="13" s="1"/>
  <c r="P401" i="13"/>
  <c r="R407" i="13"/>
  <c r="P508" i="13"/>
  <c r="BK536" i="13"/>
  <c r="J536" i="13"/>
  <c r="J114" i="13" s="1"/>
  <c r="BK543" i="13"/>
  <c r="J543" i="13" s="1"/>
  <c r="J115" i="13" s="1"/>
  <c r="P145" i="14"/>
  <c r="R160" i="14"/>
  <c r="BK183" i="14"/>
  <c r="J183" i="14" s="1"/>
  <c r="J106" i="14" s="1"/>
  <c r="P188" i="14"/>
  <c r="R207" i="14"/>
  <c r="P212" i="14"/>
  <c r="T169" i="16"/>
  <c r="T166" i="16"/>
  <c r="BK176" i="16"/>
  <c r="J176" i="16" s="1"/>
  <c r="J108" i="16" s="1"/>
  <c r="BK181" i="16"/>
  <c r="J181" i="16" s="1"/>
  <c r="J109" i="16" s="1"/>
  <c r="R188" i="16"/>
  <c r="BK215" i="16"/>
  <c r="J215" i="16"/>
  <c r="J114" i="16"/>
  <c r="R222" i="16"/>
  <c r="P232" i="16"/>
  <c r="T273" i="16"/>
  <c r="T271" i="16"/>
  <c r="R282" i="16"/>
  <c r="R271" i="16" s="1"/>
  <c r="BK159" i="17"/>
  <c r="J159" i="17" s="1"/>
  <c r="J102" i="17" s="1"/>
  <c r="T148" i="18"/>
  <c r="P156" i="18"/>
  <c r="P152" i="18"/>
  <c r="R194" i="21"/>
  <c r="R126" i="21" s="1"/>
  <c r="R125" i="21" s="1"/>
  <c r="T130" i="22"/>
  <c r="BK191" i="22"/>
  <c r="T156" i="24"/>
  <c r="T155" i="24" s="1"/>
  <c r="T126" i="24" s="1"/>
  <c r="P128" i="25"/>
  <c r="P127" i="25" s="1"/>
  <c r="P147" i="26"/>
  <c r="P124" i="26"/>
  <c r="P123" i="26" s="1"/>
  <c r="P122" i="26" s="1"/>
  <c r="AU125" i="1" s="1"/>
  <c r="R190" i="26"/>
  <c r="R123" i="26" s="1"/>
  <c r="R122" i="26" s="1"/>
  <c r="BK129" i="27"/>
  <c r="J129" i="27" s="1"/>
  <c r="J100" i="27" s="1"/>
  <c r="R128" i="28"/>
  <c r="T249" i="28"/>
  <c r="T242" i="30"/>
  <c r="BK189" i="31"/>
  <c r="J189" i="31" s="1"/>
  <c r="J102" i="31" s="1"/>
  <c r="R220" i="31"/>
  <c r="T131" i="32"/>
  <c r="T130" i="32" s="1"/>
  <c r="P297" i="32"/>
  <c r="P296" i="32" s="1"/>
  <c r="R221" i="33"/>
  <c r="P297" i="33"/>
  <c r="R128" i="34"/>
  <c r="BK125" i="35"/>
  <c r="J125" i="35"/>
  <c r="J99" i="35"/>
  <c r="T133" i="35"/>
  <c r="T132" i="35"/>
  <c r="T133" i="36"/>
  <c r="T132" i="36"/>
  <c r="P136" i="37"/>
  <c r="P143" i="37"/>
  <c r="P133" i="37" s="1"/>
  <c r="BK125" i="41"/>
  <c r="P142" i="41"/>
  <c r="T129" i="27"/>
  <c r="P334" i="27"/>
  <c r="P344" i="27"/>
  <c r="P277" i="28"/>
  <c r="BK130" i="29"/>
  <c r="J130" i="29"/>
  <c r="J102" i="29"/>
  <c r="R130" i="29"/>
  <c r="R125" i="29"/>
  <c r="R124" i="29"/>
  <c r="R129" i="30"/>
  <c r="R226" i="30"/>
  <c r="BK129" i="31"/>
  <c r="J129" i="31"/>
  <c r="J100" i="31"/>
  <c r="T236" i="31"/>
  <c r="P131" i="32"/>
  <c r="R305" i="32"/>
  <c r="T131" i="33"/>
  <c r="P245" i="34"/>
  <c r="T125" i="35"/>
  <c r="T124" i="35"/>
  <c r="R125" i="36"/>
  <c r="T136" i="38"/>
  <c r="P143" i="38"/>
  <c r="R156" i="38"/>
  <c r="R148" i="38"/>
  <c r="R125" i="41"/>
  <c r="P152" i="41"/>
  <c r="T245" i="34"/>
  <c r="P125" i="35"/>
  <c r="P125" i="39"/>
  <c r="R152" i="41"/>
  <c r="R159" i="17"/>
  <c r="R156" i="18"/>
  <c r="R152" i="18"/>
  <c r="P171" i="18"/>
  <c r="P187" i="18"/>
  <c r="P162" i="18" s="1"/>
  <c r="BK191" i="18"/>
  <c r="T204" i="18"/>
  <c r="T194" i="21"/>
  <c r="R149" i="22"/>
  <c r="R176" i="23"/>
  <c r="P128" i="24"/>
  <c r="P127" i="24"/>
  <c r="R128" i="25"/>
  <c r="R127" i="25"/>
  <c r="P224" i="27"/>
  <c r="BK128" i="28"/>
  <c r="J128" i="28"/>
  <c r="J100" i="28"/>
  <c r="R249" i="28"/>
  <c r="P195" i="30"/>
  <c r="P226" i="30"/>
  <c r="T129" i="31"/>
  <c r="BK220" i="31"/>
  <c r="P128" i="34"/>
  <c r="P222" i="34"/>
  <c r="P127" i="34" s="1"/>
  <c r="P126" i="34" s="1"/>
  <c r="AU134" i="1" s="1"/>
  <c r="P125" i="36"/>
  <c r="BK133" i="36"/>
  <c r="J133" i="36"/>
  <c r="J101" i="36"/>
  <c r="R143" i="37"/>
  <c r="R133" i="37" s="1"/>
  <c r="R132" i="37" s="1"/>
  <c r="R136" i="38"/>
  <c r="R133" i="38"/>
  <c r="R132" i="38"/>
  <c r="T133" i="39"/>
  <c r="T132" i="39"/>
  <c r="T124" i="39" s="1"/>
  <c r="T125" i="41"/>
  <c r="T152" i="41"/>
  <c r="P181" i="21"/>
  <c r="P158" i="22"/>
  <c r="T128" i="24"/>
  <c r="T127" i="24"/>
  <c r="P156" i="24"/>
  <c r="P155" i="24"/>
  <c r="BK147" i="26"/>
  <c r="J147" i="26"/>
  <c r="J99" i="26"/>
  <c r="BK190" i="26"/>
  <c r="J190" i="26"/>
  <c r="J101" i="26"/>
  <c r="T224" i="27"/>
  <c r="T334" i="27"/>
  <c r="P128" i="28"/>
  <c r="P249" i="28"/>
  <c r="P127" i="28" s="1"/>
  <c r="P126" i="28" s="1"/>
  <c r="AU128" i="1" s="1"/>
  <c r="BK195" i="30"/>
  <c r="J195" i="30"/>
  <c r="J102" i="30"/>
  <c r="BK221" i="32"/>
  <c r="J221" i="32"/>
  <c r="J103" i="32"/>
  <c r="R297" i="32"/>
  <c r="R296" i="32"/>
  <c r="P131" i="33"/>
  <c r="R297" i="33"/>
  <c r="R133" i="35"/>
  <c r="R132" i="35"/>
  <c r="P157" i="37"/>
  <c r="P149" i="37"/>
  <c r="BK149" i="2"/>
  <c r="BK244" i="2"/>
  <c r="J244" i="2"/>
  <c r="J102" i="2"/>
  <c r="R321" i="2"/>
  <c r="T432" i="2"/>
  <c r="BK676" i="2"/>
  <c r="BK582" i="2" s="1"/>
  <c r="J582" i="2" s="1"/>
  <c r="J106" i="2" s="1"/>
  <c r="J676" i="2"/>
  <c r="J107" i="2"/>
  <c r="T676" i="2"/>
  <c r="T582" i="2"/>
  <c r="T681" i="2"/>
  <c r="P689" i="2"/>
  <c r="R730" i="2"/>
  <c r="T730" i="2"/>
  <c r="BK860" i="2"/>
  <c r="J860" i="2"/>
  <c r="J113" i="2"/>
  <c r="T901" i="2"/>
  <c r="P951" i="2"/>
  <c r="T970" i="2"/>
  <c r="BK1069" i="2"/>
  <c r="J1069" i="2"/>
  <c r="J118" i="2"/>
  <c r="BK1118" i="2"/>
  <c r="J1118" i="2"/>
  <c r="J119" i="2"/>
  <c r="BK1138" i="2"/>
  <c r="J1138" i="2"/>
  <c r="J120" i="2"/>
  <c r="BK1174" i="2"/>
  <c r="J1174" i="2"/>
  <c r="J122" i="2"/>
  <c r="BK1182" i="2"/>
  <c r="J1182" i="2"/>
  <c r="J124" i="2"/>
  <c r="T1201" i="2"/>
  <c r="BK141" i="3"/>
  <c r="J141" i="3"/>
  <c r="J102" i="3"/>
  <c r="BK233" i="3"/>
  <c r="J233" i="3"/>
  <c r="J106" i="3"/>
  <c r="R233" i="3"/>
  <c r="BK305" i="3"/>
  <c r="J305" i="3"/>
  <c r="J109" i="3"/>
  <c r="T407" i="3"/>
  <c r="P539" i="3"/>
  <c r="BK546" i="3"/>
  <c r="J546" i="3"/>
  <c r="J115" i="3"/>
  <c r="BK135" i="4"/>
  <c r="BK145" i="4"/>
  <c r="J145" i="4"/>
  <c r="J103" i="4"/>
  <c r="T160" i="4"/>
  <c r="BK183" i="4"/>
  <c r="J183" i="4"/>
  <c r="J106" i="4"/>
  <c r="P188" i="4"/>
  <c r="P212" i="4"/>
  <c r="T164" i="5"/>
  <c r="T175" i="5"/>
  <c r="R183" i="5"/>
  <c r="P210" i="5"/>
  <c r="P223" i="5"/>
  <c r="R252" i="5"/>
  <c r="R240" i="5" s="1"/>
  <c r="T164" i="6"/>
  <c r="T170" i="6"/>
  <c r="T177" i="6"/>
  <c r="T167" i="6" s="1"/>
  <c r="T182" i="6"/>
  <c r="BK211" i="6"/>
  <c r="J211" i="6"/>
  <c r="J112" i="6"/>
  <c r="R215" i="6"/>
  <c r="T222" i="6"/>
  <c r="R228" i="6"/>
  <c r="BK260" i="6"/>
  <c r="J260" i="6"/>
  <c r="J129" i="6"/>
  <c r="BK266" i="6"/>
  <c r="J266" i="6"/>
  <c r="J131" i="6"/>
  <c r="T269" i="6"/>
  <c r="T280" i="6"/>
  <c r="T289" i="6"/>
  <c r="T278" i="6" s="1"/>
  <c r="R159" i="7"/>
  <c r="BK149" i="11"/>
  <c r="P202" i="11"/>
  <c r="R244" i="11"/>
  <c r="R321" i="11"/>
  <c r="R408" i="11"/>
  <c r="R432" i="11"/>
  <c r="P676" i="11"/>
  <c r="P582" i="11"/>
  <c r="T681" i="11"/>
  <c r="R689" i="11"/>
  <c r="P730" i="11"/>
  <c r="P774" i="11"/>
  <c r="P860" i="11"/>
  <c r="BK901" i="11"/>
  <c r="J901" i="11"/>
  <c r="J114" i="11"/>
  <c r="BK951" i="11"/>
  <c r="J951" i="11"/>
  <c r="J115" i="11"/>
  <c r="R970" i="11"/>
  <c r="R1021" i="11"/>
  <c r="P1069" i="11"/>
  <c r="P1118" i="11"/>
  <c r="R1138" i="11"/>
  <c r="R1174" i="11"/>
  <c r="BK1199" i="11"/>
  <c r="J1199" i="11"/>
  <c r="J125" i="11"/>
  <c r="BK132" i="12"/>
  <c r="J132" i="12"/>
  <c r="J100" i="12"/>
  <c r="BK164" i="12"/>
  <c r="J164" i="12"/>
  <c r="J101" i="12"/>
  <c r="BK198" i="12"/>
  <c r="BK197" i="12"/>
  <c r="J197" i="12"/>
  <c r="J102" i="12"/>
  <c r="T198" i="12"/>
  <c r="T197" i="12"/>
  <c r="R207" i="12"/>
  <c r="P218" i="12"/>
  <c r="P217" i="12"/>
  <c r="T230" i="12"/>
  <c r="T217" i="12" s="1"/>
  <c r="R141" i="13"/>
  <c r="BK197" i="13"/>
  <c r="J197" i="13"/>
  <c r="J105" i="13"/>
  <c r="P197" i="13"/>
  <c r="R233" i="13"/>
  <c r="P242" i="13"/>
  <c r="P305" i="13"/>
  <c r="R401" i="13"/>
  <c r="P407" i="13"/>
  <c r="R508" i="13"/>
  <c r="R536" i="13"/>
  <c r="T543" i="13"/>
  <c r="BK138" i="14"/>
  <c r="J138" i="14"/>
  <c r="J102" i="14"/>
  <c r="BK160" i="14"/>
  <c r="J160" i="14"/>
  <c r="J104" i="14"/>
  <c r="BK172" i="14"/>
  <c r="J172" i="14"/>
  <c r="J105" i="14"/>
  <c r="R183" i="14"/>
  <c r="P207" i="14"/>
  <c r="T164" i="15"/>
  <c r="BK175" i="15"/>
  <c r="J175" i="15"/>
  <c r="J105" i="15"/>
  <c r="R175" i="15"/>
  <c r="P180" i="15"/>
  <c r="T180" i="15"/>
  <c r="P183" i="15"/>
  <c r="BK198" i="15"/>
  <c r="J198" i="15"/>
  <c r="J109" i="15"/>
  <c r="R198" i="15"/>
  <c r="BK204" i="15"/>
  <c r="J204" i="15"/>
  <c r="J111" i="15"/>
  <c r="T204" i="15"/>
  <c r="P210" i="15"/>
  <c r="BK214" i="15"/>
  <c r="J214" i="15"/>
  <c r="J113" i="15"/>
  <c r="R214" i="15"/>
  <c r="T214" i="15"/>
  <c r="R218" i="15"/>
  <c r="T218" i="15"/>
  <c r="P223" i="15"/>
  <c r="R223" i="15"/>
  <c r="T223" i="15"/>
  <c r="BK244" i="15"/>
  <c r="J244" i="15"/>
  <c r="J124" i="15"/>
  <c r="P244" i="15"/>
  <c r="R244" i="15"/>
  <c r="T244" i="15"/>
  <c r="BK252" i="15"/>
  <c r="J252" i="15"/>
  <c r="J125" i="15"/>
  <c r="P252" i="15"/>
  <c r="P240" i="15" s="1"/>
  <c r="R252" i="15"/>
  <c r="R240" i="15" s="1"/>
  <c r="T252" i="15"/>
  <c r="T240" i="15" s="1"/>
  <c r="BK282" i="15"/>
  <c r="J282" i="15"/>
  <c r="J132" i="15"/>
  <c r="P282" i="15"/>
  <c r="P281" i="15"/>
  <c r="R282" i="15"/>
  <c r="R281" i="15"/>
  <c r="T282" i="15"/>
  <c r="T281" i="15"/>
  <c r="BK291" i="15"/>
  <c r="BK288" i="15"/>
  <c r="J288" i="15"/>
  <c r="J134" i="15"/>
  <c r="BK162" i="16"/>
  <c r="J162" i="16"/>
  <c r="J101" i="16"/>
  <c r="P176" i="16"/>
  <c r="P181" i="16"/>
  <c r="T188" i="16"/>
  <c r="T211" i="16"/>
  <c r="BK222" i="16"/>
  <c r="J222" i="16"/>
  <c r="J117" i="16"/>
  <c r="P228" i="16"/>
  <c r="R232" i="16"/>
  <c r="BK257" i="16"/>
  <c r="J257" i="16"/>
  <c r="J129" i="16"/>
  <c r="R262" i="16"/>
  <c r="R273" i="16"/>
  <c r="BK129" i="17"/>
  <c r="J129" i="17"/>
  <c r="J101" i="17"/>
  <c r="R148" i="18"/>
  <c r="T156" i="18"/>
  <c r="T152" i="18"/>
  <c r="R187" i="18"/>
  <c r="BK154" i="23"/>
  <c r="J154" i="23"/>
  <c r="J101" i="23"/>
  <c r="R185" i="23"/>
  <c r="T221" i="33"/>
  <c r="P305" i="33"/>
  <c r="T125" i="36"/>
  <c r="T124" i="36"/>
  <c r="T125" i="39"/>
  <c r="P125" i="41"/>
  <c r="P124" i="41"/>
  <c r="P123" i="41"/>
  <c r="AU141" i="1"/>
  <c r="BK142" i="41"/>
  <c r="J142" i="41"/>
  <c r="J100" i="41"/>
  <c r="R142" i="41"/>
  <c r="T135" i="4"/>
  <c r="P145" i="4"/>
  <c r="R160" i="4"/>
  <c r="R183" i="4"/>
  <c r="R188" i="4"/>
  <c r="P207" i="4"/>
  <c r="R212" i="4"/>
  <c r="P164" i="5"/>
  <c r="BK175" i="5"/>
  <c r="J175" i="5"/>
  <c r="J105" i="5"/>
  <c r="P180" i="5"/>
  <c r="T180" i="5"/>
  <c r="BK198" i="5"/>
  <c r="J198" i="5"/>
  <c r="J109" i="5"/>
  <c r="R210" i="5"/>
  <c r="P218" i="5"/>
  <c r="R223" i="5"/>
  <c r="P244" i="5"/>
  <c r="R282" i="5"/>
  <c r="R281" i="5"/>
  <c r="T291" i="5"/>
  <c r="T288" i="5"/>
  <c r="BK177" i="6"/>
  <c r="J177" i="6"/>
  <c r="J107" i="6"/>
  <c r="BK182" i="6"/>
  <c r="J182" i="6"/>
  <c r="J108" i="6"/>
  <c r="R182" i="6"/>
  <c r="P211" i="6"/>
  <c r="P215" i="6"/>
  <c r="P232" i="6"/>
  <c r="P245" i="6"/>
  <c r="P266" i="6"/>
  <c r="R129" i="7"/>
  <c r="BK169" i="7"/>
  <c r="J169" i="7"/>
  <c r="J103" i="7"/>
  <c r="T156" i="8"/>
  <c r="T152" i="8"/>
  <c r="BK187" i="8"/>
  <c r="J187" i="8"/>
  <c r="J116" i="8"/>
  <c r="R191" i="8"/>
  <c r="P204" i="8"/>
  <c r="P190" i="8" s="1"/>
  <c r="BK297" i="33"/>
  <c r="J297" i="33"/>
  <c r="J106" i="33"/>
  <c r="BK128" i="34"/>
  <c r="P133" i="36"/>
  <c r="P132" i="36"/>
  <c r="R136" i="37"/>
  <c r="R143" i="38"/>
  <c r="P125" i="40"/>
  <c r="R125" i="40"/>
  <c r="BK133" i="40"/>
  <c r="J133" i="40"/>
  <c r="J101" i="40"/>
  <c r="P133" i="40"/>
  <c r="P132" i="40"/>
  <c r="R133" i="40"/>
  <c r="R132" i="40"/>
  <c r="T133" i="40"/>
  <c r="T132" i="40"/>
  <c r="BK181" i="21"/>
  <c r="J181" i="21"/>
  <c r="J100" i="21"/>
  <c r="BK237" i="21"/>
  <c r="J237" i="21"/>
  <c r="J104" i="21"/>
  <c r="T185" i="23"/>
  <c r="T128" i="25"/>
  <c r="T127" i="25"/>
  <c r="T190" i="26"/>
  <c r="BK224" i="27"/>
  <c r="J224" i="27"/>
  <c r="J102" i="27"/>
  <c r="BK334" i="27"/>
  <c r="J334" i="27"/>
  <c r="J104" i="27"/>
  <c r="BK344" i="27"/>
  <c r="J344" i="27"/>
  <c r="J105" i="27"/>
  <c r="T277" i="28"/>
  <c r="P130" i="29"/>
  <c r="P125" i="29"/>
  <c r="P124" i="29"/>
  <c r="AU129" i="1"/>
  <c r="P129" i="30"/>
  <c r="P128" i="30"/>
  <c r="R242" i="30"/>
  <c r="BK131" i="32"/>
  <c r="J131" i="32"/>
  <c r="J100" i="32"/>
  <c r="BK133" i="35"/>
  <c r="BK125" i="40"/>
  <c r="J125" i="40"/>
  <c r="J99" i="40"/>
  <c r="T125" i="40"/>
  <c r="T124" i="40"/>
  <c r="BK252" i="5"/>
  <c r="J252" i="5"/>
  <c r="J125" i="5"/>
  <c r="T282" i="5"/>
  <c r="T281" i="5"/>
  <c r="R291" i="5"/>
  <c r="R288" i="5"/>
  <c r="R164" i="6"/>
  <c r="P182" i="6"/>
  <c r="P189" i="6"/>
  <c r="R211" i="6"/>
  <c r="BK222" i="6"/>
  <c r="J222" i="6"/>
  <c r="J116" i="6"/>
  <c r="BK232" i="6"/>
  <c r="J232" i="6"/>
  <c r="J118" i="6"/>
  <c r="BK245" i="6"/>
  <c r="J245" i="6"/>
  <c r="J121" i="6"/>
  <c r="P269" i="6"/>
  <c r="R148" i="8"/>
  <c r="BK171" i="8"/>
  <c r="J171" i="8"/>
  <c r="J109" i="8"/>
  <c r="T187" i="8"/>
  <c r="T162" i="8" s="1"/>
  <c r="T191" i="8"/>
  <c r="T190" i="8"/>
  <c r="R204" i="8"/>
  <c r="BK128" i="24"/>
  <c r="R156" i="24"/>
  <c r="R155" i="24"/>
  <c r="P156" i="25"/>
  <c r="P155" i="25"/>
  <c r="R133" i="39"/>
  <c r="R132" i="39"/>
  <c r="BK163" i="41"/>
  <c r="J163" i="41" s="1"/>
  <c r="J103" i="41" s="1"/>
  <c r="BK202" i="2"/>
  <c r="J202" i="2"/>
  <c r="J101" i="2"/>
  <c r="T202" i="2"/>
  <c r="BK321" i="2"/>
  <c r="J321" i="2"/>
  <c r="J103" i="2"/>
  <c r="R432" i="2"/>
  <c r="BK681" i="2"/>
  <c r="J681" i="2"/>
  <c r="J108" i="2" s="1"/>
  <c r="BK730" i="2"/>
  <c r="J730" i="2" s="1"/>
  <c r="J111" i="2" s="1"/>
  <c r="T774" i="2"/>
  <c r="R901" i="2"/>
  <c r="T951" i="2"/>
  <c r="BK1021" i="2"/>
  <c r="J1021" i="2" s="1"/>
  <c r="J117" i="2" s="1"/>
  <c r="R1069" i="2"/>
  <c r="T1138" i="2"/>
  <c r="P1174" i="2"/>
  <c r="BK1201" i="2"/>
  <c r="J1201" i="2" s="1"/>
  <c r="J125" i="2" s="1"/>
  <c r="P197" i="3"/>
  <c r="P242" i="3"/>
  <c r="T305" i="3"/>
  <c r="BK401" i="3"/>
  <c r="J401" i="3"/>
  <c r="J110" i="3"/>
  <c r="P401" i="3"/>
  <c r="R401" i="3"/>
  <c r="T401" i="3"/>
  <c r="BK511" i="3"/>
  <c r="J511" i="3" s="1"/>
  <c r="J112" i="3" s="1"/>
  <c r="R135" i="4"/>
  <c r="T145" i="4"/>
  <c r="R172" i="4"/>
  <c r="BK210" i="5"/>
  <c r="J210" i="5"/>
  <c r="J112" i="5"/>
  <c r="R214" i="5"/>
  <c r="T223" i="5"/>
  <c r="P252" i="5"/>
  <c r="P240" i="5" s="1"/>
  <c r="P282" i="5"/>
  <c r="P281" i="5" s="1"/>
  <c r="P164" i="6"/>
  <c r="BK170" i="6"/>
  <c r="J170" i="6"/>
  <c r="J104" i="6"/>
  <c r="R245" i="6"/>
  <c r="BK269" i="6"/>
  <c r="J269" i="6"/>
  <c r="J132" i="6"/>
  <c r="BK289" i="6"/>
  <c r="J289" i="6"/>
  <c r="J138" i="6"/>
  <c r="BK129" i="7"/>
  <c r="J129" i="7"/>
  <c r="J101" i="7"/>
  <c r="P159" i="7"/>
  <c r="R169" i="7"/>
  <c r="BK156" i="8"/>
  <c r="J156" i="8"/>
  <c r="J103" i="8"/>
  <c r="R187" i="8"/>
  <c r="P191" i="8"/>
  <c r="R149" i="11"/>
  <c r="T202" i="11"/>
  <c r="BK244" i="11"/>
  <c r="J244" i="11"/>
  <c r="J102" i="11"/>
  <c r="BK321" i="11"/>
  <c r="J321" i="11"/>
  <c r="J103" i="11"/>
  <c r="BK408" i="11"/>
  <c r="J408" i="11"/>
  <c r="J104" i="11"/>
  <c r="T408" i="11"/>
  <c r="BK432" i="11"/>
  <c r="J432" i="11"/>
  <c r="J105" i="11"/>
  <c r="T676" i="11"/>
  <c r="T582" i="11"/>
  <c r="P681" i="11"/>
  <c r="T689" i="11"/>
  <c r="T730" i="11"/>
  <c r="T774" i="11"/>
  <c r="T860" i="11"/>
  <c r="T901" i="11"/>
  <c r="P951" i="11"/>
  <c r="T970" i="11"/>
  <c r="BK1021" i="11"/>
  <c r="J1021" i="11"/>
  <c r="J117" i="11"/>
  <c r="R1069" i="11"/>
  <c r="T1118" i="11"/>
  <c r="T1138" i="11"/>
  <c r="P1174" i="11"/>
  <c r="P1182" i="11"/>
  <c r="P1181" i="11"/>
  <c r="P1199" i="11"/>
  <c r="R132" i="12"/>
  <c r="P164" i="12"/>
  <c r="R198" i="12"/>
  <c r="R197" i="12"/>
  <c r="T207" i="12"/>
  <c r="T218" i="12"/>
  <c r="R230" i="12"/>
  <c r="T141" i="13"/>
  <c r="BK233" i="13"/>
  <c r="J233" i="13"/>
  <c r="J106" i="13"/>
  <c r="T242" i="13"/>
  <c r="R305" i="13"/>
  <c r="T401" i="13"/>
  <c r="BK407" i="13"/>
  <c r="J407" i="13"/>
  <c r="J111" i="13"/>
  <c r="BK508" i="13"/>
  <c r="J508" i="13"/>
  <c r="J112" i="13"/>
  <c r="T536" i="13"/>
  <c r="P543" i="13"/>
  <c r="BK135" i="14"/>
  <c r="J135" i="14"/>
  <c r="J101" i="14"/>
  <c r="BK145" i="14"/>
  <c r="J145" i="14"/>
  <c r="J103" i="14"/>
  <c r="T160" i="14"/>
  <c r="BK188" i="14"/>
  <c r="J188" i="14"/>
  <c r="J107" i="14"/>
  <c r="BK207" i="14"/>
  <c r="J207" i="14"/>
  <c r="J108" i="14"/>
  <c r="T212" i="14"/>
  <c r="BK164" i="15"/>
  <c r="J164" i="15"/>
  <c r="J102" i="15"/>
  <c r="T175" i="15"/>
  <c r="BK183" i="15"/>
  <c r="J183" i="15"/>
  <c r="J108" i="15"/>
  <c r="T183" i="15"/>
  <c r="T198" i="15"/>
  <c r="R204" i="15"/>
  <c r="T210" i="15"/>
  <c r="P214" i="15"/>
  <c r="BK218" i="15"/>
  <c r="J218" i="15"/>
  <c r="J114" i="15"/>
  <c r="BK223" i="15"/>
  <c r="J223" i="15"/>
  <c r="J115" i="15"/>
  <c r="P291" i="15"/>
  <c r="P288" i="15"/>
  <c r="R162" i="16"/>
  <c r="BK169" i="16"/>
  <c r="J169" i="16"/>
  <c r="J105" i="16"/>
  <c r="P257" i="16"/>
  <c r="P262" i="16"/>
  <c r="P273" i="16"/>
  <c r="P130" i="22"/>
  <c r="P149" i="22"/>
  <c r="T176" i="23"/>
  <c r="R224" i="27"/>
  <c r="R334" i="27"/>
  <c r="R277" i="28"/>
  <c r="BK129" i="30"/>
  <c r="J129" i="30"/>
  <c r="J100" i="30"/>
  <c r="P242" i="30"/>
  <c r="P129" i="31"/>
  <c r="BK236" i="31"/>
  <c r="J236" i="31"/>
  <c r="J105" i="31"/>
  <c r="P221" i="32"/>
  <c r="T297" i="32"/>
  <c r="T222" i="34"/>
  <c r="P133" i="39"/>
  <c r="P132" i="39"/>
  <c r="T142" i="41"/>
  <c r="P191" i="18"/>
  <c r="BK204" i="18"/>
  <c r="J204" i="18"/>
  <c r="J122" i="18"/>
  <c r="BK159" i="21"/>
  <c r="J159" i="21"/>
  <c r="J99" i="21"/>
  <c r="R181" i="21"/>
  <c r="T154" i="23"/>
  <c r="T131" i="23"/>
  <c r="T130" i="23"/>
  <c r="T129" i="23"/>
  <c r="BK156" i="24"/>
  <c r="J156" i="24"/>
  <c r="J104" i="24"/>
  <c r="R147" i="26"/>
  <c r="R124" i="26"/>
  <c r="T169" i="26"/>
  <c r="P129" i="27"/>
  <c r="P128" i="27"/>
  <c r="R344" i="27"/>
  <c r="BK277" i="28"/>
  <c r="J277" i="28"/>
  <c r="J104" i="28"/>
  <c r="T130" i="29"/>
  <c r="T125" i="29"/>
  <c r="T124" i="29"/>
  <c r="BK242" i="30"/>
  <c r="J242" i="30"/>
  <c r="J105" i="30"/>
  <c r="R189" i="31"/>
  <c r="R236" i="31"/>
  <c r="T305" i="32"/>
  <c r="BK221" i="33"/>
  <c r="J221" i="33"/>
  <c r="J103" i="33"/>
  <c r="T305" i="33"/>
  <c r="T156" i="38"/>
  <c r="T148" i="38"/>
  <c r="P194" i="21"/>
  <c r="R130" i="22"/>
  <c r="T149" i="22"/>
  <c r="R191" i="22"/>
  <c r="R180" i="22"/>
  <c r="BK185" i="23"/>
  <c r="J185" i="23"/>
  <c r="J103" i="23"/>
  <c r="R128" i="24"/>
  <c r="R127" i="24"/>
  <c r="R126" i="24"/>
  <c r="P133" i="35"/>
  <c r="P132" i="35"/>
  <c r="R125" i="39"/>
  <c r="R124" i="39"/>
  <c r="T159" i="21"/>
  <c r="T127" i="21"/>
  <c r="T237" i="21"/>
  <c r="T222" i="21"/>
  <c r="T126" i="21" s="1"/>
  <c r="T125" i="21" s="1"/>
  <c r="BK176" i="23"/>
  <c r="J176" i="23"/>
  <c r="J102" i="23"/>
  <c r="R222" i="34"/>
  <c r="R125" i="35"/>
  <c r="R124" i="35"/>
  <c r="BK125" i="36"/>
  <c r="J125" i="36"/>
  <c r="J99" i="36"/>
  <c r="P149" i="2"/>
  <c r="R202" i="2"/>
  <c r="T244" i="2"/>
  <c r="P432" i="2"/>
  <c r="R676" i="2"/>
  <c r="R582" i="2"/>
  <c r="R681" i="2"/>
  <c r="T689" i="2"/>
  <c r="BK774" i="2"/>
  <c r="J774" i="2"/>
  <c r="J112" i="2"/>
  <c r="P860" i="2"/>
  <c r="BK901" i="2"/>
  <c r="J901" i="2"/>
  <c r="J114" i="2"/>
  <c r="BK970" i="2"/>
  <c r="J970" i="2"/>
  <c r="J116" i="2"/>
  <c r="P1021" i="2"/>
  <c r="T1069" i="2"/>
  <c r="T1118" i="2"/>
  <c r="T1174" i="2"/>
  <c r="P1182" i="2"/>
  <c r="P1181" i="2"/>
  <c r="R1201" i="2"/>
  <c r="T141" i="3"/>
  <c r="BK197" i="3"/>
  <c r="J197" i="3"/>
  <c r="J105" i="3"/>
  <c r="BK242" i="3"/>
  <c r="P305" i="3"/>
  <c r="P407" i="3"/>
  <c r="P511" i="3"/>
  <c r="BK539" i="3"/>
  <c r="J539" i="3"/>
  <c r="J114" i="3"/>
  <c r="P546" i="3"/>
  <c r="BK138" i="4"/>
  <c r="J138" i="4"/>
  <c r="J102" i="4"/>
  <c r="T138" i="4"/>
  <c r="P160" i="4"/>
  <c r="T172" i="4"/>
  <c r="BK188" i="4"/>
  <c r="J188" i="4"/>
  <c r="J107" i="4"/>
  <c r="BK207" i="4"/>
  <c r="J207" i="4"/>
  <c r="J108" i="4"/>
  <c r="R207" i="4"/>
  <c r="T212" i="4"/>
  <c r="R164" i="5"/>
  <c r="T183" i="5"/>
  <c r="BK204" i="5"/>
  <c r="J204" i="5"/>
  <c r="J111" i="5"/>
  <c r="T210" i="5"/>
  <c r="T214" i="5"/>
  <c r="BK223" i="5"/>
  <c r="J223" i="5"/>
  <c r="J115" i="5"/>
  <c r="BK244" i="5"/>
  <c r="J244" i="5"/>
  <c r="J124" i="5"/>
  <c r="T244" i="5"/>
  <c r="T240" i="5"/>
  <c r="BK164" i="6"/>
  <c r="J164" i="6"/>
  <c r="J101" i="6"/>
  <c r="P260" i="6"/>
  <c r="T266" i="6"/>
  <c r="BK280" i="6"/>
  <c r="J280" i="6"/>
  <c r="J134" i="6"/>
  <c r="T129" i="7"/>
  <c r="T169" i="7"/>
  <c r="T128" i="7" s="1"/>
  <c r="BK148" i="8"/>
  <c r="P156" i="8"/>
  <c r="P152" i="8"/>
  <c r="T135" i="14"/>
  <c r="T138" i="14"/>
  <c r="T134" i="14" s="1"/>
  <c r="T145" i="14"/>
  <c r="R172" i="14"/>
  <c r="T188" i="14"/>
  <c r="R291" i="15"/>
  <c r="R288" i="15"/>
  <c r="P169" i="16"/>
  <c r="T176" i="16"/>
  <c r="T181" i="16"/>
  <c r="P188" i="16"/>
  <c r="P166" i="16" s="1"/>
  <c r="P211" i="16"/>
  <c r="P215" i="16"/>
  <c r="P222" i="16"/>
  <c r="BK232" i="16"/>
  <c r="J232" i="16"/>
  <c r="J119" i="16"/>
  <c r="R244" i="16"/>
  <c r="R257" i="16"/>
  <c r="P282" i="16"/>
  <c r="P271" i="16" s="1"/>
  <c r="T159" i="17"/>
  <c r="BK156" i="18"/>
  <c r="J156" i="18" s="1"/>
  <c r="J103" i="18" s="1"/>
  <c r="T171" i="18"/>
  <c r="T162" i="18"/>
  <c r="BK187" i="18"/>
  <c r="J187" i="18"/>
  <c r="J116" i="18"/>
  <c r="P204" i="18"/>
  <c r="BK194" i="21"/>
  <c r="J194" i="21" s="1"/>
  <c r="J101" i="21" s="1"/>
  <c r="BK149" i="22"/>
  <c r="J149" i="22"/>
  <c r="J101" i="22"/>
  <c r="BK222" i="34"/>
  <c r="J222" i="34" s="1"/>
  <c r="J103" i="34" s="1"/>
  <c r="BK136" i="37"/>
  <c r="J136" i="37" s="1"/>
  <c r="J101" i="37" s="1"/>
  <c r="BK143" i="37"/>
  <c r="J143" i="37" s="1"/>
  <c r="J104" i="37" s="1"/>
  <c r="BK157" i="37"/>
  <c r="J157" i="37" s="1"/>
  <c r="J110" i="37" s="1"/>
  <c r="BK133" i="39"/>
  <c r="J133" i="39"/>
  <c r="J101" i="39" s="1"/>
  <c r="T163" i="41"/>
  <c r="J124" i="17"/>
  <c r="BF133" i="17"/>
  <c r="BF139" i="17"/>
  <c r="BF160" i="17"/>
  <c r="BF162" i="17"/>
  <c r="E85" i="18"/>
  <c r="J95" i="18"/>
  <c r="BF151" i="18"/>
  <c r="BF172" i="18"/>
  <c r="BF193" i="18"/>
  <c r="BF205" i="18"/>
  <c r="BK122" i="19"/>
  <c r="J122" i="19" s="1"/>
  <c r="J99" i="19" s="1"/>
  <c r="F94" i="20"/>
  <c r="BF147" i="22"/>
  <c r="BF156" i="22"/>
  <c r="BF167" i="22"/>
  <c r="J126" i="23"/>
  <c r="BF134" i="23"/>
  <c r="BF141" i="23"/>
  <c r="BF157" i="23"/>
  <c r="BF210" i="23"/>
  <c r="F94" i="25"/>
  <c r="BF128" i="39"/>
  <c r="BK136" i="39"/>
  <c r="J136" i="39"/>
  <c r="J102" i="39" s="1"/>
  <c r="J93" i="40"/>
  <c r="E85" i="2"/>
  <c r="J141" i="2"/>
  <c r="BF150" i="2"/>
  <c r="BF171" i="2"/>
  <c r="BF174" i="2"/>
  <c r="BF190" i="2"/>
  <c r="BF208" i="2"/>
  <c r="BF215" i="2"/>
  <c r="BF238" i="2"/>
  <c r="BF255" i="2"/>
  <c r="BF264" i="2"/>
  <c r="BF268" i="2"/>
  <c r="BF390" i="2"/>
  <c r="BF398" i="2"/>
  <c r="BF409" i="2"/>
  <c r="BF414" i="2"/>
  <c r="BF449" i="2"/>
  <c r="BF458" i="2"/>
  <c r="BF466" i="2"/>
  <c r="BF474" i="2"/>
  <c r="BF499" i="2"/>
  <c r="BF504" i="2"/>
  <c r="BF509" i="2"/>
  <c r="BF516" i="2"/>
  <c r="BF522" i="2"/>
  <c r="BF587" i="2"/>
  <c r="BF667" i="2"/>
  <c r="BF700" i="2"/>
  <c r="BF703" i="2"/>
  <c r="BF752" i="2"/>
  <c r="BF793" i="2"/>
  <c r="BF820" i="2"/>
  <c r="BF832" i="2"/>
  <c r="BF897" i="2"/>
  <c r="BF908" i="2"/>
  <c r="BF911" i="2"/>
  <c r="BF921" i="2"/>
  <c r="BF939" i="2"/>
  <c r="BF945" i="2"/>
  <c r="BF956" i="2"/>
  <c r="BF994" i="2"/>
  <c r="BF996" i="2"/>
  <c r="BF998" i="2"/>
  <c r="BF1002" i="2"/>
  <c r="BF1008" i="2"/>
  <c r="BF1016" i="2"/>
  <c r="BF1022" i="2"/>
  <c r="BF1037" i="2"/>
  <c r="BF1039" i="2"/>
  <c r="BF1047" i="2"/>
  <c r="BF1070" i="2"/>
  <c r="BF1076" i="2"/>
  <c r="BF1105" i="2"/>
  <c r="BF1108" i="2"/>
  <c r="BF1116" i="2"/>
  <c r="BF1131" i="2"/>
  <c r="BF1141" i="2"/>
  <c r="BF1144" i="2"/>
  <c r="BF1148" i="2"/>
  <c r="BF1157" i="2"/>
  <c r="F136" i="3"/>
  <c r="BF154" i="3"/>
  <c r="BF179" i="3"/>
  <c r="BF193" i="3"/>
  <c r="BF249" i="3"/>
  <c r="BF263" i="3"/>
  <c r="BF322" i="3"/>
  <c r="BF326" i="3"/>
  <c r="BF348" i="3"/>
  <c r="BF354" i="3"/>
  <c r="BF358" i="3"/>
  <c r="BF390" i="3"/>
  <c r="BF393" i="3"/>
  <c r="BF399" i="3"/>
  <c r="BF402" i="3"/>
  <c r="BF405" i="3"/>
  <c r="BF408" i="3"/>
  <c r="BF416" i="3"/>
  <c r="BF428" i="3"/>
  <c r="BF438" i="3"/>
  <c r="BF458" i="3"/>
  <c r="BF499" i="3"/>
  <c r="BF520" i="3"/>
  <c r="BF528" i="3"/>
  <c r="BF536" i="3"/>
  <c r="BF540" i="3"/>
  <c r="BF543" i="3"/>
  <c r="BF547" i="3"/>
  <c r="J93" i="4"/>
  <c r="F96" i="4"/>
  <c r="J130" i="4"/>
  <c r="BF136" i="4"/>
  <c r="BF137" i="4"/>
  <c r="BF154" i="4"/>
  <c r="BF155" i="4"/>
  <c r="BF161" i="4"/>
  <c r="BF163" i="4"/>
  <c r="BF170" i="4"/>
  <c r="BF179" i="4"/>
  <c r="BF180" i="4"/>
  <c r="BF185" i="4"/>
  <c r="BF193" i="4"/>
  <c r="BF194" i="4"/>
  <c r="BF203" i="4"/>
  <c r="BF206" i="4"/>
  <c r="BF213" i="4"/>
  <c r="BF174" i="5"/>
  <c r="BF181" i="5"/>
  <c r="BF186" i="5"/>
  <c r="BF191" i="5"/>
  <c r="BF225" i="5"/>
  <c r="BF245" i="5"/>
  <c r="BF246" i="5"/>
  <c r="BF251" i="5"/>
  <c r="BF255" i="5"/>
  <c r="BF259" i="5"/>
  <c r="BF262" i="5"/>
  <c r="BF287" i="5"/>
  <c r="BF292" i="5"/>
  <c r="BK238" i="5"/>
  <c r="J238" i="5"/>
  <c r="J120" i="5"/>
  <c r="J95" i="6"/>
  <c r="F160" i="6"/>
  <c r="BF171" i="6"/>
  <c r="BF180" i="6"/>
  <c r="BF195" i="6"/>
  <c r="BF203" i="6"/>
  <c r="BF205" i="6"/>
  <c r="BF206" i="6"/>
  <c r="BF213" i="6"/>
  <c r="BF230" i="6"/>
  <c r="BF244" i="6"/>
  <c r="BF246" i="6"/>
  <c r="BF262" i="6"/>
  <c r="BF265" i="6"/>
  <c r="BF281" i="6"/>
  <c r="BF283" i="6"/>
  <c r="BF291" i="6"/>
  <c r="BK241" i="6"/>
  <c r="J241" i="6"/>
  <c r="J119" i="6"/>
  <c r="BK248" i="6"/>
  <c r="J248" i="6"/>
  <c r="J122" i="6"/>
  <c r="F95" i="7"/>
  <c r="E114" i="7"/>
  <c r="BF138" i="7"/>
  <c r="BF139" i="7"/>
  <c r="BF141" i="7"/>
  <c r="BF142" i="7"/>
  <c r="BF143" i="7"/>
  <c r="BF147" i="7"/>
  <c r="BF157" i="7"/>
  <c r="BF161" i="7"/>
  <c r="BF163" i="7"/>
  <c r="E133" i="8"/>
  <c r="BF160" i="8"/>
  <c r="BF178" i="8"/>
  <c r="BF197" i="8"/>
  <c r="BF202" i="8"/>
  <c r="BF206" i="8"/>
  <c r="BK169" i="8"/>
  <c r="J169" i="8"/>
  <c r="J108" i="8"/>
  <c r="BK179" i="8"/>
  <c r="J179" i="8" s="1"/>
  <c r="J111" i="8" s="1"/>
  <c r="BK207" i="8"/>
  <c r="J207" i="8" s="1"/>
  <c r="J123" i="8" s="1"/>
  <c r="F94" i="9"/>
  <c r="J115" i="9"/>
  <c r="BF180" i="11"/>
  <c r="BF240" i="11"/>
  <c r="BF245" i="11"/>
  <c r="BF260" i="11"/>
  <c r="BF272" i="11"/>
  <c r="BF298" i="11"/>
  <c r="BF344" i="11"/>
  <c r="BF362" i="11"/>
  <c r="BF400" i="11"/>
  <c r="BF454" i="11"/>
  <c r="BF460" i="11"/>
  <c r="BF531" i="11"/>
  <c r="BF539" i="11"/>
  <c r="BF175" i="14"/>
  <c r="BF178" i="14"/>
  <c r="BF187" i="14"/>
  <c r="BF192" i="14"/>
  <c r="BF199" i="14"/>
  <c r="BF213" i="14"/>
  <c r="E85" i="15"/>
  <c r="F96" i="15"/>
  <c r="J158" i="15"/>
  <c r="BF201" i="15"/>
  <c r="BF205" i="15"/>
  <c r="BF207" i="15"/>
  <c r="BF209" i="15"/>
  <c r="BF217" i="15"/>
  <c r="BF220" i="15"/>
  <c r="BF226" i="15"/>
  <c r="BF227" i="15"/>
  <c r="BF228" i="15"/>
  <c r="BF229" i="15"/>
  <c r="BF253" i="15"/>
  <c r="BF254" i="15"/>
  <c r="BF255" i="15"/>
  <c r="BF266" i="15"/>
  <c r="BF270" i="15"/>
  <c r="BF296" i="15"/>
  <c r="E85" i="16"/>
  <c r="J95" i="16"/>
  <c r="J155" i="16"/>
  <c r="J158" i="16"/>
  <c r="BF178" i="16"/>
  <c r="BF190" i="16"/>
  <c r="BF193" i="16"/>
  <c r="BF198" i="16"/>
  <c r="BF208" i="16"/>
  <c r="BF216" i="16"/>
  <c r="BF217" i="16"/>
  <c r="BF224" i="16"/>
  <c r="BF230" i="16"/>
  <c r="BF238" i="16"/>
  <c r="BF254" i="16"/>
  <c r="BF259" i="16"/>
  <c r="BF266" i="16"/>
  <c r="BF267" i="16"/>
  <c r="BF268" i="16"/>
  <c r="BK172" i="16"/>
  <c r="J172" i="16"/>
  <c r="J106" i="16"/>
  <c r="BK240" i="16"/>
  <c r="J240" i="16"/>
  <c r="J120" i="16"/>
  <c r="F96" i="17"/>
  <c r="BF134" i="17"/>
  <c r="BF135" i="17"/>
  <c r="BF150" i="17"/>
  <c r="BF156" i="17"/>
  <c r="BF157" i="17"/>
  <c r="BF150" i="18"/>
  <c r="BF153" i="18"/>
  <c r="BF166" i="18"/>
  <c r="BF176" i="18"/>
  <c r="BF178" i="18"/>
  <c r="BK167" i="18"/>
  <c r="J167" i="18"/>
  <c r="J107" i="18"/>
  <c r="J91" i="19"/>
  <c r="BE186" i="21"/>
  <c r="BE199" i="21"/>
  <c r="BE203" i="21"/>
  <c r="BE207" i="21"/>
  <c r="BE220" i="21"/>
  <c r="BE225" i="21"/>
  <c r="BE227" i="21"/>
  <c r="BE238" i="21"/>
  <c r="BF145" i="22"/>
  <c r="BF165" i="22"/>
  <c r="BF181" i="22"/>
  <c r="J91" i="23"/>
  <c r="BF183" i="23"/>
  <c r="BF190" i="23"/>
  <c r="BF161" i="24"/>
  <c r="BF143" i="25"/>
  <c r="BF225" i="31"/>
  <c r="BF237" i="31"/>
  <c r="BF176" i="32"/>
  <c r="BF251" i="32"/>
  <c r="BF225" i="33"/>
  <c r="BF231" i="33"/>
  <c r="BF259" i="33"/>
  <c r="BE278" i="34"/>
  <c r="F93" i="35"/>
  <c r="E85" i="37"/>
  <c r="F94" i="37"/>
  <c r="J129" i="37"/>
  <c r="BF138" i="38"/>
  <c r="BF145" i="38"/>
  <c r="BF157" i="38"/>
  <c r="BK149" i="38"/>
  <c r="J149" i="38"/>
  <c r="J106" i="38"/>
  <c r="BK153" i="38"/>
  <c r="J153" i="38"/>
  <c r="J108" i="38"/>
  <c r="BF135" i="40"/>
  <c r="BK171" i="5"/>
  <c r="J171" i="5"/>
  <c r="J103" i="5"/>
  <c r="BK173" i="5"/>
  <c r="J173" i="5"/>
  <c r="J104" i="5"/>
  <c r="BK286" i="5"/>
  <c r="J286" i="5"/>
  <c r="J133" i="5"/>
  <c r="BF172" i="6"/>
  <c r="BF176" i="6"/>
  <c r="BF179" i="6"/>
  <c r="BF196" i="6"/>
  <c r="BF209" i="6"/>
  <c r="BF212" i="6"/>
  <c r="BF229" i="6"/>
  <c r="BF234" i="6"/>
  <c r="BF236" i="6"/>
  <c r="BF238" i="6"/>
  <c r="BF239" i="6"/>
  <c r="BF257" i="6"/>
  <c r="BF263" i="6"/>
  <c r="BF293" i="6"/>
  <c r="BK173" i="6"/>
  <c r="BK167" i="6" s="1"/>
  <c r="J167" i="6" s="1"/>
  <c r="J102" i="6" s="1"/>
  <c r="J173" i="6"/>
  <c r="J105" i="6"/>
  <c r="BK175" i="6"/>
  <c r="J175" i="6"/>
  <c r="J106" i="6"/>
  <c r="BK218" i="6"/>
  <c r="J218" i="6"/>
  <c r="J114" i="6"/>
  <c r="BK220" i="6"/>
  <c r="J220" i="6"/>
  <c r="J115" i="6"/>
  <c r="BK243" i="6"/>
  <c r="J243" i="6"/>
  <c r="J120" i="6"/>
  <c r="J96" i="7"/>
  <c r="J124" i="7"/>
  <c r="BF137" i="7"/>
  <c r="BF140" i="7"/>
  <c r="BF164" i="7"/>
  <c r="BF165" i="7"/>
  <c r="BF172" i="8"/>
  <c r="BF189" i="8"/>
  <c r="BF194" i="8"/>
  <c r="BF208" i="8"/>
  <c r="J94" i="9"/>
  <c r="J94" i="10"/>
  <c r="F118" i="10"/>
  <c r="BD105" i="1"/>
  <c r="BK122" i="10"/>
  <c r="BK121" i="10"/>
  <c r="J121" i="10"/>
  <c r="F94" i="11"/>
  <c r="BF171" i="11"/>
  <c r="BF208" i="11"/>
  <c r="BF213" i="11"/>
  <c r="BF350" i="11"/>
  <c r="BF541" i="11"/>
  <c r="BF140" i="25"/>
  <c r="BF159" i="25"/>
  <c r="BK147" i="25"/>
  <c r="J147" i="25"/>
  <c r="J101" i="25"/>
  <c r="J89" i="26"/>
  <c r="F92" i="26"/>
  <c r="BE125" i="26"/>
  <c r="BE203" i="26"/>
  <c r="E85" i="27"/>
  <c r="BE135" i="27"/>
  <c r="BE231" i="27"/>
  <c r="BE239" i="27"/>
  <c r="BE316" i="27"/>
  <c r="BE268" i="28"/>
  <c r="BE278" i="28"/>
  <c r="BF148" i="30"/>
  <c r="BF203" i="30"/>
  <c r="J123" i="32"/>
  <c r="BF136" i="32"/>
  <c r="BF271" i="32"/>
  <c r="BF136" i="33"/>
  <c r="BF151" i="33"/>
  <c r="BF292" i="33"/>
  <c r="BF298" i="33"/>
  <c r="BE287" i="34"/>
  <c r="BE289" i="34"/>
  <c r="BE293" i="34"/>
  <c r="BE297" i="34"/>
  <c r="BE307" i="34"/>
  <c r="J121" i="36"/>
  <c r="BK139" i="37"/>
  <c r="J139" i="37"/>
  <c r="J102" i="37"/>
  <c r="F93" i="38"/>
  <c r="E120" i="38"/>
  <c r="BF135" i="38"/>
  <c r="BF152" i="38"/>
  <c r="BF154" i="38"/>
  <c r="J94" i="39"/>
  <c r="J120" i="39"/>
  <c r="BF129" i="39"/>
  <c r="BF135" i="39"/>
  <c r="BF537" i="11"/>
  <c r="BF133" i="22"/>
  <c r="BF135" i="22"/>
  <c r="BF140" i="22"/>
  <c r="BK195" i="22"/>
  <c r="J195" i="22"/>
  <c r="J106" i="22"/>
  <c r="E85" i="23"/>
  <c r="BF172" i="23"/>
  <c r="BF186" i="23"/>
  <c r="E85" i="24"/>
  <c r="BF148" i="24"/>
  <c r="E112" i="26"/>
  <c r="BE127" i="26"/>
  <c r="BE155" i="26"/>
  <c r="BE157" i="26"/>
  <c r="BE163" i="26"/>
  <c r="BE187" i="26"/>
  <c r="BE197" i="26"/>
  <c r="J91" i="27"/>
  <c r="BE220" i="27"/>
  <c r="BE241" i="27"/>
  <c r="BE248" i="27"/>
  <c r="F94" i="28"/>
  <c r="BE129" i="28"/>
  <c r="BE156" i="28"/>
  <c r="BE170" i="28"/>
  <c r="BE199" i="28"/>
  <c r="BE339" i="28"/>
  <c r="BE357" i="28"/>
  <c r="BE362" i="28"/>
  <c r="BE368" i="28"/>
  <c r="BK241" i="28"/>
  <c r="J241" i="28"/>
  <c r="J102" i="28"/>
  <c r="BF144" i="30"/>
  <c r="BF164" i="30"/>
  <c r="BF168" i="30"/>
  <c r="BF187" i="30"/>
  <c r="BF134" i="31"/>
  <c r="BF201" i="31"/>
  <c r="BF207" i="31"/>
  <c r="BF214" i="31"/>
  <c r="E117" i="32"/>
  <c r="BF209" i="32"/>
  <c r="BF292" i="32"/>
  <c r="BF298" i="32"/>
  <c r="BF309" i="32"/>
  <c r="BF188" i="33"/>
  <c r="BK208" i="33"/>
  <c r="J208" i="33"/>
  <c r="J101" i="33"/>
  <c r="BK213" i="33"/>
  <c r="J213" i="33"/>
  <c r="J102" i="33"/>
  <c r="BE209" i="34"/>
  <c r="BE272" i="34"/>
  <c r="BE317" i="34"/>
  <c r="BF142" i="37"/>
  <c r="BF146" i="38"/>
  <c r="BK134" i="38"/>
  <c r="E85" i="39"/>
  <c r="F94" i="39"/>
  <c r="BF130" i="39"/>
  <c r="BF404" i="11"/>
  <c r="BF406" i="11"/>
  <c r="BF433" i="11"/>
  <c r="BF679" i="11"/>
  <c r="BF682" i="11"/>
  <c r="BF685" i="11"/>
  <c r="BF694" i="11"/>
  <c r="BF696" i="11"/>
  <c r="BF703" i="11"/>
  <c r="BF707" i="11"/>
  <c r="BF726" i="11"/>
  <c r="BF728" i="11"/>
  <c r="BF735" i="11"/>
  <c r="BF740" i="11"/>
  <c r="BF748" i="11"/>
  <c r="BF766" i="11"/>
  <c r="BF772" i="11"/>
  <c r="BF799" i="11"/>
  <c r="BF818" i="11"/>
  <c r="BF820" i="11"/>
  <c r="BF841" i="11"/>
  <c r="BF843" i="11"/>
  <c r="BF849" i="11"/>
  <c r="BF861" i="11"/>
  <c r="BF885" i="11"/>
  <c r="BF897" i="11"/>
  <c r="BF906" i="11"/>
  <c r="BF915" i="11"/>
  <c r="BF921" i="11"/>
  <c r="BF927" i="11"/>
  <c r="BF947" i="11"/>
  <c r="BF968" i="11"/>
  <c r="BF976" i="11"/>
  <c r="BF984" i="11"/>
  <c r="BF986" i="11"/>
  <c r="BF1000" i="11"/>
  <c r="BF1014" i="11"/>
  <c r="BF1022" i="11"/>
  <c r="BF1027" i="11"/>
  <c r="BF1035" i="11"/>
  <c r="BF1037" i="11"/>
  <c r="BF1045" i="11"/>
  <c r="BF1047" i="11"/>
  <c r="BF1065" i="11"/>
  <c r="BF1070" i="11"/>
  <c r="BF1078" i="11"/>
  <c r="BF1086" i="11"/>
  <c r="BF1088" i="11"/>
  <c r="BF1090" i="11"/>
  <c r="BF1141" i="11"/>
  <c r="BF1154" i="11"/>
  <c r="BF1157" i="11"/>
  <c r="BF141" i="12"/>
  <c r="BF156" i="12"/>
  <c r="BF158" i="12"/>
  <c r="BF173" i="12"/>
  <c r="BF177" i="12"/>
  <c r="BF183" i="12"/>
  <c r="BF199" i="12"/>
  <c r="BF215" i="12"/>
  <c r="BF235" i="12"/>
  <c r="BF239" i="12"/>
  <c r="BK214" i="12"/>
  <c r="J214" i="12"/>
  <c r="J105" i="12"/>
  <c r="F96" i="13"/>
  <c r="J133" i="13"/>
  <c r="BF158" i="13"/>
  <c r="BF188" i="13"/>
  <c r="BF193" i="13"/>
  <c r="BF203" i="13"/>
  <c r="BF238" i="13"/>
  <c r="BF256" i="13"/>
  <c r="BF263" i="13"/>
  <c r="BF306" i="13"/>
  <c r="BF322" i="13"/>
  <c r="BF337" i="13"/>
  <c r="BF371" i="13"/>
  <c r="BF375" i="13"/>
  <c r="BF386" i="13"/>
  <c r="BF423" i="13"/>
  <c r="BF438" i="13"/>
  <c r="BF448" i="13"/>
  <c r="BF458" i="13"/>
  <c r="BF463" i="13"/>
  <c r="BF484" i="13"/>
  <c r="BF506" i="13"/>
  <c r="BF517" i="13"/>
  <c r="BF530" i="13"/>
  <c r="E85" i="14"/>
  <c r="J93" i="14"/>
  <c r="F130" i="14"/>
  <c r="BF136" i="14"/>
  <c r="BF139" i="14"/>
  <c r="BF144" i="14"/>
  <c r="BF146" i="14"/>
  <c r="BF151" i="14"/>
  <c r="BF154" i="14"/>
  <c r="BF162" i="14"/>
  <c r="BF163" i="14"/>
  <c r="BF167" i="14"/>
  <c r="BF169" i="14"/>
  <c r="BF170" i="14"/>
  <c r="BF180" i="14"/>
  <c r="BF186" i="14"/>
  <c r="BF194" i="14"/>
  <c r="BF196" i="14"/>
  <c r="BF200" i="14"/>
  <c r="F158" i="15"/>
  <c r="BF165" i="15"/>
  <c r="BF169" i="15"/>
  <c r="BF176" i="15"/>
  <c r="BF177" i="15"/>
  <c r="BF179" i="15"/>
  <c r="BF181" i="15"/>
  <c r="BF182" i="15"/>
  <c r="BF184" i="15"/>
  <c r="BF186" i="15"/>
  <c r="BF187" i="15"/>
  <c r="BF188" i="15"/>
  <c r="BF189" i="15"/>
  <c r="BF194" i="15"/>
  <c r="BF195" i="15"/>
  <c r="BF206" i="15"/>
  <c r="BF208" i="15"/>
  <c r="BF233" i="15"/>
  <c r="BF264" i="15"/>
  <c r="BF269" i="15"/>
  <c r="BF284" i="15"/>
  <c r="BF196" i="16"/>
  <c r="BF199" i="16"/>
  <c r="BF201" i="16"/>
  <c r="BF202" i="16"/>
  <c r="BF221" i="16"/>
  <c r="BF236" i="16"/>
  <c r="BF237" i="16"/>
  <c r="BF251" i="16"/>
  <c r="BF283" i="16"/>
  <c r="BK250" i="16"/>
  <c r="J250" i="16"/>
  <c r="J125" i="16"/>
  <c r="BK253" i="16"/>
  <c r="J253" i="16"/>
  <c r="J127" i="16"/>
  <c r="BK277" i="16"/>
  <c r="J277" i="16"/>
  <c r="J133" i="16"/>
  <c r="BK285" i="16"/>
  <c r="J285" i="16"/>
  <c r="J137" i="16"/>
  <c r="E85" i="17"/>
  <c r="J96" i="17"/>
  <c r="BF131" i="17"/>
  <c r="BF138" i="17"/>
  <c r="BF143" i="17"/>
  <c r="BF148" i="17"/>
  <c r="BF151" i="17"/>
  <c r="F96" i="18"/>
  <c r="BF188" i="18"/>
  <c r="BF192" i="18"/>
  <c r="BF194" i="18"/>
  <c r="BF202" i="18"/>
  <c r="BF206" i="18"/>
  <c r="BK169" i="18"/>
  <c r="J169" i="18"/>
  <c r="J108" i="18"/>
  <c r="E85" i="19"/>
  <c r="J89" i="21"/>
  <c r="F122" i="21"/>
  <c r="BE155" i="21"/>
  <c r="BE173" i="21"/>
  <c r="J91" i="22"/>
  <c r="BF172" i="22"/>
  <c r="BF174" i="22"/>
  <c r="BF199" i="23"/>
  <c r="BF205" i="23"/>
  <c r="J120" i="24"/>
  <c r="BF133" i="24"/>
  <c r="BF137" i="24"/>
  <c r="BF130" i="31"/>
  <c r="BF141" i="31"/>
  <c r="BF140" i="32"/>
  <c r="BF159" i="32"/>
  <c r="BF192" i="32"/>
  <c r="BF200" i="32"/>
  <c r="BF231" i="32"/>
  <c r="BF238" i="32"/>
  <c r="BF245" i="32"/>
  <c r="BF267" i="32"/>
  <c r="BF279" i="32"/>
  <c r="BF302" i="32"/>
  <c r="BF306" i="32"/>
  <c r="J91" i="33"/>
  <c r="E117" i="33"/>
  <c r="F126" i="33"/>
  <c r="BF159" i="33"/>
  <c r="BF168" i="33"/>
  <c r="BF204" i="33"/>
  <c r="BF234" i="33"/>
  <c r="BF309" i="33"/>
  <c r="F123" i="34"/>
  <c r="BE232" i="34"/>
  <c r="BE236" i="34"/>
  <c r="J94" i="35"/>
  <c r="BF147" i="37"/>
  <c r="BF159" i="37"/>
  <c r="BK152" i="37"/>
  <c r="J152" i="37"/>
  <c r="J107" i="37"/>
  <c r="J94" i="38"/>
  <c r="F129" i="38"/>
  <c r="BF147" i="38"/>
  <c r="BK139" i="38"/>
  <c r="J139" i="38"/>
  <c r="J102" i="38"/>
  <c r="BK141" i="38"/>
  <c r="J141" i="38"/>
  <c r="J103" i="38"/>
  <c r="J91" i="39"/>
  <c r="BF583" i="11"/>
  <c r="BF587" i="11"/>
  <c r="BF606" i="11"/>
  <c r="BF609" i="11"/>
  <c r="BF662" i="11"/>
  <c r="BF677" i="11"/>
  <c r="BF690" i="11"/>
  <c r="BF251" i="15"/>
  <c r="BF256" i="15"/>
  <c r="BF258" i="15"/>
  <c r="BF268" i="15"/>
  <c r="BF274" i="15"/>
  <c r="BF278" i="15"/>
  <c r="BF285" i="15"/>
  <c r="BF287" i="15"/>
  <c r="BF294" i="15"/>
  <c r="BK171" i="15"/>
  <c r="J171" i="15"/>
  <c r="J103" i="15"/>
  <c r="BK202" i="15"/>
  <c r="J202" i="15"/>
  <c r="J110" i="15"/>
  <c r="F95" i="16"/>
  <c r="BF171" i="16"/>
  <c r="BF183" i="16"/>
  <c r="BF185" i="16"/>
  <c r="BF192" i="16"/>
  <c r="BF197" i="16"/>
  <c r="BF241" i="16"/>
  <c r="BF245" i="16"/>
  <c r="BF264" i="16"/>
  <c r="BF275" i="16"/>
  <c r="BK167" i="16"/>
  <c r="J167" i="16"/>
  <c r="J104" i="16"/>
  <c r="BK174" i="16"/>
  <c r="J174" i="16"/>
  <c r="J107" i="16"/>
  <c r="BK184" i="16"/>
  <c r="J184" i="16"/>
  <c r="J110" i="16"/>
  <c r="BK186" i="16"/>
  <c r="J186" i="16"/>
  <c r="J111" i="16"/>
  <c r="BK247" i="16"/>
  <c r="J247" i="16"/>
  <c r="J123" i="16"/>
  <c r="J93" i="17"/>
  <c r="BF130" i="17"/>
  <c r="BF132" i="17"/>
  <c r="BF140" i="17"/>
  <c r="BF147" i="17"/>
  <c r="BF170" i="17"/>
  <c r="BF175" i="18"/>
  <c r="BF189" i="18"/>
  <c r="BF195" i="18"/>
  <c r="BK163" i="18"/>
  <c r="BK201" i="18"/>
  <c r="J201" i="18"/>
  <c r="J120" i="18"/>
  <c r="F94" i="19"/>
  <c r="J118" i="19"/>
  <c r="E85" i="20"/>
  <c r="J94" i="20"/>
  <c r="BE146" i="21"/>
  <c r="BE153" i="21"/>
  <c r="BE160" i="21"/>
  <c r="BF152" i="22"/>
  <c r="BF132" i="23"/>
  <c r="BF174" i="23"/>
  <c r="BF133" i="25"/>
  <c r="BF137" i="25"/>
  <c r="BF145" i="25"/>
  <c r="BE131" i="26"/>
  <c r="BE159" i="26"/>
  <c r="BE170" i="26"/>
  <c r="BE178" i="26"/>
  <c r="BE191" i="26"/>
  <c r="BE195" i="26"/>
  <c r="BE140" i="27"/>
  <c r="BE175" i="27"/>
  <c r="BE179" i="27"/>
  <c r="BE191" i="27"/>
  <c r="BE245" i="27"/>
  <c r="BE253" i="27"/>
  <c r="BE265" i="27"/>
  <c r="BE279" i="27"/>
  <c r="BE297" i="27"/>
  <c r="BE312" i="27"/>
  <c r="BE327" i="27"/>
  <c r="BE141" i="28"/>
  <c r="BE255" i="28"/>
  <c r="BE285" i="28"/>
  <c r="BE308" i="28"/>
  <c r="F144" i="2"/>
  <c r="BF178" i="2"/>
  <c r="BF296" i="2"/>
  <c r="BF298" i="2"/>
  <c r="BF302" i="2"/>
  <c r="BF307" i="2"/>
  <c r="BF311" i="2"/>
  <c r="BF346" i="2"/>
  <c r="BF362" i="2"/>
  <c r="BF370" i="2"/>
  <c r="BF402" i="2"/>
  <c r="BF406" i="2"/>
  <c r="BF419" i="2"/>
  <c r="BF454" i="2"/>
  <c r="BF460" i="2"/>
  <c r="BF491" i="2"/>
  <c r="BF514" i="2"/>
  <c r="BF518" i="2"/>
  <c r="BF545" i="2"/>
  <c r="BF578" i="2"/>
  <c r="BF591" i="2"/>
  <c r="BF606" i="2"/>
  <c r="BF624" i="2"/>
  <c r="BF642" i="2"/>
  <c r="BF696" i="2"/>
  <c r="BF710" i="2"/>
  <c r="BF716" i="2"/>
  <c r="BF722" i="2"/>
  <c r="BF728" i="2"/>
  <c r="BF735" i="2"/>
  <c r="BF742" i="2"/>
  <c r="BF770" i="2"/>
  <c r="BF806" i="2"/>
  <c r="BF849" i="2"/>
  <c r="BF881" i="2"/>
  <c r="BF893" i="2"/>
  <c r="BF899" i="2"/>
  <c r="BF919" i="2"/>
  <c r="BF927" i="2"/>
  <c r="BF952" i="2"/>
  <c r="BF986" i="2"/>
  <c r="BF988" i="2"/>
  <c r="BF1006" i="2"/>
  <c r="BF1027" i="2"/>
  <c r="BF1083" i="2"/>
  <c r="BF1088" i="2"/>
  <c r="BF1097" i="2"/>
  <c r="BF1134" i="2"/>
  <c r="BF1154" i="2"/>
  <c r="BF1159" i="2"/>
  <c r="BF1165" i="2"/>
  <c r="BF1183" i="2"/>
  <c r="BF1187" i="2"/>
  <c r="BF1189" i="2"/>
  <c r="BF1199" i="2"/>
  <c r="BF1215" i="2"/>
  <c r="BF158" i="3"/>
  <c r="BF221" i="3"/>
  <c r="BF238" i="3"/>
  <c r="BF243" i="3"/>
  <c r="BF256" i="3"/>
  <c r="BF272" i="3"/>
  <c r="BF297" i="3"/>
  <c r="BF314" i="3"/>
  <c r="BF341" i="3"/>
  <c r="BF503" i="3"/>
  <c r="BF512" i="3"/>
  <c r="E85" i="4"/>
  <c r="F95" i="4"/>
  <c r="BF139" i="4"/>
  <c r="BF141" i="4"/>
  <c r="BF162" i="4"/>
  <c r="BF164" i="4"/>
  <c r="BF166" i="4"/>
  <c r="BF173" i="4"/>
  <c r="BF176" i="4"/>
  <c r="BF181" i="4"/>
  <c r="BF182" i="4"/>
  <c r="BF184" i="4"/>
  <c r="BF198" i="4"/>
  <c r="BF201" i="4"/>
  <c r="BF202" i="4"/>
  <c r="BF204" i="4"/>
  <c r="BF214" i="4"/>
  <c r="E85" i="5"/>
  <c r="J96" i="5"/>
  <c r="BF194" i="5"/>
  <c r="BF196" i="5"/>
  <c r="BF203" i="5"/>
  <c r="BF205" i="5"/>
  <c r="BF237" i="5"/>
  <c r="BF247" i="5"/>
  <c r="BF253" i="5"/>
  <c r="BF256" i="5"/>
  <c r="BF272" i="5"/>
  <c r="BF274" i="5"/>
  <c r="BF169" i="6"/>
  <c r="BF199" i="6"/>
  <c r="BF226" i="6"/>
  <c r="BF227" i="6"/>
  <c r="BF247" i="6"/>
  <c r="BF268" i="6"/>
  <c r="BF271" i="6"/>
  <c r="BF287" i="6"/>
  <c r="BK258" i="6"/>
  <c r="J258" i="6"/>
  <c r="J128" i="6"/>
  <c r="BK286" i="6"/>
  <c r="J286" i="6"/>
  <c r="J136" i="6"/>
  <c r="BF151" i="7"/>
  <c r="BF153" i="7"/>
  <c r="BF160" i="7"/>
  <c r="BF166" i="7"/>
  <c r="BF170" i="7"/>
  <c r="BF172" i="7"/>
  <c r="BF175" i="7"/>
  <c r="J95" i="8"/>
  <c r="F143" i="8"/>
  <c r="F144" i="8"/>
  <c r="BF151" i="8"/>
  <c r="BF155" i="8"/>
  <c r="BF157" i="8"/>
  <c r="BF174" i="8"/>
  <c r="BK152" i="8"/>
  <c r="J152" i="8"/>
  <c r="J102" i="8"/>
  <c r="BK181" i="8"/>
  <c r="J181" i="8"/>
  <c r="J112" i="8"/>
  <c r="BK184" i="8"/>
  <c r="J184" i="8"/>
  <c r="J114" i="8"/>
  <c r="E85" i="10"/>
  <c r="BF150" i="11"/>
  <c r="BF190" i="11"/>
  <c r="BF266" i="11"/>
  <c r="BF268" i="11"/>
  <c r="BF270" i="11"/>
  <c r="BF274" i="11"/>
  <c r="BF278" i="11"/>
  <c r="BF282" i="11"/>
  <c r="BF311" i="11"/>
  <c r="BF346" i="11"/>
  <c r="BF392" i="11"/>
  <c r="BF398" i="11"/>
  <c r="BF409" i="11"/>
  <c r="BF714" i="11"/>
  <c r="BF716" i="11"/>
  <c r="BF720" i="11"/>
  <c r="BF738" i="11"/>
  <c r="BF752" i="11"/>
  <c r="BF763" i="11"/>
  <c r="BF791" i="11"/>
  <c r="BF812" i="11"/>
  <c r="BF824" i="11"/>
  <c r="BF832" i="11"/>
  <c r="BF837" i="11"/>
  <c r="BF847" i="11"/>
  <c r="BF891" i="11"/>
  <c r="BF893" i="11"/>
  <c r="BF899" i="11"/>
  <c r="BF931" i="11"/>
  <c r="BF939" i="11"/>
  <c r="BF943" i="11"/>
  <c r="BF945" i="11"/>
  <c r="BF980" i="11"/>
  <c r="BF982" i="11"/>
  <c r="BF998" i="11"/>
  <c r="BF1002" i="11"/>
  <c r="BF1008" i="11"/>
  <c r="BF1012" i="11"/>
  <c r="BF1016" i="11"/>
  <c r="BF1043" i="11"/>
  <c r="BF1049" i="11"/>
  <c r="BF1063" i="11"/>
  <c r="BF1108" i="11"/>
  <c r="BF1110" i="11"/>
  <c r="BF1116" i="11"/>
  <c r="BF1119" i="11"/>
  <c r="BF1121" i="11"/>
  <c r="BF1123" i="11"/>
  <c r="BF1125" i="11"/>
  <c r="BF1131" i="11"/>
  <c r="BF1134" i="11"/>
  <c r="BF1136" i="11"/>
  <c r="BF1159" i="11"/>
  <c r="BF1162" i="11"/>
  <c r="BF1177" i="11"/>
  <c r="BK1164" i="11"/>
  <c r="J1164" i="11"/>
  <c r="J121" i="11"/>
  <c r="E85" i="12"/>
  <c r="F94" i="12"/>
  <c r="J127" i="12"/>
  <c r="BF154" i="12"/>
  <c r="BF191" i="12"/>
  <c r="BF193" i="12"/>
  <c r="BF219" i="12"/>
  <c r="BF226" i="12"/>
  <c r="BF228" i="12"/>
  <c r="BF231" i="12"/>
  <c r="E125" i="13"/>
  <c r="BF142" i="13"/>
  <c r="BF150" i="13"/>
  <c r="BF162" i="13"/>
  <c r="BF174" i="13"/>
  <c r="BF218" i="13"/>
  <c r="BF221" i="13"/>
  <c r="BF243" i="13"/>
  <c r="BF249" i="13"/>
  <c r="BF272" i="13"/>
  <c r="BF286" i="13"/>
  <c r="BF297" i="13"/>
  <c r="BF303" i="13"/>
  <c r="BF310" i="13"/>
  <c r="BF326" i="13"/>
  <c r="BF341" i="13"/>
  <c r="BF351" i="13"/>
  <c r="BF358" i="13"/>
  <c r="BF368" i="13"/>
  <c r="BF399" i="13"/>
  <c r="BF402" i="13"/>
  <c r="BF408" i="13"/>
  <c r="BF433" i="13"/>
  <c r="BF468" i="13"/>
  <c r="BF499" i="13"/>
  <c r="BF509" i="13"/>
  <c r="BF525" i="13"/>
  <c r="F131" i="14"/>
  <c r="BF148" i="14"/>
  <c r="BF153" i="14"/>
  <c r="BF158" i="14"/>
  <c r="BF164" i="14"/>
  <c r="BF168" i="14"/>
  <c r="BF177" i="14"/>
  <c r="BF184" i="14"/>
  <c r="BF185" i="14"/>
  <c r="BF203" i="14"/>
  <c r="BF211" i="14"/>
  <c r="BF214" i="14"/>
  <c r="BF215" i="14"/>
  <c r="J96" i="15"/>
  <c r="J156" i="15"/>
  <c r="BF170" i="15"/>
  <c r="BF174" i="15"/>
  <c r="BF185" i="15"/>
  <c r="BF190" i="15"/>
  <c r="BF191" i="15"/>
  <c r="BF192" i="15"/>
  <c r="BF196" i="15"/>
  <c r="BF200" i="15"/>
  <c r="BF213" i="15"/>
  <c r="BF221" i="15"/>
  <c r="BF237" i="15"/>
  <c r="BF276" i="15"/>
  <c r="BF283" i="15"/>
  <c r="BF292" i="15"/>
  <c r="BF293" i="15"/>
  <c r="BF170" i="16"/>
  <c r="BF182" i="16"/>
  <c r="BF194" i="16"/>
  <c r="BF200" i="16"/>
  <c r="BF227" i="16"/>
  <c r="BF234" i="16"/>
  <c r="BF265" i="16"/>
  <c r="BF276" i="16"/>
  <c r="BK218" i="16"/>
  <c r="J218" i="16"/>
  <c r="J115" i="16"/>
  <c r="BK220" i="16"/>
  <c r="J220" i="16"/>
  <c r="J116" i="16"/>
  <c r="BK242" i="16"/>
  <c r="J242" i="16"/>
  <c r="J121" i="16"/>
  <c r="F95" i="17"/>
  <c r="BF141" i="17"/>
  <c r="BF142" i="17"/>
  <c r="BF144" i="17"/>
  <c r="BF155" i="17"/>
  <c r="BF161" i="17"/>
  <c r="BF165" i="17"/>
  <c r="BF173" i="17"/>
  <c r="BF175" i="17"/>
  <c r="BF177" i="17"/>
  <c r="BF160" i="18"/>
  <c r="BF161" i="18"/>
  <c r="BF168" i="18"/>
  <c r="BF200" i="18"/>
  <c r="E85" i="21"/>
  <c r="BE128" i="21"/>
  <c r="BE136" i="21"/>
  <c r="BE148" i="21"/>
  <c r="BE169" i="21"/>
  <c r="BE175" i="21"/>
  <c r="E85" i="22"/>
  <c r="J94" i="22"/>
  <c r="F125" i="22"/>
  <c r="BF159" i="22"/>
  <c r="BF193" i="22"/>
  <c r="BF162" i="23"/>
  <c r="BF153" i="24"/>
  <c r="BE129" i="26"/>
  <c r="BE167" i="26"/>
  <c r="BE182" i="26"/>
  <c r="BE193" i="26"/>
  <c r="BE199" i="26"/>
  <c r="BE201" i="26"/>
  <c r="BE207" i="26"/>
  <c r="BE211" i="26"/>
  <c r="BE216" i="26"/>
  <c r="F94" i="27"/>
  <c r="BE130" i="27"/>
  <c r="BE144" i="27"/>
  <c r="BE151" i="27"/>
  <c r="BE228" i="27"/>
  <c r="BE234" i="27"/>
  <c r="BE261" i="27"/>
  <c r="BE137" i="28"/>
  <c r="BE224" i="28"/>
  <c r="BE234" i="28"/>
  <c r="BE261" i="28"/>
  <c r="BE352" i="28"/>
  <c r="BE359" i="28"/>
  <c r="BE364" i="28"/>
  <c r="J91" i="29"/>
  <c r="J121" i="29"/>
  <c r="BE129" i="29"/>
  <c r="BF152" i="30"/>
  <c r="BF156" i="30"/>
  <c r="BF172" i="30"/>
  <c r="BF210" i="30"/>
  <c r="BF247" i="30"/>
  <c r="F94" i="31"/>
  <c r="BF178" i="31"/>
  <c r="BF143" i="32"/>
  <c r="BF163" i="33"/>
  <c r="J120" i="34"/>
  <c r="BE148" i="34"/>
  <c r="BE167" i="34"/>
  <c r="BE183" i="34"/>
  <c r="BE264" i="34"/>
  <c r="BE266" i="34"/>
  <c r="BE270" i="34"/>
  <c r="E112" i="36"/>
  <c r="J93" i="37"/>
  <c r="F128" i="37"/>
  <c r="BF138" i="37"/>
  <c r="BF140" i="37"/>
  <c r="BF145" i="37"/>
  <c r="BK150" i="37"/>
  <c r="J150" i="37"/>
  <c r="J106" i="37"/>
  <c r="J91" i="38"/>
  <c r="BF137" i="38"/>
  <c r="BF140" i="38"/>
  <c r="BF123" i="10"/>
  <c r="BF155" i="11"/>
  <c r="BF174" i="11"/>
  <c r="BF264" i="11"/>
  <c r="BF302" i="11"/>
  <c r="BF317" i="11"/>
  <c r="BF336" i="11"/>
  <c r="BF390" i="11"/>
  <c r="BF402" i="11"/>
  <c r="BF439" i="11"/>
  <c r="BF466" i="11"/>
  <c r="BE287" i="27"/>
  <c r="E114" i="28"/>
  <c r="BE145" i="28"/>
  <c r="BE242" i="28"/>
  <c r="BE253" i="28"/>
  <c r="BE259" i="28"/>
  <c r="BE288" i="28"/>
  <c r="BE302" i="28"/>
  <c r="BE329" i="28"/>
  <c r="F94" i="29"/>
  <c r="BK126" i="29"/>
  <c r="J126" i="29"/>
  <c r="J100" i="29"/>
  <c r="BK128" i="29"/>
  <c r="J128" i="29"/>
  <c r="J101" i="29"/>
  <c r="E85" i="30"/>
  <c r="J91" i="30"/>
  <c r="BF130" i="30"/>
  <c r="BF134" i="30"/>
  <c r="BF138" i="30"/>
  <c r="BF141" i="30"/>
  <c r="BF200" i="30"/>
  <c r="BF216" i="30"/>
  <c r="BF220" i="30"/>
  <c r="BF231" i="30"/>
  <c r="BF237" i="30"/>
  <c r="BF148" i="31"/>
  <c r="BF186" i="31"/>
  <c r="BF217" i="31"/>
  <c r="BF228" i="31"/>
  <c r="BF234" i="31"/>
  <c r="BK185" i="31"/>
  <c r="J185" i="31" s="1"/>
  <c r="J101" i="31" s="1"/>
  <c r="BF275" i="32"/>
  <c r="BF281" i="32"/>
  <c r="BK208" i="32"/>
  <c r="J208" i="32" s="1"/>
  <c r="J101" i="32" s="1"/>
  <c r="BK213" i="32"/>
  <c r="J213" i="32" s="1"/>
  <c r="J102" i="32" s="1"/>
  <c r="BK291" i="32"/>
  <c r="J291" i="32" s="1"/>
  <c r="J104" i="32" s="1"/>
  <c r="BF140" i="33"/>
  <c r="BF147" i="33"/>
  <c r="BF209" i="33"/>
  <c r="BF214" i="33"/>
  <c r="BF222" i="33"/>
  <c r="BF263" i="33"/>
  <c r="BF287" i="33"/>
  <c r="BK291" i="33"/>
  <c r="J291" i="33" s="1"/>
  <c r="J104" i="33" s="1"/>
  <c r="BE295" i="34"/>
  <c r="BK136" i="35"/>
  <c r="J136" i="35" s="1"/>
  <c r="J102" i="35" s="1"/>
  <c r="J93" i="36"/>
  <c r="F120" i="36"/>
  <c r="BF137" i="36"/>
  <c r="BK154" i="37"/>
  <c r="J154" i="37"/>
  <c r="J108" i="37" s="1"/>
  <c r="J93" i="38"/>
  <c r="BF142" i="38"/>
  <c r="BF144" i="38"/>
  <c r="BF150" i="38"/>
  <c r="BF158" i="38"/>
  <c r="F120" i="39"/>
  <c r="BF137" i="40"/>
  <c r="E85" i="41"/>
  <c r="J89" i="41"/>
  <c r="F92" i="41"/>
  <c r="J92" i="41"/>
  <c r="BE126" i="41"/>
  <c r="BE129" i="41"/>
  <c r="BE132" i="41"/>
  <c r="BE135" i="41"/>
  <c r="BE139" i="41"/>
  <c r="BE143" i="41"/>
  <c r="BE146" i="41"/>
  <c r="BE149" i="41"/>
  <c r="BE153" i="41"/>
  <c r="BE156" i="41"/>
  <c r="BF504" i="11"/>
  <c r="BE133" i="34"/>
  <c r="BE137" i="34"/>
  <c r="BE214" i="34"/>
  <c r="BE258" i="34"/>
  <c r="E112" i="35"/>
  <c r="J120" i="35"/>
  <c r="J91" i="36"/>
  <c r="BF126" i="36"/>
  <c r="BF134" i="36"/>
  <c r="BK134" i="37"/>
  <c r="BF624" i="11"/>
  <c r="BF642" i="11"/>
  <c r="BF657" i="11"/>
  <c r="BF700" i="11"/>
  <c r="J93" i="18"/>
  <c r="F143" i="18"/>
  <c r="J144" i="18"/>
  <c r="BF149" i="18"/>
  <c r="BF170" i="18"/>
  <c r="BF173" i="18"/>
  <c r="BF198" i="18"/>
  <c r="BK152" i="18"/>
  <c r="J152" i="18" s="1"/>
  <c r="J102" i="18" s="1"/>
  <c r="BK181" i="18"/>
  <c r="J181" i="18" s="1"/>
  <c r="J112" i="18" s="1"/>
  <c r="BF123" i="19"/>
  <c r="F36" i="19" s="1"/>
  <c r="BA116" i="1" s="1"/>
  <c r="BF131" i="22"/>
  <c r="BK177" i="22"/>
  <c r="J177" i="22"/>
  <c r="J103" i="22"/>
  <c r="BK204" i="23"/>
  <c r="J204" i="23"/>
  <c r="J104" i="23"/>
  <c r="J94" i="24"/>
  <c r="BK152" i="24"/>
  <c r="J152" i="24"/>
  <c r="J102" i="24"/>
  <c r="J91" i="25"/>
  <c r="BK152" i="25"/>
  <c r="J152" i="25" s="1"/>
  <c r="J102" i="25" s="1"/>
  <c r="J119" i="26"/>
  <c r="BE143" i="26"/>
  <c r="BE150" i="26"/>
  <c r="BE209" i="26"/>
  <c r="BE259" i="27"/>
  <c r="BE271" i="27"/>
  <c r="BE277" i="27"/>
  <c r="BE335" i="27"/>
  <c r="BE345" i="27"/>
  <c r="BE191" i="28"/>
  <c r="BE195" i="28"/>
  <c r="BE217" i="28"/>
  <c r="BE292" i="28"/>
  <c r="BE306" i="28"/>
  <c r="BE331" i="28"/>
  <c r="BE341" i="28"/>
  <c r="BE345" i="28"/>
  <c r="BE348" i="28"/>
  <c r="BK233" i="28"/>
  <c r="J233" i="28"/>
  <c r="J101" i="28"/>
  <c r="BF160" i="30"/>
  <c r="BF138" i="31"/>
  <c r="BF160" i="31"/>
  <c r="BF164" i="31"/>
  <c r="BF181" i="31"/>
  <c r="BF221" i="31"/>
  <c r="BF231" i="31"/>
  <c r="BF168" i="32"/>
  <c r="BF180" i="32"/>
  <c r="BF225" i="32"/>
  <c r="BF259" i="32"/>
  <c r="BF283" i="32"/>
  <c r="BF238" i="33"/>
  <c r="BF245" i="33"/>
  <c r="BF267" i="33"/>
  <c r="BF279" i="33"/>
  <c r="BF306" i="33"/>
  <c r="BE159" i="34"/>
  <c r="BE223" i="34"/>
  <c r="BE226" i="34"/>
  <c r="BE251" i="34"/>
  <c r="BE312" i="34"/>
  <c r="F94" i="35"/>
  <c r="BF130" i="35"/>
  <c r="BF127" i="36"/>
  <c r="BF128" i="36"/>
  <c r="BF131" i="36"/>
  <c r="BK136" i="36"/>
  <c r="J136" i="36"/>
  <c r="J102" i="36"/>
  <c r="J126" i="37"/>
  <c r="BF135" i="37"/>
  <c r="BF137" i="37"/>
  <c r="BF144" i="37"/>
  <c r="BK151" i="38"/>
  <c r="J151" i="38"/>
  <c r="J107" i="38"/>
  <c r="J94" i="40"/>
  <c r="F120" i="40"/>
  <c r="BE169" i="41"/>
  <c r="BF491" i="11"/>
  <c r="BK127" i="21"/>
  <c r="J127" i="21" s="1"/>
  <c r="J98" i="21" s="1"/>
  <c r="BF178" i="22"/>
  <c r="BF183" i="22"/>
  <c r="BF187" i="22"/>
  <c r="BF192" i="22"/>
  <c r="BF150" i="23"/>
  <c r="BF129" i="24"/>
  <c r="BF140" i="24"/>
  <c r="BF143" i="24"/>
  <c r="BF159" i="24"/>
  <c r="BF157" i="25"/>
  <c r="BF161" i="25"/>
  <c r="BE138" i="26"/>
  <c r="BE172" i="26"/>
  <c r="BE185" i="26"/>
  <c r="BK215" i="26"/>
  <c r="J215" i="26"/>
  <c r="J102" i="26"/>
  <c r="BE159" i="27"/>
  <c r="BE167" i="27"/>
  <c r="BE199" i="27"/>
  <c r="BE211" i="27"/>
  <c r="BE215" i="27"/>
  <c r="BE273" i="27"/>
  <c r="BE306" i="27"/>
  <c r="BE342" i="27"/>
  <c r="BE174" i="28"/>
  <c r="BE183" i="28"/>
  <c r="BE187" i="28"/>
  <c r="BE324" i="28"/>
  <c r="E85" i="29"/>
  <c r="J93" i="29"/>
  <c r="F120" i="29"/>
  <c r="BF192" i="30"/>
  <c r="BF207" i="30"/>
  <c r="BF213" i="30"/>
  <c r="BF223" i="30"/>
  <c r="BF227" i="30"/>
  <c r="BF172" i="31"/>
  <c r="BF190" i="31"/>
  <c r="BF147" i="32"/>
  <c r="BF151" i="32"/>
  <c r="BF163" i="32"/>
  <c r="BF172" i="32"/>
  <c r="BF184" i="32"/>
  <c r="BF242" i="32"/>
  <c r="BF287" i="32"/>
  <c r="BF180" i="33"/>
  <c r="BF275" i="33"/>
  <c r="BE302" i="34"/>
  <c r="BF146" i="37"/>
  <c r="BK159" i="41"/>
  <c r="J159" i="41"/>
  <c r="J102" i="41"/>
  <c r="J94" i="2"/>
  <c r="BF180" i="2"/>
  <c r="BF183" i="2"/>
  <c r="BF213" i="2"/>
  <c r="BF221" i="2"/>
  <c r="BF240" i="2"/>
  <c r="BF245" i="2"/>
  <c r="BF260" i="2"/>
  <c r="BF266" i="2"/>
  <c r="BF270" i="2"/>
  <c r="BF274" i="2"/>
  <c r="BF289" i="2"/>
  <c r="BF315" i="2"/>
  <c r="BF336" i="2"/>
  <c r="BF344" i="2"/>
  <c r="BF350" i="2"/>
  <c r="BF376" i="2"/>
  <c r="BF383" i="2"/>
  <c r="BF423" i="2"/>
  <c r="BF437" i="2"/>
  <c r="BF480" i="2"/>
  <c r="BF482" i="2"/>
  <c r="BF493" i="2"/>
  <c r="BF497" i="2"/>
  <c r="BF550" i="2"/>
  <c r="BF609" i="2"/>
  <c r="BF662" i="2"/>
  <c r="BF720" i="2"/>
  <c r="BF748" i="2"/>
  <c r="BF759" i="2"/>
  <c r="BF772" i="2"/>
  <c r="BF775" i="2"/>
  <c r="BF783" i="2"/>
  <c r="BF791" i="2"/>
  <c r="BF814" i="2"/>
  <c r="BF837" i="2"/>
  <c r="BF843" i="2"/>
  <c r="BF847" i="2"/>
  <c r="BF858" i="2"/>
  <c r="BF861" i="2"/>
  <c r="BF891" i="2"/>
  <c r="BF906" i="2"/>
  <c r="BF915" i="2"/>
  <c r="BF923" i="2"/>
  <c r="BF931" i="2"/>
  <c r="BF935" i="2"/>
  <c r="BF947" i="2"/>
  <c r="BF958" i="2"/>
  <c r="BF966" i="2"/>
  <c r="BF980" i="2"/>
  <c r="BF990" i="2"/>
  <c r="BF1004" i="2"/>
  <c r="BF1019" i="2"/>
  <c r="BF1031" i="2"/>
  <c r="BF1043" i="2"/>
  <c r="BF1061" i="2"/>
  <c r="BF1065" i="2"/>
  <c r="BF1074" i="2"/>
  <c r="BF1110" i="2"/>
  <c r="BK1164" i="2"/>
  <c r="J1164" i="2"/>
  <c r="J121" i="2"/>
  <c r="J93" i="3"/>
  <c r="E125" i="3"/>
  <c r="BF146" i="3"/>
  <c r="BF174" i="3"/>
  <c r="BF188" i="3"/>
  <c r="BF198" i="3"/>
  <c r="BF206" i="3"/>
  <c r="BF224" i="3"/>
  <c r="BF231" i="3"/>
  <c r="BF258" i="3"/>
  <c r="BF294" i="3"/>
  <c r="BF333" i="3"/>
  <c r="BF344" i="3"/>
  <c r="BF364" i="3"/>
  <c r="BF368" i="3"/>
  <c r="BF396" i="3"/>
  <c r="BF433" i="3"/>
  <c r="BF468" i="3"/>
  <c r="BF476" i="3"/>
  <c r="BF489" i="3"/>
  <c r="BF494" i="3"/>
  <c r="BF509" i="3"/>
  <c r="BK187" i="3"/>
  <c r="J187" i="3"/>
  <c r="J103" i="3"/>
  <c r="BK192" i="3"/>
  <c r="J192" i="3"/>
  <c r="J104" i="3"/>
  <c r="BK535" i="3"/>
  <c r="J535" i="3"/>
  <c r="J113" i="3"/>
  <c r="J96" i="4"/>
  <c r="BF142" i="4"/>
  <c r="BF159" i="4"/>
  <c r="BF167" i="4"/>
  <c r="BF171" i="4"/>
  <c r="BF178" i="4"/>
  <c r="BF187" i="4"/>
  <c r="BF189" i="4"/>
  <c r="BF190" i="4"/>
  <c r="BF191" i="4"/>
  <c r="BF195" i="4"/>
  <c r="BF196" i="4"/>
  <c r="BF199" i="4"/>
  <c r="J93" i="5"/>
  <c r="F96" i="5"/>
  <c r="F158" i="5"/>
  <c r="BF169" i="5"/>
  <c r="BF172" i="5"/>
  <c r="BF197" i="5"/>
  <c r="BF199" i="5"/>
  <c r="BF207" i="5"/>
  <c r="BF211" i="5"/>
  <c r="BF216" i="5"/>
  <c r="BF228" i="5"/>
  <c r="BF239" i="5"/>
  <c r="BF243" i="5"/>
  <c r="BF249" i="5"/>
  <c r="BF260" i="5"/>
  <c r="BF261" i="5"/>
  <c r="BF266" i="5"/>
  <c r="BF285" i="5"/>
  <c r="BK202" i="5"/>
  <c r="J202" i="5"/>
  <c r="J110" i="5"/>
  <c r="BK234" i="5"/>
  <c r="J234" i="5"/>
  <c r="J118" i="5"/>
  <c r="BK236" i="5"/>
  <c r="J236" i="5"/>
  <c r="J119" i="5"/>
  <c r="BK242" i="5"/>
  <c r="J242" i="5"/>
  <c r="J123" i="5"/>
  <c r="J96" i="6"/>
  <c r="J157" i="6"/>
  <c r="BF165" i="6"/>
  <c r="BF166" i="6"/>
  <c r="BF188" i="6"/>
  <c r="BF191" i="6"/>
  <c r="BF201" i="6"/>
  <c r="BF202" i="6"/>
  <c r="BF204" i="6"/>
  <c r="BF210" i="6"/>
  <c r="BF223" i="6"/>
  <c r="BF224" i="6"/>
  <c r="BF233" i="6"/>
  <c r="BF237" i="6"/>
  <c r="BF240" i="6"/>
  <c r="BF267" i="6"/>
  <c r="BF270" i="6"/>
  <c r="BK264" i="6"/>
  <c r="J264" i="6"/>
  <c r="J130" i="6"/>
  <c r="J93" i="7"/>
  <c r="F125" i="7"/>
  <c r="BF130" i="7"/>
  <c r="BF131" i="7"/>
  <c r="BF133" i="7"/>
  <c r="BF134" i="7"/>
  <c r="BF135" i="7"/>
  <c r="BF136" i="7"/>
  <c r="BF146" i="7"/>
  <c r="BF154" i="7"/>
  <c r="BF167" i="7"/>
  <c r="BF174" i="7"/>
  <c r="BK176" i="7"/>
  <c r="J176" i="7"/>
  <c r="J104" i="7"/>
  <c r="J93" i="8"/>
  <c r="J144" i="8"/>
  <c r="BF150" i="8"/>
  <c r="BF158" i="8"/>
  <c r="BF166" i="8"/>
  <c r="BF173" i="8"/>
  <c r="BF180" i="8"/>
  <c r="BF193" i="8"/>
  <c r="J91" i="11"/>
  <c r="BF160" i="11"/>
  <c r="BF164" i="11"/>
  <c r="BF215" i="11"/>
  <c r="BF296" i="11"/>
  <c r="BF322" i="11"/>
  <c r="BF456" i="11"/>
  <c r="BF458" i="11"/>
  <c r="BF497" i="11"/>
  <c r="BF518" i="11"/>
  <c r="BF526" i="11"/>
  <c r="BF550" i="11"/>
  <c r="BF558" i="11"/>
  <c r="BF578" i="11"/>
  <c r="BF591" i="11"/>
  <c r="BF710" i="11"/>
  <c r="BF722" i="11"/>
  <c r="BF759" i="11"/>
  <c r="BF781" i="11"/>
  <c r="BF793" i="11"/>
  <c r="BF801" i="11"/>
  <c r="BF806" i="11"/>
  <c r="BF808" i="11"/>
  <c r="BF814" i="11"/>
  <c r="BF826" i="11"/>
  <c r="BF877" i="11"/>
  <c r="BF908" i="11"/>
  <c r="BF923" i="11"/>
  <c r="BF952" i="11"/>
  <c r="BF956" i="11"/>
  <c r="BF960" i="11"/>
  <c r="BF962" i="11"/>
  <c r="BF966" i="11"/>
  <c r="BF971" i="11"/>
  <c r="BF978" i="11"/>
  <c r="BF996" i="11"/>
  <c r="BF1004" i="11"/>
  <c r="BF1006" i="11"/>
  <c r="BF1010" i="11"/>
  <c r="BF1031" i="11"/>
  <c r="BF1041" i="11"/>
  <c r="BF1061" i="11"/>
  <c r="BF1074" i="11"/>
  <c r="BF1081" i="11"/>
  <c r="BF1100" i="11"/>
  <c r="BF1144" i="11"/>
  <c r="BF1183" i="11"/>
  <c r="BF137" i="12"/>
  <c r="BF146" i="12"/>
  <c r="BF165" i="12"/>
  <c r="BF179" i="12"/>
  <c r="BF203" i="12"/>
  <c r="BF221" i="12"/>
  <c r="BF224" i="12"/>
  <c r="BF170" i="13"/>
  <c r="BF198" i="13"/>
  <c r="BF206" i="13"/>
  <c r="BF231" i="13"/>
  <c r="BF234" i="13"/>
  <c r="BF247" i="13"/>
  <c r="BF275" i="13"/>
  <c r="BF294" i="13"/>
  <c r="BF300" i="13"/>
  <c r="BF333" i="13"/>
  <c r="BF354" i="13"/>
  <c r="BF364" i="13"/>
  <c r="BF382" i="13"/>
  <c r="BF390" i="13"/>
  <c r="BF405" i="13"/>
  <c r="BF428" i="13"/>
  <c r="BF443" i="13"/>
  <c r="BF494" i="13"/>
  <c r="BF533" i="13"/>
  <c r="BF537" i="13"/>
  <c r="BF540" i="13"/>
  <c r="BF544" i="13"/>
  <c r="BF548" i="13"/>
  <c r="BK187" i="13"/>
  <c r="J187" i="13"/>
  <c r="J103" i="13"/>
  <c r="BK192" i="13"/>
  <c r="J192" i="13"/>
  <c r="J104" i="13"/>
  <c r="J95" i="14"/>
  <c r="J96" i="14"/>
  <c r="BF140" i="14"/>
  <c r="BF141" i="14"/>
  <c r="BF142" i="14"/>
  <c r="BF143" i="14"/>
  <c r="BF147" i="14"/>
  <c r="BF155" i="14"/>
  <c r="BF159" i="14"/>
  <c r="BF161" i="14"/>
  <c r="BF165" i="14"/>
  <c r="BF171" i="14"/>
  <c r="BF173" i="14"/>
  <c r="BF176" i="14"/>
  <c r="BF179" i="14"/>
  <c r="BF189" i="14"/>
  <c r="BF193" i="14"/>
  <c r="BF198" i="14"/>
  <c r="BF201" i="14"/>
  <c r="BF205" i="14"/>
  <c r="BF208" i="14"/>
  <c r="BF216" i="14"/>
  <c r="BF168" i="15"/>
  <c r="BF203" i="15"/>
  <c r="BF219" i="15"/>
  <c r="BF222" i="15"/>
  <c r="BF224" i="15"/>
  <c r="BF225" i="15"/>
  <c r="BF231" i="15"/>
  <c r="BF239" i="15"/>
  <c r="BF245" i="15"/>
  <c r="BF248" i="15"/>
  <c r="BF250" i="15"/>
  <c r="BF261" i="15"/>
  <c r="BF263" i="15"/>
  <c r="BK178" i="15"/>
  <c r="J178" i="15"/>
  <c r="J106" i="15"/>
  <c r="BK230" i="15"/>
  <c r="J230" i="15"/>
  <c r="J116" i="15"/>
  <c r="BK232" i="15"/>
  <c r="J232" i="15"/>
  <c r="J117" i="15"/>
  <c r="BK234" i="15"/>
  <c r="J234" i="15"/>
  <c r="J118" i="15"/>
  <c r="BK236" i="15"/>
  <c r="J236" i="15"/>
  <c r="J119" i="15"/>
  <c r="BK238" i="15"/>
  <c r="J238" i="15"/>
  <c r="J120" i="15"/>
  <c r="BK242" i="15"/>
  <c r="J242" i="15"/>
  <c r="J123" i="15"/>
  <c r="BK271" i="15"/>
  <c r="J271" i="15"/>
  <c r="J126" i="15"/>
  <c r="BK273" i="15"/>
  <c r="J273" i="15"/>
  <c r="J127" i="15"/>
  <c r="BK275" i="15"/>
  <c r="J275" i="15"/>
  <c r="J128" i="15"/>
  <c r="BK277" i="15"/>
  <c r="J277" i="15"/>
  <c r="J129" i="15"/>
  <c r="BK279" i="15"/>
  <c r="J279" i="15"/>
  <c r="J130" i="15"/>
  <c r="BK286" i="15"/>
  <c r="J286" i="15"/>
  <c r="J133" i="15"/>
  <c r="BK295" i="15"/>
  <c r="J295" i="15"/>
  <c r="J138" i="15"/>
  <c r="F158" i="16"/>
  <c r="BF189" i="16"/>
  <c r="BF195" i="16"/>
  <c r="BF203" i="16"/>
  <c r="BF204" i="16"/>
  <c r="BF206" i="16"/>
  <c r="BF207" i="16"/>
  <c r="BF209" i="16"/>
  <c r="BF210" i="16"/>
  <c r="BF213" i="16"/>
  <c r="BF223" i="16"/>
  <c r="BF226" i="16"/>
  <c r="BF229" i="16"/>
  <c r="BF248" i="16"/>
  <c r="BF258" i="16"/>
  <c r="BF260" i="16"/>
  <c r="BF261" i="16"/>
  <c r="BF263" i="16"/>
  <c r="BF284" i="16"/>
  <c r="BF286" i="16"/>
  <c r="BF136" i="17"/>
  <c r="BF146" i="17"/>
  <c r="BF158" i="17"/>
  <c r="BF164" i="17"/>
  <c r="BF172" i="17"/>
  <c r="BF154" i="18"/>
  <c r="BF155" i="18"/>
  <c r="BF158" i="18"/>
  <c r="BF159" i="18"/>
  <c r="BF180" i="18"/>
  <c r="BF196" i="18"/>
  <c r="BF197" i="18"/>
  <c r="BK177" i="18"/>
  <c r="J177" i="18"/>
  <c r="J110" i="18"/>
  <c r="BK199" i="18"/>
  <c r="J199" i="18"/>
  <c r="J119" i="18"/>
  <c r="J91" i="20"/>
  <c r="J92" i="21"/>
  <c r="BE132" i="21"/>
  <c r="BF137" i="22"/>
  <c r="BF155" i="23"/>
  <c r="BF159" i="23"/>
  <c r="BF168" i="23"/>
  <c r="F94" i="24"/>
  <c r="J94" i="25"/>
  <c r="BE129" i="34"/>
  <c r="BE171" i="34"/>
  <c r="BE191" i="34"/>
  <c r="BE198" i="34"/>
  <c r="BE275" i="34"/>
  <c r="BE284" i="34"/>
  <c r="BF137" i="35"/>
  <c r="J118" i="40"/>
  <c r="F121" i="40"/>
  <c r="BK138" i="41"/>
  <c r="J138" i="41"/>
  <c r="J99" i="41"/>
  <c r="BF208" i="4"/>
  <c r="BF209" i="4"/>
  <c r="BK210" i="4"/>
  <c r="J210" i="4"/>
  <c r="J109" i="4"/>
  <c r="J95" i="5"/>
  <c r="BF165" i="5"/>
  <c r="BF168" i="5"/>
  <c r="BF176" i="5"/>
  <c r="BF177" i="5"/>
  <c r="BF187" i="5"/>
  <c r="BF188" i="5"/>
  <c r="BF189" i="5"/>
  <c r="BF190" i="5"/>
  <c r="BF192" i="5"/>
  <c r="BF195" i="5"/>
  <c r="BF200" i="5"/>
  <c r="BF257" i="5"/>
  <c r="BF267" i="5"/>
  <c r="BF270" i="5"/>
  <c r="BF276" i="5"/>
  <c r="BF283" i="5"/>
  <c r="BF293" i="5"/>
  <c r="BF294" i="5"/>
  <c r="BK277" i="5"/>
  <c r="J277" i="5"/>
  <c r="J129" i="5"/>
  <c r="E85" i="6"/>
  <c r="F159" i="6"/>
  <c r="BF192" i="6"/>
  <c r="BF242" i="6"/>
  <c r="BF261" i="6"/>
  <c r="BF272" i="6"/>
  <c r="BF279" i="6"/>
  <c r="BF285" i="6"/>
  <c r="BF290" i="6"/>
  <c r="BK185" i="6"/>
  <c r="J185" i="6"/>
  <c r="J109" i="6"/>
  <c r="BK187" i="6"/>
  <c r="J187" i="6"/>
  <c r="J110" i="6"/>
  <c r="BK256" i="6"/>
  <c r="J256" i="6"/>
  <c r="J127" i="6"/>
  <c r="BF149" i="7"/>
  <c r="BF150" i="7"/>
  <c r="BF152" i="7"/>
  <c r="BF156" i="7"/>
  <c r="BF158" i="7"/>
  <c r="BF177" i="7"/>
  <c r="BF149" i="8"/>
  <c r="BF161" i="8"/>
  <c r="BF164" i="8"/>
  <c r="BF168" i="8"/>
  <c r="BF170" i="8"/>
  <c r="BF176" i="8"/>
  <c r="BF182" i="8"/>
  <c r="BF196" i="8"/>
  <c r="BF200" i="8"/>
  <c r="BK163" i="8"/>
  <c r="J163" i="8"/>
  <c r="J105" i="8"/>
  <c r="BK177" i="8"/>
  <c r="J177" i="8"/>
  <c r="J110" i="8"/>
  <c r="BF123" i="9"/>
  <c r="E135" i="11"/>
  <c r="BF217" i="11"/>
  <c r="BF255" i="11"/>
  <c r="BF364" i="11"/>
  <c r="BF372" i="11"/>
  <c r="BF423" i="11"/>
  <c r="BF430" i="11"/>
  <c r="BF437" i="11"/>
  <c r="BF443" i="11"/>
  <c r="BF449" i="11"/>
  <c r="BF482" i="11"/>
  <c r="BF484" i="11"/>
  <c r="BF533" i="11"/>
  <c r="BF145" i="23"/>
  <c r="BF148" i="23"/>
  <c r="BF164" i="23"/>
  <c r="BF166" i="23"/>
  <c r="BF220" i="23"/>
  <c r="BF223" i="23"/>
  <c r="E114" i="25"/>
  <c r="BF228" i="33"/>
  <c r="BF271" i="33"/>
  <c r="E114" i="34"/>
  <c r="BE175" i="34"/>
  <c r="BE179" i="34"/>
  <c r="BE254" i="34"/>
  <c r="BE261" i="34"/>
  <c r="BE315" i="34"/>
  <c r="BF129" i="35"/>
  <c r="BF134" i="35"/>
  <c r="BF135" i="35"/>
  <c r="BF135" i="36"/>
  <c r="BF148" i="37"/>
  <c r="BF155" i="37"/>
  <c r="BK141" i="37"/>
  <c r="J141" i="37"/>
  <c r="J103" i="37"/>
  <c r="BF127" i="39"/>
  <c r="BK136" i="40"/>
  <c r="J136" i="40"/>
  <c r="J102" i="40"/>
  <c r="BE167" i="41"/>
  <c r="BE130" i="21"/>
  <c r="BE144" i="21"/>
  <c r="BE164" i="21"/>
  <c r="BE167" i="21"/>
  <c r="BE177" i="21"/>
  <c r="BK219" i="21"/>
  <c r="J219" i="21"/>
  <c r="J102" i="21"/>
  <c r="BF143" i="22"/>
  <c r="BF150" i="22"/>
  <c r="BF154" i="22"/>
  <c r="BF185" i="22"/>
  <c r="BF170" i="23"/>
  <c r="BF208" i="23"/>
  <c r="BK131" i="23"/>
  <c r="J131" i="23"/>
  <c r="J100" i="23"/>
  <c r="BK224" i="23"/>
  <c r="J224" i="23"/>
  <c r="J107" i="23"/>
  <c r="BF157" i="24"/>
  <c r="BK147" i="24"/>
  <c r="J147" i="24"/>
  <c r="J101" i="24"/>
  <c r="BE141" i="26"/>
  <c r="BE161" i="26"/>
  <c r="BE165" i="26"/>
  <c r="BE205" i="26"/>
  <c r="BK124" i="26"/>
  <c r="J124" i="26"/>
  <c r="J98" i="26"/>
  <c r="BE195" i="27"/>
  <c r="BE267" i="27"/>
  <c r="BE284" i="27"/>
  <c r="BE331" i="27"/>
  <c r="BE148" i="28"/>
  <c r="BE163" i="28"/>
  <c r="BE299" i="28"/>
  <c r="BE311" i="28"/>
  <c r="BE321" i="28"/>
  <c r="BE326" i="28"/>
  <c r="BE334" i="28"/>
  <c r="BE354" i="28"/>
  <c r="BE132" i="29"/>
  <c r="F124" i="30"/>
  <c r="BF180" i="30"/>
  <c r="BF184" i="30"/>
  <c r="BF240" i="30"/>
  <c r="E85" i="31"/>
  <c r="J121" i="31"/>
  <c r="BF168" i="31"/>
  <c r="BF194" i="31"/>
  <c r="BF241" i="31"/>
  <c r="F126" i="32"/>
  <c r="BF132" i="32"/>
  <c r="BF263" i="32"/>
  <c r="BF172" i="33"/>
  <c r="BF242" i="33"/>
  <c r="BE141" i="34"/>
  <c r="BE155" i="34"/>
  <c r="BE320" i="34"/>
  <c r="BF158" i="37"/>
  <c r="BF128" i="40"/>
  <c r="BF129" i="40"/>
  <c r="BF130" i="40"/>
  <c r="BF134" i="40"/>
  <c r="BF184" i="6"/>
  <c r="BF193" i="6"/>
  <c r="BF194" i="6"/>
  <c r="BF208" i="6"/>
  <c r="BF214" i="6"/>
  <c r="BF275" i="6"/>
  <c r="BF276" i="6"/>
  <c r="BF277" i="6"/>
  <c r="BK284" i="6"/>
  <c r="J284" i="6"/>
  <c r="J135" i="6"/>
  <c r="BF155" i="7"/>
  <c r="BF185" i="8"/>
  <c r="BF188" i="8"/>
  <c r="BF205" i="8"/>
  <c r="BK201" i="8"/>
  <c r="J201" i="8"/>
  <c r="J120" i="8"/>
  <c r="J115" i="10"/>
  <c r="BF289" i="11"/>
  <c r="BF419" i="11"/>
  <c r="BF148" i="25"/>
  <c r="BF153" i="25"/>
  <c r="BE134" i="26"/>
  <c r="BE136" i="26"/>
  <c r="BE152" i="26"/>
  <c r="BE176" i="26"/>
  <c r="BF137" i="39"/>
  <c r="BF160" i="2"/>
  <c r="BF164" i="2"/>
  <c r="BF194" i="2"/>
  <c r="BF196" i="2"/>
  <c r="BF203" i="2"/>
  <c r="BF217" i="2"/>
  <c r="BF230" i="2"/>
  <c r="BF262" i="2"/>
  <c r="BF272" i="2"/>
  <c r="BF278" i="2"/>
  <c r="BF282" i="2"/>
  <c r="BF317" i="2"/>
  <c r="BF338" i="2"/>
  <c r="BF356" i="2"/>
  <c r="BF392" i="2"/>
  <c r="BF426" i="2"/>
  <c r="BF439" i="2"/>
  <c r="BF443" i="2"/>
  <c r="BF456" i="2"/>
  <c r="BF484" i="2"/>
  <c r="BF486" i="2"/>
  <c r="BF526" i="2"/>
  <c r="BF537" i="2"/>
  <c r="BF558" i="2"/>
  <c r="BF564" i="2"/>
  <c r="BF570" i="2"/>
  <c r="BF679" i="2"/>
  <c r="BF685" i="2"/>
  <c r="BF690" i="2"/>
  <c r="BF738" i="2"/>
  <c r="BF740" i="2"/>
  <c r="BF754" i="2"/>
  <c r="BF763" i="2"/>
  <c r="BF812" i="2"/>
  <c r="BF826" i="2"/>
  <c r="BF867" i="2"/>
  <c r="BF877" i="2"/>
  <c r="BF887" i="2"/>
  <c r="BF943" i="2"/>
  <c r="BF949" i="2"/>
  <c r="BF960" i="2"/>
  <c r="BF964" i="2"/>
  <c r="BF968" i="2"/>
  <c r="BF971" i="2"/>
  <c r="BF976" i="2"/>
  <c r="BF978" i="2"/>
  <c r="BF984" i="2"/>
  <c r="BF1010" i="2"/>
  <c r="BF1012" i="2"/>
  <c r="BF1014" i="2"/>
  <c r="BF1033" i="2"/>
  <c r="BF1067" i="2"/>
  <c r="BF1078" i="2"/>
  <c r="BF1081" i="2"/>
  <c r="BF1086" i="2"/>
  <c r="BF1100" i="2"/>
  <c r="BF1121" i="2"/>
  <c r="BF1123" i="2"/>
  <c r="BF1136" i="2"/>
  <c r="BF1177" i="2"/>
  <c r="BF1179" i="2"/>
  <c r="BF1191" i="2"/>
  <c r="BF1195" i="2"/>
  <c r="BF1197" i="2"/>
  <c r="BF1213" i="2"/>
  <c r="BF142" i="3"/>
  <c r="BF162" i="3"/>
  <c r="BF170" i="3"/>
  <c r="BF203" i="3"/>
  <c r="BF211" i="3"/>
  <c r="BF228" i="3"/>
  <c r="BF253" i="3"/>
  <c r="BF300" i="3"/>
  <c r="BF303" i="3"/>
  <c r="BF306" i="3"/>
  <c r="BF310" i="3"/>
  <c r="BF551" i="3"/>
  <c r="BF140" i="4"/>
  <c r="BF143" i="4"/>
  <c r="BF144" i="4"/>
  <c r="BF148" i="4"/>
  <c r="BF151" i="4"/>
  <c r="BF156" i="4"/>
  <c r="BF165" i="4"/>
  <c r="BF174" i="4"/>
  <c r="BF175" i="4"/>
  <c r="BF177" i="4"/>
  <c r="BF186" i="4"/>
  <c r="BF192" i="4"/>
  <c r="BF215" i="4"/>
  <c r="BF216" i="4"/>
  <c r="BF167" i="5"/>
  <c r="BF182" i="5"/>
  <c r="BF185" i="5"/>
  <c r="BF206" i="5"/>
  <c r="BF208" i="5"/>
  <c r="BF217" i="5"/>
  <c r="BF221" i="5"/>
  <c r="BF222" i="5"/>
  <c r="BF229" i="5"/>
  <c r="BF233" i="5"/>
  <c r="BF248" i="5"/>
  <c r="BF250" i="5"/>
  <c r="BF254" i="5"/>
  <c r="BF258" i="5"/>
  <c r="BF263" i="5"/>
  <c r="BF264" i="5"/>
  <c r="BF269" i="5"/>
  <c r="BF280" i="5"/>
  <c r="BF284" i="5"/>
  <c r="BK273" i="5"/>
  <c r="J273" i="5"/>
  <c r="J127" i="5"/>
  <c r="BK279" i="5"/>
  <c r="J279" i="5"/>
  <c r="J130" i="5"/>
  <c r="BF174" i="6"/>
  <c r="BF178" i="6"/>
  <c r="BF197" i="6"/>
  <c r="BF207" i="6"/>
  <c r="BF216" i="6"/>
  <c r="BF219" i="6"/>
  <c r="BF225" i="6"/>
  <c r="BF231" i="6"/>
  <c r="BF235" i="6"/>
  <c r="BF251" i="6"/>
  <c r="BF254" i="6"/>
  <c r="BF282" i="6"/>
  <c r="BK250" i="6"/>
  <c r="J250" i="6"/>
  <c r="J123" i="6"/>
  <c r="BK253" i="6"/>
  <c r="J253" i="6"/>
  <c r="J125" i="6"/>
  <c r="BF144" i="7"/>
  <c r="BF145" i="7"/>
  <c r="BF148" i="7"/>
  <c r="BF171" i="7"/>
  <c r="BF173" i="7"/>
  <c r="BF153" i="8"/>
  <c r="BF154" i="8"/>
  <c r="BF159" i="8"/>
  <c r="BF192" i="8"/>
  <c r="BK165" i="8"/>
  <c r="J165" i="8"/>
  <c r="J106" i="8"/>
  <c r="BK167" i="8"/>
  <c r="J167" i="8"/>
  <c r="J107" i="8"/>
  <c r="J144" i="11"/>
  <c r="BF230" i="11"/>
  <c r="BF307" i="11"/>
  <c r="BF328" i="11"/>
  <c r="BF370" i="11"/>
  <c r="BF383" i="11"/>
  <c r="BF396" i="11"/>
  <c r="BF516" i="11"/>
  <c r="BF545" i="11"/>
  <c r="BF564" i="11"/>
  <c r="BF566" i="11"/>
  <c r="BF639" i="11"/>
  <c r="BF667" i="11"/>
  <c r="BF731" i="11"/>
  <c r="BF742" i="11"/>
  <c r="BF746" i="11"/>
  <c r="BF754" i="11"/>
  <c r="BF770" i="11"/>
  <c r="BF775" i="11"/>
  <c r="BF783" i="11"/>
  <c r="BF858" i="11"/>
  <c r="BF867" i="11"/>
  <c r="BF881" i="11"/>
  <c r="BF887" i="11"/>
  <c r="BF902" i="11"/>
  <c r="BF911" i="11"/>
  <c r="BF919" i="11"/>
  <c r="BF935" i="11"/>
  <c r="BF949" i="11"/>
  <c r="BF958" i="11"/>
  <c r="BF964" i="11"/>
  <c r="BF988" i="11"/>
  <c r="BF990" i="11"/>
  <c r="BF992" i="11"/>
  <c r="BF994" i="11"/>
  <c r="BF1019" i="11"/>
  <c r="BF1029" i="11"/>
  <c r="BF1033" i="11"/>
  <c r="BF1039" i="11"/>
  <c r="BF1051" i="11"/>
  <c r="BF1053" i="11"/>
  <c r="BF1067" i="11"/>
  <c r="BF1072" i="11"/>
  <c r="BF1076" i="11"/>
  <c r="BF1083" i="11"/>
  <c r="BF1097" i="11"/>
  <c r="BF1105" i="11"/>
  <c r="BF1139" i="11"/>
  <c r="BF1148" i="11"/>
  <c r="BF1165" i="11"/>
  <c r="BF1175" i="11"/>
  <c r="BF1179" i="11"/>
  <c r="BF1185" i="11"/>
  <c r="BF1187" i="11"/>
  <c r="BF1189" i="11"/>
  <c r="BF1191" i="11"/>
  <c r="BF1193" i="11"/>
  <c r="BF1195" i="11"/>
  <c r="BF1197" i="11"/>
  <c r="BF1200" i="11"/>
  <c r="BF1205" i="11"/>
  <c r="BF1207" i="11"/>
  <c r="BF1211" i="11"/>
  <c r="BF1213" i="11"/>
  <c r="J91" i="12"/>
  <c r="BF133" i="12"/>
  <c r="BF149" i="12"/>
  <c r="BF152" i="12"/>
  <c r="BF169" i="12"/>
  <c r="BF187" i="12"/>
  <c r="BF208" i="12"/>
  <c r="BF212" i="12"/>
  <c r="BF146" i="13"/>
  <c r="BF154" i="13"/>
  <c r="BF166" i="13"/>
  <c r="BF179" i="13"/>
  <c r="BF183" i="13"/>
  <c r="BF211" i="13"/>
  <c r="BF214" i="13"/>
  <c r="BF224" i="13"/>
  <c r="BF228" i="13"/>
  <c r="BF253" i="13"/>
  <c r="BF258" i="13"/>
  <c r="BF267" i="13"/>
  <c r="BF278" i="13"/>
  <c r="BF314" i="13"/>
  <c r="BF344" i="13"/>
  <c r="BF348" i="13"/>
  <c r="BF361" i="13"/>
  <c r="BF379" i="13"/>
  <c r="BF393" i="13"/>
  <c r="BF396" i="13"/>
  <c r="BF416" i="13"/>
  <c r="BF453" i="13"/>
  <c r="BF476" i="13"/>
  <c r="BF489" i="13"/>
  <c r="BF503" i="13"/>
  <c r="BK532" i="13"/>
  <c r="J532" i="13"/>
  <c r="J113" i="13"/>
  <c r="BF137" i="14"/>
  <c r="BF150" i="14"/>
  <c r="BF152" i="14"/>
  <c r="BF156" i="14"/>
  <c r="BF157" i="14"/>
  <c r="BF166" i="14"/>
  <c r="BF174" i="14"/>
  <c r="BF181" i="14"/>
  <c r="BF195" i="14"/>
  <c r="BF167" i="15"/>
  <c r="BF172" i="15"/>
  <c r="BF197" i="15"/>
  <c r="BF211" i="15"/>
  <c r="BF216" i="15"/>
  <c r="BF235" i="15"/>
  <c r="BF246" i="15"/>
  <c r="BF247" i="15"/>
  <c r="BF257" i="15"/>
  <c r="BF260" i="15"/>
  <c r="BF262" i="15"/>
  <c r="BF265" i="15"/>
  <c r="BF267" i="15"/>
  <c r="BF272" i="15"/>
  <c r="BF280" i="15"/>
  <c r="BK173" i="15"/>
  <c r="J173" i="15"/>
  <c r="J104" i="15"/>
  <c r="BF163" i="16"/>
  <c r="BF175" i="16"/>
  <c r="BF177" i="16"/>
  <c r="BF180" i="16"/>
  <c r="BF187" i="16"/>
  <c r="BF191" i="16"/>
  <c r="BF219" i="16"/>
  <c r="BF243" i="16"/>
  <c r="BF246" i="16"/>
  <c r="BF256" i="16"/>
  <c r="BF270" i="16"/>
  <c r="BF272" i="16"/>
  <c r="BF137" i="17"/>
  <c r="BF149" i="17"/>
  <c r="BF152" i="17"/>
  <c r="BF153" i="17"/>
  <c r="BF154" i="17"/>
  <c r="BF163" i="17"/>
  <c r="BF167" i="17"/>
  <c r="BF157" i="18"/>
  <c r="BF174" i="18"/>
  <c r="BF182" i="18"/>
  <c r="BF208" i="18"/>
  <c r="BK179" i="18"/>
  <c r="J179" i="18"/>
  <c r="J111" i="18"/>
  <c r="BF123" i="20"/>
  <c r="BK122" i="20"/>
  <c r="J122" i="20"/>
  <c r="J99" i="20"/>
  <c r="BE141" i="21"/>
  <c r="BE151" i="21"/>
  <c r="BE162" i="21"/>
  <c r="BE182" i="21"/>
  <c r="BE190" i="21"/>
  <c r="BE192" i="21"/>
  <c r="BE215" i="21"/>
  <c r="BE223" i="21"/>
  <c r="BF163" i="22"/>
  <c r="F126" i="23"/>
  <c r="BF192" i="23"/>
  <c r="BF201" i="23"/>
  <c r="BF216" i="23"/>
  <c r="BF225" i="23"/>
  <c r="BK222" i="23"/>
  <c r="J222" i="23"/>
  <c r="J106" i="23"/>
  <c r="BE145" i="26"/>
  <c r="BE148" i="26"/>
  <c r="BE174" i="26"/>
  <c r="BE180" i="26"/>
  <c r="BE213" i="26"/>
  <c r="BE155" i="27"/>
  <c r="BE171" i="27"/>
  <c r="BE187" i="27"/>
  <c r="BE225" i="27"/>
  <c r="BE310" i="27"/>
  <c r="BE323" i="27"/>
  <c r="BE350" i="27"/>
  <c r="J91" i="28"/>
  <c r="BE152" i="28"/>
  <c r="BE179" i="28"/>
  <c r="BE213" i="28"/>
  <c r="BE228" i="28"/>
  <c r="BE295" i="28"/>
  <c r="BE314" i="28"/>
  <c r="BE336" i="28"/>
  <c r="BE127" i="29"/>
  <c r="BE131" i="29"/>
  <c r="BF234" i="30"/>
  <c r="BF243" i="30"/>
  <c r="BF144" i="31"/>
  <c r="BF197" i="31"/>
  <c r="BF204" i="31"/>
  <c r="BF210" i="31"/>
  <c r="BF188" i="32"/>
  <c r="BF204" i="32"/>
  <c r="BF132" i="33"/>
  <c r="BF143" i="33"/>
  <c r="BE281" i="34"/>
  <c r="BE300" i="34"/>
  <c r="BF128" i="35"/>
  <c r="BF151" i="37"/>
  <c r="BF127" i="40"/>
  <c r="BK184" i="18"/>
  <c r="J184" i="18"/>
  <c r="J114" i="18"/>
  <c r="BK207" i="18"/>
  <c r="J207" i="18"/>
  <c r="J123" i="18"/>
  <c r="BE171" i="21"/>
  <c r="BE179" i="21"/>
  <c r="BE195" i="21"/>
  <c r="BE211" i="21"/>
  <c r="BE229" i="21"/>
  <c r="BE231" i="21"/>
  <c r="BF189" i="22"/>
  <c r="BF194" i="22"/>
  <c r="BF196" i="22"/>
  <c r="BF143" i="23"/>
  <c r="BF177" i="23"/>
  <c r="BF188" i="23"/>
  <c r="BF194" i="23"/>
  <c r="BF212" i="23"/>
  <c r="BF129" i="25"/>
  <c r="BE183" i="27"/>
  <c r="BE207" i="27"/>
  <c r="BE251" i="27"/>
  <c r="BE255" i="27"/>
  <c r="BE290" i="27"/>
  <c r="BE294" i="27"/>
  <c r="BE304" i="27"/>
  <c r="BE320" i="27"/>
  <c r="BK219" i="27"/>
  <c r="J219" i="27"/>
  <c r="J101" i="27"/>
  <c r="BE133" i="28"/>
  <c r="BE203" i="28"/>
  <c r="BE250" i="28"/>
  <c r="BE257" i="28"/>
  <c r="BE317" i="28"/>
  <c r="BF196" i="30"/>
  <c r="BK191" i="30"/>
  <c r="J191" i="30"/>
  <c r="J101" i="30"/>
  <c r="BF152" i="31"/>
  <c r="BF156" i="31"/>
  <c r="BF214" i="32"/>
  <c r="BF222" i="32"/>
  <c r="BF228" i="32"/>
  <c r="BF234" i="32"/>
  <c r="BF248" i="32"/>
  <c r="BF255" i="32"/>
  <c r="BF176" i="33"/>
  <c r="BF184" i="33"/>
  <c r="BF200" i="33"/>
  <c r="BF281" i="33"/>
  <c r="BF283" i="33"/>
  <c r="BF302" i="33"/>
  <c r="BE228" i="34"/>
  <c r="BE230" i="34"/>
  <c r="BE246" i="34"/>
  <c r="BE305" i="34"/>
  <c r="J118" i="35"/>
  <c r="BF126" i="35"/>
  <c r="BF153" i="37"/>
  <c r="BF126" i="39"/>
  <c r="BE160" i="41"/>
  <c r="BK199" i="8"/>
  <c r="J199" i="8"/>
  <c r="J119" i="8"/>
  <c r="E85" i="9"/>
  <c r="BK122" i="9"/>
  <c r="J122" i="9"/>
  <c r="J99" i="9"/>
  <c r="BF178" i="11"/>
  <c r="BF194" i="11"/>
  <c r="BF221" i="11"/>
  <c r="BF315" i="11"/>
  <c r="BF414" i="11"/>
  <c r="BF426" i="11"/>
  <c r="BF514" i="11"/>
  <c r="BF570" i="11"/>
  <c r="BF574" i="11"/>
  <c r="BF179" i="23"/>
  <c r="BF248" i="33"/>
  <c r="BE163" i="34"/>
  <c r="BE218" i="34"/>
  <c r="BE310" i="34"/>
  <c r="BE164" i="41"/>
  <c r="BF472" i="11"/>
  <c r="BF480" i="11"/>
  <c r="BF493" i="11"/>
  <c r="BF509" i="11"/>
  <c r="BF522" i="11"/>
  <c r="BK222" i="21"/>
  <c r="J222" i="21"/>
  <c r="J103" i="21"/>
  <c r="BF161" i="22"/>
  <c r="BF169" i="22"/>
  <c r="BF152" i="23"/>
  <c r="BF181" i="23"/>
  <c r="BF145" i="24"/>
  <c r="BE322" i="34"/>
  <c r="BK217" i="34"/>
  <c r="J217" i="34"/>
  <c r="J102" i="34"/>
  <c r="BF134" i="39"/>
  <c r="BF155" i="2"/>
  <c r="BF322" i="2"/>
  <c r="BF328" i="2"/>
  <c r="BF364" i="2"/>
  <c r="BF372" i="2"/>
  <c r="BF396" i="2"/>
  <c r="BF400" i="2"/>
  <c r="BF404" i="2"/>
  <c r="BF430" i="2"/>
  <c r="BF433" i="2"/>
  <c r="BF472" i="2"/>
  <c r="BF531" i="2"/>
  <c r="BF533" i="2"/>
  <c r="BF539" i="2"/>
  <c r="BF541" i="2"/>
  <c r="BF566" i="2"/>
  <c r="BF574" i="2"/>
  <c r="BF583" i="2"/>
  <c r="BF639" i="2"/>
  <c r="BF657" i="2"/>
  <c r="BF677" i="2"/>
  <c r="BF682" i="2"/>
  <c r="BF694" i="2"/>
  <c r="BF707" i="2"/>
  <c r="BF714" i="2"/>
  <c r="BF726" i="2"/>
  <c r="BF731" i="2"/>
  <c r="BF746" i="2"/>
  <c r="BF766" i="2"/>
  <c r="BF781" i="2"/>
  <c r="BF799" i="2"/>
  <c r="BF801" i="2"/>
  <c r="BF808" i="2"/>
  <c r="BF818" i="2"/>
  <c r="BF824" i="2"/>
  <c r="BF841" i="2"/>
  <c r="BF885" i="2"/>
  <c r="BF902" i="2"/>
  <c r="BF962" i="2"/>
  <c r="BF982" i="2"/>
  <c r="BF992" i="2"/>
  <c r="BF1000" i="2"/>
  <c r="BF1029" i="2"/>
  <c r="BF1035" i="2"/>
  <c r="BF1041" i="2"/>
  <c r="BF1045" i="2"/>
  <c r="BF1049" i="2"/>
  <c r="BF1051" i="2"/>
  <c r="BF1053" i="2"/>
  <c r="BF1063" i="2"/>
  <c r="BF1072" i="2"/>
  <c r="BF1090" i="2"/>
  <c r="BF1119" i="2"/>
  <c r="BF1125" i="2"/>
  <c r="BF1139" i="2"/>
  <c r="BF1162" i="2"/>
  <c r="BF1175" i="2"/>
  <c r="BF1185" i="2"/>
  <c r="BF1193" i="2"/>
  <c r="BF1202" i="2"/>
  <c r="BF1207" i="2"/>
  <c r="BF1209" i="2"/>
  <c r="BF150" i="3"/>
  <c r="BF166" i="3"/>
  <c r="BF183" i="3"/>
  <c r="BF214" i="3"/>
  <c r="BF218" i="3"/>
  <c r="BF234" i="3"/>
  <c r="BF247" i="3"/>
  <c r="BF267" i="3"/>
  <c r="BF275" i="3"/>
  <c r="BF278" i="3"/>
  <c r="BF286" i="3"/>
  <c r="BF337" i="3"/>
  <c r="BF351" i="3"/>
  <c r="BF361" i="3"/>
  <c r="BF371" i="3"/>
  <c r="BF375" i="3"/>
  <c r="BF379" i="3"/>
  <c r="BF382" i="3"/>
  <c r="BF386" i="3"/>
  <c r="BF423" i="3"/>
  <c r="BF443" i="3"/>
  <c r="BF448" i="3"/>
  <c r="BF453" i="3"/>
  <c r="BF463" i="3"/>
  <c r="BF484" i="3"/>
  <c r="BF506" i="3"/>
  <c r="BF533" i="3"/>
  <c r="BF146" i="4"/>
  <c r="BF147" i="4"/>
  <c r="BF150" i="4"/>
  <c r="BF152" i="4"/>
  <c r="BF153" i="4"/>
  <c r="BF157" i="4"/>
  <c r="BF158" i="4"/>
  <c r="BF168" i="4"/>
  <c r="BF169" i="4"/>
  <c r="BF197" i="4"/>
  <c r="BF200" i="4"/>
  <c r="BF205" i="4"/>
  <c r="BF211" i="4"/>
  <c r="BF170" i="5"/>
  <c r="BF179" i="5"/>
  <c r="BF184" i="5"/>
  <c r="BF193" i="5"/>
  <c r="BF201" i="5"/>
  <c r="BF209" i="5"/>
  <c r="BF212" i="5"/>
  <c r="BF213" i="5"/>
  <c r="BF215" i="5"/>
  <c r="BF219" i="5"/>
  <c r="BF220" i="5"/>
  <c r="BF224" i="5"/>
  <c r="BF226" i="5"/>
  <c r="BF227" i="5"/>
  <c r="BF231" i="5"/>
  <c r="BF235" i="5"/>
  <c r="BF265" i="5"/>
  <c r="BF268" i="5"/>
  <c r="BF278" i="5"/>
  <c r="BF296" i="5"/>
  <c r="BK178" i="5"/>
  <c r="J178" i="5"/>
  <c r="J106" i="5"/>
  <c r="BK230" i="5"/>
  <c r="J230" i="5"/>
  <c r="J116" i="5"/>
  <c r="BK232" i="5"/>
  <c r="J232" i="5"/>
  <c r="J117" i="5"/>
  <c r="BK271" i="5"/>
  <c r="J271" i="5"/>
  <c r="J126" i="5"/>
  <c r="BK275" i="5"/>
  <c r="J275" i="5"/>
  <c r="J128" i="5"/>
  <c r="BK295" i="5"/>
  <c r="J295" i="5"/>
  <c r="J138" i="5"/>
  <c r="BF181" i="6"/>
  <c r="BF183" i="6"/>
  <c r="BF186" i="6"/>
  <c r="BF190" i="6"/>
  <c r="BF198" i="6"/>
  <c r="BF200" i="6"/>
  <c r="BF217" i="6"/>
  <c r="BF221" i="6"/>
  <c r="BF249" i="6"/>
  <c r="BF259" i="6"/>
  <c r="BF273" i="6"/>
  <c r="BF274" i="6"/>
  <c r="BK168" i="6"/>
  <c r="BK292" i="6"/>
  <c r="J292" i="6"/>
  <c r="J139" i="6"/>
  <c r="BF132" i="7"/>
  <c r="BF162" i="7"/>
  <c r="BF168" i="7"/>
  <c r="BF175" i="8"/>
  <c r="BF195" i="8"/>
  <c r="BF198" i="8"/>
  <c r="BB105" i="1"/>
  <c r="BF183" i="11"/>
  <c r="BF196" i="11"/>
  <c r="BF203" i="11"/>
  <c r="BF238" i="11"/>
  <c r="BF262" i="11"/>
  <c r="BF338" i="11"/>
  <c r="BF356" i="11"/>
  <c r="BF376" i="11"/>
  <c r="BF474" i="11"/>
  <c r="BF486" i="11"/>
  <c r="BF499" i="11"/>
  <c r="BF182" i="14"/>
  <c r="BF190" i="14"/>
  <c r="BF191" i="14"/>
  <c r="BF197" i="14"/>
  <c r="BF202" i="14"/>
  <c r="BF204" i="14"/>
  <c r="BF206" i="14"/>
  <c r="BF209" i="14"/>
  <c r="BK210" i="14"/>
  <c r="J210" i="14"/>
  <c r="J109" i="14"/>
  <c r="BF193" i="15"/>
  <c r="BF199" i="15"/>
  <c r="BF212" i="15"/>
  <c r="BF215" i="15"/>
  <c r="BF243" i="15"/>
  <c r="BF249" i="15"/>
  <c r="BF259" i="15"/>
  <c r="BF164" i="16"/>
  <c r="BF168" i="16"/>
  <c r="BF173" i="16"/>
  <c r="BF179" i="16"/>
  <c r="BF205" i="16"/>
  <c r="BF212" i="16"/>
  <c r="BF214" i="16"/>
  <c r="BF225" i="16"/>
  <c r="BF231" i="16"/>
  <c r="BF233" i="16"/>
  <c r="BF235" i="16"/>
  <c r="BF239" i="16"/>
  <c r="BF269" i="16"/>
  <c r="BF274" i="16"/>
  <c r="BF278" i="16"/>
  <c r="BF280" i="16"/>
  <c r="BK255" i="16"/>
  <c r="J255" i="16"/>
  <c r="J128" i="16"/>
  <c r="BK279" i="16"/>
  <c r="J279" i="16"/>
  <c r="J134" i="16"/>
  <c r="BF145" i="17"/>
  <c r="BF166" i="17"/>
  <c r="BF168" i="17"/>
  <c r="BF171" i="17"/>
  <c r="BF174" i="17"/>
  <c r="BK176" i="17"/>
  <c r="J176" i="17"/>
  <c r="J104" i="17"/>
  <c r="BF164" i="18"/>
  <c r="BF185" i="18"/>
  <c r="BK165" i="18"/>
  <c r="J165" i="18"/>
  <c r="J106" i="18"/>
  <c r="BE235" i="21"/>
  <c r="BE239" i="21"/>
  <c r="BE240" i="21"/>
  <c r="BE242" i="21"/>
  <c r="BK241" i="21"/>
  <c r="J241" i="21"/>
  <c r="J105" i="21"/>
  <c r="BF136" i="23"/>
  <c r="BF138" i="23"/>
  <c r="BF196" i="23"/>
  <c r="BF214" i="23"/>
  <c r="BF218" i="23"/>
  <c r="BF192" i="33"/>
  <c r="BF251" i="33"/>
  <c r="BF255" i="33"/>
  <c r="BE144" i="34"/>
  <c r="BE187" i="34"/>
  <c r="BE202" i="34"/>
  <c r="BK213" i="34"/>
  <c r="J213" i="34"/>
  <c r="J101" i="34"/>
  <c r="BF127" i="35"/>
  <c r="BF131" i="35"/>
  <c r="F94" i="36"/>
  <c r="BF129" i="36"/>
  <c r="BF130" i="36"/>
  <c r="E85" i="40"/>
  <c r="BF126" i="40"/>
  <c r="J34" i="21"/>
  <c r="AW118" i="1"/>
  <c r="F37" i="21"/>
  <c r="BD118" i="1"/>
  <c r="J35" i="31"/>
  <c r="AV131" i="1"/>
  <c r="F37" i="27"/>
  <c r="BB127" i="1"/>
  <c r="J35" i="37"/>
  <c r="AV137" i="1"/>
  <c r="F39" i="39"/>
  <c r="BD139" i="1"/>
  <c r="F41" i="5"/>
  <c r="BD100" i="1"/>
  <c r="F41" i="13"/>
  <c r="BD110" i="1"/>
  <c r="F37" i="4"/>
  <c r="AZ99" i="1"/>
  <c r="F39" i="5"/>
  <c r="BB100" i="1"/>
  <c r="F37" i="38"/>
  <c r="BB138" i="1"/>
  <c r="F39" i="22"/>
  <c r="BD120" i="1"/>
  <c r="J37" i="6"/>
  <c r="AV101" i="1"/>
  <c r="F39" i="16"/>
  <c r="BB113" i="1"/>
  <c r="F35" i="19"/>
  <c r="AZ116" i="1"/>
  <c r="F40" i="5"/>
  <c r="BC100" i="1"/>
  <c r="F39" i="32"/>
  <c r="BD132" i="1" s="1"/>
  <c r="F39" i="27"/>
  <c r="BD127" i="1" s="1"/>
  <c r="F38" i="31"/>
  <c r="BC131" i="1" s="1"/>
  <c r="J37" i="17"/>
  <c r="AV114" i="1" s="1"/>
  <c r="F35" i="22"/>
  <c r="AZ120" i="1" s="1"/>
  <c r="F37" i="2"/>
  <c r="BB96" i="1" s="1"/>
  <c r="F36" i="41"/>
  <c r="BC141" i="1" s="1"/>
  <c r="F37" i="31"/>
  <c r="BB131" i="1" s="1"/>
  <c r="F39" i="35"/>
  <c r="BD135" i="1" s="1"/>
  <c r="F35" i="2"/>
  <c r="AZ96" i="1" s="1"/>
  <c r="F38" i="37"/>
  <c r="BC137" i="1" s="1"/>
  <c r="F41" i="18"/>
  <c r="BD115" i="1" s="1"/>
  <c r="F38" i="27"/>
  <c r="BC127" i="1" s="1"/>
  <c r="F39" i="13"/>
  <c r="BB110" i="1" s="1"/>
  <c r="F37" i="41"/>
  <c r="BD141" i="1"/>
  <c r="J35" i="22"/>
  <c r="AV120" i="1"/>
  <c r="F37" i="26"/>
  <c r="BD125" i="1"/>
  <c r="F35" i="41"/>
  <c r="BB141" i="1"/>
  <c r="F37" i="11"/>
  <c r="BB107" i="1" s="1"/>
  <c r="F39" i="4"/>
  <c r="BB99" i="1"/>
  <c r="F39" i="8"/>
  <c r="BB103" i="1" s="1"/>
  <c r="F35" i="40"/>
  <c r="AZ140" i="1" s="1"/>
  <c r="F39" i="40"/>
  <c r="BD140" i="1" s="1"/>
  <c r="J37" i="14"/>
  <c r="AV111" i="1" s="1"/>
  <c r="F37" i="28"/>
  <c r="BB128" i="1" s="1"/>
  <c r="F39" i="18"/>
  <c r="BB115" i="1" s="1"/>
  <c r="J32" i="10"/>
  <c r="AG105" i="1"/>
  <c r="J36" i="9"/>
  <c r="AW104" i="1" s="1"/>
  <c r="AT104" i="1" s="1"/>
  <c r="F37" i="17"/>
  <c r="AZ114" i="1" s="1"/>
  <c r="F41" i="3"/>
  <c r="BD98" i="1"/>
  <c r="F36" i="34"/>
  <c r="BA134" i="1"/>
  <c r="F38" i="30"/>
  <c r="BC130" i="1"/>
  <c r="F40" i="3"/>
  <c r="BC98" i="1"/>
  <c r="F35" i="26"/>
  <c r="BB125" i="1"/>
  <c r="F39" i="36"/>
  <c r="BD136" i="1"/>
  <c r="F37" i="37"/>
  <c r="BB137" i="1"/>
  <c r="F39" i="14"/>
  <c r="BB111" i="1"/>
  <c r="F40" i="8"/>
  <c r="BC103" i="1"/>
  <c r="J35" i="38"/>
  <c r="AV138" i="1"/>
  <c r="F38" i="25"/>
  <c r="BC124" i="1"/>
  <c r="F34" i="26"/>
  <c r="BA125" i="1"/>
  <c r="F41" i="15"/>
  <c r="BD112" i="1"/>
  <c r="F37" i="40"/>
  <c r="BB140" i="1"/>
  <c r="F37" i="13"/>
  <c r="AZ110" i="1"/>
  <c r="J35" i="25"/>
  <c r="AV124" i="1"/>
  <c r="J37" i="18"/>
  <c r="AV115" i="1"/>
  <c r="F39" i="23"/>
  <c r="BD121" i="1"/>
  <c r="F38" i="2"/>
  <c r="BC96" i="1"/>
  <c r="F37" i="39"/>
  <c r="BB139" i="1"/>
  <c r="J35" i="32"/>
  <c r="AV132" i="1"/>
  <c r="J34" i="26"/>
  <c r="AW125" i="1"/>
  <c r="J34" i="41"/>
  <c r="AW141" i="1"/>
  <c r="F39" i="11"/>
  <c r="BD107" i="1"/>
  <c r="F39" i="17"/>
  <c r="BB114" i="1"/>
  <c r="F39" i="24"/>
  <c r="BD123" i="1"/>
  <c r="F35" i="31"/>
  <c r="AZ131" i="1"/>
  <c r="F39" i="33"/>
  <c r="BD133" i="1"/>
  <c r="F34" i="41"/>
  <c r="BA141" i="1"/>
  <c r="AS95" i="1"/>
  <c r="F39" i="25"/>
  <c r="BD124" i="1"/>
  <c r="F37" i="12"/>
  <c r="BB108" i="1"/>
  <c r="J37" i="16"/>
  <c r="AV113" i="1"/>
  <c r="J35" i="30"/>
  <c r="AV130" i="1"/>
  <c r="F39" i="37"/>
  <c r="BD137" i="1"/>
  <c r="F39" i="28"/>
  <c r="BD128" i="1"/>
  <c r="F40" i="6"/>
  <c r="BC101" i="1"/>
  <c r="F38" i="24"/>
  <c r="BC123" i="1"/>
  <c r="F38" i="11"/>
  <c r="BC107" i="1"/>
  <c r="J37" i="7"/>
  <c r="AV102" i="1"/>
  <c r="F37" i="34"/>
  <c r="BB134" i="1"/>
  <c r="F39" i="2"/>
  <c r="BD96" i="1"/>
  <c r="F39" i="34"/>
  <c r="BD134" i="1" s="1"/>
  <c r="F35" i="37"/>
  <c r="AZ137" i="1" s="1"/>
  <c r="F36" i="26"/>
  <c r="BC125" i="1" s="1"/>
  <c r="F35" i="35"/>
  <c r="AZ135" i="1" s="1"/>
  <c r="F41" i="7"/>
  <c r="BD102" i="1" s="1"/>
  <c r="F38" i="28"/>
  <c r="BC128" i="1" s="1"/>
  <c r="J35" i="11"/>
  <c r="AV107" i="1" s="1"/>
  <c r="F35" i="11"/>
  <c r="AZ107" i="1" s="1"/>
  <c r="F35" i="32"/>
  <c r="AZ132" i="1" s="1"/>
  <c r="F37" i="32"/>
  <c r="BB132" i="1" s="1"/>
  <c r="J37" i="8"/>
  <c r="AV103" i="1" s="1"/>
  <c r="F37" i="6"/>
  <c r="AZ101" i="1" s="1"/>
  <c r="F38" i="29"/>
  <c r="BC129" i="1"/>
  <c r="F35" i="25"/>
  <c r="AZ124" i="1" s="1"/>
  <c r="F39" i="29"/>
  <c r="BD129" i="1"/>
  <c r="F35" i="39"/>
  <c r="AZ139" i="1" s="1"/>
  <c r="F37" i="35"/>
  <c r="BB135" i="1" s="1"/>
  <c r="F37" i="14"/>
  <c r="AZ111" i="1" s="1"/>
  <c r="F40" i="15"/>
  <c r="BC112" i="1" s="1"/>
  <c r="F37" i="36"/>
  <c r="BB136" i="1"/>
  <c r="F40" i="17"/>
  <c r="BC114" i="1" s="1"/>
  <c r="F37" i="5"/>
  <c r="AZ100" i="1" s="1"/>
  <c r="F37" i="18"/>
  <c r="AZ115" i="1" s="1"/>
  <c r="J35" i="2"/>
  <c r="AV96" i="1" s="1"/>
  <c r="F38" i="40"/>
  <c r="BC140" i="1"/>
  <c r="F39" i="3"/>
  <c r="BB98" i="1" s="1"/>
  <c r="F36" i="27"/>
  <c r="BA127" i="1" s="1"/>
  <c r="F35" i="36"/>
  <c r="AZ136" i="1"/>
  <c r="F37" i="16"/>
  <c r="AZ113" i="1" s="1"/>
  <c r="F38" i="36"/>
  <c r="BC136" i="1"/>
  <c r="F37" i="30"/>
  <c r="BB130" i="1" s="1"/>
  <c r="F35" i="9"/>
  <c r="AZ104" i="1" s="1"/>
  <c r="J36" i="20"/>
  <c r="AW117" i="1" s="1"/>
  <c r="AT117" i="1" s="1"/>
  <c r="F41" i="6"/>
  <c r="BD101" i="1" s="1"/>
  <c r="J37" i="4"/>
  <c r="AV99" i="1" s="1"/>
  <c r="F39" i="38"/>
  <c r="BD138" i="1" s="1"/>
  <c r="J37" i="5"/>
  <c r="AV100" i="1" s="1"/>
  <c r="F37" i="8"/>
  <c r="AZ103" i="1" s="1"/>
  <c r="F36" i="28"/>
  <c r="BA128" i="1" s="1"/>
  <c r="J35" i="35"/>
  <c r="AV135" i="1" s="1"/>
  <c r="F38" i="23"/>
  <c r="BC121" i="1" s="1"/>
  <c r="J36" i="34"/>
  <c r="AW134" i="1" s="1"/>
  <c r="J37" i="3"/>
  <c r="AV98" i="1" s="1"/>
  <c r="F38" i="22"/>
  <c r="BC120" i="1" s="1"/>
  <c r="J35" i="40"/>
  <c r="AV140" i="1"/>
  <c r="J36" i="27"/>
  <c r="AW127" i="1" s="1"/>
  <c r="F38" i="39"/>
  <c r="BC139" i="1"/>
  <c r="F41" i="16"/>
  <c r="BD113" i="1" s="1"/>
  <c r="F37" i="15"/>
  <c r="AZ112" i="1" s="1"/>
  <c r="F35" i="24"/>
  <c r="AZ123" i="1" s="1"/>
  <c r="F36" i="21"/>
  <c r="BC118" i="1" s="1"/>
  <c r="F35" i="12"/>
  <c r="AZ108" i="1" s="1"/>
  <c r="F41" i="14"/>
  <c r="BD111" i="1" s="1"/>
  <c r="F38" i="35"/>
  <c r="BC135" i="1"/>
  <c r="F37" i="24"/>
  <c r="BB123" i="1" s="1"/>
  <c r="J36" i="28"/>
  <c r="AW128" i="1" s="1"/>
  <c r="F39" i="6"/>
  <c r="BB101" i="1" s="1"/>
  <c r="J35" i="12"/>
  <c r="AV108" i="1" s="1"/>
  <c r="F40" i="14"/>
  <c r="BC111" i="1" s="1"/>
  <c r="F41" i="17"/>
  <c r="BD114" i="1" s="1"/>
  <c r="J35" i="33"/>
  <c r="AV133" i="1" s="1"/>
  <c r="F36" i="29"/>
  <c r="BA129" i="1" s="1"/>
  <c r="F37" i="23"/>
  <c r="BB121" i="1" s="1"/>
  <c r="F37" i="7"/>
  <c r="AZ102" i="1" s="1"/>
  <c r="F35" i="20"/>
  <c r="AZ117" i="1"/>
  <c r="AS106" i="1"/>
  <c r="F35" i="38"/>
  <c r="AZ138" i="1" s="1"/>
  <c r="F34" i="21"/>
  <c r="BA118" i="1" s="1"/>
  <c r="F37" i="33"/>
  <c r="BB133" i="1" s="1"/>
  <c r="F38" i="32"/>
  <c r="BC132" i="1" s="1"/>
  <c r="J35" i="39"/>
  <c r="AV139" i="1" s="1"/>
  <c r="F37" i="22"/>
  <c r="BB120" i="1" s="1"/>
  <c r="F37" i="25"/>
  <c r="BB124" i="1" s="1"/>
  <c r="F39" i="7"/>
  <c r="BB102" i="1" s="1"/>
  <c r="F41" i="8"/>
  <c r="BD103" i="1" s="1"/>
  <c r="F38" i="12"/>
  <c r="BC108" i="1" s="1"/>
  <c r="J37" i="15"/>
  <c r="AV112" i="1" s="1"/>
  <c r="J35" i="10"/>
  <c r="AV105" i="1" s="1"/>
  <c r="F36" i="10"/>
  <c r="BA105" i="1" s="1"/>
  <c r="F38" i="38"/>
  <c r="BC138" i="1" s="1"/>
  <c r="J37" i="13"/>
  <c r="AV110" i="1" s="1"/>
  <c r="F37" i="29"/>
  <c r="BB129" i="1" s="1"/>
  <c r="F38" i="34"/>
  <c r="BC134" i="1" s="1"/>
  <c r="J35" i="23"/>
  <c r="AV121" i="1" s="1"/>
  <c r="J36" i="29"/>
  <c r="AW129" i="1" s="1"/>
  <c r="F40" i="13"/>
  <c r="BC110" i="1" s="1"/>
  <c r="F35" i="21"/>
  <c r="BB118" i="1" s="1"/>
  <c r="F40" i="4"/>
  <c r="BC99" i="1" s="1"/>
  <c r="F39" i="30"/>
  <c r="BD130" i="1" s="1"/>
  <c r="F39" i="31"/>
  <c r="BD131" i="1" s="1"/>
  <c r="F39" i="12"/>
  <c r="BD108" i="1" s="1"/>
  <c r="F40" i="16"/>
  <c r="BC113" i="1" s="1"/>
  <c r="F35" i="33"/>
  <c r="AZ133" i="1" s="1"/>
  <c r="J35" i="36"/>
  <c r="AV136" i="1" s="1"/>
  <c r="F39" i="15"/>
  <c r="BB112" i="1" s="1"/>
  <c r="F40" i="18"/>
  <c r="BC115" i="1" s="1"/>
  <c r="F35" i="30"/>
  <c r="AZ130" i="1" s="1"/>
  <c r="J35" i="24"/>
  <c r="AV123" i="1" s="1"/>
  <c r="F35" i="23"/>
  <c r="AZ121" i="1" s="1"/>
  <c r="F37" i="3"/>
  <c r="AZ98" i="1" s="1"/>
  <c r="F41" i="4"/>
  <c r="BD99" i="1" s="1"/>
  <c r="F40" i="7"/>
  <c r="BC102" i="1" s="1"/>
  <c r="F38" i="33"/>
  <c r="BC133" i="1" s="1"/>
  <c r="BK180" i="22" l="1"/>
  <c r="J180" i="22" s="1"/>
  <c r="J104" i="22" s="1"/>
  <c r="J191" i="22"/>
  <c r="J105" i="22" s="1"/>
  <c r="T132" i="38"/>
  <c r="P132" i="37"/>
  <c r="AU137" i="1"/>
  <c r="R162" i="5"/>
  <c r="BK148" i="2"/>
  <c r="J148" i="2"/>
  <c r="J99" i="2"/>
  <c r="P124" i="35"/>
  <c r="AU135" i="1"/>
  <c r="P130" i="32"/>
  <c r="P129" i="32"/>
  <c r="AU132" i="1"/>
  <c r="R127" i="34"/>
  <c r="R126" i="34"/>
  <c r="R219" i="31"/>
  <c r="R127" i="31" s="1"/>
  <c r="R241" i="13"/>
  <c r="R139" i="13" s="1"/>
  <c r="P688" i="11"/>
  <c r="R140" i="3"/>
  <c r="BK134" i="4"/>
  <c r="J134" i="4"/>
  <c r="J100" i="4"/>
  <c r="R225" i="30"/>
  <c r="P296" i="33"/>
  <c r="P129" i="33" s="1"/>
  <c r="AU133" i="1" s="1"/>
  <c r="P126" i="25"/>
  <c r="AU124" i="1"/>
  <c r="T129" i="22"/>
  <c r="T128" i="22"/>
  <c r="P134" i="4"/>
  <c r="AU99" i="1"/>
  <c r="T128" i="17"/>
  <c r="P241" i="3"/>
  <c r="P139" i="3" s="1"/>
  <c r="AU98" i="1" s="1"/>
  <c r="P163" i="5"/>
  <c r="P162" i="5"/>
  <c r="AU100" i="1"/>
  <c r="P241" i="13"/>
  <c r="P139" i="13" s="1"/>
  <c r="AU110" i="1" s="1"/>
  <c r="P124" i="36"/>
  <c r="AU136" i="1" s="1"/>
  <c r="BK124" i="41"/>
  <c r="J124" i="41"/>
  <c r="J97" i="41"/>
  <c r="R134" i="14"/>
  <c r="BK241" i="3"/>
  <c r="J241" i="3"/>
  <c r="J107" i="3"/>
  <c r="P148" i="2"/>
  <c r="P129" i="22"/>
  <c r="P128" i="22"/>
  <c r="AU120" i="1"/>
  <c r="T124" i="41"/>
  <c r="T123" i="41"/>
  <c r="T131" i="12"/>
  <c r="T130" i="12"/>
  <c r="R333" i="27"/>
  <c r="R129" i="32"/>
  <c r="T190" i="18"/>
  <c r="R128" i="27"/>
  <c r="R127" i="27"/>
  <c r="R128" i="31"/>
  <c r="P124" i="40"/>
  <c r="AU140" i="1"/>
  <c r="T134" i="4"/>
  <c r="BK148" i="11"/>
  <c r="BK225" i="30"/>
  <c r="J225" i="30"/>
  <c r="J103" i="30"/>
  <c r="T147" i="8"/>
  <c r="T163" i="5"/>
  <c r="T162" i="5"/>
  <c r="P688" i="2"/>
  <c r="BK162" i="18"/>
  <c r="J162" i="18"/>
  <c r="J104" i="18"/>
  <c r="T148" i="2"/>
  <c r="P163" i="15"/>
  <c r="P162" i="15"/>
  <c r="AU112" i="1"/>
  <c r="BK129" i="22"/>
  <c r="BK128" i="22"/>
  <c r="J128" i="22"/>
  <c r="J98" i="22"/>
  <c r="BK296" i="32"/>
  <c r="J296" i="32"/>
  <c r="J105" i="32"/>
  <c r="P147" i="8"/>
  <c r="AU103" i="1"/>
  <c r="T130" i="33"/>
  <c r="P134" i="14"/>
  <c r="AU111" i="1"/>
  <c r="R161" i="16"/>
  <c r="T139" i="13"/>
  <c r="R190" i="8"/>
  <c r="P124" i="39"/>
  <c r="AU139" i="1"/>
  <c r="T688" i="2"/>
  <c r="R129" i="22"/>
  <c r="R128" i="22"/>
  <c r="T688" i="11"/>
  <c r="T147" i="11" s="1"/>
  <c r="R147" i="8"/>
  <c r="R147" i="18"/>
  <c r="T163" i="6"/>
  <c r="BK190" i="18"/>
  <c r="BK147" i="18" s="1"/>
  <c r="J147" i="18" s="1"/>
  <c r="J34" i="18" s="1"/>
  <c r="AG115" i="1" s="1"/>
  <c r="J190" i="18"/>
  <c r="J117" i="18" s="1"/>
  <c r="T296" i="32"/>
  <c r="T129" i="32" s="1"/>
  <c r="R128" i="7"/>
  <c r="T163" i="15"/>
  <c r="T162" i="15" s="1"/>
  <c r="P333" i="27"/>
  <c r="P127" i="27" s="1"/>
  <c r="AU127" i="1" s="1"/>
  <c r="R127" i="28"/>
  <c r="R126" i="28"/>
  <c r="T147" i="18"/>
  <c r="T219" i="31"/>
  <c r="T127" i="31"/>
  <c r="T296" i="33"/>
  <c r="T127" i="28"/>
  <c r="T126" i="28" s="1"/>
  <c r="R163" i="15"/>
  <c r="R162" i="15"/>
  <c r="R148" i="11"/>
  <c r="R134" i="4"/>
  <c r="R163" i="6"/>
  <c r="BK127" i="34"/>
  <c r="BK126" i="34"/>
  <c r="J126" i="34"/>
  <c r="J98" i="34"/>
  <c r="T241" i="3"/>
  <c r="P161" i="16"/>
  <c r="AU113" i="1"/>
  <c r="R217" i="12"/>
  <c r="R130" i="12" s="1"/>
  <c r="T127" i="34"/>
  <c r="T126" i="34"/>
  <c r="BK163" i="5"/>
  <c r="J163" i="5"/>
  <c r="J101" i="5"/>
  <c r="T161" i="16"/>
  <c r="P128" i="7"/>
  <c r="AU102" i="1"/>
  <c r="BK281" i="5"/>
  <c r="J281" i="5"/>
  <c r="J131" i="5"/>
  <c r="P140" i="3"/>
  <c r="BK688" i="2"/>
  <c r="J688" i="2"/>
  <c r="J109" i="2"/>
  <c r="P225" i="30"/>
  <c r="P127" i="30"/>
  <c r="AU130" i="1"/>
  <c r="R127" i="30"/>
  <c r="T148" i="11"/>
  <c r="R241" i="3"/>
  <c r="P140" i="13"/>
  <c r="P148" i="11"/>
  <c r="P147" i="11" s="1"/>
  <c r="AU107" i="1" s="1"/>
  <c r="R128" i="17"/>
  <c r="R688" i="2"/>
  <c r="BK688" i="11"/>
  <c r="J688" i="11"/>
  <c r="J109" i="11"/>
  <c r="R130" i="33"/>
  <c r="R129" i="33"/>
  <c r="P163" i="6"/>
  <c r="AU101" i="1"/>
  <c r="BK132" i="35"/>
  <c r="J132" i="35"/>
  <c r="J100" i="35"/>
  <c r="R124" i="40"/>
  <c r="BK219" i="31"/>
  <c r="J219" i="31"/>
  <c r="J103" i="31"/>
  <c r="P126" i="24"/>
  <c r="AU123" i="1"/>
  <c r="R124" i="41"/>
  <c r="R123" i="41"/>
  <c r="T128" i="27"/>
  <c r="T127" i="27"/>
  <c r="T225" i="30"/>
  <c r="T127" i="30"/>
  <c r="BK133" i="37"/>
  <c r="J133" i="37"/>
  <c r="J99" i="37"/>
  <c r="R148" i="2"/>
  <c r="R147" i="2"/>
  <c r="BK133" i="38"/>
  <c r="J133" i="38"/>
  <c r="J99" i="38"/>
  <c r="T139" i="3"/>
  <c r="P190" i="18"/>
  <c r="P147" i="18"/>
  <c r="AU115" i="1"/>
  <c r="BK127" i="24"/>
  <c r="J127" i="24"/>
  <c r="J99" i="24"/>
  <c r="R688" i="11"/>
  <c r="P131" i="12"/>
  <c r="P130" i="12"/>
  <c r="AU108" i="1"/>
  <c r="BK190" i="8"/>
  <c r="J190" i="8"/>
  <c r="J117" i="8"/>
  <c r="P126" i="21"/>
  <c r="P125" i="21"/>
  <c r="AU118" i="1"/>
  <c r="BK278" i="6"/>
  <c r="J278" i="6"/>
  <c r="J133" i="6"/>
  <c r="BK207" i="23"/>
  <c r="J207" i="23"/>
  <c r="J105" i="23"/>
  <c r="BK271" i="16"/>
  <c r="J271" i="16"/>
  <c r="J131" i="16"/>
  <c r="BK121" i="19"/>
  <c r="J121" i="19"/>
  <c r="J98" i="19"/>
  <c r="J125" i="39"/>
  <c r="J99" i="39"/>
  <c r="J689" i="2"/>
  <c r="J110" i="2"/>
  <c r="J242" i="3"/>
  <c r="J108" i="3"/>
  <c r="J135" i="4"/>
  <c r="J101" i="4"/>
  <c r="J164" i="5"/>
  <c r="J102" i="5"/>
  <c r="J168" i="6"/>
  <c r="J103" i="6"/>
  <c r="BK162" i="8"/>
  <c r="J162" i="8"/>
  <c r="J104" i="8"/>
  <c r="BK121" i="20"/>
  <c r="J121" i="20"/>
  <c r="BK126" i="21"/>
  <c r="BK125" i="21"/>
  <c r="J125" i="21"/>
  <c r="J134" i="37"/>
  <c r="J100" i="37"/>
  <c r="J134" i="38"/>
  <c r="J100" i="38"/>
  <c r="BK240" i="5"/>
  <c r="J240" i="5"/>
  <c r="J121" i="5"/>
  <c r="BK288" i="5"/>
  <c r="J288" i="5"/>
  <c r="J134" i="5"/>
  <c r="BK163" i="6"/>
  <c r="J163" i="6"/>
  <c r="J100" i="6"/>
  <c r="J191" i="8"/>
  <c r="J118" i="8"/>
  <c r="BK123" i="26"/>
  <c r="BK122" i="26" s="1"/>
  <c r="J122" i="26" s="1"/>
  <c r="J96" i="26" s="1"/>
  <c r="BK128" i="27"/>
  <c r="J128" i="27" s="1"/>
  <c r="J99" i="27" s="1"/>
  <c r="BK127" i="28"/>
  <c r="BK126" i="28" s="1"/>
  <c r="J126" i="28" s="1"/>
  <c r="J98" i="28" s="1"/>
  <c r="J226" i="30"/>
  <c r="J104" i="30"/>
  <c r="BK128" i="31"/>
  <c r="BK127" i="31"/>
  <c r="J127" i="31"/>
  <c r="BK333" i="27"/>
  <c r="J333" i="27"/>
  <c r="J103" i="27" s="1"/>
  <c r="BK130" i="32"/>
  <c r="J130" i="32"/>
  <c r="J99" i="32"/>
  <c r="J297" i="32"/>
  <c r="J106" i="32" s="1"/>
  <c r="J689" i="11"/>
  <c r="J110" i="11"/>
  <c r="BK131" i="12"/>
  <c r="J131" i="12"/>
  <c r="J99" i="12"/>
  <c r="J198" i="12"/>
  <c r="J103" i="12"/>
  <c r="BK241" i="13"/>
  <c r="J241" i="13"/>
  <c r="J107" i="13"/>
  <c r="BK134" i="14"/>
  <c r="J134" i="14"/>
  <c r="J100" i="14"/>
  <c r="J163" i="18"/>
  <c r="J105" i="18"/>
  <c r="BK148" i="38"/>
  <c r="J148" i="38"/>
  <c r="J105" i="38"/>
  <c r="BK1181" i="2"/>
  <c r="J1181" i="2"/>
  <c r="J123" i="2"/>
  <c r="BK217" i="12"/>
  <c r="J217" i="12"/>
  <c r="J106" i="12"/>
  <c r="BK140" i="13"/>
  <c r="BK139" i="13" s="1"/>
  <c r="J139" i="13" s="1"/>
  <c r="J34" i="13" s="1"/>
  <c r="AG110" i="1" s="1"/>
  <c r="BK166" i="16"/>
  <c r="J166" i="16" s="1"/>
  <c r="J103" i="16" s="1"/>
  <c r="J128" i="24"/>
  <c r="J100" i="24"/>
  <c r="BK128" i="30"/>
  <c r="J128" i="30"/>
  <c r="J99" i="30"/>
  <c r="J125" i="41"/>
  <c r="J98" i="41" s="1"/>
  <c r="BK296" i="33"/>
  <c r="J296" i="33" s="1"/>
  <c r="J105" i="33" s="1"/>
  <c r="BK132" i="39"/>
  <c r="J132" i="39"/>
  <c r="J100" i="39" s="1"/>
  <c r="BK128" i="17"/>
  <c r="J128" i="17" s="1"/>
  <c r="J100" i="17" s="1"/>
  <c r="J130" i="22"/>
  <c r="J100" i="22"/>
  <c r="BK130" i="23"/>
  <c r="J130" i="23" s="1"/>
  <c r="J99" i="23" s="1"/>
  <c r="BK155" i="24"/>
  <c r="J155" i="24"/>
  <c r="J103" i="24" s="1"/>
  <c r="BK155" i="25"/>
  <c r="J155" i="25"/>
  <c r="J103" i="25" s="1"/>
  <c r="J220" i="31"/>
  <c r="J104" i="31"/>
  <c r="BK130" i="33"/>
  <c r="J130" i="33" s="1"/>
  <c r="J99" i="33" s="1"/>
  <c r="J133" i="35"/>
  <c r="J101" i="35"/>
  <c r="BK132" i="36"/>
  <c r="J132" i="36" s="1"/>
  <c r="J100" i="36" s="1"/>
  <c r="J149" i="2"/>
  <c r="J100" i="2" s="1"/>
  <c r="J282" i="5"/>
  <c r="J132" i="5" s="1"/>
  <c r="BK128" i="7"/>
  <c r="J128" i="7" s="1"/>
  <c r="J34" i="7" s="1"/>
  <c r="AG102" i="1" s="1"/>
  <c r="AN102" i="1" s="1"/>
  <c r="BK121" i="9"/>
  <c r="J121" i="9"/>
  <c r="J32" i="9" s="1"/>
  <c r="AG104" i="1" s="1"/>
  <c r="AN104" i="1" s="1"/>
  <c r="J149" i="11"/>
  <c r="J100" i="11"/>
  <c r="J1182" i="11"/>
  <c r="J124" i="11"/>
  <c r="BK240" i="15"/>
  <c r="J240" i="15" s="1"/>
  <c r="J121" i="15" s="1"/>
  <c r="BK281" i="15"/>
  <c r="J281" i="15"/>
  <c r="J131" i="15"/>
  <c r="J291" i="15"/>
  <c r="J137" i="15"/>
  <c r="J191" i="18"/>
  <c r="J118" i="18"/>
  <c r="J148" i="8"/>
  <c r="J101" i="8"/>
  <c r="J122" i="10"/>
  <c r="J99" i="10"/>
  <c r="BK124" i="35"/>
  <c r="J124" i="35" s="1"/>
  <c r="J98" i="35" s="1"/>
  <c r="BK132" i="40"/>
  <c r="J132" i="40"/>
  <c r="J100" i="40"/>
  <c r="BK125" i="29"/>
  <c r="J125" i="29" s="1"/>
  <c r="J99" i="29" s="1"/>
  <c r="BK124" i="40"/>
  <c r="J124" i="40"/>
  <c r="J98" i="40" s="1"/>
  <c r="BK127" i="25"/>
  <c r="BK126" i="25" s="1"/>
  <c r="J126" i="25" s="1"/>
  <c r="J32" i="25" s="1"/>
  <c r="AG124" i="1" s="1"/>
  <c r="AN124" i="1" s="1"/>
  <c r="BK140" i="3"/>
  <c r="J140" i="3" s="1"/>
  <c r="J101" i="3" s="1"/>
  <c r="BK161" i="16"/>
  <c r="J161" i="16" s="1"/>
  <c r="J34" i="16" s="1"/>
  <c r="AG113" i="1" s="1"/>
  <c r="J98" i="10"/>
  <c r="J128" i="34"/>
  <c r="J100" i="34"/>
  <c r="BK163" i="15"/>
  <c r="BK162" i="15" s="1"/>
  <c r="J162" i="15" s="1"/>
  <c r="J34" i="15" s="1"/>
  <c r="AG112" i="1" s="1"/>
  <c r="AN112" i="1" s="1"/>
  <c r="BK149" i="37"/>
  <c r="J149" i="37" s="1"/>
  <c r="J105" i="37" s="1"/>
  <c r="AS94" i="1"/>
  <c r="J36" i="2"/>
  <c r="AW96" i="1"/>
  <c r="AT96" i="1"/>
  <c r="AU119" i="1"/>
  <c r="J32" i="20"/>
  <c r="AG117" i="1"/>
  <c r="AN117" i="1"/>
  <c r="J32" i="31"/>
  <c r="AG131" i="1"/>
  <c r="J36" i="23"/>
  <c r="AW121" i="1"/>
  <c r="AT121" i="1"/>
  <c r="J35" i="29"/>
  <c r="AV129" i="1"/>
  <c r="AT129" i="1"/>
  <c r="J36" i="36"/>
  <c r="AW136" i="1"/>
  <c r="AT136" i="1"/>
  <c r="J36" i="35"/>
  <c r="AW135" i="1"/>
  <c r="AT135" i="1"/>
  <c r="F35" i="28"/>
  <c r="AZ128" i="1" s="1"/>
  <c r="J36" i="12"/>
  <c r="AW108" i="1" s="1"/>
  <c r="AT108" i="1" s="1"/>
  <c r="F35" i="27"/>
  <c r="AZ127" i="1" s="1"/>
  <c r="BD97" i="1"/>
  <c r="BD109" i="1"/>
  <c r="AZ122" i="1"/>
  <c r="AV122" i="1" s="1"/>
  <c r="J38" i="7"/>
  <c r="AW102" i="1" s="1"/>
  <c r="AT102" i="1" s="1"/>
  <c r="F33" i="21"/>
  <c r="AZ118" i="1" s="1"/>
  <c r="F38" i="3"/>
  <c r="BA98" i="1" s="1"/>
  <c r="J38" i="14"/>
  <c r="AW111" i="1"/>
  <c r="AT111" i="1"/>
  <c r="J33" i="41"/>
  <c r="AV141" i="1"/>
  <c r="AT141" i="1"/>
  <c r="BB119" i="1"/>
  <c r="AX119" i="1"/>
  <c r="J38" i="8"/>
  <c r="AW103" i="1"/>
  <c r="AT103" i="1"/>
  <c r="F36" i="39"/>
  <c r="BA139" i="1"/>
  <c r="F35" i="34"/>
  <c r="AZ134" i="1"/>
  <c r="J36" i="39"/>
  <c r="AW139" i="1"/>
  <c r="AT139" i="1"/>
  <c r="BC109" i="1"/>
  <c r="AY109" i="1"/>
  <c r="F38" i="8"/>
  <c r="BA103" i="1"/>
  <c r="F36" i="36"/>
  <c r="BA136" i="1"/>
  <c r="J30" i="21"/>
  <c r="AG118" i="1"/>
  <c r="J36" i="31"/>
  <c r="AW131" i="1"/>
  <c r="AT131" i="1"/>
  <c r="BC97" i="1"/>
  <c r="AY97" i="1"/>
  <c r="BD122" i="1"/>
  <c r="F38" i="14"/>
  <c r="BA111" i="1"/>
  <c r="J36" i="33"/>
  <c r="AW133" i="1"/>
  <c r="AT133" i="1"/>
  <c r="F36" i="31"/>
  <c r="BA131" i="1"/>
  <c r="J36" i="37"/>
  <c r="AW137" i="1"/>
  <c r="AT137" i="1"/>
  <c r="F36" i="23"/>
  <c r="BA121" i="1"/>
  <c r="J38" i="18"/>
  <c r="AW115" i="1"/>
  <c r="AT115" i="1"/>
  <c r="BD119" i="1"/>
  <c r="BB122" i="1"/>
  <c r="AX122" i="1"/>
  <c r="J38" i="3"/>
  <c r="AW98" i="1"/>
  <c r="AT98" i="1"/>
  <c r="J38" i="16"/>
  <c r="AW113" i="1"/>
  <c r="AT113" i="1"/>
  <c r="J36" i="25"/>
  <c r="AW124" i="1"/>
  <c r="AT124" i="1"/>
  <c r="F36" i="12"/>
  <c r="BA108" i="1"/>
  <c r="J36" i="30"/>
  <c r="AW130" i="1"/>
  <c r="AT130" i="1"/>
  <c r="F38" i="7"/>
  <c r="BA102" i="1"/>
  <c r="F33" i="26"/>
  <c r="AZ125" i="1"/>
  <c r="J38" i="5"/>
  <c r="AW100" i="1"/>
  <c r="AT100" i="1"/>
  <c r="J36" i="10"/>
  <c r="AW105" i="1"/>
  <c r="AT105" i="1"/>
  <c r="F36" i="37"/>
  <c r="BA137" i="1"/>
  <c r="F36" i="33"/>
  <c r="BA133" i="1"/>
  <c r="F36" i="25"/>
  <c r="BA124" i="1"/>
  <c r="J35" i="28"/>
  <c r="AV128" i="1"/>
  <c r="AT128" i="1"/>
  <c r="F38" i="18"/>
  <c r="BA115" i="1"/>
  <c r="J33" i="21"/>
  <c r="AV118" i="1"/>
  <c r="AT118" i="1"/>
  <c r="J35" i="34"/>
  <c r="AV134" i="1"/>
  <c r="AT134" i="1"/>
  <c r="BB97" i="1"/>
  <c r="AX97" i="1"/>
  <c r="F38" i="4"/>
  <c r="BA99" i="1"/>
  <c r="F36" i="20"/>
  <c r="BA117" i="1"/>
  <c r="J36" i="22"/>
  <c r="AW120" i="1"/>
  <c r="AT120" i="1"/>
  <c r="F38" i="13"/>
  <c r="BA110" i="1"/>
  <c r="F35" i="29"/>
  <c r="AZ129" i="1"/>
  <c r="AZ109" i="1"/>
  <c r="AV109" i="1"/>
  <c r="BC119" i="1"/>
  <c r="AY119" i="1"/>
  <c r="BC122" i="1"/>
  <c r="AY122" i="1"/>
  <c r="J38" i="4"/>
  <c r="AW99" i="1"/>
  <c r="AT99" i="1"/>
  <c r="F36" i="38"/>
  <c r="BA138" i="1" s="1"/>
  <c r="J36" i="40"/>
  <c r="AW140" i="1" s="1"/>
  <c r="AT140" i="1" s="1"/>
  <c r="BB109" i="1"/>
  <c r="AX109" i="1"/>
  <c r="J38" i="6"/>
  <c r="AW101" i="1"/>
  <c r="AT101" i="1"/>
  <c r="F38" i="17"/>
  <c r="BA114" i="1"/>
  <c r="F36" i="35"/>
  <c r="BA135" i="1"/>
  <c r="J36" i="24"/>
  <c r="AW123" i="1"/>
  <c r="AT123" i="1"/>
  <c r="AZ97" i="1"/>
  <c r="AV97" i="1"/>
  <c r="J38" i="15"/>
  <c r="AW112" i="1"/>
  <c r="AT112" i="1"/>
  <c r="F38" i="6"/>
  <c r="BA101" i="1"/>
  <c r="F36" i="9"/>
  <c r="BA104" i="1"/>
  <c r="F33" i="41"/>
  <c r="AZ141" i="1"/>
  <c r="AZ119" i="1"/>
  <c r="AV119" i="1"/>
  <c r="BD126" i="1"/>
  <c r="J35" i="27"/>
  <c r="AV127" i="1"/>
  <c r="AT127" i="1"/>
  <c r="F36" i="11"/>
  <c r="BA107" i="1" s="1"/>
  <c r="F36" i="30"/>
  <c r="BA130" i="1" s="1"/>
  <c r="F36" i="24"/>
  <c r="BA123" i="1" s="1"/>
  <c r="F36" i="2"/>
  <c r="BA96" i="1" s="1"/>
  <c r="BB126" i="1"/>
  <c r="AX126" i="1" s="1"/>
  <c r="F38" i="15"/>
  <c r="BA112" i="1"/>
  <c r="F36" i="40"/>
  <c r="BA140" i="1"/>
  <c r="J36" i="11"/>
  <c r="AW107" i="1"/>
  <c r="AT107" i="1"/>
  <c r="J36" i="19"/>
  <c r="AW116" i="1"/>
  <c r="AT116" i="1"/>
  <c r="F38" i="16"/>
  <c r="BA113" i="1"/>
  <c r="J33" i="26"/>
  <c r="AV125" i="1"/>
  <c r="AT125" i="1"/>
  <c r="J36" i="38"/>
  <c r="AW138" i="1"/>
  <c r="AT138" i="1"/>
  <c r="BC126" i="1"/>
  <c r="AY126" i="1" s="1"/>
  <c r="F36" i="32"/>
  <c r="BA132" i="1" s="1"/>
  <c r="F36" i="22"/>
  <c r="BA120" i="1" s="1"/>
  <c r="J38" i="17"/>
  <c r="AW114" i="1" s="1"/>
  <c r="AT114" i="1" s="1"/>
  <c r="F38" i="5"/>
  <c r="BA100" i="1" s="1"/>
  <c r="J36" i="32"/>
  <c r="AW132" i="1" s="1"/>
  <c r="AT132" i="1" s="1"/>
  <c r="J38" i="13"/>
  <c r="AW110" i="1" s="1"/>
  <c r="AT110" i="1" s="1"/>
  <c r="T129" i="33" l="1"/>
  <c r="R147" i="11"/>
  <c r="T147" i="2"/>
  <c r="BK147" i="11"/>
  <c r="J147" i="11"/>
  <c r="J98" i="11"/>
  <c r="P147" i="2"/>
  <c r="AU96" i="1"/>
  <c r="R139" i="3"/>
  <c r="J43" i="7"/>
  <c r="J43" i="13"/>
  <c r="J43" i="16"/>
  <c r="J41" i="25"/>
  <c r="J41" i="31"/>
  <c r="J39" i="21"/>
  <c r="J43" i="15"/>
  <c r="J43" i="18"/>
  <c r="BK147" i="8"/>
  <c r="J147" i="8" s="1"/>
  <c r="J100" i="8" s="1"/>
  <c r="BK124" i="39"/>
  <c r="J124" i="39" s="1"/>
  <c r="J32" i="39" s="1"/>
  <c r="AG139" i="1" s="1"/>
  <c r="AN139" i="1" s="1"/>
  <c r="BK124" i="36"/>
  <c r="J124" i="36" s="1"/>
  <c r="J98" i="36" s="1"/>
  <c r="J41" i="20"/>
  <c r="J98" i="20"/>
  <c r="BK147" i="2"/>
  <c r="J147" i="2"/>
  <c r="J98" i="9"/>
  <c r="J100" i="15"/>
  <c r="J41" i="9"/>
  <c r="J98" i="25"/>
  <c r="BK127" i="27"/>
  <c r="J127" i="27"/>
  <c r="J98" i="27"/>
  <c r="J127" i="28"/>
  <c r="J99" i="28"/>
  <c r="J98" i="31"/>
  <c r="BK126" i="24"/>
  <c r="J126" i="24"/>
  <c r="J98" i="24"/>
  <c r="J127" i="25"/>
  <c r="J99" i="25"/>
  <c r="J128" i="31"/>
  <c r="J99" i="31"/>
  <c r="J148" i="11"/>
  <c r="J99" i="11" s="1"/>
  <c r="BK130" i="12"/>
  <c r="J130" i="12"/>
  <c r="J32" i="12" s="1"/>
  <c r="AG108" i="1" s="1"/>
  <c r="AN108" i="1" s="1"/>
  <c r="J100" i="13"/>
  <c r="J140" i="13"/>
  <c r="J101" i="13"/>
  <c r="J163" i="15"/>
  <c r="J101" i="15"/>
  <c r="J100" i="16"/>
  <c r="J123" i="26"/>
  <c r="J97" i="26"/>
  <c r="BK132" i="37"/>
  <c r="J132" i="37" s="1"/>
  <c r="J32" i="37" s="1"/>
  <c r="AG137" i="1" s="1"/>
  <c r="AN137" i="1" s="1"/>
  <c r="BK132" i="38"/>
  <c r="J132" i="38"/>
  <c r="J98" i="38"/>
  <c r="BK123" i="41"/>
  <c r="J123" i="41"/>
  <c r="J96" i="41"/>
  <c r="J100" i="18"/>
  <c r="J126" i="21"/>
  <c r="J97" i="21"/>
  <c r="J129" i="22"/>
  <c r="J99" i="22"/>
  <c r="BK127" i="30"/>
  <c r="J127" i="30"/>
  <c r="BK129" i="33"/>
  <c r="J129" i="33"/>
  <c r="J98" i="33"/>
  <c r="BK162" i="5"/>
  <c r="J162" i="5"/>
  <c r="J100" i="7"/>
  <c r="BK129" i="23"/>
  <c r="J129" i="23"/>
  <c r="J32" i="23" s="1"/>
  <c r="AG121" i="1" s="1"/>
  <c r="AN121" i="1" s="1"/>
  <c r="J96" i="21"/>
  <c r="J127" i="34"/>
  <c r="J99" i="34"/>
  <c r="J41" i="10"/>
  <c r="BK139" i="3"/>
  <c r="J139" i="3"/>
  <c r="J100" i="3"/>
  <c r="BK129" i="32"/>
  <c r="J129" i="32"/>
  <c r="J98" i="32"/>
  <c r="BK124" i="29"/>
  <c r="J124" i="29" s="1"/>
  <c r="J98" i="29" s="1"/>
  <c r="BB95" i="1"/>
  <c r="AX95" i="1" s="1"/>
  <c r="AZ95" i="1"/>
  <c r="AV95" i="1" s="1"/>
  <c r="BB106" i="1"/>
  <c r="AX106" i="1" s="1"/>
  <c r="AN105" i="1"/>
  <c r="BC95" i="1"/>
  <c r="AY95" i="1"/>
  <c r="BD106" i="1"/>
  <c r="BD94" i="1" s="1"/>
  <c r="W33" i="1" s="1"/>
  <c r="BC106" i="1"/>
  <c r="AY106" i="1" s="1"/>
  <c r="BD95" i="1"/>
  <c r="AZ106" i="1"/>
  <c r="AV106" i="1"/>
  <c r="AN131" i="1"/>
  <c r="AN110" i="1"/>
  <c r="AN115" i="1"/>
  <c r="AN113" i="1"/>
  <c r="AN118" i="1"/>
  <c r="BA109" i="1"/>
  <c r="AW109" i="1" s="1"/>
  <c r="AT109" i="1" s="1"/>
  <c r="AU126" i="1"/>
  <c r="J32" i="2"/>
  <c r="AG96" i="1" s="1"/>
  <c r="AU97" i="1"/>
  <c r="AU122" i="1"/>
  <c r="BA122" i="1"/>
  <c r="AW122" i="1" s="1"/>
  <c r="AT122" i="1" s="1"/>
  <c r="BA119" i="1"/>
  <c r="AW119" i="1" s="1"/>
  <c r="AT119" i="1" s="1"/>
  <c r="BA126" i="1"/>
  <c r="AW126" i="1"/>
  <c r="J32" i="22"/>
  <c r="AG120" i="1"/>
  <c r="AN120" i="1"/>
  <c r="AU109" i="1"/>
  <c r="AZ126" i="1"/>
  <c r="AV126" i="1"/>
  <c r="J34" i="14"/>
  <c r="AG111" i="1"/>
  <c r="AN111" i="1"/>
  <c r="J34" i="5"/>
  <c r="AG100" i="1"/>
  <c r="AN100" i="1"/>
  <c r="J34" i="6"/>
  <c r="AG101" i="1"/>
  <c r="AN101" i="1"/>
  <c r="BA97" i="1"/>
  <c r="AW97" i="1"/>
  <c r="AT97" i="1"/>
  <c r="J32" i="19"/>
  <c r="AG116" i="1"/>
  <c r="AN116" i="1"/>
  <c r="J32" i="34"/>
  <c r="AG134" i="1"/>
  <c r="AN134" i="1"/>
  <c r="J34" i="17"/>
  <c r="AG114" i="1"/>
  <c r="AN114" i="1"/>
  <c r="J32" i="28"/>
  <c r="AG128" i="1"/>
  <c r="AN128" i="1"/>
  <c r="J32" i="30"/>
  <c r="AG130" i="1" s="1"/>
  <c r="AN130" i="1" s="1"/>
  <c r="J34" i="4"/>
  <c r="AG99" i="1"/>
  <c r="AN99" i="1"/>
  <c r="J30" i="26"/>
  <c r="AG125" i="1"/>
  <c r="AN125" i="1"/>
  <c r="J32" i="35"/>
  <c r="AG135" i="1"/>
  <c r="AN135" i="1"/>
  <c r="J32" i="40"/>
  <c r="AG140" i="1"/>
  <c r="AN140" i="1"/>
  <c r="J41" i="23" l="1"/>
  <c r="J98" i="2"/>
  <c r="J100" i="5"/>
  <c r="J43" i="17"/>
  <c r="J41" i="22"/>
  <c r="J43" i="6"/>
  <c r="J39" i="26"/>
  <c r="J98" i="30"/>
  <c r="J41" i="12"/>
  <c r="J41" i="34"/>
  <c r="J41" i="37"/>
  <c r="J41" i="28"/>
  <c r="J41" i="35"/>
  <c r="AN96" i="1"/>
  <c r="J43" i="4"/>
  <c r="J98" i="12"/>
  <c r="J43" i="14"/>
  <c r="J41" i="40"/>
  <c r="J43" i="5"/>
  <c r="J98" i="37"/>
  <c r="J98" i="39"/>
  <c r="J98" i="23"/>
  <c r="J41" i="19"/>
  <c r="J41" i="30"/>
  <c r="J41" i="39"/>
  <c r="J41" i="2"/>
  <c r="BA106" i="1"/>
  <c r="AW106" i="1"/>
  <c r="AT106" i="1"/>
  <c r="BA95" i="1"/>
  <c r="BA94" i="1"/>
  <c r="AW94" i="1"/>
  <c r="AK30" i="1"/>
  <c r="AU95" i="1"/>
  <c r="AU106" i="1"/>
  <c r="J32" i="24"/>
  <c r="AG123" i="1"/>
  <c r="AN123" i="1"/>
  <c r="J32" i="11"/>
  <c r="AG107" i="1"/>
  <c r="AN107" i="1"/>
  <c r="J32" i="33"/>
  <c r="AG133" i="1"/>
  <c r="AN133" i="1"/>
  <c r="BC94" i="1"/>
  <c r="AY94" i="1"/>
  <c r="J34" i="8"/>
  <c r="AG103" i="1" s="1"/>
  <c r="AN103" i="1" s="1"/>
  <c r="J32" i="32"/>
  <c r="AG132" i="1" s="1"/>
  <c r="AN132" i="1" s="1"/>
  <c r="J32" i="36"/>
  <c r="AG136" i="1"/>
  <c r="AN136" i="1"/>
  <c r="AZ94" i="1"/>
  <c r="AV94" i="1"/>
  <c r="AK29" i="1" s="1"/>
  <c r="J32" i="38"/>
  <c r="AG138" i="1" s="1"/>
  <c r="AN138" i="1" s="1"/>
  <c r="J30" i="41"/>
  <c r="AG141" i="1"/>
  <c r="AN141" i="1"/>
  <c r="J34" i="3"/>
  <c r="AG98" i="1" s="1"/>
  <c r="AN98" i="1" s="1"/>
  <c r="AT126" i="1"/>
  <c r="J32" i="27"/>
  <c r="AG127" i="1"/>
  <c r="AN127" i="1"/>
  <c r="BB94" i="1"/>
  <c r="W31" i="1" s="1"/>
  <c r="AG109" i="1"/>
  <c r="AN109" i="1"/>
  <c r="AG119" i="1"/>
  <c r="AN119" i="1"/>
  <c r="J32" i="29"/>
  <c r="AG129" i="1"/>
  <c r="AN129" i="1"/>
  <c r="J43" i="3" l="1"/>
  <c r="J41" i="11"/>
  <c r="J41" i="36"/>
  <c r="J39" i="41"/>
  <c r="J41" i="24"/>
  <c r="J41" i="27"/>
  <c r="J41" i="33"/>
  <c r="J41" i="29"/>
  <c r="J41" i="32"/>
  <c r="J41" i="38"/>
  <c r="J43" i="8"/>
  <c r="AU94" i="1"/>
  <c r="AG97" i="1"/>
  <c r="AN97" i="1"/>
  <c r="W29" i="1"/>
  <c r="AG106" i="1"/>
  <c r="AN106" i="1"/>
  <c r="AT94" i="1"/>
  <c r="AG126" i="1"/>
  <c r="AN126" i="1"/>
  <c r="W30" i="1"/>
  <c r="AW95" i="1"/>
  <c r="AT95" i="1"/>
  <c r="W32" i="1"/>
  <c r="AX94" i="1"/>
  <c r="AG122" i="1"/>
  <c r="AN122" i="1" s="1"/>
  <c r="AG95" i="1" l="1"/>
  <c r="AG94" i="1"/>
  <c r="AK26" i="1"/>
  <c r="AK35" i="1"/>
  <c r="AN94" i="1" l="1"/>
  <c r="AN95" i="1"/>
</calcChain>
</file>

<file path=xl/sharedStrings.xml><?xml version="1.0" encoding="utf-8"?>
<sst xmlns="http://schemas.openxmlformats.org/spreadsheetml/2006/main" count="63136" uniqueCount="4721">
  <si>
    <t>Export Komplet</t>
  </si>
  <si>
    <t/>
  </si>
  <si>
    <t>2.0</t>
  </si>
  <si>
    <t>False</t>
  </si>
  <si>
    <t>{311f394a-506c-4396-b750-4a129a47bf2a}</t>
  </si>
  <si>
    <t>&gt;&gt;  skryté sloupce  &lt;&lt;</t>
  </si>
  <si>
    <t>0,01</t>
  </si>
  <si>
    <t>21</t>
  </si>
  <si>
    <t>12</t>
  </si>
  <si>
    <t>REKAPITULACE STAVBY</t>
  </si>
  <si>
    <t>v ---  níže se nacházejí doplnkové a pomocné údaje k sestavám  --- v</t>
  </si>
  <si>
    <t>Návod na vyplnění</t>
  </si>
  <si>
    <t>0,001</t>
  </si>
  <si>
    <t>Kód:</t>
  </si>
  <si>
    <t>N25-124_exp2</t>
  </si>
  <si>
    <t>Měnit lze pouze buňky se žlutým podbarvením!_x000D_
_x000D_
1) na prvním listu Rekapitulace stavby vyplňte v sestavě_x000D_
_x000D_
    a) Souhrnný list_x000D_
       - údaje o Uchazeči_x000D_
         (přenesou se do ostatních sestav i v jiných listech)_x000D_
_x000D_
    b) Rekapitulace objektů_x000D_
       - potřebné Ostatní náklady_x000D_
_x000D_
2) na vybraných listech vyplňte v sestavě_x000D_
_x000D_
    a) Krycí list_x000D_
       - údaje o Uchazeči, pokud se liší od údajů o Uchazeči na Souhrnném listu_x000D_
         (údaje se přenesou do ostatních sestav v daném listu)_x000D_
_x000D_
    b) Rekapitulace rozpočtu_x000D_
       - potřebné Ostatní náklady_x000D_
_x000D_
    c) Celkové náklady za stavbu_x000D_
       - ceny u položek_x000D_
       - množství, pokud má žluté podbarvení_x000D_
       - a v případě potřeby poznámku (ta je ve skrytém sloupci)</t>
  </si>
  <si>
    <t>Stavba:</t>
  </si>
  <si>
    <t>Transformace domova Černovice – Lidmaň V. – Černovice</t>
  </si>
  <si>
    <t>KSO:</t>
  </si>
  <si>
    <t>CC-CZ:</t>
  </si>
  <si>
    <t>Místo:</t>
  </si>
  <si>
    <t xml:space="preserve"> </t>
  </si>
  <si>
    <t>Datum:</t>
  </si>
  <si>
    <t>10. 12. 2025</t>
  </si>
  <si>
    <t>Zadavatel:</t>
  </si>
  <si>
    <t>IČ:</t>
  </si>
  <si>
    <t>Kraj Vysočina</t>
  </si>
  <si>
    <t>DIČ:</t>
  </si>
  <si>
    <t>Uchazeč:</t>
  </si>
  <si>
    <t>Vyplň údaj</t>
  </si>
  <si>
    <t>Projektant:</t>
  </si>
  <si>
    <t>ARPIK OSTRAVA s.r.o.</t>
  </si>
  <si>
    <t>True</t>
  </si>
  <si>
    <t>Zpracovatel:</t>
  </si>
  <si>
    <t>Poznámka:</t>
  </si>
  <si>
    <t xml:space="preserve">Soupis prací je sestaven za využití položek Cenové soustavy ÚRS. Cenové a technické podmínky položek CS ÚRS, které nejsou uvedeny v soupisu prací (tzv. úvodní části katalogů) jsou neomezeně dálkově k dispozici na www.cs-urs.cz. Položky soupisu prací, které nemají ve sloupci „Cenová soustava“ uveden žádný údaj, nepochází z Cenové soustavy ÚRS (takové položky soupisu prací mají Cenovou soustavu „VLASTNÍ“). Ocenění "vlastní" položky:na základě odborných znalostí a zkušeností projektanta při realizaci obdobných zakázek za období 5-ti let. nebo na základě CN) Nedílnou součástí soupisu prací je projektová dokumentace vč. textových příloh, na kterou se položky soupisu prací plně odkazují. (S ohledem na charekter stavby budou provedené práce odsouhlaseny a případně upřesněny v rámci realizace zástupcem objednatele). Zhotovitel je POVINEN před objednání všech materiálů si ověřit objem dodávek přímo na stavbě (v objemech / množství vykázaných ve VV jsou započítány předpokládané ztratné/ostatní kce, které se může lišit od skutečnosti) !!  </t>
  </si>
  <si>
    <t>Cena bez DPH</t>
  </si>
  <si>
    <t>Sazba daně</t>
  </si>
  <si>
    <t>Základ daně</t>
  </si>
  <si>
    <t>Výše daně</t>
  </si>
  <si>
    <t>DPH</t>
  </si>
  <si>
    <t>základní</t>
  </si>
  <si>
    <t>snížená</t>
  </si>
  <si>
    <t>zákl. přenesená</t>
  </si>
  <si>
    <t>sníž. přenesená</t>
  </si>
  <si>
    <t>nulová</t>
  </si>
  <si>
    <t>Cena s DPH</t>
  </si>
  <si>
    <t>v</t>
  </si>
  <si>
    <t>CZK</t>
  </si>
  <si>
    <t>Projektant</t>
  </si>
  <si>
    <t>Zpracovatel</t>
  </si>
  <si>
    <t>Datum a podpis:</t>
  </si>
  <si>
    <t>Razítko</t>
  </si>
  <si>
    <t>Objednavatel</t>
  </si>
  <si>
    <t>Uchazeč</t>
  </si>
  <si>
    <t>REKAPITULACE OBJEKTŮ STAVBY A SOUPISŮ PRACÍ</t>
  </si>
  <si>
    <t>Informatívní údaje z listů zakázek</t>
  </si>
  <si>
    <t>Kód</t>
  </si>
  <si>
    <t>Popis</t>
  </si>
  <si>
    <t>Cena bez DPH [CZK]</t>
  </si>
  <si>
    <t>Cena s DPH [CZK]</t>
  </si>
  <si>
    <t>Typ</t>
  </si>
  <si>
    <t>z toho Ostat._x000D_
náklady [CZK]</t>
  </si>
  <si>
    <t>DPH [CZK]</t>
  </si>
  <si>
    <t>Normohodiny [h]</t>
  </si>
  <si>
    <t>DPH základní [CZK]</t>
  </si>
  <si>
    <t>DPH snížená [CZK]</t>
  </si>
  <si>
    <t>DPH základní přenesená_x000D_
[CZK]</t>
  </si>
  <si>
    <t>DPH snížená přenesená_x000D_
[CZK]</t>
  </si>
  <si>
    <t>Základna_x000D_
DPH základní</t>
  </si>
  <si>
    <t>Základna_x000D_
DPH snížená</t>
  </si>
  <si>
    <t>Základna_x000D_
DPH zákl. přenesená</t>
  </si>
  <si>
    <t>Základna_x000D_
DPH sníž. přenesená</t>
  </si>
  <si>
    <t>Základna_x000D_
DPH nulová</t>
  </si>
  <si>
    <t>Náklady z rozpočtů</t>
  </si>
  <si>
    <t>D</t>
  </si>
  <si>
    <t>0</t>
  </si>
  <si>
    <t>###NOIMPORT###</t>
  </si>
  <si>
    <t>IMPORT</t>
  </si>
  <si>
    <t>{00000000-0000-0000-0000-000000000000}</t>
  </si>
  <si>
    <t>SO 01</t>
  </si>
  <si>
    <t>DOMOV PRO OSOBY SE ZDRAVOTNÍM POSTÍŽENÍM (DOZP + CHB)</t>
  </si>
  <si>
    <t>STA</t>
  </si>
  <si>
    <t>1</t>
  </si>
  <si>
    <t>{072c2f30-5003-46a4-9b0b-97e1248d8cf4}</t>
  </si>
  <si>
    <t>/</t>
  </si>
  <si>
    <t>D.1.1</t>
  </si>
  <si>
    <t>ARCHITEKTONICKO-STAVEBNÍ ŘEŠENÍ</t>
  </si>
  <si>
    <t>Soupis</t>
  </si>
  <si>
    <t>2</t>
  </si>
  <si>
    <t>{b146a621-601a-40b3-94ee-c63ad2c4a332}</t>
  </si>
  <si>
    <t>D.1.2</t>
  </si>
  <si>
    <t>TECHNIKA PROSTŘEDÍ STAVEB (TPS)</t>
  </si>
  <si>
    <t>{f01771c8-4d84-4eb1-8623-e896abcec6d4}</t>
  </si>
  <si>
    <t>SO 01.D.1.2.A</t>
  </si>
  <si>
    <t>ZDRAVOTNĚ TECHNICKÉ INSTALACE</t>
  </si>
  <si>
    <t>3</t>
  </si>
  <si>
    <t>{3b085ecc-9709-4b84-ac04-074af5867f58}</t>
  </si>
  <si>
    <t>SO 01.D.1.2.B</t>
  </si>
  <si>
    <t>VYTÁPĚNÍ</t>
  </si>
  <si>
    <t>{54520852-9765-41c7-9a79-e8ea4538b668}</t>
  </si>
  <si>
    <t>SO 01.D.1.2.C</t>
  </si>
  <si>
    <t xml:space="preserve">VZDUCHOTECHNIKA </t>
  </si>
  <si>
    <t>{98b719fc-c738-42ea-b65b-962a8934a4be}</t>
  </si>
  <si>
    <t>SO 01.D.1.2.D</t>
  </si>
  <si>
    <t>SILNOPROUDÁ ELEKTROINSTALACE</t>
  </si>
  <si>
    <t>{67fb6e1f-f57b-41eb-8f57-b560da8619cb}</t>
  </si>
  <si>
    <t>SO 01.D.1.2.E</t>
  </si>
  <si>
    <t>SLABOPROUDÁ ELEKTROINSTALACE</t>
  </si>
  <si>
    <t>{a66ddc03-5b5f-4ea8-946b-d67b4ab824ff}</t>
  </si>
  <si>
    <t>SO 01.D.1.2.F</t>
  </si>
  <si>
    <t>MAR</t>
  </si>
  <si>
    <t>{23ee27b1-1101-4f14-b818-4a207a6e336f}</t>
  </si>
  <si>
    <t>D.3</t>
  </si>
  <si>
    <t>DOKUMENTACE STAVEBNĚ KONSTRUKČNÍHO ŘEŠENÍ</t>
  </si>
  <si>
    <t>{7e8868a5-b2fa-4196-aed0-2e821a3de110}</t>
  </si>
  <si>
    <t>D.4</t>
  </si>
  <si>
    <t>POŽÁRNĚ BEZPEČNOSTNÍ ŘEŠENÍ</t>
  </si>
  <si>
    <t>{b54952a5-fee8-4145-9206-547dcf0fd410}</t>
  </si>
  <si>
    <t>SO 02</t>
  </si>
  <si>
    <t>{455037d6-8ef2-4907-9cff-47bb9cb6e98a}</t>
  </si>
  <si>
    <t>{823249c7-6b4c-4535-a43f-e18be0792dad}</t>
  </si>
  <si>
    <t>D.1.1.1</t>
  </si>
  <si>
    <t>ARCHITEKTONICKO-STAVEBNÍ ŘEŠENÍ_ZAHRADNÍ DOMEK</t>
  </si>
  <si>
    <t>{02da757f-20ab-4497-a43a-53702d7cb81e}</t>
  </si>
  <si>
    <t>{e49c3505-881a-4d1d-8971-29bc4d4c8ec2}</t>
  </si>
  <si>
    <t>SO 02.D.1.2.A</t>
  </si>
  <si>
    <t>{8a81702b-1124-47e4-8e69-9e13d8b2b3a2}</t>
  </si>
  <si>
    <t>SO 02.D.1.2.B</t>
  </si>
  <si>
    <t>{e4bc6359-a178-4305-915a-59df7cdbf84f}</t>
  </si>
  <si>
    <t>SO 02.D.1.2.C</t>
  </si>
  <si>
    <t>{8ec312ee-5d5d-44f1-b044-3c3f0c2d8126}</t>
  </si>
  <si>
    <t>SO 02.D.1.2.D</t>
  </si>
  <si>
    <t>{2b250214-671e-4e4d-ad53-7ec1a741a7e9}</t>
  </si>
  <si>
    <t>SO 02.D.1.2.E</t>
  </si>
  <si>
    <t>{549c6111-7290-434a-94d5-64d80d57aef2}</t>
  </si>
  <si>
    <t>SO 02.D.1.2.F</t>
  </si>
  <si>
    <t>{f45909a1-0770-42ee-8c3d-f17279becbb7}</t>
  </si>
  <si>
    <t>{d3e6aded-a10a-4e0a-a2b1-fdc2f4f28378}</t>
  </si>
  <si>
    <t>{2b16d2d1-d354-424b-8d90-7ea52173f672}</t>
  </si>
  <si>
    <t>SO 03</t>
  </si>
  <si>
    <t>ÚČELOVÁ KOMUNIKACE</t>
  </si>
  <si>
    <t>{415bdb16-1d50-4274-8904-76795b1da088}</t>
  </si>
  <si>
    <t>SO 04</t>
  </si>
  <si>
    <t>PARKOVACÍ STÁNÍ A AREÁLOVÉ ZPEVNĚNÉ</t>
  </si>
  <si>
    <t>{2b42b41d-1886-435c-9892-244f065f52e0}</t>
  </si>
  <si>
    <t>SO 04a</t>
  </si>
  <si>
    <t>PARKOVACÍ STÁNÍ A AREÁLOVÉ ZPEVNĚNÉ (patřící k SO 01)</t>
  </si>
  <si>
    <t>{4b6bc1b1-4cc5-4a6a-834b-21368f0589ad}</t>
  </si>
  <si>
    <t>SO 04b</t>
  </si>
  <si>
    <t>PARKOVACÍ STÁNÍ A AREÁLOVÉ ZPEVNĚNÉ (patřící k SO 02)</t>
  </si>
  <si>
    <t>{95a03b4f-8a1c-450b-b835-5118e9a75f30}</t>
  </si>
  <si>
    <t>SO 05</t>
  </si>
  <si>
    <t>OPLOCENÍ</t>
  </si>
  <si>
    <t>{2742f8d4-1fa5-4f0c-bb79-8ef4ff2dcd2f}</t>
  </si>
  <si>
    <t>SO 05a</t>
  </si>
  <si>
    <t>OPLOCENÍ (patřící k SO 01)</t>
  </si>
  <si>
    <t>{e84ab0ba-f000-4c7c-b86b-505f94b6e906}</t>
  </si>
  <si>
    <t>SO 05b</t>
  </si>
  <si>
    <t>OPLOCENÍ (patřící k SO 02)</t>
  </si>
  <si>
    <t>{eeaf0483-5aab-4de9-a46b-f0db3549f6f3}</t>
  </si>
  <si>
    <t>SO 06</t>
  </si>
  <si>
    <t>CHODNÍK</t>
  </si>
  <si>
    <t>{5b155713-2fc4-474d-a836-d6757ceeffce}</t>
  </si>
  <si>
    <t>IO</t>
  </si>
  <si>
    <t xml:space="preserve">INŽENÝRSKÉ OBJEKTY </t>
  </si>
  <si>
    <t>{9fcf6bd1-c8b8-4637-b223-9ea50b5dc2c4}</t>
  </si>
  <si>
    <t>IO 01</t>
  </si>
  <si>
    <t>PRODLOUŽENÍ VODOVODU</t>
  </si>
  <si>
    <t>{8f876161-eb21-49d8-aad3-e6fe4fec603e}</t>
  </si>
  <si>
    <t>IO 02</t>
  </si>
  <si>
    <t>PRODLOUŽENÍ JEDNOTNÉ KANALIZACE</t>
  </si>
  <si>
    <t>{0e90211f-9f54-4005-9ca6-0e73dde2a57e}</t>
  </si>
  <si>
    <t>IO 03</t>
  </si>
  <si>
    <t>PRODLOUZENI-VO-ROZHLASU</t>
  </si>
  <si>
    <t>{e0701f42-36ec-4c99-a1f0-50b09cedf350}</t>
  </si>
  <si>
    <t>IO 04.01</t>
  </si>
  <si>
    <t>PŘÍPOJKA VODY SO 01</t>
  </si>
  <si>
    <t>{2f7f8fe2-15c0-4cbc-928e-caa37ab7cdef}</t>
  </si>
  <si>
    <t>IO 04.02</t>
  </si>
  <si>
    <t>PŘÍPOJKA VODY SO 02</t>
  </si>
  <si>
    <t>{0f05285e-cc79-4f3b-8759-a094c203d9d9}</t>
  </si>
  <si>
    <t>IO 05.01</t>
  </si>
  <si>
    <t>PŘÍPOJKA KANALIZACE SO 01</t>
  </si>
  <si>
    <t>{55b3b04e-1d80-430b-a6c6-7d61118fe354}</t>
  </si>
  <si>
    <t>IO 05.02</t>
  </si>
  <si>
    <t>PŘÍPOJKA KANALIZACE SO 02</t>
  </si>
  <si>
    <t>{fa930dbe-92b4-484c-9362-5f08d6665c24}</t>
  </si>
  <si>
    <t>IO 06</t>
  </si>
  <si>
    <t>AREÁLOVÁ DEŠŤOVÁ KANALIZACE ZE ZPEVNĚNÝCH PLOCH</t>
  </si>
  <si>
    <t>{78c3d0c4-a18a-4448-a686-d9a56b70368a}</t>
  </si>
  <si>
    <t>IO 08.1</t>
  </si>
  <si>
    <t>PŘÍPOJKA SLABOPROUDU -SO_01</t>
  </si>
  <si>
    <t>{f8edbc4f-8213-4f37-9667-493f71d7d87b}</t>
  </si>
  <si>
    <t>IO 08.2</t>
  </si>
  <si>
    <t>PŘÍPOJKA SLABOPROUDU -SO_02</t>
  </si>
  <si>
    <t>{90dd6b18-cda7-43ce-ba61-ba287878e2ee}</t>
  </si>
  <si>
    <t>IO 09.1</t>
  </si>
  <si>
    <t>AREÁLOVÉ ROZVODY -NN-SO_01</t>
  </si>
  <si>
    <t>{5f3dace9-be08-4d93-a918-d5cfd75df926}</t>
  </si>
  <si>
    <t>IO 09.2</t>
  </si>
  <si>
    <t>AREÁLOVÉ ROZVODY -NN-SO_02</t>
  </si>
  <si>
    <t>{7b8bf8b1-23ee-4d10-b714-c74f4145cc6f}</t>
  </si>
  <si>
    <t>IO 10.1</t>
  </si>
  <si>
    <t>AREÁLOVÉ ROZVODY SLABOPROUDU-SO_01</t>
  </si>
  <si>
    <t>{be788492-e5f4-4727-9d00-fa86f0dd646f}</t>
  </si>
  <si>
    <t>IO 10.2</t>
  </si>
  <si>
    <t>AREÁLOVÉ ROZVODY SLABOPROUDU-SO_02</t>
  </si>
  <si>
    <t>{6f9e29ae-376c-448a-807b-283597d70845}</t>
  </si>
  <si>
    <t>VON</t>
  </si>
  <si>
    <t>Vedlejší a ostatní náklady stavby</t>
  </si>
  <si>
    <t>{6c2e9f9c-4cca-499a-a2a1-9430b9a01fe7}</t>
  </si>
  <si>
    <t>KRYCÍ LIST SOUPISU PRACÍ</t>
  </si>
  <si>
    <t>Objekt:</t>
  </si>
  <si>
    <t>SO 01 - DOMOV PRO OSOBY SE ZDRAVOTNÍM POSTÍŽENÍM (DOZP + CHB)</t>
  </si>
  <si>
    <t>Soupis:</t>
  </si>
  <si>
    <t>D.1.1 - ARCHITEKTONICKO-STAVEBNÍ ŘEŠENÍ</t>
  </si>
  <si>
    <t>REKAPITULACE ČLENĚNÍ SOUPISU PRACÍ</t>
  </si>
  <si>
    <t>Kód dílu - Popis</t>
  </si>
  <si>
    <t>Cena celkem [CZK]</t>
  </si>
  <si>
    <t>Náklady ze soupisu prací</t>
  </si>
  <si>
    <t>-1</t>
  </si>
  <si>
    <t>HSV - Práce a dodávky HSV</t>
  </si>
  <si>
    <t xml:space="preserve">    1 - Zemní práce</t>
  </si>
  <si>
    <t xml:space="preserve">    2 - Zakládání</t>
  </si>
  <si>
    <t xml:space="preserve">    3 - Svislé a kompletní konstrukce</t>
  </si>
  <si>
    <t xml:space="preserve">    4 - Vodorovné konstrukce</t>
  </si>
  <si>
    <t xml:space="preserve">    5 - Komunikace pozemní</t>
  </si>
  <si>
    <t xml:space="preserve">    6 - Úpravy povrchů, podlahy a osazování výplní</t>
  </si>
  <si>
    <t xml:space="preserve">    9 - Ostatní konstrukce a práce, bourání</t>
  </si>
  <si>
    <t xml:space="preserve">      95 - Dokončovací konstrukce a práce pozemních staveb</t>
  </si>
  <si>
    <t xml:space="preserve">    998 - Přesun hmot</t>
  </si>
  <si>
    <t>PSV - Práce a dodávky PSV</t>
  </si>
  <si>
    <t xml:space="preserve">    711 - Izolace proti vodě, vlhkosti a plynům</t>
  </si>
  <si>
    <t xml:space="preserve">    712 - Povlakové krytiny</t>
  </si>
  <si>
    <t xml:space="preserve">    713 - Izolace tepelné</t>
  </si>
  <si>
    <t xml:space="preserve">    762 - Konstrukce tesařské</t>
  </si>
  <si>
    <t xml:space="preserve">    763 - Konstrukce suché výstavby</t>
  </si>
  <si>
    <t xml:space="preserve">    764 - Konstrukce klempířské</t>
  </si>
  <si>
    <t xml:space="preserve">    766 - Konstrukce truhlářské</t>
  </si>
  <si>
    <t xml:space="preserve">    767 - Konstrukce zámečnické</t>
  </si>
  <si>
    <t xml:space="preserve">    771 - Podlahy z dlaždic</t>
  </si>
  <si>
    <t xml:space="preserve">    776 - Podlahy povlakové</t>
  </si>
  <si>
    <t xml:space="preserve">    781 - Dokončovací práce - obklady</t>
  </si>
  <si>
    <t xml:space="preserve">    783 - Dokončovací práce - nátěry</t>
  </si>
  <si>
    <t xml:space="preserve">    784 - Dokončovací práce - malby a tapety</t>
  </si>
  <si>
    <t>M - M</t>
  </si>
  <si>
    <t xml:space="preserve">    99-M - Výpisy ostatních prvků a výrobků </t>
  </si>
  <si>
    <t>N00 - Nepojmenované, ostatní práce a dodávky</t>
  </si>
  <si>
    <t>SOUPIS PRACÍ</t>
  </si>
  <si>
    <t>PČ</t>
  </si>
  <si>
    <t>MJ</t>
  </si>
  <si>
    <t>Množství</t>
  </si>
  <si>
    <t>J.cena [CZK]</t>
  </si>
  <si>
    <t>Cenová soustava</t>
  </si>
  <si>
    <t>J. Nh [h]</t>
  </si>
  <si>
    <t>Nh celkem [h]</t>
  </si>
  <si>
    <t>J. hmotnost [t]</t>
  </si>
  <si>
    <t>Hmotnost celkem [t]</t>
  </si>
  <si>
    <t>J. suť [t]</t>
  </si>
  <si>
    <t>Suť Celkem [t]</t>
  </si>
  <si>
    <t>Náklady soupisu celkem</t>
  </si>
  <si>
    <t>HSV</t>
  </si>
  <si>
    <t>Práce a dodávky HSV</t>
  </si>
  <si>
    <t>ROZPOCET</t>
  </si>
  <si>
    <t>Zemní práce</t>
  </si>
  <si>
    <t>K</t>
  </si>
  <si>
    <t>115101201</t>
  </si>
  <si>
    <t>Čerpání vody na dopravní výšku do 10 m průměrný přítok do 500 l/min</t>
  </si>
  <si>
    <t>hod</t>
  </si>
  <si>
    <t>CS ÚRS 2025 02</t>
  </si>
  <si>
    <t>4</t>
  </si>
  <si>
    <t>1664159483</t>
  </si>
  <si>
    <t>Online PSC</t>
  </si>
  <si>
    <t>https://podminky.urs.cz/item/CS_URS_2025_02/115101201</t>
  </si>
  <si>
    <t>P</t>
  </si>
  <si>
    <t>Poznámka k položce:_x000D_
JC, nad rámec ceníkového obsahu, také zahrnuje náklady na likvidaci čerpané vody (dle zákona)</t>
  </si>
  <si>
    <t>VV</t>
  </si>
  <si>
    <t>"předpoklad" (2)*24*5</t>
  </si>
  <si>
    <t>Součet</t>
  </si>
  <si>
    <t>122251104</t>
  </si>
  <si>
    <t>Odkopávky a prokopávky nezapažené v hornině třídy těžitelnosti I skupiny 3 objem do 500 m3 strojně</t>
  </si>
  <si>
    <t>m3</t>
  </si>
  <si>
    <t>368455301</t>
  </si>
  <si>
    <t>https://podminky.urs.cz/item/CS_URS_2025_02/122251104</t>
  </si>
  <si>
    <t>"HTÚ_viz C.7" (186,1)</t>
  </si>
  <si>
    <t>"spodní stavba_založení" ((23,07+3,0)*(16,77+3,0))*0,65</t>
  </si>
  <si>
    <t>132251253</t>
  </si>
  <si>
    <t>Hloubení rýh nezapažených š do 2000 mm v hornině třídy těžitelnosti I skupiny 3 objem do 100 m3 strojně</t>
  </si>
  <si>
    <t>-992306546</t>
  </si>
  <si>
    <t>https://podminky.urs.cz/item/CS_URS_2025_02/132251253</t>
  </si>
  <si>
    <t>"spodní stavba_založení" 1,5*0,95*(65,45+18,55+33,65)</t>
  </si>
  <si>
    <t>162751117</t>
  </si>
  <si>
    <t>Vodorovné přemístění přes 9 000 do 10000 m výkopku/sypaniny z horniny třídy těžitelnosti I skupiny 1 až 3</t>
  </si>
  <si>
    <t>2137296086</t>
  </si>
  <si>
    <t>https://podminky.urs.cz/item/CS_URS_2025_02/162751117</t>
  </si>
  <si>
    <t>(vv sestaven na případ "nevhodného výkopku pro zpětné použití" _ odsouhlasení v rámci realizace !!)</t>
  </si>
  <si>
    <t>5</t>
  </si>
  <si>
    <t>162751119</t>
  </si>
  <si>
    <t>Příplatek k vodorovnému přemístění výkopku/sypaniny z horniny třídy těžitelnosti I skupiny 1 až 3 ZKD 1000 m přes 10000 m</t>
  </si>
  <si>
    <t>-2137906518</t>
  </si>
  <si>
    <t>https://podminky.urs.cz/item/CS_URS_2025_02/162751119</t>
  </si>
  <si>
    <t>688,764*10 'Přepočtené koeficientem množství</t>
  </si>
  <si>
    <t>6</t>
  </si>
  <si>
    <t>171151112</t>
  </si>
  <si>
    <t>Uložení sypaniny z hornin nesoudržných do násypů zhutněných strojně</t>
  </si>
  <si>
    <t>943632393</t>
  </si>
  <si>
    <t>https://podminky.urs.cz/item/CS_URS_2025_02/171151112</t>
  </si>
  <si>
    <t>"HTÚ_viz C.7" (63,8)</t>
  </si>
  <si>
    <t>7</t>
  </si>
  <si>
    <t>M</t>
  </si>
  <si>
    <t>58344198R.1</t>
  </si>
  <si>
    <t xml:space="preserve">externí zásypový, nenamrzavý, zhutnitelný materiál _ vhodný do násypu </t>
  </si>
  <si>
    <t>CS VLASTNÍ</t>
  </si>
  <si>
    <t>8</t>
  </si>
  <si>
    <t>-468958857</t>
  </si>
  <si>
    <t>63,8*1,1 'Přepočtené koeficientem množství</t>
  </si>
  <si>
    <t>171201231</t>
  </si>
  <si>
    <t>Poplatek za uložení zeminy a kamení na recyklační skládce (skládkovné) kód odpadu 17 05 04</t>
  </si>
  <si>
    <t>t</t>
  </si>
  <si>
    <t>712172126</t>
  </si>
  <si>
    <t>https://podminky.urs.cz/item/CS_URS_2025_02/171201231</t>
  </si>
  <si>
    <t>688,764*2 'Přepočtené koeficientem množství</t>
  </si>
  <si>
    <t>9</t>
  </si>
  <si>
    <t>171251201</t>
  </si>
  <si>
    <t>Uložení sypaniny na skládky nebo meziskládky</t>
  </si>
  <si>
    <t>-1859869850</t>
  </si>
  <si>
    <t>https://podminky.urs.cz/item/CS_URS_2025_02/171251201</t>
  </si>
  <si>
    <t>10</t>
  </si>
  <si>
    <t>174151101</t>
  </si>
  <si>
    <t>Zásyp jam, šachet rýh nebo kolem objektů sypaninou se zhutněním</t>
  </si>
  <si>
    <t>1584532122</t>
  </si>
  <si>
    <t>https://podminky.urs.cz/item/CS_URS_2025_02/174151101</t>
  </si>
  <si>
    <t>"spodní stavba" (167,651-(36,066+61,64))</t>
  </si>
  <si>
    <t>11</t>
  </si>
  <si>
    <t>58344198R</t>
  </si>
  <si>
    <t xml:space="preserve">externí zásypový, nenamrzavý, zhutnitelný materiál _ specifikace dle PD a TZ </t>
  </si>
  <si>
    <t>1105680802</t>
  </si>
  <si>
    <t>69,945*1,1 'Přepočtené koeficientem množství</t>
  </si>
  <si>
    <t>181912112</t>
  </si>
  <si>
    <t>Úprava pláně v hornině třídy těžitelnosti I skupiny 3 se zhutněním ručně</t>
  </si>
  <si>
    <t>m2</t>
  </si>
  <si>
    <t>232569635</t>
  </si>
  <si>
    <t>https://podminky.urs.cz/item/CS_URS_2025_02/181912112</t>
  </si>
  <si>
    <t>"spodní stavba_založení"</t>
  </si>
  <si>
    <t>"pásy" (0,8*(65,45))+(1,3*(18,55+33,65))</t>
  </si>
  <si>
    <t>"deska" ((7,05*2,8)+(22,65*11,05)+(7,55*2,5))</t>
  </si>
  <si>
    <t>Zakládání</t>
  </si>
  <si>
    <t>13</t>
  </si>
  <si>
    <t>213311151</t>
  </si>
  <si>
    <t>Polštáře zhutněné pod základy ze štěrkodrti netříděné</t>
  </si>
  <si>
    <t>-43459407</t>
  </si>
  <si>
    <t>https://podminky.urs.cz/item/CS_URS_2025_02/213311151</t>
  </si>
  <si>
    <t>"pásy" ((0,8*(65,45))+(1,3*(18,55+33,65)))*0,3</t>
  </si>
  <si>
    <t>14</t>
  </si>
  <si>
    <t>273322511</t>
  </si>
  <si>
    <t>Základové desky ze ŽB se zvýšenými nároky na prostředí tř. C 25/30</t>
  </si>
  <si>
    <t>1117932139</t>
  </si>
  <si>
    <t>https://podminky.urs.cz/item/CS_URS_2025_02/273322511</t>
  </si>
  <si>
    <t>Poznámka k položce:_x000D_
JC obsahuje náklady na specifikaci : C 25/30 XC2</t>
  </si>
  <si>
    <t>"spodní stavba_základ. deska" ((7,05*2,8)+(22,65*11,05)+(7,55*2,5))*0,15</t>
  </si>
  <si>
    <t>15</t>
  </si>
  <si>
    <t>273351121</t>
  </si>
  <si>
    <t>Zřízení bednění základových desek</t>
  </si>
  <si>
    <t>-1409433298</t>
  </si>
  <si>
    <t>https://podminky.urs.cz/item/CS_URS_2025_02/273351121</t>
  </si>
  <si>
    <t>16</t>
  </si>
  <si>
    <t>273351122</t>
  </si>
  <si>
    <t>Odstranění bednění základových desek</t>
  </si>
  <si>
    <t>-175053176</t>
  </si>
  <si>
    <t>https://podminky.urs.cz/item/CS_URS_2025_02/273351122</t>
  </si>
  <si>
    <t>17</t>
  </si>
  <si>
    <t>273361821</t>
  </si>
  <si>
    <t>Výztuž základových desek betonářskou ocelí 10 505 (R)</t>
  </si>
  <si>
    <t>-1649877191</t>
  </si>
  <si>
    <t>https://podminky.urs.cz/item/CS_URS_2025_02/273361821</t>
  </si>
  <si>
    <t>"spodní stavba_základ. deska" ((7,05*2,8)+(22,65*11,05)+(7,55*2,5))*0,15*150/1000</t>
  </si>
  <si>
    <t>18</t>
  </si>
  <si>
    <t>274322511</t>
  </si>
  <si>
    <t>Základové pasy ze ŽB se zvýšenými nároky na prostředí tř. C 25/30</t>
  </si>
  <si>
    <t>1088446789</t>
  </si>
  <si>
    <t>https://podminky.urs.cz/item/CS_URS_2025_02/274322511</t>
  </si>
  <si>
    <t xml:space="preserve">"spodní stavba_založení" </t>
  </si>
  <si>
    <t>0,65*0,5*(65,45)</t>
  </si>
  <si>
    <t>0,65*0,8*(18,55)</t>
  </si>
  <si>
    <t>0,65*1,0*(33,65)</t>
  </si>
  <si>
    <t>0,3*0,25*(65,45+18,55+33,65)</t>
  </si>
  <si>
    <t>19</t>
  </si>
  <si>
    <t>274351121</t>
  </si>
  <si>
    <t>Zřízení bednění základových pasů rovného</t>
  </si>
  <si>
    <t>1750833100</t>
  </si>
  <si>
    <t>https://podminky.urs.cz/item/CS_URS_2025_02/274351121</t>
  </si>
  <si>
    <t>0,65*2*(65,45)</t>
  </si>
  <si>
    <t>0,65*2*(18,55)</t>
  </si>
  <si>
    <t>0,65*2*(33,65)</t>
  </si>
  <si>
    <t>0,3*2*(65,45+18,55+33,65)</t>
  </si>
  <si>
    <t>20</t>
  </si>
  <si>
    <t>274351122</t>
  </si>
  <si>
    <t>Odstranění bednění základových pasů rovného</t>
  </si>
  <si>
    <t>-777811491</t>
  </si>
  <si>
    <t>https://podminky.urs.cz/item/CS_URS_2025_02/274351122</t>
  </si>
  <si>
    <t>274361821</t>
  </si>
  <si>
    <t>Výztuž základových pasů betonářskou ocelí 10 505 (R)</t>
  </si>
  <si>
    <t>789829689</t>
  </si>
  <si>
    <t>https://podminky.urs.cz/item/CS_URS_2025_02/274361821</t>
  </si>
  <si>
    <t>"spodní stavba_založení" 61,614*65/1000</t>
  </si>
  <si>
    <t>Svislé a kompletní konstrukce</t>
  </si>
  <si>
    <t>22</t>
  </si>
  <si>
    <t>311235161</t>
  </si>
  <si>
    <t>Zdivo jednovrstvé z cihel broušených přes P10 do P15 na tenkovrstvou maltu tl 300 mm</t>
  </si>
  <si>
    <t>1751696243</t>
  </si>
  <si>
    <t>https://podminky.urs.cz/item/CS_URS_2025_02/311235161</t>
  </si>
  <si>
    <t>"zdící konstrukční systém_obvod"</t>
  </si>
  <si>
    <t>"1.NP" (3,25*(76,7))</t>
  </si>
  <si>
    <t>"2.NP" ((5,17-3,25)*(45,5))+(3,425*3,15*2)</t>
  </si>
  <si>
    <t>"odečet výplní otvorů" -(49,01)</t>
  </si>
  <si>
    <t>Mezisoučet</t>
  </si>
  <si>
    <t>"zdící konstrukční systém_interiér" (3,25*(41,6))</t>
  </si>
  <si>
    <t>23</t>
  </si>
  <si>
    <t>311236301</t>
  </si>
  <si>
    <t>Zdivo jednovrstvé zvukově izolační z cihel děrovaných broušených do P15 tl 190 mm</t>
  </si>
  <si>
    <t>2126586136</t>
  </si>
  <si>
    <t>https://podminky.urs.cz/item/CS_URS_2025_02/311236301</t>
  </si>
  <si>
    <t>Poznámka k položce:_x000D_
JC, nad rámec ceníkového obsahu, zahrnuje náklady na pojovo : zdící malta M10</t>
  </si>
  <si>
    <t>"zdící konstrukční systém_interiér" (132,1125)</t>
  </si>
  <si>
    <t>24</t>
  </si>
  <si>
    <t>311238937</t>
  </si>
  <si>
    <t>Založení zdiva z cihel děrovaných broušených na zakládací maltu tloušťky přes 250 do 300 mm</t>
  </si>
  <si>
    <t>m</t>
  </si>
  <si>
    <t>-1055591095</t>
  </si>
  <si>
    <t>https://podminky.urs.cz/item/CS_URS_2025_02/311238937</t>
  </si>
  <si>
    <t>25</t>
  </si>
  <si>
    <t>317168022</t>
  </si>
  <si>
    <t>Překlad keramický plochý š 145 mm dl 1250 mm</t>
  </si>
  <si>
    <t>kus</t>
  </si>
  <si>
    <t>-1964685070</t>
  </si>
  <si>
    <t>https://podminky.urs.cz/item/CS_URS_2025_02/317168022</t>
  </si>
  <si>
    <t>26</t>
  </si>
  <si>
    <t>317168052</t>
  </si>
  <si>
    <t>Překlad keramický vysoký v 238 mm dl 1250 mm</t>
  </si>
  <si>
    <t>-541254444</t>
  </si>
  <si>
    <t>https://podminky.urs.cz/item/CS_URS_2025_02/317168052</t>
  </si>
  <si>
    <t>27</t>
  </si>
  <si>
    <t>317168053</t>
  </si>
  <si>
    <t>Překlad keramický vysoký v 238 mm dl 1500 mm</t>
  </si>
  <si>
    <t>542125601</t>
  </si>
  <si>
    <t>https://podminky.urs.cz/item/CS_URS_2025_02/317168053</t>
  </si>
  <si>
    <t>28</t>
  </si>
  <si>
    <t>317168054</t>
  </si>
  <si>
    <t>Překlad keramický vysoký v 238 mm dl 1750 mm</t>
  </si>
  <si>
    <t>1426295773</t>
  </si>
  <si>
    <t>https://podminky.urs.cz/item/CS_URS_2025_02/317168054</t>
  </si>
  <si>
    <t>29</t>
  </si>
  <si>
    <t>317168056</t>
  </si>
  <si>
    <t>Překlad keramický vysoký v 238 mm dl 2250 mm</t>
  </si>
  <si>
    <t>-66895142</t>
  </si>
  <si>
    <t>https://podminky.urs.cz/item/CS_URS_2025_02/317168056</t>
  </si>
  <si>
    <t>30</t>
  </si>
  <si>
    <t>317168059</t>
  </si>
  <si>
    <t>Překlad keramický vysoký v 238 mm dl 3000 mm</t>
  </si>
  <si>
    <t>887699405</t>
  </si>
  <si>
    <t>https://podminky.urs.cz/item/CS_URS_2025_02/317168059</t>
  </si>
  <si>
    <t>31</t>
  </si>
  <si>
    <t>317998111</t>
  </si>
  <si>
    <t>Tepelná izolace mezi překlady v 24 cm z EPS tl přes 30 do 50 mm</t>
  </si>
  <si>
    <t>1998186241</t>
  </si>
  <si>
    <t>https://podminky.urs.cz/item/CS_URS_2025_02/317998111</t>
  </si>
  <si>
    <t>(1,25*1)+(1,75*5)</t>
  </si>
  <si>
    <t>32</t>
  </si>
  <si>
    <t>317998113</t>
  </si>
  <si>
    <t>Tepelná izolace mezi překlady v 24 cm z EPS tl 80 mm</t>
  </si>
  <si>
    <t>-2058718628</t>
  </si>
  <si>
    <t>https://podminky.urs.cz/item/CS_URS_2025_02/317998113</t>
  </si>
  <si>
    <t>(1,25*2)+(1,75*2)+(2,25*7)+(3,0*2)+(1,5*1)</t>
  </si>
  <si>
    <t>33</t>
  </si>
  <si>
    <t>330321410</t>
  </si>
  <si>
    <t>Sloupy nebo pilíře ze ŽB tř. C 25/30 bez výztuže</t>
  </si>
  <si>
    <t>-658193392</t>
  </si>
  <si>
    <t>https://podminky.urs.cz/item/CS_URS_2025_02/330321410</t>
  </si>
  <si>
    <t xml:space="preserve">"stavebně konstrukční řešení" </t>
  </si>
  <si>
    <t>"SL1" (0,3*0,5*1,7)*2</t>
  </si>
  <si>
    <t>"SL2" (0,3*1,75*2,75)</t>
  </si>
  <si>
    <t>"SL3" (0,3*1,0*2,75)</t>
  </si>
  <si>
    <t>34</t>
  </si>
  <si>
    <t>331351125</t>
  </si>
  <si>
    <t>Zřízení bednění čtyřúhelníkových sloupů v do 4 m průřezu přes 0,16 do 0,36 m2</t>
  </si>
  <si>
    <t>-1748514150</t>
  </si>
  <si>
    <t>https://podminky.urs.cz/item/CS_URS_2025_02/331351125</t>
  </si>
  <si>
    <t>"SL1" ((0,3+0,5)*2*1,7)*2</t>
  </si>
  <si>
    <t>"SL2" ((0,3+1,75)*2*2,75)</t>
  </si>
  <si>
    <t>"SL3" ((0,3+1,0)*2*2,75)</t>
  </si>
  <si>
    <t>35</t>
  </si>
  <si>
    <t>331351126</t>
  </si>
  <si>
    <t>Odstranění bednění čtyřúhelníkových sloupů v do 4 m průřezu přes 0,16 do 0,36 m2</t>
  </si>
  <si>
    <t>-996887914</t>
  </si>
  <si>
    <t>https://podminky.urs.cz/item/CS_URS_2025_02/331351126</t>
  </si>
  <si>
    <t>36</t>
  </si>
  <si>
    <t>331361821</t>
  </si>
  <si>
    <t>Výztuž sloupů hranatých betonářskou ocelí 10 505</t>
  </si>
  <si>
    <t>-18499002</t>
  </si>
  <si>
    <t>https://podminky.urs.cz/item/CS_URS_2025_02/331361821</t>
  </si>
  <si>
    <t>"stavebně konstrukční řešení" (2,779)*185/1000</t>
  </si>
  <si>
    <t>37</t>
  </si>
  <si>
    <t>342244221</t>
  </si>
  <si>
    <t>Příčka z cihel broušených tloušťky 140 mm</t>
  </si>
  <si>
    <t>-1429913909</t>
  </si>
  <si>
    <t>https://podminky.urs.cz/item/CS_URS_2025_02/342244221</t>
  </si>
  <si>
    <t>Poznámka k položce:_x000D_
JC, nad rámec ceníkového obsahu, zahrnuje náklady na pojovo : zdící malta (dle specifikace PD a TZ)</t>
  </si>
  <si>
    <t>"zdící konstrukční systém_interiér" (21,937)</t>
  </si>
  <si>
    <t>38</t>
  </si>
  <si>
    <t>345321515</t>
  </si>
  <si>
    <t>Zídky atikové, parapetní, schodišťové a zábradelní ze ŽB tř. C 25/30</t>
  </si>
  <si>
    <t>610995556</t>
  </si>
  <si>
    <t>https://podminky.urs.cz/item/CS_URS_2025_02/345321515</t>
  </si>
  <si>
    <t>"stavebně konstrukční řešení" 0,2*0,6*(52,9)</t>
  </si>
  <si>
    <t>39</t>
  </si>
  <si>
    <t>345351005</t>
  </si>
  <si>
    <t>Zřízení bednění plnostěnných zídek atikových, parapetních, zábradelních</t>
  </si>
  <si>
    <t>1457968884</t>
  </si>
  <si>
    <t>https://podminky.urs.cz/item/CS_URS_2025_02/345351005</t>
  </si>
  <si>
    <t>"stavebně konstrukční řešení" 2*0,6*(52,9)</t>
  </si>
  <si>
    <t>40</t>
  </si>
  <si>
    <t>345351006</t>
  </si>
  <si>
    <t>Odstranění bednění plnostěnných zídek atikových, parapetních, zábradelních</t>
  </si>
  <si>
    <t>713140419</t>
  </si>
  <si>
    <t>https://podminky.urs.cz/item/CS_URS_2025_02/345351006</t>
  </si>
  <si>
    <t>41</t>
  </si>
  <si>
    <t>345361821</t>
  </si>
  <si>
    <t>Výztuž zídek atikových, parapetních, schodišťových a zábradelních betonářskou ocelí 10 505</t>
  </si>
  <si>
    <t>-1020814368</t>
  </si>
  <si>
    <t>https://podminky.urs.cz/item/CS_URS_2025_02/345361821</t>
  </si>
  <si>
    <t>"stavebně konstrukční řešení" 0,2*0,6*(52,9)*70/1000</t>
  </si>
  <si>
    <t>Vodorovné konstrukce</t>
  </si>
  <si>
    <t>42</t>
  </si>
  <si>
    <t>411321414</t>
  </si>
  <si>
    <t>Stropy deskové ze ŽB tř. C 25/30</t>
  </si>
  <si>
    <t>372855292</t>
  </si>
  <si>
    <t>https://podminky.urs.cz/item/CS_URS_2025_02/411321414</t>
  </si>
  <si>
    <t>"stavebně konstrukční řešení"</t>
  </si>
  <si>
    <t>0,22*((22,45*10,85)+(6,85*2,25))</t>
  </si>
  <si>
    <t>0,16*(4,2*2,5)</t>
  </si>
  <si>
    <t>43</t>
  </si>
  <si>
    <t>411351011</t>
  </si>
  <si>
    <t>Zřízení bednění stropů deskových tl přes 5 do 25 cm bez podpěrné kce</t>
  </si>
  <si>
    <t>299292712</t>
  </si>
  <si>
    <t>https://podminky.urs.cz/item/CS_URS_2025_02/411351011</t>
  </si>
  <si>
    <t>((22,45*10,85)+(6,85*2,25))</t>
  </si>
  <si>
    <t>(4,2*2,5)</t>
  </si>
  <si>
    <t>"čela" (18,7+2,144)</t>
  </si>
  <si>
    <t>44</t>
  </si>
  <si>
    <t>411351012</t>
  </si>
  <si>
    <t>Odstranění bednění stropů deskových tl přes 5 do 25 cm bez podpěrné kce</t>
  </si>
  <si>
    <t>-252728440</t>
  </si>
  <si>
    <t>https://podminky.urs.cz/item/CS_URS_2025_02/411351012</t>
  </si>
  <si>
    <t>45</t>
  </si>
  <si>
    <t>411354313</t>
  </si>
  <si>
    <t>Zřízení podpěrné konstrukce stropů výšky do 4 m tl přes 15 do 25 cm</t>
  </si>
  <si>
    <t>-2125434861</t>
  </si>
  <si>
    <t>https://podminky.urs.cz/item/CS_URS_2025_02/411354313</t>
  </si>
  <si>
    <t>46</t>
  </si>
  <si>
    <t>411354314</t>
  </si>
  <si>
    <t>Odstranění podpěrné konstrukce stropů výšky do 4 m tl přes 15 do 25 cm</t>
  </si>
  <si>
    <t>1831116685</t>
  </si>
  <si>
    <t>https://podminky.urs.cz/item/CS_URS_2025_02/411354314</t>
  </si>
  <si>
    <t>47</t>
  </si>
  <si>
    <t>411361821</t>
  </si>
  <si>
    <t>Výztuž stropů betonářskou ocelí 10 505</t>
  </si>
  <si>
    <t>260594265</t>
  </si>
  <si>
    <t>https://podminky.urs.cz/item/CS_URS_2025_02/411361821</t>
  </si>
  <si>
    <t>"stavebně konstrukční řešení" (58,659)*105/1000</t>
  </si>
  <si>
    <t>48</t>
  </si>
  <si>
    <t>413321414</t>
  </si>
  <si>
    <t>Nosníky ze ŽB tř. C 25/30</t>
  </si>
  <si>
    <t>-1740943690</t>
  </si>
  <si>
    <t>https://podminky.urs.cz/item/CS_URS_2025_02/413321414</t>
  </si>
  <si>
    <t>"P1" 0,3*0,97*4,75</t>
  </si>
  <si>
    <t>"P2" 0,3*1,15*4,5</t>
  </si>
  <si>
    <t>49</t>
  </si>
  <si>
    <t>413351111</t>
  </si>
  <si>
    <t>Zřízení bednění nosníků a průvlaků bez podpěrné kce výšky do 100 cm</t>
  </si>
  <si>
    <t>1063261677</t>
  </si>
  <si>
    <t>https://podminky.urs.cz/item/CS_URS_2025_02/413351111</t>
  </si>
  <si>
    <t>"P1" (0,3+0,97+0,97)*4,75</t>
  </si>
  <si>
    <t>"P2" (0,3+1,15+1,15)*4,5</t>
  </si>
  <si>
    <t>50</t>
  </si>
  <si>
    <t>413351112</t>
  </si>
  <si>
    <t>Odstranění bednění nosníků a průvlaků bez podpěrné kce výšky do 100 cm</t>
  </si>
  <si>
    <t>-765367048</t>
  </si>
  <si>
    <t>https://podminky.urs.cz/item/CS_URS_2025_02/413351112</t>
  </si>
  <si>
    <t>51</t>
  </si>
  <si>
    <t>413352111</t>
  </si>
  <si>
    <t>Zřízení podpěrné konstrukce nosníků výšky podepření do 4 m pro nosník výšky do 100 cm</t>
  </si>
  <si>
    <t>-1302080281</t>
  </si>
  <si>
    <t>https://podminky.urs.cz/item/CS_URS_2025_02/413352111</t>
  </si>
  <si>
    <t>"P1" 0,3*4,75</t>
  </si>
  <si>
    <t>"P2" 0,3*4,5</t>
  </si>
  <si>
    <t>52</t>
  </si>
  <si>
    <t>413352112</t>
  </si>
  <si>
    <t>Odstranění podpěrné konstrukce nosníků výšky podepření do 4 m pro nosník výšky do 100 cm</t>
  </si>
  <si>
    <t>1441572667</t>
  </si>
  <si>
    <t>https://podminky.urs.cz/item/CS_URS_2025_02/413352112</t>
  </si>
  <si>
    <t>53</t>
  </si>
  <si>
    <t>413361821</t>
  </si>
  <si>
    <t>Výztuž nosníků, volných trámů nebo průvlaků volných trámů betonářskou ocelí 10 505</t>
  </si>
  <si>
    <t>-1459225676</t>
  </si>
  <si>
    <t>https://podminky.urs.cz/item/CS_URS_2025_02/413361821</t>
  </si>
  <si>
    <t>"stavebně konstrukční řešení" (2,935)*90/1000</t>
  </si>
  <si>
    <t>54</t>
  </si>
  <si>
    <t>417321515</t>
  </si>
  <si>
    <t>Ztužující pásy a věnce ze ŽB tř. C 25/30</t>
  </si>
  <si>
    <t>1598248299</t>
  </si>
  <si>
    <t>https://podminky.urs.cz/item/CS_URS_2025_02/417321515</t>
  </si>
  <si>
    <t>"V1.1" 0,3*0,2*37,2</t>
  </si>
  <si>
    <t>"V1.2" 0,3*0,25*4,25</t>
  </si>
  <si>
    <t>"V2" 0,3*0,25*5,05</t>
  </si>
  <si>
    <t>55</t>
  </si>
  <si>
    <t>417351115</t>
  </si>
  <si>
    <t>Zřízení bednění ztužujících věnců</t>
  </si>
  <si>
    <t>483434112</t>
  </si>
  <si>
    <t>https://podminky.urs.cz/item/CS_URS_2025_02/417351115</t>
  </si>
  <si>
    <t>"V1.1" 2*0,2*37,2</t>
  </si>
  <si>
    <t>"V1.2" 2*0,25*4,25</t>
  </si>
  <si>
    <t>"V2" 2*0,25*5,05</t>
  </si>
  <si>
    <t>56</t>
  </si>
  <si>
    <t>417351116</t>
  </si>
  <si>
    <t>Odstranění bednění ztužujících věnců</t>
  </si>
  <si>
    <t>-1216471221</t>
  </si>
  <si>
    <t>https://podminky.urs.cz/item/CS_URS_2025_02/417351116</t>
  </si>
  <si>
    <t>57</t>
  </si>
  <si>
    <t>417361821</t>
  </si>
  <si>
    <t>Výztuž ztužujících pásů a věnců betonářskou ocelí 10 505</t>
  </si>
  <si>
    <t>-735705586</t>
  </si>
  <si>
    <t>https://podminky.urs.cz/item/CS_URS_2025_02/417361821</t>
  </si>
  <si>
    <t>"stavebně konstrukční řešení" (2,93)*185/1000</t>
  </si>
  <si>
    <t>58</t>
  </si>
  <si>
    <t>430321414</t>
  </si>
  <si>
    <t>Schodišťová konstrukce a rampa ze ŽB tř. C 25/30</t>
  </si>
  <si>
    <t>-301467472</t>
  </si>
  <si>
    <t>https://podminky.urs.cz/item/CS_URS_2025_02/430321414</t>
  </si>
  <si>
    <t>59</t>
  </si>
  <si>
    <t>430361821</t>
  </si>
  <si>
    <t>Výztuž schodišťové konstrukce a rampy betonářskou ocelí 10 505</t>
  </si>
  <si>
    <t>1923072328</t>
  </si>
  <si>
    <t>https://podminky.urs.cz/item/CS_URS_2025_02/430361821</t>
  </si>
  <si>
    <t>60</t>
  </si>
  <si>
    <t>431351121</t>
  </si>
  <si>
    <t>Zřízení bednění podest schodišť a ramp přímočarých v do 4 m</t>
  </si>
  <si>
    <t>-417101357</t>
  </si>
  <si>
    <t>https://podminky.urs.cz/item/CS_URS_2025_02/431351121</t>
  </si>
  <si>
    <t>61</t>
  </si>
  <si>
    <t>431351122</t>
  </si>
  <si>
    <t>Odstranění bednění podest schodišť a ramp přímočarých v do 4 m</t>
  </si>
  <si>
    <t>-848440948</t>
  </si>
  <si>
    <t>https://podminky.urs.cz/item/CS_URS_2025_02/431351122</t>
  </si>
  <si>
    <t>62</t>
  </si>
  <si>
    <t>434351141</t>
  </si>
  <si>
    <t>Zřízení bednění stupňů přímočarých schodišť</t>
  </si>
  <si>
    <t>879858704</t>
  </si>
  <si>
    <t>https://podminky.urs.cz/item/CS_URS_2025_02/434351141</t>
  </si>
  <si>
    <t>63</t>
  </si>
  <si>
    <t>434351142</t>
  </si>
  <si>
    <t>Odstranění bednění stupňů přímočarých schodišť</t>
  </si>
  <si>
    <t>1102080751</t>
  </si>
  <si>
    <t>https://podminky.urs.cz/item/CS_URS_2025_02/434351142</t>
  </si>
  <si>
    <t>Komunikace pozemní</t>
  </si>
  <si>
    <t>64</t>
  </si>
  <si>
    <t>564201011</t>
  </si>
  <si>
    <t>Podklad nebo podsyp ze štěrkopísku ŠP plochy do 100 m2 tl 40 mm</t>
  </si>
  <si>
    <t>1123371273</t>
  </si>
  <si>
    <t>https://podminky.urs.cz/item/CS_URS_2025_02/564201011</t>
  </si>
  <si>
    <t>"skladba _PST-04_odměř. viz tabulka místností" (83,9)</t>
  </si>
  <si>
    <t>"skladba _PST-06" (3,25*3,25)</t>
  </si>
  <si>
    <t>65</t>
  </si>
  <si>
    <t>564851011</t>
  </si>
  <si>
    <t>Podklad ze štěrkodrtě ŠD plochy do 100 m2 tl 150 mm</t>
  </si>
  <si>
    <t>-1040862395</t>
  </si>
  <si>
    <t>https://podminky.urs.cz/item/CS_URS_2025_02/564851011</t>
  </si>
  <si>
    <t>66</t>
  </si>
  <si>
    <t>596211220</t>
  </si>
  <si>
    <t>Kladení zámkové dlažby komunikací pro pěší ručně tl 80 mm skupiny B pl do 50 m2</t>
  </si>
  <si>
    <t>-376819754</t>
  </si>
  <si>
    <t>https://podminky.urs.cz/item/CS_URS_2025_02/596211220</t>
  </si>
  <si>
    <t>67</t>
  </si>
  <si>
    <t>59245013R</t>
  </si>
  <si>
    <t xml:space="preserve">dlažba zámková betonová tl 80mm </t>
  </si>
  <si>
    <t>256783223</t>
  </si>
  <si>
    <t>Poznámka k položce:_x000D_
Spotřeba: 36 kus/m2</t>
  </si>
  <si>
    <t>10,563*1,1 'Přepočtené koeficientem množství</t>
  </si>
  <si>
    <t>68</t>
  </si>
  <si>
    <t>596811221</t>
  </si>
  <si>
    <t>Kladení betonové dlažby komunikací pro pěší do lože z kameniva velikosti přes 0,09 do 0,25 m2 pl přes 50 do 100 m2</t>
  </si>
  <si>
    <t>792888509</t>
  </si>
  <si>
    <t>https://podminky.urs.cz/item/CS_URS_2025_02/596811221</t>
  </si>
  <si>
    <t>69</t>
  </si>
  <si>
    <t>59245320R</t>
  </si>
  <si>
    <t xml:space="preserve">dlažba terasová betonová 600x300mm tl 40mm </t>
  </si>
  <si>
    <t>1735032074</t>
  </si>
  <si>
    <t>83,9*1,1 'Přepočtené koeficientem množství</t>
  </si>
  <si>
    <t>Úpravy povrchů, podlahy a osazování výplní</t>
  </si>
  <si>
    <t>70</t>
  </si>
  <si>
    <t>611131325</t>
  </si>
  <si>
    <t>Penetrační disperzní nátěr vnitřních schodišťových konstrukcí nanášený strojně</t>
  </si>
  <si>
    <t>1217217040</t>
  </si>
  <si>
    <t>https://podminky.urs.cz/item/CS_URS_2025_02/611131325</t>
  </si>
  <si>
    <t>"vnitřní povrchy svislých kcí" (84,875)</t>
  </si>
  <si>
    <t>71</t>
  </si>
  <si>
    <t>611341325</t>
  </si>
  <si>
    <t>Sádrová omítka hladká jednovrstvá vnitřních schodišťových konstrukcí nanášená strojně</t>
  </si>
  <si>
    <t>2008614793</t>
  </si>
  <si>
    <t>https://podminky.urs.cz/item/CS_URS_2025_02/611341325</t>
  </si>
  <si>
    <t>72</t>
  </si>
  <si>
    <t>612131301</t>
  </si>
  <si>
    <t>Cementový postřik vnitřních stěn nanášený celoplošně strojně</t>
  </si>
  <si>
    <t>1552856978</t>
  </si>
  <si>
    <t>https://podminky.urs.cz/item/CS_URS_2025_02/612131301</t>
  </si>
  <si>
    <t>"vnitřní povrchy svislých kcí_viz keram.obklady" (48,611)</t>
  </si>
  <si>
    <t>73</t>
  </si>
  <si>
    <t>612131321</t>
  </si>
  <si>
    <t>Penetrační disperzní nátěr vnitřních stěn nanášený strojně</t>
  </si>
  <si>
    <t>-2073651056</t>
  </si>
  <si>
    <t>https://podminky.urs.cz/item/CS_URS_2025_02/612131321</t>
  </si>
  <si>
    <t>"vnitřní povrchy svislých kcí"</t>
  </si>
  <si>
    <t>"viz zdící kční systém" (1*(309,203))+(2*(135,2+132,113+21,937))+(0,3*(81,7))</t>
  </si>
  <si>
    <t>"odečet : schodiště, podklad keram. obklady" -(84,875+48,611)</t>
  </si>
  <si>
    <t>74</t>
  </si>
  <si>
    <t>612135101</t>
  </si>
  <si>
    <t>Hrubá výplň rýh ve stěnách maltou jakékoli šířky rýhy</t>
  </si>
  <si>
    <t>1497099171</t>
  </si>
  <si>
    <t>https://podminky.urs.cz/item/CS_URS_2025_02/612135101</t>
  </si>
  <si>
    <t>"viz zdící kční systém" 0,1*((1*(309,203))+(2*(135,2+132,113+21,937))+(0,3*(81,7)))</t>
  </si>
  <si>
    <t>75</t>
  </si>
  <si>
    <t>6121430R0</t>
  </si>
  <si>
    <t>Příplatek za dodávku a osazení veškerých omítkových lišt, rohovníků a profilů vnitřních omítek stěn a stropů - viz specifikace systému a TP výrobce, TZ</t>
  </si>
  <si>
    <t>-2079920567</t>
  </si>
  <si>
    <t>Poznámka k položce:_x000D_
JC obsahuje : kompletní systémové dodávky a provedení dle specifikace PD a TZ včetně všech přímo souvisejících prací/činností a dodávek/doplňků a příslušenství_x000D_
"dle TP konkrétního výrobce omítkového systému + požadavky PD a TZ" _x000D_
"množství/rozsah vztažen na celkové štukové plochy"</t>
  </si>
  <si>
    <t>76</t>
  </si>
  <si>
    <t>612331311</t>
  </si>
  <si>
    <t>Cementová omítka hrubá jednovrstvá zatřená vnitřních stěn nanášená strojně</t>
  </si>
  <si>
    <t>-1764117024</t>
  </si>
  <si>
    <t>https://podminky.urs.cz/item/CS_URS_2025_02/612331311</t>
  </si>
  <si>
    <t>77</t>
  </si>
  <si>
    <t>612341321</t>
  </si>
  <si>
    <t>Sádrová nebo vápenosádrová omítka hladká jednovrstvá vnitřních stěn nanášená strojně</t>
  </si>
  <si>
    <t>1251964720</t>
  </si>
  <si>
    <t>https://podminky.urs.cz/item/CS_URS_2025_02/612341321</t>
  </si>
  <si>
    <t>78</t>
  </si>
  <si>
    <t>622131301</t>
  </si>
  <si>
    <t>Cementový postřik vnějších stěn nanášený celoplošně strojně</t>
  </si>
  <si>
    <t>572543509</t>
  </si>
  <si>
    <t>https://podminky.urs.cz/item/CS_URS_2025_02/622131301</t>
  </si>
  <si>
    <t>"skladba_SKO_05" ((217,6)-(27,19)+(0,265*47,75))</t>
  </si>
  <si>
    <t>"skladba_SKO_01" ((169,731)-21,83)</t>
  </si>
  <si>
    <t>"skladba_SKO_01-ostění" (33,95)*0,2</t>
  </si>
  <si>
    <t>79</t>
  </si>
  <si>
    <t>622131321</t>
  </si>
  <si>
    <t>Penetrační nátěr vnějších stěn nanášený strojně</t>
  </si>
  <si>
    <t>-128843766</t>
  </si>
  <si>
    <t>https://podminky.urs.cz/item/CS_URS_2025_02/622131321</t>
  </si>
  <si>
    <t>80</t>
  </si>
  <si>
    <t>622151031</t>
  </si>
  <si>
    <t>Penetrační silikonový nátěr vnějších pastovitých tenkovrstvých omítek stěn</t>
  </si>
  <si>
    <t>-1986784847</t>
  </si>
  <si>
    <t>https://podminky.urs.cz/item/CS_URS_2025_02/622151031</t>
  </si>
  <si>
    <t>81</t>
  </si>
  <si>
    <t>622211041</t>
  </si>
  <si>
    <t>Montáž kontaktního zateplení vnějších stěn lepením a mechanickým kotvením polystyrénových desek do betonu a zdiva tl přes 160 do 200 mm</t>
  </si>
  <si>
    <t>-2116692899</t>
  </si>
  <si>
    <t>https://podminky.urs.cz/item/CS_URS_2025_02/622211041</t>
  </si>
  <si>
    <t xml:space="preserve">Poznámka k položce:_x000D_
JC, nad rámec ceníkového obsahu, zahrnuje náklady na "bitumenový lepící tmel" </t>
  </si>
  <si>
    <t>"skladba_SKO_06" (27,2)</t>
  </si>
  <si>
    <t>"skladba_SKO_02" (12,25)</t>
  </si>
  <si>
    <t>82</t>
  </si>
  <si>
    <t>28376023R</t>
  </si>
  <si>
    <t>deska perimetrická fasádní soklová tl 200mm</t>
  </si>
  <si>
    <t>-1355698980</t>
  </si>
  <si>
    <t>39,45*1,1 'Přepočtené koeficientem množství</t>
  </si>
  <si>
    <t>83</t>
  </si>
  <si>
    <t>622212001</t>
  </si>
  <si>
    <t>Montáž kontaktního zateplení vnějšího ostění, nadpraží nebo parapetu hl. špalety do 200 mm lepením desek z polystyrenu tl do 40 mm</t>
  </si>
  <si>
    <t>730957731</t>
  </si>
  <si>
    <t>https://podminky.urs.cz/item/CS_URS_2025_02/622212001</t>
  </si>
  <si>
    <t>84</t>
  </si>
  <si>
    <t>28376416R</t>
  </si>
  <si>
    <t>deska XPS hrana polodrážková a hladký povrch tl 40mm</t>
  </si>
  <si>
    <t>1931596385</t>
  </si>
  <si>
    <t>30,2*0,2 'Přepočtené koeficientem množství</t>
  </si>
  <si>
    <t>85</t>
  </si>
  <si>
    <t>622221041</t>
  </si>
  <si>
    <t>Montáž kontaktního zateplení vnějších stěn lepením a mechanickým kotvením desek z minerální vlny s podélnou orientací do zdiva a betonu tl přes 160 do 200 mm</t>
  </si>
  <si>
    <t>1805836539</t>
  </si>
  <si>
    <t>https://podminky.urs.cz/item/CS_URS_2025_02/622221041</t>
  </si>
  <si>
    <t>86</t>
  </si>
  <si>
    <t>63142031R</t>
  </si>
  <si>
    <t>deska tepelně izolační minerální kontaktních fasád podélné vlákno tl 200mm</t>
  </si>
  <si>
    <t>-1243629063</t>
  </si>
  <si>
    <t>350,965*1,1 'Přepočtené koeficientem množství</t>
  </si>
  <si>
    <t>87</t>
  </si>
  <si>
    <t>622222001</t>
  </si>
  <si>
    <t>Montáž kontaktního zateplení vnějšího ostění, nadpraží nebo parapetu hl. špalety do 200 mm lepením desek z minerální vlny tl do 40 mm</t>
  </si>
  <si>
    <t>1110729330</t>
  </si>
  <si>
    <t>https://podminky.urs.cz/item/CS_URS_2025_02/622222001</t>
  </si>
  <si>
    <t>"skladba_SKO_01-ostění" (33,95)</t>
  </si>
  <si>
    <t>88</t>
  </si>
  <si>
    <t>63142020R</t>
  </si>
  <si>
    <t>deska tepelně izolační minerální kontaktních fasád podélné vlákno tl 40mm</t>
  </si>
  <si>
    <t>-1069283145</t>
  </si>
  <si>
    <t>33,95*0,2 'Přepočtené koeficientem množství</t>
  </si>
  <si>
    <t>89</t>
  </si>
  <si>
    <t>622251101</t>
  </si>
  <si>
    <t>Příplatek k cenám kontaktního zateplení vnějších stěn za zápustnou montáž a použití tepelněizolačních zátek z polystyrenu</t>
  </si>
  <si>
    <t>-1013754571</t>
  </si>
  <si>
    <t>https://podminky.urs.cz/item/CS_URS_2025_02/622251101</t>
  </si>
  <si>
    <t>90</t>
  </si>
  <si>
    <t>622251105</t>
  </si>
  <si>
    <t>Příplatek k cenám kontaktního zateplení vnějších stěn za zápustnou montáž a použití tepelněizolačních zátek z minerální vlny</t>
  </si>
  <si>
    <t>1048572507</t>
  </si>
  <si>
    <t>https://podminky.urs.cz/item/CS_URS_2025_02/622251105</t>
  </si>
  <si>
    <t>91</t>
  </si>
  <si>
    <t>622251201</t>
  </si>
  <si>
    <t>Příplatek k cenám kontaktního zateplení vnějších stěn za použití (anorganické) armovací hmoty stěrkování</t>
  </si>
  <si>
    <t>102875041</t>
  </si>
  <si>
    <t>https://podminky.urs.cz/item/CS_URS_2025_02/622251201</t>
  </si>
  <si>
    <t>92</t>
  </si>
  <si>
    <t>622322321</t>
  </si>
  <si>
    <t>Vápenocementová omítka hladká jednovrstvá vnějších stěn nanášená strojně</t>
  </si>
  <si>
    <t>1761863930</t>
  </si>
  <si>
    <t>https://podminky.urs.cz/item/CS_URS_2025_02/622322321</t>
  </si>
  <si>
    <t>93</t>
  </si>
  <si>
    <t>622454R04</t>
  </si>
  <si>
    <t>Příplatek ke KZS za systémové doplňky a příslušenství</t>
  </si>
  <si>
    <t>1321385715</t>
  </si>
  <si>
    <t xml:space="preserve">Poznámka k položce:_x000D_
JC obsahuje : kompletní systémové dodávky a provedení dle specifiakce PD a TZ včetně všech přímo souvisejících prací/činností a dodávek._x000D_
"dle TP konkrétního výrobce KZS + požadavky PD a TZ, PBŘ" _x000D_
-veškeré systémové lišty, rohovníky, profily_x000D_
ROZSAH VZTAŽEN NA PLOCHU KZS. </t>
  </si>
  <si>
    <t>94</t>
  </si>
  <si>
    <t>62253100R</t>
  </si>
  <si>
    <t>Tenkovrstvá probarvená dekorativní omítka zrnitost 0,5 mm vnějších stěn se vzhledem monolitického betonu , včetně penetrace</t>
  </si>
  <si>
    <t>-627326688</t>
  </si>
  <si>
    <t>Poznámka k položce:_x000D_
JC obsahuje: kompletní systémové dodávky a provedení dle specifikace PD a TZ včetně všech přímo souvisejících prací/činností a dodávek/doplňků/příslušenství.</t>
  </si>
  <si>
    <t>95</t>
  </si>
  <si>
    <t>622531012</t>
  </si>
  <si>
    <t>Tenkovrstvá silikonová zatíraná omítka zrnitost 1,5 mm vnějších stěn</t>
  </si>
  <si>
    <t>1090359616</t>
  </si>
  <si>
    <t>https://podminky.urs.cz/item/CS_URS_2025_02/622531012</t>
  </si>
  <si>
    <t>96</t>
  </si>
  <si>
    <t>62253101R</t>
  </si>
  <si>
    <t xml:space="preserve">Tenkovrstvá hydrofobní probarvená pastózní omítka zrnitost 1,5 mm vnějších stěn s výztužnými vlákny , včetně penetrace </t>
  </si>
  <si>
    <t>-1569244774</t>
  </si>
  <si>
    <t>97</t>
  </si>
  <si>
    <t>629991011</t>
  </si>
  <si>
    <t>Zakrytí výplní otvorů a svislých ploch fólií přilepenou lepící páskou</t>
  </si>
  <si>
    <t>-50511289</t>
  </si>
  <si>
    <t>https://podminky.urs.cz/item/CS_URS_2025_02/629991011</t>
  </si>
  <si>
    <t>98</t>
  </si>
  <si>
    <t>631311126</t>
  </si>
  <si>
    <t>Mazanina tl přes 80 do 120 mm z betonu prostého bez zvýšených nároků na prostředí tř. C 25/30</t>
  </si>
  <si>
    <t>651677699</t>
  </si>
  <si>
    <t>https://podminky.urs.cz/item/CS_URS_2025_02/631311126</t>
  </si>
  <si>
    <t>"skladba podlah_PSS-03_odměř. viz tabulka místností" (16,1)*0,11</t>
  </si>
  <si>
    <t>99</t>
  </si>
  <si>
    <t>631319012</t>
  </si>
  <si>
    <t>Příplatek k mazanině tl přes 80 do 120 mm za přehlazení povrchu</t>
  </si>
  <si>
    <t>471952733</t>
  </si>
  <si>
    <t>https://podminky.urs.cz/item/CS_URS_2025_02/631319012</t>
  </si>
  <si>
    <t>100</t>
  </si>
  <si>
    <t>631319173</t>
  </si>
  <si>
    <t>Příplatek k mazanině tl přes 80 do 120 mm za stržení povrchu spodní vrstvy před vložením výztuže</t>
  </si>
  <si>
    <t>82014244</t>
  </si>
  <si>
    <t>https://podminky.urs.cz/item/CS_URS_2025_02/631319173</t>
  </si>
  <si>
    <t>101</t>
  </si>
  <si>
    <t>631362021</t>
  </si>
  <si>
    <t>Výztuž mazanin svařovanými sítěmi Kari</t>
  </si>
  <si>
    <t>1566942042</t>
  </si>
  <si>
    <t>https://podminky.urs.cz/item/CS_URS_2025_02/631362021</t>
  </si>
  <si>
    <t>"skladba podlah_PSS-03_odměř. viz tabulka místností" (16,1)*1*(4,44*1,15)/1000</t>
  </si>
  <si>
    <t>102</t>
  </si>
  <si>
    <t>632451101</t>
  </si>
  <si>
    <t>Cementový samonivelační potěr ze suchých směsí tl přes 2 do 5 mm</t>
  </si>
  <si>
    <t>-2026793280</t>
  </si>
  <si>
    <t>https://podminky.urs.cz/item/CS_URS_2025_02/632451101</t>
  </si>
  <si>
    <t>"skladba podlah_PSS-02_odměř. viz tabulka místností" (64,9)</t>
  </si>
  <si>
    <t>"skladba podlah_PST-03_odměř. viz tabulka místností" (162,3)</t>
  </si>
  <si>
    <t>103</t>
  </si>
  <si>
    <t>632451214</t>
  </si>
  <si>
    <t>Potěr cementový samonivelační litý C20 tl přes 45 do 50 mm</t>
  </si>
  <si>
    <t>-1931631268</t>
  </si>
  <si>
    <t>https://podminky.urs.cz/item/CS_URS_2025_02/632451214</t>
  </si>
  <si>
    <t>"skladba podlah_PSS-01_odměř. viz tabulka místností" (7,9)</t>
  </si>
  <si>
    <t>"skladba podlah_PST-01_odměř. viz tabulka místností" (56,3)</t>
  </si>
  <si>
    <t>"skladba podlah_PST-02_odměř. viz tabulka místností" (9,0)</t>
  </si>
  <si>
    <t>104</t>
  </si>
  <si>
    <t>632451291</t>
  </si>
  <si>
    <t>Příplatek k cementovému samonivelačnímu litému potěru C20 ZKD 5 mm tl přes 50 mm</t>
  </si>
  <si>
    <t>737333482</t>
  </si>
  <si>
    <t>https://podminky.urs.cz/item/CS_URS_2025_02/632451291</t>
  </si>
  <si>
    <t>"skladba podlah_PSS-01_odměř. viz tabulka místností" (7,9)*2</t>
  </si>
  <si>
    <t>"skladba podlah_PSS-02_odměř. viz tabulka místností" (64,9)*4</t>
  </si>
  <si>
    <t>"skladba podlah_PST-03_odměř. viz tabulka místností" (162,3)*2</t>
  </si>
  <si>
    <t>105</t>
  </si>
  <si>
    <t>633811111</t>
  </si>
  <si>
    <t>Broušení nerovností betonových podlah do 2 mm - stržení šlemu</t>
  </si>
  <si>
    <t>-337182919</t>
  </si>
  <si>
    <t>https://podminky.urs.cz/item/CS_URS_2025_02/633811111</t>
  </si>
  <si>
    <t>106</t>
  </si>
  <si>
    <t>635111232</t>
  </si>
  <si>
    <t>Násyp pod podlahy z drobného kameniva 0-4 se zhutněním</t>
  </si>
  <si>
    <t>-712527777</t>
  </si>
  <si>
    <t>https://podminky.urs.cz/item/CS_URS_2025_02/635111232</t>
  </si>
  <si>
    <t>"spodní stavba_základ. deska" ((7,05*2,8)+(22,65*11,05)+(7,55*2,5))*0,05</t>
  </si>
  <si>
    <t>107</t>
  </si>
  <si>
    <t>635111242</t>
  </si>
  <si>
    <t>Násyp pod podlahy z hrubého kameniva 0-32 se zhutněním</t>
  </si>
  <si>
    <t>-207157183</t>
  </si>
  <si>
    <t>https://podminky.urs.cz/item/CS_URS_2025_02/635111242</t>
  </si>
  <si>
    <t>"spodní stavba_základ. deska" ((7,05*2,8)+(22,65*11,05)+(7,55*2,5))*0,2</t>
  </si>
  <si>
    <t>108</t>
  </si>
  <si>
    <t>637121111</t>
  </si>
  <si>
    <t>Okapový chodník z kačírku tl 100 mm s udusáním</t>
  </si>
  <si>
    <t>-2074006502</t>
  </si>
  <si>
    <t>https://podminky.urs.cz/item/CS_URS_2025_02/637121111</t>
  </si>
  <si>
    <t>"skladba _PST-05" (0,5*47,15)</t>
  </si>
  <si>
    <t>109</t>
  </si>
  <si>
    <t>637311131</t>
  </si>
  <si>
    <t>Okapový chodník z betonových záhonových obrubníků lože beton</t>
  </si>
  <si>
    <t>-466785814</t>
  </si>
  <si>
    <t>https://podminky.urs.cz/item/CS_URS_2025_02/637311131</t>
  </si>
  <si>
    <t>"skladba _PST-05" (47,15)</t>
  </si>
  <si>
    <t>Ostatní konstrukce a práce, bourání</t>
  </si>
  <si>
    <t>110</t>
  </si>
  <si>
    <t>919726122</t>
  </si>
  <si>
    <t>Geotextilie pro ochranu, separaci a filtraci netkaná měrná hm přes 200 do 300 g/m2</t>
  </si>
  <si>
    <t>-1939824194</t>
  </si>
  <si>
    <t>https://podminky.urs.cz/item/CS_URS_2025_02/919726122</t>
  </si>
  <si>
    <t>111</t>
  </si>
  <si>
    <t>919726125</t>
  </si>
  <si>
    <t>Geotextilie pro ochranu, separaci a filtraci netkaná měrná hm přes 800 do 1000 g/m2</t>
  </si>
  <si>
    <t>-1604842080</t>
  </si>
  <si>
    <t>https://podminky.urs.cz/item/CS_URS_2025_02/919726125</t>
  </si>
  <si>
    <t>"spodní stavba_základ. deska" ((7,05*2,8)+(22,65*11,05)+(7,55*2,5))</t>
  </si>
  <si>
    <t>112</t>
  </si>
  <si>
    <t>941221111</t>
  </si>
  <si>
    <t>Montáž lešení řadového rámového těžkého zatížení do 300 kg/m2 š od 0,9 do 1,2 m v do 10 m</t>
  </si>
  <si>
    <t>165913265</t>
  </si>
  <si>
    <t>https://podminky.urs.cz/item/CS_URS_2025_02/941221111</t>
  </si>
  <si>
    <t>Pohledová plocha :</t>
  </si>
  <si>
    <t>(7,3*4,75)+(3,65*2,95)</t>
  </si>
  <si>
    <t>(16,4*4,75)-(11,45*4,0)+(5,05*2,9)</t>
  </si>
  <si>
    <t>(16,4*4,75)-(11,45*4,0)</t>
  </si>
  <si>
    <t>(2,65+13,1)*4,0</t>
  </si>
  <si>
    <t>(11,45*4,0)</t>
  </si>
  <si>
    <t>"plocha ostatní/přesahy" (0,15)*(169,731+217,6)</t>
  </si>
  <si>
    <t>113</t>
  </si>
  <si>
    <t>941221211</t>
  </si>
  <si>
    <t>Příplatek k lešení řadovému rámovému těžkému do 300 kg/m2 š od 0,9 1,2 m v do 10 m za každý den použití</t>
  </si>
  <si>
    <t>-1106112475</t>
  </si>
  <si>
    <t>https://podminky.urs.cz/item/CS_URS_2025_02/941221211</t>
  </si>
  <si>
    <t>445,431*30 'Přepočtené koeficientem množství</t>
  </si>
  <si>
    <t>114</t>
  </si>
  <si>
    <t>941221811</t>
  </si>
  <si>
    <t>Demontáž lešení řadového rámového těžkého zatížení do 300 kg/m2 š od 0,9 do 1,2 m v do 10 m</t>
  </si>
  <si>
    <t>-407149845</t>
  </si>
  <si>
    <t>https://podminky.urs.cz/item/CS_URS_2025_02/941221811</t>
  </si>
  <si>
    <t>115</t>
  </si>
  <si>
    <t>944511111</t>
  </si>
  <si>
    <t>Montáž ochranné sítě z textilie z umělých vláken</t>
  </si>
  <si>
    <t>1904515185</t>
  </si>
  <si>
    <t>https://podminky.urs.cz/item/CS_URS_2025_02/944511111</t>
  </si>
  <si>
    <t>116</t>
  </si>
  <si>
    <t>944511211</t>
  </si>
  <si>
    <t>Příplatek k ochranné síti za každý den použití</t>
  </si>
  <si>
    <t>309104722</t>
  </si>
  <si>
    <t>https://podminky.urs.cz/item/CS_URS_2025_02/944511211</t>
  </si>
  <si>
    <t>117</t>
  </si>
  <si>
    <t>944511811</t>
  </si>
  <si>
    <t>Demontáž ochranné sítě z textilie z umělých vláken</t>
  </si>
  <si>
    <t>-1076757923</t>
  </si>
  <si>
    <t>https://podminky.urs.cz/item/CS_URS_2025_02/944511811</t>
  </si>
  <si>
    <t>118</t>
  </si>
  <si>
    <t>949101111</t>
  </si>
  <si>
    <t>Lešení pomocné pro objekty pozemních staveb s lešeňovou podlahou v do 1,9 m zatížení do 150 kg/m2</t>
  </si>
  <si>
    <t>629624757</t>
  </si>
  <si>
    <t>https://podminky.urs.cz/item/CS_URS_2025_02/949101111</t>
  </si>
  <si>
    <t>"1.NP" (311,5)-83,9</t>
  </si>
  <si>
    <t>"2.NP" (109,6)-20,7</t>
  </si>
  <si>
    <t>119</t>
  </si>
  <si>
    <t>952901111</t>
  </si>
  <si>
    <t>Vyčištění budov bytové a občanské výstavby při výšce podlaží do 4 m</t>
  </si>
  <si>
    <t>190951969</t>
  </si>
  <si>
    <t>https://podminky.urs.cz/item/CS_URS_2025_02/952901111</t>
  </si>
  <si>
    <t>"1.NP" (311,5-(83,9))</t>
  </si>
  <si>
    <t>"2.NP" (109,6-(20,7))</t>
  </si>
  <si>
    <t>120</t>
  </si>
  <si>
    <t>952902121</t>
  </si>
  <si>
    <t>Čištění budov zametení drsných podlah</t>
  </si>
  <si>
    <t>-18465534</t>
  </si>
  <si>
    <t>https://podminky.urs.cz/item/CS_URS_2025_02/952902121</t>
  </si>
  <si>
    <t>"skladba podlah_PSS-03_odměř. viz tabulka místností" (16,1)</t>
  </si>
  <si>
    <t>Dokončovací konstrukce a práce pozemních staveb</t>
  </si>
  <si>
    <t>121</t>
  </si>
  <si>
    <t>950020R01</t>
  </si>
  <si>
    <t>Dodávka a provedení _ kompletní skladba/konstrukce vikýře (SKO_08)</t>
  </si>
  <si>
    <t>1668331693</t>
  </si>
  <si>
    <t>122</t>
  </si>
  <si>
    <t>950020R11</t>
  </si>
  <si>
    <t>Dodávka a provedení _ kompletní skladba/konstrukce terasy 2.NP (ZPS_02)</t>
  </si>
  <si>
    <t>-319393110</t>
  </si>
  <si>
    <t xml:space="preserve">Poznámka k položce:_x000D_
JC obsahuje: kompletní systémové dodávky a provedení dle specifikace PD a TZ včetně všech přímo souvisejících prací/činností a dodávek/doplňků/příslušenství._x000D_
(systémová podkladní / vyrovnávací konstrukce + terasová modřínová prkna tl. 25 mm) </t>
  </si>
  <si>
    <t>998</t>
  </si>
  <si>
    <t>Přesun hmot</t>
  </si>
  <si>
    <t>123</t>
  </si>
  <si>
    <t>998011002</t>
  </si>
  <si>
    <t>Přesun hmot pro budovy zděné v přes 6 do 12 m</t>
  </si>
  <si>
    <t>-573802583</t>
  </si>
  <si>
    <t>https://podminky.urs.cz/item/CS_URS_2025_02/998011002</t>
  </si>
  <si>
    <t>990,435*0,6 'Přepočtené koeficientem množství</t>
  </si>
  <si>
    <t>124</t>
  </si>
  <si>
    <t>998011009</t>
  </si>
  <si>
    <t>Přesun hmot pro budovy zděné s omezením mechanizace pro budovy v přes 6 do 12 m</t>
  </si>
  <si>
    <t>-783743199</t>
  </si>
  <si>
    <t>https://podminky.urs.cz/item/CS_URS_2025_02/998011009</t>
  </si>
  <si>
    <t>990,435*0,4 'Přepočtené koeficientem množství</t>
  </si>
  <si>
    <t>PSV</t>
  </si>
  <si>
    <t>Práce a dodávky PSV</t>
  </si>
  <si>
    <t>711</t>
  </si>
  <si>
    <t>Izolace proti vodě, vlhkosti a plynům</t>
  </si>
  <si>
    <t>125</t>
  </si>
  <si>
    <t>711161222</t>
  </si>
  <si>
    <t>Izolace proti zemní vlhkosti nopovou fólií s textilií svislá, výška nopu 8,0 mm, tl do 0,6 mm</t>
  </si>
  <si>
    <t>-31233951</t>
  </si>
  <si>
    <t>https://podminky.urs.cz/item/CS_URS_2025_02/711161222</t>
  </si>
  <si>
    <t>"spodní stavba_izolace" (78,0)*1,3</t>
  </si>
  <si>
    <t>126</t>
  </si>
  <si>
    <t>711161383</t>
  </si>
  <si>
    <t>Izolace proti zemní vlhkosti nopovou fólií ukončení horní lištou</t>
  </si>
  <si>
    <t>-1073213558</t>
  </si>
  <si>
    <t>https://podminky.urs.cz/item/CS_URS_2025_02/711161383</t>
  </si>
  <si>
    <t>127</t>
  </si>
  <si>
    <t>711411001</t>
  </si>
  <si>
    <t>Provedení izolace proti tlakové vodě vodorovné za studena nátěrem penetračním</t>
  </si>
  <si>
    <t>1340227988</t>
  </si>
  <si>
    <t>https://podminky.urs.cz/item/CS_URS_2025_02/711411001</t>
  </si>
  <si>
    <t>"spodní stavba_izolace" ((7,05*2,8)+(22,65*11,05)+(7,55*2,5))</t>
  </si>
  <si>
    <t>128</t>
  </si>
  <si>
    <t>11163150</t>
  </si>
  <si>
    <t>lak penetrační asfaltový</t>
  </si>
  <si>
    <t>48590657</t>
  </si>
  <si>
    <t>Poznámka k položce:_x000D_
Spotřeba 0,3-0,4kg/m2</t>
  </si>
  <si>
    <t>288,898*0,00033 'Přepočtené koeficientem množství</t>
  </si>
  <si>
    <t>129</t>
  </si>
  <si>
    <t>711412001</t>
  </si>
  <si>
    <t>Provedení izolace proti tlakové vodě svislé za studena nátěrem penetračním</t>
  </si>
  <si>
    <t>-955924870</t>
  </si>
  <si>
    <t>https://podminky.urs.cz/item/CS_URS_2025_02/711412001</t>
  </si>
  <si>
    <t>"spodní stavba_izolace" (78,0)*1,8</t>
  </si>
  <si>
    <t>130</t>
  </si>
  <si>
    <t>-1357830803</t>
  </si>
  <si>
    <t>140,4*0,00034 'Přepočtené koeficientem množství</t>
  </si>
  <si>
    <t>131</t>
  </si>
  <si>
    <t>711441559</t>
  </si>
  <si>
    <t>Provedení izolace proti tlakové vodě vodorovné přitavením pásu NAIP</t>
  </si>
  <si>
    <t>1552599404</t>
  </si>
  <si>
    <t>https://podminky.urs.cz/item/CS_URS_2025_02/711441559</t>
  </si>
  <si>
    <t>132</t>
  </si>
  <si>
    <t>62853004R</t>
  </si>
  <si>
    <t>pás asfaltový natavitelný modifikovaný SBS s vložkou a spalitelnou PE fólií nebo jemnozrnným minerálním posypem na horním povrchu tl 4,0mm</t>
  </si>
  <si>
    <t>-592808754</t>
  </si>
  <si>
    <t>288,898*1,1655 'Přepočtené koeficientem množství</t>
  </si>
  <si>
    <t>133</t>
  </si>
  <si>
    <t>711442559</t>
  </si>
  <si>
    <t>Provedení izolace proti tlakové vodě svislé přitavením pásu NAIP</t>
  </si>
  <si>
    <t>-355426280</t>
  </si>
  <si>
    <t>https://podminky.urs.cz/item/CS_URS_2025_02/711442559</t>
  </si>
  <si>
    <t>134</t>
  </si>
  <si>
    <t>1368700355</t>
  </si>
  <si>
    <t>140,4*1,221 'Přepočtené koeficientem množství</t>
  </si>
  <si>
    <t>135</t>
  </si>
  <si>
    <t>711491272</t>
  </si>
  <si>
    <t>Provedení doplňků izolace proti vodě na ploše svislé z textilií vrstva ochranná</t>
  </si>
  <si>
    <t>639110427</t>
  </si>
  <si>
    <t>https://podminky.urs.cz/item/CS_URS_2025_02/711491272</t>
  </si>
  <si>
    <t>136</t>
  </si>
  <si>
    <t>69311068</t>
  </si>
  <si>
    <t>geotextilie netkaná separační, ochranná, filtrační, drenážní PP 300g/m2</t>
  </si>
  <si>
    <t>2003988247</t>
  </si>
  <si>
    <t>101,4*1,1 'Přepočtené koeficientem množství</t>
  </si>
  <si>
    <t>137</t>
  </si>
  <si>
    <t>998711112</t>
  </si>
  <si>
    <t>Přesun hmot tonážní pro izolace proti vodě, vlhkosti a plynům s omezením mechanizace v objektech v přes 6 do 12 m</t>
  </si>
  <si>
    <t>1397032189</t>
  </si>
  <si>
    <t>https://podminky.urs.cz/item/CS_URS_2025_02/998711112</t>
  </si>
  <si>
    <t>712</t>
  </si>
  <si>
    <t>Povlakové krytiny</t>
  </si>
  <si>
    <t>138</t>
  </si>
  <si>
    <t>712311101</t>
  </si>
  <si>
    <t>Provedení povlakové krytiny střech do 10° za studena lakem penetračním nebo asfaltovým</t>
  </si>
  <si>
    <t>-1027251819</t>
  </si>
  <si>
    <t>https://podminky.urs.cz/item/CS_URS_2025_02/712311101</t>
  </si>
  <si>
    <t xml:space="preserve">"skladba_ZPS_01" ((2,65*11,40)+(13,125*11,4)) </t>
  </si>
  <si>
    <t>139</t>
  </si>
  <si>
    <t>-2141971705</t>
  </si>
  <si>
    <t>179,835*0,00032 'Přepočtené koeficientem množství</t>
  </si>
  <si>
    <t>140</t>
  </si>
  <si>
    <t>712331111</t>
  </si>
  <si>
    <t>Provedení povlakové krytiny střech do 10° podkladní vrstvy pásy na sucho samolepící</t>
  </si>
  <si>
    <t>1294277475</t>
  </si>
  <si>
    <t>https://podminky.urs.cz/item/CS_URS_2025_02/712331111</t>
  </si>
  <si>
    <t>141</t>
  </si>
  <si>
    <t>62866281R</t>
  </si>
  <si>
    <t xml:space="preserve">pás asfaltový samolepicí modifikovaný SBS s vložkou , se spalitelnou fólií nebo jemnozrnným minerálním posypem nebo textilií na horním povrchu _ specifikace dle PD a TZ </t>
  </si>
  <si>
    <t>463387452</t>
  </si>
  <si>
    <t>44,85*1,1655 'Přepočtené koeficientem množství</t>
  </si>
  <si>
    <t>142</t>
  </si>
  <si>
    <t>712341559</t>
  </si>
  <si>
    <t>Provedení povlakové krytiny střech do 10° pásy NAIP přitavením v plné ploše</t>
  </si>
  <si>
    <t>237907233</t>
  </si>
  <si>
    <t>https://podminky.urs.cz/item/CS_URS_2025_02/712341559</t>
  </si>
  <si>
    <t>143</t>
  </si>
  <si>
    <t>62855001R</t>
  </si>
  <si>
    <t>92624693</t>
  </si>
  <si>
    <t>179,835*1,1655 'Přepočtené koeficientem množství</t>
  </si>
  <si>
    <t>144</t>
  </si>
  <si>
    <t>712431111</t>
  </si>
  <si>
    <t>Provedení povlakové krytiny střech přes 10° do 30° podkladní vrstvy pásy na sucho samolepící</t>
  </si>
  <si>
    <t>-1286689775</t>
  </si>
  <si>
    <t>https://podminky.urs.cz/item/CS_URS_2025_02/712431111</t>
  </si>
  <si>
    <t>"skladba_ZSS_01" (5,25*2*17,35)</t>
  </si>
  <si>
    <t>145</t>
  </si>
  <si>
    <t>62852010R</t>
  </si>
  <si>
    <t>pás asfaltový samolepicí modifikovaný SBS s vložkou , se spalitelnou fólií nebo jemnozrnným minerálním posypem nebo textilií na horním povrchu tl 2,2mm</t>
  </si>
  <si>
    <t>718782435</t>
  </si>
  <si>
    <t>182,175*1,1655 'Přepočtené koeficientem množství</t>
  </si>
  <si>
    <t>146</t>
  </si>
  <si>
    <t>712525R01</t>
  </si>
  <si>
    <t xml:space="preserve">Střešní povlaková krytina , mechanicky kotvená do nosného podkladu, PVC-P folie tl. 1,5 mm - kompletní, systémové provedení </t>
  </si>
  <si>
    <t>-369756574</t>
  </si>
  <si>
    <t xml:space="preserve">Poznámka k položce:_x000D_
-JC obsahuje kompletní systémové dodávky a provedení dle specifikace PD a TZ vč. všech souvisejících prací/činností a dodávek/doplňků/příslušenství/kotevních prvků_x000D_
JC obsahuje kompletní systémové řešení jednoho výrobce_x000D_
-systémové lišty, doplňky, příslušenství, řešení detailů a ukončení_x000D_
-mechanické kotvení přes všechny vrstvy střešního pláště do nosné konstrukce_x000D_
(KOMPLETNÍ SYSTÉMOVÉ ŘEŠENÍ ROVNÝCH STŘECH / TERAS)_x000D_
(v jednotkové ceně zahrnuty všechny prořezy a navýšení materiálů)_x000D_
--------------------------------------------------------------------------_x000D_
Dopřesnění dodávky/součást JC:_x000D_
-střešní krytina je navržena rozměrově stálá střešní hydroizolační fólie z PVC-P tloušťky DLE ZADÁVACÍ DOKUMENTACE ; fólie vyztužena. _x000D_
Součásti dodávky střešní krytiny jsou veškeré přechodové a ukončovací profily z poplastovaného plechu (přechod krytiny na svislé konstrukce, ukončovací a přítlačné lišty apod.) _x000D_
-podkladní ochranná separační vrstva (např. geotextílie 300 g/m2). _x000D_
Součásti dodávky povlakové krytiny je dále ošetření prostupů střechou/terasou - budou využity typové doplňky ze sortimentu použité povlakové krytiny _x000D_
(tj. manžety s otvorem 2/3 průměru prostupu, doplňková fólie bude vytažena na prostupující potrubí do výšky min.150mm na úroveň střešní krytiny, fólie bude stažena systémovou plechovou objímkou a spoj zatmelen PU tmelem)_x000D_
Hydroizolace bude ukončena na prostupujících konstrukcích a u stěn min. 150 mm nad vnější povrch přiléhající střešní plochy, u atiky bude ukončena na koruně._x000D_
-----------------------------------------------------------------------------------------------------------------------------------------------------------------------------------------------_x000D_
</t>
  </si>
  <si>
    <t>"skladba_ZPS_01_atik. kce" (0,6*(28,1+49,05))</t>
  </si>
  <si>
    <t>147</t>
  </si>
  <si>
    <t>712811101</t>
  </si>
  <si>
    <t>Provedení povlakové krytiny vytažením na konstrukce za studena nátěrem penetračním</t>
  </si>
  <si>
    <t>-194200256</t>
  </si>
  <si>
    <t>https://podminky.urs.cz/item/CS_URS_2025_02/712811101</t>
  </si>
  <si>
    <t>148</t>
  </si>
  <si>
    <t>1617008649</t>
  </si>
  <si>
    <t>46,29*0,00035 'Přepočtené koeficientem množství</t>
  </si>
  <si>
    <t>149</t>
  </si>
  <si>
    <t>712841559</t>
  </si>
  <si>
    <t>Provedení povlakové krytiny vytažením na konstrukce pásy přitavením NAIP</t>
  </si>
  <si>
    <t>-1568139093</t>
  </si>
  <si>
    <t>https://podminky.urs.cz/item/CS_URS_2025_02/712841559</t>
  </si>
  <si>
    <t>150</t>
  </si>
  <si>
    <t>-1280262142</t>
  </si>
  <si>
    <t>46,29*1,2 'Přepočtené koeficientem množství</t>
  </si>
  <si>
    <t>151</t>
  </si>
  <si>
    <t>998712112</t>
  </si>
  <si>
    <t>Přesun hmot tonážní pro krytiny povlakové s omezením mechanizace v objektech v přes 6 do 12 m</t>
  </si>
  <si>
    <t>-1627680188</t>
  </si>
  <si>
    <t>https://podminky.urs.cz/item/CS_URS_2025_02/998712112</t>
  </si>
  <si>
    <t>713</t>
  </si>
  <si>
    <t>Izolace tepelné</t>
  </si>
  <si>
    <t>152</t>
  </si>
  <si>
    <t>713121111</t>
  </si>
  <si>
    <t>Montáž izolace tepelné podlah volně kladenými rohožemi, pásy, dílci, deskami 1 vrstva</t>
  </si>
  <si>
    <t>-1593596785</t>
  </si>
  <si>
    <t>https://podminky.urs.cz/item/CS_URS_2025_02/713121111</t>
  </si>
  <si>
    <t>153</t>
  </si>
  <si>
    <t>28376553R</t>
  </si>
  <si>
    <t xml:space="preserve">deska polystyrénová pro snížení kročejového hluku tl 30mm_specifikace dle PD a TZ </t>
  </si>
  <si>
    <t>-1921369964</t>
  </si>
  <si>
    <t>88,9*1,1 'Přepočtené koeficientem množství</t>
  </si>
  <si>
    <t>154</t>
  </si>
  <si>
    <t>-1705104839</t>
  </si>
  <si>
    <t>155</t>
  </si>
  <si>
    <t>28616310R</t>
  </si>
  <si>
    <t xml:space="preserve">deska systémová izolační pro podlahové vytápění v 50 mm </t>
  </si>
  <si>
    <t>-679458159</t>
  </si>
  <si>
    <t>300,4*1,1 'Přepočtené koeficientem množství</t>
  </si>
  <si>
    <t>156</t>
  </si>
  <si>
    <t>713121121</t>
  </si>
  <si>
    <t>Montáž izolace tepelné podlah volně kladenými rohožemi, pásy, dílci, deskami 2 vrstvy</t>
  </si>
  <si>
    <t>-1807562921</t>
  </si>
  <si>
    <t>https://podminky.urs.cz/item/CS_URS_2025_02/713121121</t>
  </si>
  <si>
    <t>157</t>
  </si>
  <si>
    <t>28375911R</t>
  </si>
  <si>
    <t>deska EPS 150 pro konstrukce s vysokým zatížením tl 70mm</t>
  </si>
  <si>
    <t>1748069301</t>
  </si>
  <si>
    <t>227,6*2,2 'Přepočtené koeficientem množství</t>
  </si>
  <si>
    <t>158</t>
  </si>
  <si>
    <t>713131141</t>
  </si>
  <si>
    <t>Montáž izolace tepelné stěn lepením celoplošně rohoží, pásů, dílců, desek</t>
  </si>
  <si>
    <t>-1199329867</t>
  </si>
  <si>
    <t>https://podminky.urs.cz/item/CS_URS_2025_02/713131141</t>
  </si>
  <si>
    <t>159</t>
  </si>
  <si>
    <t>28376363R</t>
  </si>
  <si>
    <t>deska perimetrická pro zateplení spodních staveb tl 200mm</t>
  </si>
  <si>
    <t>-1049040386</t>
  </si>
  <si>
    <t>160</t>
  </si>
  <si>
    <t>713141136</t>
  </si>
  <si>
    <t>Montáž izolace tepelné střech plochých lepené za studena nízkoexpanzní (PUR) pěnou 1 vrstva rohoží, pásů, dílců, desek</t>
  </si>
  <si>
    <t>247346629</t>
  </si>
  <si>
    <t>https://podminky.urs.cz/item/CS_URS_2025_02/713141136</t>
  </si>
  <si>
    <t>161</t>
  </si>
  <si>
    <t>28372330R</t>
  </si>
  <si>
    <t>deska EPS 100 pro konstrukce s běžným zatížením tl 220mm</t>
  </si>
  <si>
    <t>86789896</t>
  </si>
  <si>
    <t>179,835*1,1 'Přepočtené koeficientem množství</t>
  </si>
  <si>
    <t>162</t>
  </si>
  <si>
    <t>713141338</t>
  </si>
  <si>
    <t>Montáž izolace tepelné střech plochých lepené za studena nízkoexpanzní (PUR) pěnou, spádová vrstva z dvouspádových klínů</t>
  </si>
  <si>
    <t>124420106</t>
  </si>
  <si>
    <t>https://podminky.urs.cz/item/CS_URS_2025_02/713141338</t>
  </si>
  <si>
    <t>163</t>
  </si>
  <si>
    <t>28376142R</t>
  </si>
  <si>
    <t xml:space="preserve">klín izolační spádový EPS 150_specifikace dle PD a TZ </t>
  </si>
  <si>
    <t>1327902301</t>
  </si>
  <si>
    <t>179,835*0,25 'Přepočtené koeficientem množství</t>
  </si>
  <si>
    <t>164</t>
  </si>
  <si>
    <t>713141378</t>
  </si>
  <si>
    <t>Montáž spádové izolace na zhlaví atiky š přes 500 do 1000 mm ukotvené šrouby</t>
  </si>
  <si>
    <t>-529769148</t>
  </si>
  <si>
    <t>https://podminky.urs.cz/item/CS_URS_2025_02/713141378</t>
  </si>
  <si>
    <t>"skladba_ZPS_01_atik. kce" ((54,35))</t>
  </si>
  <si>
    <t>165</t>
  </si>
  <si>
    <t>28376105</t>
  </si>
  <si>
    <t>klín izolační z XPS spádový</t>
  </si>
  <si>
    <t>-1701201214</t>
  </si>
  <si>
    <t>54,35*0,04 'Přepočtené koeficientem množství</t>
  </si>
  <si>
    <t>166</t>
  </si>
  <si>
    <t>713141396</t>
  </si>
  <si>
    <t>Montáž izolace tepelné stěn v do 1000 mm na atiky a prostupy střechou lepené nízkoexpanzní (PUR) pěnou</t>
  </si>
  <si>
    <t>-1255849744</t>
  </si>
  <si>
    <t>https://podminky.urs.cz/item/CS_URS_2025_02/713141396</t>
  </si>
  <si>
    <t xml:space="preserve">"skladba_ZPS_01_atik. kce" </t>
  </si>
  <si>
    <t>0,6*(16,7+37,65)</t>
  </si>
  <si>
    <t>0,6*(11,4+11,4)</t>
  </si>
  <si>
    <t>167</t>
  </si>
  <si>
    <t>28376385R</t>
  </si>
  <si>
    <t>deska XPS hrana rovná polo či pero drážka a hladký povrch</t>
  </si>
  <si>
    <t>-1477077668</t>
  </si>
  <si>
    <t>0,6*(16,7+37,65)*0,1*1,1</t>
  </si>
  <si>
    <t>0,6*(11,4+11,4)*0,2*1,1</t>
  </si>
  <si>
    <t>168</t>
  </si>
  <si>
    <t>713151175</t>
  </si>
  <si>
    <t>Montáž izolace tepelné střech šikmých přišroubované nad krokve z desek sklonu přes 45° do 60° tl přes 140 do 160 mm</t>
  </si>
  <si>
    <t>-2086052102</t>
  </si>
  <si>
    <t>https://podminky.urs.cz/item/CS_URS_2025_02/713151175</t>
  </si>
  <si>
    <t>169</t>
  </si>
  <si>
    <t>28376535R</t>
  </si>
  <si>
    <t>deska izolační PIR střešní pro šikmé střechy tl 160mm</t>
  </si>
  <si>
    <t>1199191675</t>
  </si>
  <si>
    <t>182,175*1,1 'Přepočtené koeficientem množství</t>
  </si>
  <si>
    <t>170</t>
  </si>
  <si>
    <t>713191133</t>
  </si>
  <si>
    <t>Montáž izolace tepelné podlah, stropů vrchem nebo střech překrytí fólií s přelepeným spojem</t>
  </si>
  <si>
    <t>1704748881</t>
  </si>
  <si>
    <t>https://podminky.urs.cz/item/CS_URS_2025_02/713191133</t>
  </si>
  <si>
    <t>171</t>
  </si>
  <si>
    <t>28329027R</t>
  </si>
  <si>
    <t xml:space="preserve">pojistná difuzně otevřená folie tl. 0,6 mm </t>
  </si>
  <si>
    <t>-543398812</t>
  </si>
  <si>
    <t>172</t>
  </si>
  <si>
    <t>713191R32</t>
  </si>
  <si>
    <t>Překrytí izolace tepelné separační a parotěsnou fólií tl 0,2 mm u podlah a stropů vč. vytažení na svislé konstrukce v = do cca 150 mm</t>
  </si>
  <si>
    <t>-1259051815</t>
  </si>
  <si>
    <t>Poznámka k položce:_x000D_
JC obsahuje : kompletní systémové dodávky a provedení dle specifikace PD a TZ včetně všech přímo souvisejících prací/činností a dodávek/doplňků a příslušenství_x000D_
----------------------------------------------------------------------------------------------------------------------------------------------------------------------------------------------------_x000D_
JC zahrnuje také náklady na :_x000D_
-vytažení separační vrstvy na svislé konstrukce v = do cca 150 mm_x000D_
-vytvoření a vyplnění obvodových / dilatačních spár (profily/pásky) tl. min 10 mm v = min 150 mm</t>
  </si>
  <si>
    <t>"skladba podlah_PSS-01_odměř. viz tabulka místností" (7,9)*1,15</t>
  </si>
  <si>
    <t>"skladba podlah_PSS-02_odměř. viz tabulka místností" (64,9)*1,15</t>
  </si>
  <si>
    <t>"skladba podlah_PSS-03_odměř. viz tabulka místností" (16,1)*1,15</t>
  </si>
  <si>
    <t>"skladba podlah_PST-01_odměř. viz tabulka místností" (56,3)*1,15</t>
  </si>
  <si>
    <t>"skladba podlah_PST-02_odměř. viz tabulka místností" (9,0)*1,15</t>
  </si>
  <si>
    <t>"skladba podlah_PST-03_odměř. viz tabulka místností" (162,3)*1,15</t>
  </si>
  <si>
    <t>173</t>
  </si>
  <si>
    <t>998713112</t>
  </si>
  <si>
    <t>Přesun hmot tonážní pro izolace tepelné s omezením mechanizace v objektech v přes 6 do 12 m</t>
  </si>
  <si>
    <t>-1742998908</t>
  </si>
  <si>
    <t>https://podminky.urs.cz/item/CS_URS_2025_02/998713112</t>
  </si>
  <si>
    <t>762</t>
  </si>
  <si>
    <t>Konstrukce tesařské</t>
  </si>
  <si>
    <t>174</t>
  </si>
  <si>
    <t>762018R01</t>
  </si>
  <si>
    <t>D+M dřevěné prvky konstrukcí _ konstrukce krovu (dřevo lepené lamelové tř. GL24H)</t>
  </si>
  <si>
    <t>-849227770</t>
  </si>
  <si>
    <t>Poznámka k položce:_x000D_
JC obsahuje : kompletní systémové dodávky a provedení dle specifikace PD a TZ včetně všech přímo souvisejících prací/činností a dodávek/doplňků a příslušenství_x000D_
----------------------------------------------------------------------------------------------------------------------------------------------------------------------------------------------------_x000D_
Specifikace / obsah jednotkové ceny:_x000D_
-dodávka, výroba řeziva/prvků, (případné hoblování prvků) - kvalita dle PD a TZ _x000D_
-přesuny vč. potřebné zdvihací techniky_x000D_
-kompletní osazení/montážní práce/kotvení vč. kotevních prvků_x000D_
-spojovací prostředky, ošetření a impregnace řeziva vč. příslušných finálních povrchových úprav_x000D_
(ochranné povrchové úpravy dle požadavků PBŘ) _x000D_
-------------------------------------------------------------_x000D_
-dílenská a výrobní dokumentace vč. příslušných statických výpočtů_x000D_
----------------------------------------------------------------------------------_x000D_
-ostatní , jinde neuvedené. přímo související práce a dodávky , prořezy/ztratné</t>
  </si>
  <si>
    <t>0,2*0,28*(17,25)</t>
  </si>
  <si>
    <t>"ostatní doplňující prvky_odsouhlasení v dílenské dokumentaci" (0,2)*0,966</t>
  </si>
  <si>
    <t>175</t>
  </si>
  <si>
    <t>762018R02</t>
  </si>
  <si>
    <t>D+M dřevěné prvky konstrukcí _ konstrukce krovu (dřevo tř. C24)</t>
  </si>
  <si>
    <t>-1243006362</t>
  </si>
  <si>
    <t>0,1*0,18*5,05*36</t>
  </si>
  <si>
    <t>0,1*0,18*4,45*6</t>
  </si>
  <si>
    <t>0,04*0,2*3,341*32</t>
  </si>
  <si>
    <t>0,04*0,2*4,598*8</t>
  </si>
  <si>
    <t>0,16*0,16*(34,5)</t>
  </si>
  <si>
    <t>"ostatní doplňující prvky_odsouhlasení v dílenské dokumentaci" (0,15)*5,785</t>
  </si>
  <si>
    <t>176</t>
  </si>
  <si>
    <t>762341046</t>
  </si>
  <si>
    <t>Bednění střech rovných sklon do 60° z desek OSB tl 20 mm na pero a drážku šroubovaných na rošt</t>
  </si>
  <si>
    <t>444039897</t>
  </si>
  <si>
    <t>https://podminky.urs.cz/item/CS_URS_2025_02/762341046</t>
  </si>
  <si>
    <t>177</t>
  </si>
  <si>
    <t>762341260</t>
  </si>
  <si>
    <t>Montáž bednění střech rovných a šikmých sklonu do 60° z palubek</t>
  </si>
  <si>
    <t>-826676243</t>
  </si>
  <si>
    <t>https://podminky.urs.cz/item/CS_URS_2025_02/762341260</t>
  </si>
  <si>
    <t>178</t>
  </si>
  <si>
    <t>61198015R</t>
  </si>
  <si>
    <t xml:space="preserve">palubky obkladové tl 30mm včetně spojovacích prvků, ochranné a finální povrchové úpravy </t>
  </si>
  <si>
    <t>-634879767</t>
  </si>
  <si>
    <t>179</t>
  </si>
  <si>
    <t>762342214</t>
  </si>
  <si>
    <t xml:space="preserve">Montáž laťování na střechách jednoduchých sklonu do 60° </t>
  </si>
  <si>
    <t>83725461</t>
  </si>
  <si>
    <t>https://podminky.urs.cz/item/CS_URS_2025_02/762342214</t>
  </si>
  <si>
    <t>180</t>
  </si>
  <si>
    <t>60514114</t>
  </si>
  <si>
    <t>řezivo jehličnaté lať impregnovaná dl 4 m</t>
  </si>
  <si>
    <t>-1501122367</t>
  </si>
  <si>
    <t>182,175*0,015 'Přepočtené koeficientem množství</t>
  </si>
  <si>
    <t>181</t>
  </si>
  <si>
    <t>762361332</t>
  </si>
  <si>
    <t>Konstrukční a vyrovnávací vrstva pod klempířské prvky (atiky) z vodovzdorné překližky tl 21 mm</t>
  </si>
  <si>
    <t>1021083722</t>
  </si>
  <si>
    <t>https://podminky.urs.cz/item/CS_URS_2025_02/762361332</t>
  </si>
  <si>
    <t>"skladba_ZPS_01_atik. kce" (0,6*(54,35))</t>
  </si>
  <si>
    <t>182</t>
  </si>
  <si>
    <t>762395000</t>
  </si>
  <si>
    <t>Spojovací prostředky krovů, bednění, laťování, nadstřešních konstrukcí</t>
  </si>
  <si>
    <t>-688324204</t>
  </si>
  <si>
    <t>https://podminky.urs.cz/item/CS_URS_2025_02/762395000</t>
  </si>
  <si>
    <t>183</t>
  </si>
  <si>
    <t>998762112</t>
  </si>
  <si>
    <t>Přesun hmot tonážní pro kce tesařské s omezením mechanizace v objektech v přes 6 do 12 m</t>
  </si>
  <si>
    <t>682120280</t>
  </si>
  <si>
    <t>https://podminky.urs.cz/item/CS_URS_2025_02/998762112</t>
  </si>
  <si>
    <t>763</t>
  </si>
  <si>
    <t>Konstrukce suché výstavby</t>
  </si>
  <si>
    <t>184</t>
  </si>
  <si>
    <t>763111492</t>
  </si>
  <si>
    <t>SDK příčka tl 150 mm profil CW+UW 100 desky s vysokou mechanickou odolností 2xDFRIH2 12,5 s izolací EI 90 Rw do 59 dB</t>
  </si>
  <si>
    <t>-1009497284</t>
  </si>
  <si>
    <t>https://podminky.urs.cz/item/CS_URS_2025_02/763111492</t>
  </si>
  <si>
    <t>"svislý nenosný systém_interiér" (92,25)</t>
  </si>
  <si>
    <t>185</t>
  </si>
  <si>
    <t>763111717</t>
  </si>
  <si>
    <t>SDK příčka základní penetrační nátěr (oboustranně)</t>
  </si>
  <si>
    <t>305915899</t>
  </si>
  <si>
    <t>https://podminky.urs.cz/item/CS_URS_2025_02/763111717</t>
  </si>
  <si>
    <t>186</t>
  </si>
  <si>
    <t>763111772</t>
  </si>
  <si>
    <t>Příplatek k SDK příčce za rovinnost kvality Q4</t>
  </si>
  <si>
    <t>43195285</t>
  </si>
  <si>
    <t>https://podminky.urs.cz/item/CS_URS_2025_02/763111772</t>
  </si>
  <si>
    <t>111*2 'Přepočtené koeficientem množství</t>
  </si>
  <si>
    <t>187</t>
  </si>
  <si>
    <t>763113353</t>
  </si>
  <si>
    <t>SDK příčka instalační tl 205 - 700 mm zdvojený profil CW+UW desky 2xDFRIH2 12,5 s izolací EI 90 Rw do 62 dB</t>
  </si>
  <si>
    <t>-1423190315</t>
  </si>
  <si>
    <t>https://podminky.urs.cz/item/CS_URS_2025_02/763113353</t>
  </si>
  <si>
    <t>"svislý nenosný systém_interiér" (18,75)</t>
  </si>
  <si>
    <t>188</t>
  </si>
  <si>
    <t>763121476</t>
  </si>
  <si>
    <t>SDK stěna předsazená profil CW+UW desky s vysokou mechanickou odolností 2xDFRIH2 12,5 s izolací EI 30 Rw do 19 dB</t>
  </si>
  <si>
    <t>-875202632</t>
  </si>
  <si>
    <t>https://podminky.urs.cz/item/CS_URS_2025_02/763121476</t>
  </si>
  <si>
    <t>"svislý nenosný systém_interiér" (206,31)</t>
  </si>
  <si>
    <t>189</t>
  </si>
  <si>
    <t>763121714</t>
  </si>
  <si>
    <t>SDK stěna předsazená základní penetrační nátěr</t>
  </si>
  <si>
    <t>-1003298595</t>
  </si>
  <si>
    <t>https://podminky.urs.cz/item/CS_URS_2025_02/763121714</t>
  </si>
  <si>
    <t>190</t>
  </si>
  <si>
    <t>763121762</t>
  </si>
  <si>
    <t>Příplatek k SDK stěně předsazené za rovinnost kvality Q4</t>
  </si>
  <si>
    <t>1556405883</t>
  </si>
  <si>
    <t>https://podminky.urs.cz/item/CS_URS_2025_02/763121762</t>
  </si>
  <si>
    <t>191</t>
  </si>
  <si>
    <t>7631314R1</t>
  </si>
  <si>
    <t>SDK podhled deska 1x akustická s izolací spodní systémová kce _ VKP_01</t>
  </si>
  <si>
    <t>1347726486</t>
  </si>
  <si>
    <t>Poznámka k položce:_x000D_
JC obsahuje: kompletní systémové dodávky a provedení dle specifikace PD a TZ včetně všech přímo souvisejících prací/činností a dodávek/doplňků a příslušenství</t>
  </si>
  <si>
    <t>"skladba podhledová_VKP-01_odměř. viz tab. místností" (199,2)</t>
  </si>
  <si>
    <t>192</t>
  </si>
  <si>
    <t>7631314R2</t>
  </si>
  <si>
    <t>SDK podhled deska 1x akustická/H2 s izolací spodní systémová kce _ VKP_02</t>
  </si>
  <si>
    <t>-1225470298</t>
  </si>
  <si>
    <t>"skladba podhledová_VKP-02_odměř. viz tab. místností" (28,4)</t>
  </si>
  <si>
    <t>193</t>
  </si>
  <si>
    <t>7631314R3</t>
  </si>
  <si>
    <t>SDK podhled desky 2x akustická/DF 12,5 s izolací systémová spodní kce _ VK_03</t>
  </si>
  <si>
    <t>-575360275</t>
  </si>
  <si>
    <t>"skladba podhledová_VKP-03_odměř. viz tab. místností" (81,0*(1,15))</t>
  </si>
  <si>
    <t>194</t>
  </si>
  <si>
    <t>7631314R4</t>
  </si>
  <si>
    <t>SDK podhled desky 2x akustická/DF/H2 12,5 s izolací systémová spodní kce _ VK_04</t>
  </si>
  <si>
    <t>-150088394</t>
  </si>
  <si>
    <t>"skladba podhledová_VKP-04_odměř. viz tab. místností" (7,9*(1,15))</t>
  </si>
  <si>
    <t>195</t>
  </si>
  <si>
    <t>763131714</t>
  </si>
  <si>
    <t>SDK podhled základní penetrační nátěr</t>
  </si>
  <si>
    <t>391487886</t>
  </si>
  <si>
    <t>https://podminky.urs.cz/item/CS_URS_2025_02/763131714</t>
  </si>
  <si>
    <t>(93,15+28,4+199,2+9,085)</t>
  </si>
  <si>
    <t>196</t>
  </si>
  <si>
    <t>763131772</t>
  </si>
  <si>
    <t>Příplatek k SDK podhledu za rovinnost kvality Q4</t>
  </si>
  <si>
    <t>546100456</t>
  </si>
  <si>
    <t>https://podminky.urs.cz/item/CS_URS_2025_02/763131772</t>
  </si>
  <si>
    <t>197</t>
  </si>
  <si>
    <t>763164523</t>
  </si>
  <si>
    <t>SDK obklad kcí tvaru L š do 0,4 m desky 1xDFRIEH2 12,5</t>
  </si>
  <si>
    <t>962050137</t>
  </si>
  <si>
    <t>https://podminky.urs.cz/item/CS_URS_2025_02/763164523</t>
  </si>
  <si>
    <t>198</t>
  </si>
  <si>
    <t>763755R01</t>
  </si>
  <si>
    <t xml:space="preserve">Příplatek k vodorovným a svislým SDK konstrukcím </t>
  </si>
  <si>
    <t>-743820268</t>
  </si>
  <si>
    <t>Poznámka k položce:_x000D_
JC obsahuje náklady na :_x000D_
Příplatek za dodávku a osazení veškerých doplňkových prvků SDK konstrukcí (lišt, profilů, výztužných nosných profilů (kolem otvorů, pro zavěšení prvků/kcí/ZP) , ukončovacích prvků, dilatačních a přechod. prvků , napojení na okolní konstrukce, revízní dvířek, atd.)_x000D_
-kompletní systémová dodávka a provedení dle specifikace PD a TZ  vč. všech souvisejících prací/činností a dodávek_x000D_
SYSTÉMOVÉ PROVEDENÍ (DLE KONKRÉTNÍHO DODAVATELE SYSTÉMU)_x000D_
(specifikace materiálů dle PD a TZ)_SPECIFIKACE A ROZSAH DLE TP KONKRÉTNĚ VYBRANÉHO DODAVATELE _x000D_
-----------------------------------------------------------------------------------------------------------------------------------_x000D_
(JC = příplatek ke svislým a vodorovným SDK konstrukcím)_x000D_
"rozsah a množství vztaženo na celkovou plochu SDK konstrukcí"</t>
  </si>
  <si>
    <t>199</t>
  </si>
  <si>
    <t>998763322</t>
  </si>
  <si>
    <t>Přesun hmot tonážní pro konstrukce montované z desek s omezením mechanizace v objektech v přes 6 do 12 m</t>
  </si>
  <si>
    <t>1966283301</t>
  </si>
  <si>
    <t>https://podminky.urs.cz/item/CS_URS_2025_02/998763322</t>
  </si>
  <si>
    <t>764</t>
  </si>
  <si>
    <t>Konstrukce klempířské</t>
  </si>
  <si>
    <t>200</t>
  </si>
  <si>
    <t>76412140R</t>
  </si>
  <si>
    <t xml:space="preserve">Krytina střechy šikmé falcovaná z Al plechu sklonu přes 60°, včetně systémové podkladní/separační vrstvy </t>
  </si>
  <si>
    <t>-1973299694</t>
  </si>
  <si>
    <t>201</t>
  </si>
  <si>
    <t>764432R01</t>
  </si>
  <si>
    <t xml:space="preserve">K-01 - D+M _ oplechování parapetů rš 380 mm </t>
  </si>
  <si>
    <t>1821414959</t>
  </si>
  <si>
    <t>Poznámka k položce:_x000D_
JC obsahuje : Kompletní provedení dle specifikace PD a TZ vč. všech přímo souvisejících prací/činností, dodávek, příslušenství, doplňků a komponentů dle konkrétního výpisu prvků a výrobků. V jednotkové ceně započítáno: systémová dodávka, výroba, montáž/osazení/kotvení (vč.kotvících prvků), povrchová úprava, přesuny. Kompletní specifikace/rozsah viz výpis prvků a výrobků.</t>
  </si>
  <si>
    <t>202</t>
  </si>
  <si>
    <t>764432R02</t>
  </si>
  <si>
    <t xml:space="preserve">K-02 - D+M _ oplechování parapetů rš 440 mm </t>
  </si>
  <si>
    <t>-966407012</t>
  </si>
  <si>
    <t>203</t>
  </si>
  <si>
    <t>764432R03</t>
  </si>
  <si>
    <t xml:space="preserve">K-02 - D+M _ oplechování parapetů rš 340 mm </t>
  </si>
  <si>
    <t>1455306177</t>
  </si>
  <si>
    <t>204</t>
  </si>
  <si>
    <t>764432R04</t>
  </si>
  <si>
    <t xml:space="preserve">K-03 - D+M _ oplechování - závětrná lišta rš 250 mm </t>
  </si>
  <si>
    <t>29796687</t>
  </si>
  <si>
    <t>205</t>
  </si>
  <si>
    <t>764432R05</t>
  </si>
  <si>
    <t xml:space="preserve">K-04 - D+M _ okapový systém _ podokapní žlab </t>
  </si>
  <si>
    <t>-1304016553</t>
  </si>
  <si>
    <t>206</t>
  </si>
  <si>
    <t>764432R06</t>
  </si>
  <si>
    <t xml:space="preserve">K-05 - D+M _ okapový systém _ střešní svod </t>
  </si>
  <si>
    <t>-2026525610</t>
  </si>
  <si>
    <t>207</t>
  </si>
  <si>
    <t>998764212</t>
  </si>
  <si>
    <t>Přesun hmot procentní pro konstrukce klempířské s omezením mechanizace v objektech v přes 6 do 12 m</t>
  </si>
  <si>
    <t>%</t>
  </si>
  <si>
    <t>20283237</t>
  </si>
  <si>
    <t>https://podminky.urs.cz/item/CS_URS_2025_02/998764212</t>
  </si>
  <si>
    <t>766</t>
  </si>
  <si>
    <t>Konstrukce truhlářské</t>
  </si>
  <si>
    <t>208</t>
  </si>
  <si>
    <t>766015R01</t>
  </si>
  <si>
    <t xml:space="preserve">Dodávka a provedení _ kompletní systémová skladba dřevěného fasádního obkladu </t>
  </si>
  <si>
    <t>-1799530455</t>
  </si>
  <si>
    <t>Poznámka k položce:_x000D_
JC obsahuje: kompletní systémové dodávky a provedení dle specifikace PD a TZ včetně všech přímo souvisejících prací/činností a dodávek/doplňků/příslušenství._x000D_
Skladba :_x000D_
- doplňková systémová hydroizolační vrstva_x000D_
- AL systémový podkladní rošt kotvený_x000D_
- dřěvěný fasádní o klad z latí , včetně povrchových / ochranných úprav !!_x000D_
------------------------------------------------------------------------------------------</t>
  </si>
  <si>
    <t>209</t>
  </si>
  <si>
    <t>766430R01</t>
  </si>
  <si>
    <t xml:space="preserve">T-01 - D+M _ vnitřní dveře _ 800/2020 mm </t>
  </si>
  <si>
    <t>ks</t>
  </si>
  <si>
    <t>1385980194</t>
  </si>
  <si>
    <t>210</t>
  </si>
  <si>
    <t>766430R02</t>
  </si>
  <si>
    <t xml:space="preserve">T-02 - D+M _ vnitřní dveře _ 800/2020 mm </t>
  </si>
  <si>
    <t>1680416061</t>
  </si>
  <si>
    <t>211</t>
  </si>
  <si>
    <t>766430R03</t>
  </si>
  <si>
    <t xml:space="preserve">T-03 - D+M _ vnitřní dveře _ 800/2020 mm </t>
  </si>
  <si>
    <t>-1327021181</t>
  </si>
  <si>
    <t>212</t>
  </si>
  <si>
    <t>766430R04</t>
  </si>
  <si>
    <t xml:space="preserve">T-04 - D+M _ vnitřní dveře _ 800/2020 mm </t>
  </si>
  <si>
    <t>1832748394</t>
  </si>
  <si>
    <t>213</t>
  </si>
  <si>
    <t>766430R05</t>
  </si>
  <si>
    <t xml:space="preserve">T-05 - D+M _ vnitřní dveře _ 800/2020 mm </t>
  </si>
  <si>
    <t>162094112</t>
  </si>
  <si>
    <t>214</t>
  </si>
  <si>
    <t>766430R06</t>
  </si>
  <si>
    <t xml:space="preserve">T-06 - D+M _ vnitřní dveře _ 900/2020 mm </t>
  </si>
  <si>
    <t>-1460596992</t>
  </si>
  <si>
    <t>215</t>
  </si>
  <si>
    <t>766430R07</t>
  </si>
  <si>
    <t xml:space="preserve">T-07 - D+M _ vnitřní dveře _ 1000/2020 mm </t>
  </si>
  <si>
    <t>1420338890</t>
  </si>
  <si>
    <t>216</t>
  </si>
  <si>
    <t>766430R08</t>
  </si>
  <si>
    <t xml:space="preserve">T-08 - D+M _ vnitřní dveře _ 1000/2020 mm </t>
  </si>
  <si>
    <t>-796263738</t>
  </si>
  <si>
    <t>217</t>
  </si>
  <si>
    <t>766430R09</t>
  </si>
  <si>
    <t xml:space="preserve">T-09 - D+M _ vnitřní dveře _ 1000/2020 mm </t>
  </si>
  <si>
    <t>1689246015</t>
  </si>
  <si>
    <t>218</t>
  </si>
  <si>
    <t>766430R10</t>
  </si>
  <si>
    <t xml:space="preserve">T-10 - D+M _ vnitřní dveře _ 1350/2020 mm </t>
  </si>
  <si>
    <t>1118598408</t>
  </si>
  <si>
    <t>219</t>
  </si>
  <si>
    <t>766430R10.</t>
  </si>
  <si>
    <t xml:space="preserve">T-10a - D+M _ vnitřní dveře _ 1350/2020 mm </t>
  </si>
  <si>
    <t>-1820800367</t>
  </si>
  <si>
    <t>220</t>
  </si>
  <si>
    <t>766430R11</t>
  </si>
  <si>
    <t xml:space="preserve">T-11 - D+M _ vnitřní dveře _ 1350/2020 mm </t>
  </si>
  <si>
    <t>643339828</t>
  </si>
  <si>
    <t>221</t>
  </si>
  <si>
    <t>766430R11.</t>
  </si>
  <si>
    <t xml:space="preserve">T-11a - D+M _ vnitřní dveře _ 1350/2020 mm </t>
  </si>
  <si>
    <t>-1195973498</t>
  </si>
  <si>
    <t>222</t>
  </si>
  <si>
    <t>766430R12</t>
  </si>
  <si>
    <t xml:space="preserve">T-12 - D+M _ vnitřní dveře _ 1350/2020 mm </t>
  </si>
  <si>
    <t>1588216113</t>
  </si>
  <si>
    <t>223</t>
  </si>
  <si>
    <t>766430R13</t>
  </si>
  <si>
    <t xml:space="preserve">T-13 - D+M _ vnitřní dveře _ 1350/2020 mm </t>
  </si>
  <si>
    <t>-913760181</t>
  </si>
  <si>
    <t>224</t>
  </si>
  <si>
    <t>766430R14</t>
  </si>
  <si>
    <t xml:space="preserve">T-14 - D+M _ vnitřní dveře posuvné _ 2625/2070 mm </t>
  </si>
  <si>
    <t>-1627761450</t>
  </si>
  <si>
    <t>225</t>
  </si>
  <si>
    <t>766430R15</t>
  </si>
  <si>
    <t xml:space="preserve">T-15 - D+M _ vnitřní dveře _ 1000/2020 mm </t>
  </si>
  <si>
    <t>319607382</t>
  </si>
  <si>
    <t>226</t>
  </si>
  <si>
    <t>766430R21</t>
  </si>
  <si>
    <t xml:space="preserve">TP-01 - D+M _ vnitřní parapet š. 250 mm </t>
  </si>
  <si>
    <t>-1033469370</t>
  </si>
  <si>
    <t>227</t>
  </si>
  <si>
    <t>766430R22</t>
  </si>
  <si>
    <t xml:space="preserve">TP-02 - D+M _ vnitřní parapet š. 350 mm </t>
  </si>
  <si>
    <t>-1075746399</t>
  </si>
  <si>
    <t>228</t>
  </si>
  <si>
    <t>766430R23</t>
  </si>
  <si>
    <t xml:space="preserve">TP-03 - D+M _ vnitřní parapet š. 400 mm </t>
  </si>
  <si>
    <t>2010576408</t>
  </si>
  <si>
    <t>229</t>
  </si>
  <si>
    <t>766629214</t>
  </si>
  <si>
    <t>Příplatek k montáži oken za izolaci pro rovné ostění připojovací spára do 15 mm - páska</t>
  </si>
  <si>
    <t>-951612805</t>
  </si>
  <si>
    <t>https://podminky.urs.cz/item/CS_URS_2025_02/766629214</t>
  </si>
  <si>
    <t>Poznámka k položce:_x000D_
 V cenách " Příplatek k cenám za izolaci mezi ostěním a rámem okna jsou započteny náklady na izolaci vnější i vnitřní"_x000D_
ZPŮSOB MĚŘENÍ_x000D_
Délka izolace se určuje v metrech délky rámu okna.</t>
  </si>
  <si>
    <t>230</t>
  </si>
  <si>
    <t>998766212</t>
  </si>
  <si>
    <t>Přesun hmot procentní pro kce truhlářské s omezením mechanizace v objektech v přes 6 do 12 m</t>
  </si>
  <si>
    <t>1822554566</t>
  </si>
  <si>
    <t>https://podminky.urs.cz/item/CS_URS_2025_02/998766212</t>
  </si>
  <si>
    <t>767</t>
  </si>
  <si>
    <t>Konstrukce zámečnické</t>
  </si>
  <si>
    <t>231</t>
  </si>
  <si>
    <t>767015R01</t>
  </si>
  <si>
    <t>D+M ocelových a zámečnických prvků / konstrukcí</t>
  </si>
  <si>
    <t>kg</t>
  </si>
  <si>
    <t>-1030196212</t>
  </si>
  <si>
    <t xml:space="preserve">Poznámka k položce:_x000D_
JC obsahuje : kompletní systémové dodávky a provedení dle specifikace PD a TZ včetně všech přímo souvisejících prací/činností a dodávek/doplňků a příslušenství_x000D_
--------------------------------------------------------------------------------------------------------------------------------------------------------------------------------------------------_x000D_
Specifikace / rozsah provedení - obsah JC _ viz TZ:_x000D_
--------------------------------------------------------_x000D_
-dodávka a výroba ocelových prvků a konstrukcí - dle zadání a PD_x000D_
-dodávka veškerých spojovacích a kotevních prvků_x000D_
-kompletní provrchobvé úpravy prvků dle požadavků PD a PBŘ_x000D_
-veškeré přesuny/zdvihací technika a kompletní montážní práce_x000D_
-kompletní montážní / usazovací a kotevní práce_x000D_
--------------------------------------------------------_x000D_
-dílenská dokumentace vč. statického přepočtu_x000D_
-ostatní nespecifikované práce a dodávky, které bezprostředně souvisí s provedení _x000D_
předmětného prvku/konstrukce dle zadávací dokumentace_x000D_
-veškeré náklady na dodávku (včetně ztratného) a provedení jsou obsaženy v jednotkové ceně_x000D_
_x000D_
</t>
  </si>
  <si>
    <t>"sloupky 120/120/10mm" (12,0*35,0)*1,1</t>
  </si>
  <si>
    <t>232</t>
  </si>
  <si>
    <t>767431R01</t>
  </si>
  <si>
    <t xml:space="preserve">HD-01 - D+M _ vstupní AL dveře _ 1450/2250 mm </t>
  </si>
  <si>
    <t>-1994750703</t>
  </si>
  <si>
    <t>233</t>
  </si>
  <si>
    <t>767431R02</t>
  </si>
  <si>
    <t xml:space="preserve">HD-02 - D+M _ AL tersová sestava _ 3250/2250 mm </t>
  </si>
  <si>
    <t>806067960</t>
  </si>
  <si>
    <t>234</t>
  </si>
  <si>
    <t>767431R03</t>
  </si>
  <si>
    <t xml:space="preserve">HD-03 - D+M _ AL tersové sosuvné dveře _ 2500/2250 mm </t>
  </si>
  <si>
    <t>-344110814</t>
  </si>
  <si>
    <t>235</t>
  </si>
  <si>
    <t>767431R03.</t>
  </si>
  <si>
    <t xml:space="preserve">HD-04 - D+M _ AL tersové sosuvné dveře _ 2500/2250 mm </t>
  </si>
  <si>
    <t>-528495523</t>
  </si>
  <si>
    <t>236</t>
  </si>
  <si>
    <t>767431R21</t>
  </si>
  <si>
    <t xml:space="preserve">HO-01 - D+M _ AL okno _ 1750/750 mm </t>
  </si>
  <si>
    <t>-1261088493</t>
  </si>
  <si>
    <t>237</t>
  </si>
  <si>
    <t>767431R22</t>
  </si>
  <si>
    <t xml:space="preserve">HO-02 - D+M _ AL okno _ 1000/750 mm </t>
  </si>
  <si>
    <t>2119250717</t>
  </si>
  <si>
    <t>238</t>
  </si>
  <si>
    <t>767431R23</t>
  </si>
  <si>
    <t xml:space="preserve">HO-03 - D+M _ AL okno _ 1750/1750 mm </t>
  </si>
  <si>
    <t>-359791536</t>
  </si>
  <si>
    <t>239</t>
  </si>
  <si>
    <t>767431R24</t>
  </si>
  <si>
    <t xml:space="preserve">HO-04 - D+M _ AL okno _ 1450/2000 mm </t>
  </si>
  <si>
    <t>-1913354055</t>
  </si>
  <si>
    <t>240</t>
  </si>
  <si>
    <t>767431R25</t>
  </si>
  <si>
    <t xml:space="preserve">HO-05 - D+M _ AL okno _ 1250/1500 mm </t>
  </si>
  <si>
    <t>114323005</t>
  </si>
  <si>
    <t>241</t>
  </si>
  <si>
    <t>767431R26</t>
  </si>
  <si>
    <t xml:space="preserve">HO-06 - D+M _ AL balkonová sestava _ 2300/2000 mm </t>
  </si>
  <si>
    <t>942628360</t>
  </si>
  <si>
    <t>242</t>
  </si>
  <si>
    <t>767431R31</t>
  </si>
  <si>
    <t xml:space="preserve">Z-01 - D+M _ požární ocelový žebřík </t>
  </si>
  <si>
    <t>-467788010</t>
  </si>
  <si>
    <t>243</t>
  </si>
  <si>
    <t>767431R42</t>
  </si>
  <si>
    <t xml:space="preserve">Z-02 - D+M _ AL čistící zóna 1450/1025 mm </t>
  </si>
  <si>
    <t>554469058</t>
  </si>
  <si>
    <t>244</t>
  </si>
  <si>
    <t>767431R45</t>
  </si>
  <si>
    <t xml:space="preserve">Z-05 - D+M _ Stříška nad vstupem 950/2150/170 mm </t>
  </si>
  <si>
    <t>1804170916</t>
  </si>
  <si>
    <t>245</t>
  </si>
  <si>
    <t>767431R51</t>
  </si>
  <si>
    <t xml:space="preserve">H-01/05 - D+M _ přechodová lišta </t>
  </si>
  <si>
    <t>-1506315251</t>
  </si>
  <si>
    <t>0,75</t>
  </si>
  <si>
    <t>3*0,8</t>
  </si>
  <si>
    <t>0,9</t>
  </si>
  <si>
    <t>3*1,0</t>
  </si>
  <si>
    <t>4*1,35</t>
  </si>
  <si>
    <t>246</t>
  </si>
  <si>
    <t>767431R61</t>
  </si>
  <si>
    <t xml:space="preserve">Z-02 - D+M _ vnitřní zábradlí </t>
  </si>
  <si>
    <t>286880511</t>
  </si>
  <si>
    <t>247</t>
  </si>
  <si>
    <t>767431R63</t>
  </si>
  <si>
    <t>Z-03 - D+M _ vnitřní madlo</t>
  </si>
  <si>
    <t>-1398160603</t>
  </si>
  <si>
    <t>248</t>
  </si>
  <si>
    <t>767431R64</t>
  </si>
  <si>
    <t xml:space="preserve">Z-04 - D+M _ vnější zábradlí </t>
  </si>
  <si>
    <t>1998532610</t>
  </si>
  <si>
    <t>249</t>
  </si>
  <si>
    <t>998767212</t>
  </si>
  <si>
    <t>Přesun hmot procentní pro zámečnické konstrukce s omezením mechanizace v objektech v přes 6 do 12 m</t>
  </si>
  <si>
    <t>1204046411</t>
  </si>
  <si>
    <t>https://podminky.urs.cz/item/CS_URS_2025_02/998767212</t>
  </si>
  <si>
    <t>771</t>
  </si>
  <si>
    <t>Podlahy z dlaždic</t>
  </si>
  <si>
    <t>250</t>
  </si>
  <si>
    <t>771111011</t>
  </si>
  <si>
    <t>Vysátí podkladu před pokládkou dlažby</t>
  </si>
  <si>
    <t>308449862</t>
  </si>
  <si>
    <t>https://podminky.urs.cz/item/CS_URS_2025_02/771111011</t>
  </si>
  <si>
    <t>251</t>
  </si>
  <si>
    <t>771121011</t>
  </si>
  <si>
    <t>Nátěr penetrační na podlahu</t>
  </si>
  <si>
    <t>-252579817</t>
  </si>
  <si>
    <t>https://podminky.urs.cz/item/CS_URS_2025_02/771121011</t>
  </si>
  <si>
    <t>252</t>
  </si>
  <si>
    <t>771151021</t>
  </si>
  <si>
    <t>Samonivelační stěrka podlah pevnosti 30 MPa tl 3 mm</t>
  </si>
  <si>
    <t>2031005449</t>
  </si>
  <si>
    <t>https://podminky.urs.cz/item/CS_URS_2025_02/771151021</t>
  </si>
  <si>
    <t>253</t>
  </si>
  <si>
    <t>771274123</t>
  </si>
  <si>
    <t>Montáž obkladů stupnic z dlaždic keramických reliéfních nebo z dekorů lepených cementovým flexibilním lepidlem š přes 250 do 300 mm</t>
  </si>
  <si>
    <t>-1874418475</t>
  </si>
  <si>
    <t>https://podminky.urs.cz/item/CS_URS_2025_02/771274123</t>
  </si>
  <si>
    <t>254</t>
  </si>
  <si>
    <t>59761R10</t>
  </si>
  <si>
    <t>dlaždice keramické protiskluzové schodišťové</t>
  </si>
  <si>
    <t>1365640479</t>
  </si>
  <si>
    <t xml:space="preserve">Poznámka k položce:_x000D_
V jednotkové ceně zahrnuty náklady na veškeré doplňky a příslušenství dle PD a TZ._x000D_
(přechodové, dilatační a ukončovací lišty, ostatní doplňky)_x000D_
--------------------------------------------------------------------------------_x000D_
PŘESNÁ SPECIFIKACE _ VIZ PD A TZ </t>
  </si>
  <si>
    <t>25*0,33 'Přepočtené koeficientem množství</t>
  </si>
  <si>
    <t>255</t>
  </si>
  <si>
    <t>771274232</t>
  </si>
  <si>
    <t>Montáž obkladů podstupnic z dlaždic keramických hladkých lepených cementovým flexibilním lepidlem v přes 150 do 200 mm</t>
  </si>
  <si>
    <t>285005608</t>
  </si>
  <si>
    <t>https://podminky.urs.cz/item/CS_URS_2025_02/771274232</t>
  </si>
  <si>
    <t>256</t>
  </si>
  <si>
    <t>59761R12</t>
  </si>
  <si>
    <t>dlaždice keramické hladké (podstupnice)</t>
  </si>
  <si>
    <t>773789426</t>
  </si>
  <si>
    <t>25*0,22 'Přepočtené koeficientem množství</t>
  </si>
  <si>
    <t>257</t>
  </si>
  <si>
    <t>771473133</t>
  </si>
  <si>
    <t>Montáž soklů z dlaždic keramických schodišťových stupňovitých lepených cementovým standardním lepidlem v přes 90 do 120 mm</t>
  </si>
  <si>
    <t>-1620649700</t>
  </si>
  <si>
    <t>https://podminky.urs.cz/item/CS_URS_2025_02/771473133</t>
  </si>
  <si>
    <t>258</t>
  </si>
  <si>
    <t>59761R20</t>
  </si>
  <si>
    <t>sokl keramický rovný v do 120 mm</t>
  </si>
  <si>
    <t>248193817</t>
  </si>
  <si>
    <t>9,4*1,1 'Přepočtené koeficientem množství</t>
  </si>
  <si>
    <t>259</t>
  </si>
  <si>
    <t>771574473</t>
  </si>
  <si>
    <t>Montáž podlah keramických pro mechanické zatížení lepených cementovým flexibilním lepidlem přes 2 do 4 ks/m2</t>
  </si>
  <si>
    <t>-356976869</t>
  </si>
  <si>
    <t>https://podminky.urs.cz/item/CS_URS_2025_02/771574473</t>
  </si>
  <si>
    <t>Poznámka k položce:_x000D_
V jednotkové ceně , nad rámec ceníkového obsahu, zahrnuty také náklady na montáž souvisejících obvodových systémových soklů + veškerých lišt a profilů</t>
  </si>
  <si>
    <t>260</t>
  </si>
  <si>
    <t>59761R29</t>
  </si>
  <si>
    <t xml:space="preserve">dlaždice keramické protiskluzné velkoformátové 600/600 mm </t>
  </si>
  <si>
    <t>1995367421</t>
  </si>
  <si>
    <t xml:space="preserve">Poznámka k položce:_x000D_
-systémová dodávka + související systémové soklíky (viz PD a TZ)_x000D_
--------------------------------------------------------------------------------_x000D_
V jednotkové ceně zahrnuty náklady na veškeré doplňky a příslušenství dle PD a TZ._x000D_
(přechodové, dilatační a ukončovací lišty, ostatní doplňky)_x000D_
--------------------------------------------------------------------------------_x000D_
PŘESNÁ SPECIFIKACE _ VIZ PD A TZ </t>
  </si>
  <si>
    <t>80,3*1,15 'Přepočtené koeficientem množství</t>
  </si>
  <si>
    <t>261</t>
  </si>
  <si>
    <t>771574476</t>
  </si>
  <si>
    <t>Montáž podlah keramických pro mechanické zatížení lepených cementovým flexibilním lepidlem přes 9 do 12 ks/m2</t>
  </si>
  <si>
    <t>1506132451</t>
  </si>
  <si>
    <t>https://podminky.urs.cz/item/CS_URS_2025_02/771574476</t>
  </si>
  <si>
    <t>262</t>
  </si>
  <si>
    <t>59761R30</t>
  </si>
  <si>
    <t xml:space="preserve">dlaždice keramické protiskluzné 300/300 mm </t>
  </si>
  <si>
    <t>1589264260</t>
  </si>
  <si>
    <t>9*1,15 'Přepočtené koeficientem množství</t>
  </si>
  <si>
    <t>263</t>
  </si>
  <si>
    <t>771577R04</t>
  </si>
  <si>
    <t>Příplatek k dlažbám za dodávku a montáž ukončovacích, rohových a koutových lišt/profilů</t>
  </si>
  <si>
    <t>1876282127</t>
  </si>
  <si>
    <t>Poznámka k položce:_x000D_
JC obsahuje : kompletní systémové dodávky a provedení dle specifikace PD a TZ včetně všech přímo souvisejících prací/činností a dodávek/doplňků a příslušenství_x000D_
Množství/rozsah - VZTAŽEN NA CELKOVOU PLOCHU dlažeb._x000D_
(specifikace materiálů dle PD a TZ)_SPECIFIKACE A ROZSAH DLE TP KONKRÉTNĚ VYBRANÉHO DODAVATELE _x000D_
------------------------------------------------------------------------------------------------------------------------------------</t>
  </si>
  <si>
    <t>264</t>
  </si>
  <si>
    <t>77159111R</t>
  </si>
  <si>
    <t>Hydroizolace pod dlažbu stěrkou ve dvou vrstvách</t>
  </si>
  <si>
    <t>-507455585</t>
  </si>
  <si>
    <t>Poznámka k položce:_x000D_
JC obsahuje : kompletní systémové dodávky a provedení dle specifikace PD a TZ včetně všech přímo souvisejících prací/činností a dodávek/doplňků a příslušenství_x000D_
JC , také zahrnuje náklady na dodávku a montáž všech systémových rohových lišt a těsnících pásků_x000D_
(flexidbilní 2_složkový hydroizolační stěrkový systém)</t>
  </si>
  <si>
    <t>265</t>
  </si>
  <si>
    <t>998771112</t>
  </si>
  <si>
    <t>Přesun hmot tonážní pro podlahy z dlaždic s omezením mechanizace v objektech v přes 6 do 12 m</t>
  </si>
  <si>
    <t>-1675342824</t>
  </si>
  <si>
    <t>https://podminky.urs.cz/item/CS_URS_2025_02/998771112</t>
  </si>
  <si>
    <t>776</t>
  </si>
  <si>
    <t>Podlahy povlakové</t>
  </si>
  <si>
    <t>266</t>
  </si>
  <si>
    <t>776111311</t>
  </si>
  <si>
    <t>Vysátí podkladu povlakových podlah</t>
  </si>
  <si>
    <t>-1462744196</t>
  </si>
  <si>
    <t>https://podminky.urs.cz/item/CS_URS_2025_02/776111311</t>
  </si>
  <si>
    <t>267</t>
  </si>
  <si>
    <t>776121111</t>
  </si>
  <si>
    <t>Vodou ředitelná penetrace savého podkladu povlakových podlah</t>
  </si>
  <si>
    <t>-1233468695</t>
  </si>
  <si>
    <t>https://podminky.urs.cz/item/CS_URS_2025_02/776121111</t>
  </si>
  <si>
    <t>268</t>
  </si>
  <si>
    <t>776141121</t>
  </si>
  <si>
    <t>Stěrka podlahová nivelační pro vyrovnání podkladu povlakových podlah pevnosti 30 MPa tl do 3 mm</t>
  </si>
  <si>
    <t>-1450157973</t>
  </si>
  <si>
    <t>https://podminky.urs.cz/item/CS_URS_2025_02/776141121</t>
  </si>
  <si>
    <t>269</t>
  </si>
  <si>
    <t>776221111</t>
  </si>
  <si>
    <t>Lepení pásů z PVC standardním lepidlem</t>
  </si>
  <si>
    <t>1106525214</t>
  </si>
  <si>
    <t>https://podminky.urs.cz/item/CS_URS_2025_02/776221111</t>
  </si>
  <si>
    <t>Poznámka k položce:_x000D_
V jednotkové ceně , nad rámec ceníkového obsahu, zahrnuty také náklady na montáž souvisejících obvodových systémových soklů + veškerých lišt a profilů + spoj podlahovin svařováním</t>
  </si>
  <si>
    <t>270</t>
  </si>
  <si>
    <t>28411R00</t>
  </si>
  <si>
    <t xml:space="preserve">dodávka povlakové podlahové krytiny - heterogenní PVC tl. 2 mm </t>
  </si>
  <si>
    <t>-270413024</t>
  </si>
  <si>
    <t>227,2*1,1 'Přepočtené koeficientem množství</t>
  </si>
  <si>
    <t>271</t>
  </si>
  <si>
    <t>776923R11</t>
  </si>
  <si>
    <t xml:space="preserve">Spoj povlakových podlahovin z PVC a vinylu svařováním </t>
  </si>
  <si>
    <t>-1070822707</t>
  </si>
  <si>
    <t>Poznámka k položce:_x000D_
JC obsahuje : kompletní systémové dodávky a provedení dle specifikace PD a TZ včetně všech přímo souvisejících prací/činností a dodávek/doplňků a příslušenství_x000D_
-----------------------------------------------------------------------------------------------------------------------------------------------------------------------------------------------------_x000D_
(naceněno dle technologických postupů a pravidel konkrétně vybraného dodavatele systémového řešení)_x000D_
ROZSAH A MNOŽSTVÍ _ VZTAŽENO NA PLOCHU POVLAKOVÝCH PODLAHOVÝCH KRYTIN</t>
  </si>
  <si>
    <t>272</t>
  </si>
  <si>
    <t>998776112</t>
  </si>
  <si>
    <t>Přesun hmot tonážní pro podlahy povlakové s omezením mechanizace v objektech v přes 6 do 12 m</t>
  </si>
  <si>
    <t>-2087224161</t>
  </si>
  <si>
    <t>https://podminky.urs.cz/item/CS_URS_2025_02/998776112</t>
  </si>
  <si>
    <t>781</t>
  </si>
  <si>
    <t>Dokončovací práce - obklady</t>
  </si>
  <si>
    <t>273</t>
  </si>
  <si>
    <t>781121011</t>
  </si>
  <si>
    <t>Nátěr penetrační na stěnu</t>
  </si>
  <si>
    <t>1083166921</t>
  </si>
  <si>
    <t>https://podminky.urs.cz/item/CS_URS_2025_02/781121011</t>
  </si>
  <si>
    <t>274</t>
  </si>
  <si>
    <t>781131112</t>
  </si>
  <si>
    <t>Izolace pod obklad nátěrem nebo stěrkou ve dvou vrstvách</t>
  </si>
  <si>
    <t>1434342018</t>
  </si>
  <si>
    <t>https://podminky.urs.cz/item/CS_URS_2025_02/781131112</t>
  </si>
  <si>
    <t>Poznámka k položce:_x000D_
JC , nad rámec ceníkového obsahu , také zahrnuje náklady na dodávku a montáž všech systémových rohových lišt a těsnících pásků</t>
  </si>
  <si>
    <t>275</t>
  </si>
  <si>
    <t>781131264</t>
  </si>
  <si>
    <t>Izolace pod obklad těsnícími pásy mezi podlahou a stěnou</t>
  </si>
  <si>
    <t>1730432578</t>
  </si>
  <si>
    <t>https://podminky.urs.cz/item/CS_URS_2025_02/781131264</t>
  </si>
  <si>
    <t>"vnitřní povrchy svislých kcí" ((2,25+5,7+7,2+13,4+16,44))+((5,0+10,4))</t>
  </si>
  <si>
    <t>276</t>
  </si>
  <si>
    <t>781474154</t>
  </si>
  <si>
    <t>Montáž obkladů keramických hladkých lepených cementovým flexibilním lepidlem přes 4 do 6 ks/m2</t>
  </si>
  <si>
    <t>-919606754</t>
  </si>
  <si>
    <t>https://podminky.urs.cz/item/CS_URS_2025_02/781474154</t>
  </si>
  <si>
    <t>Poznámka k položce:_x000D_
V jednotkové ceně , nad rámec ceníkového obsahu, zahrnuty také náklady na montáž veškerých doplňků a příslušenství dle PD a TZ._x000D_
(listely, dekory - specifikované v PD) _x000D_
-------------------------------------------</t>
  </si>
  <si>
    <t>"vnitřní povrchy svislých kcí" (2,7*(2,25+5,7+7,2+13,4+16,44))+(2,4*(5,0+10,4))</t>
  </si>
  <si>
    <t>"odečet výplní" (-12,6)</t>
  </si>
  <si>
    <t>277</t>
  </si>
  <si>
    <t>59761R02</t>
  </si>
  <si>
    <t>obklad keramický hladký</t>
  </si>
  <si>
    <t>190000220</t>
  </si>
  <si>
    <t>Poznámka k položce:_x000D_
V jednotkové ceně zahrnuty náklady na veškeré doplňky a příslušenství dle PD a TZ._x000D_
(listely, dekory - specifikované v PD) _x000D_
-------------------------------------------_x000D_
-přesná specifikace _ viz PD a TZ</t>
  </si>
  <si>
    <t>145,833*1,1 'Přepočtené koeficientem množství</t>
  </si>
  <si>
    <t>278</t>
  </si>
  <si>
    <t>781477R00</t>
  </si>
  <si>
    <t>Příplatek k vnitřním obladům za dodávku a montáž ukončovacích, rohových a koutových profilů</t>
  </si>
  <si>
    <t>-1893495822</t>
  </si>
  <si>
    <t>Poznámka k položce:_x000D_
JC obsahuje : kompletní systémové dodávky a provedení dle specifikace PD a TZ včetně všech přímo souvisejících prací/činností a dodávek/doplňků a příslušenství_x000D_
Množství/rozsah - VZTAŽEN NA CELKOVOU PLOCHU vnitřních obkladů._x000D_
(specifikace materiálů dle PD a TZ)_SPECIFIKACE A ROZSAH DLE TP KONKRÉTNĚ VYBRANÉHO DODAVATELE _x000D_
------------------------------------------------------------------------------------------------------------------------------------</t>
  </si>
  <si>
    <t>279</t>
  </si>
  <si>
    <t>781495115</t>
  </si>
  <si>
    <t>Spárování vnitřních obkladů silikonem</t>
  </si>
  <si>
    <t>1340485462</t>
  </si>
  <si>
    <t>https://podminky.urs.cz/item/CS_URS_2025_02/781495115</t>
  </si>
  <si>
    <t>60,39*1,75 'Přepočtené koeficientem množství</t>
  </si>
  <si>
    <t>280</t>
  </si>
  <si>
    <t>998781112</t>
  </si>
  <si>
    <t>Přesun hmot tonážní pro obklady keramické s omezením mechanizace v objektech v přes 6 do 12 m</t>
  </si>
  <si>
    <t>-1563385845</t>
  </si>
  <si>
    <t>https://podminky.urs.cz/item/CS_URS_2025_02/998781112</t>
  </si>
  <si>
    <t>783</t>
  </si>
  <si>
    <t>Dokončovací práce - nátěry</t>
  </si>
  <si>
    <t>281</t>
  </si>
  <si>
    <t>783923161</t>
  </si>
  <si>
    <t>Penetrační akrylátový nátěr pórovitých betonových podlah</t>
  </si>
  <si>
    <t>-1464625181</t>
  </si>
  <si>
    <t>https://podminky.urs.cz/item/CS_URS_2025_02/783923161</t>
  </si>
  <si>
    <t>784</t>
  </si>
  <si>
    <t>Dokončovací práce - malby a tapety</t>
  </si>
  <si>
    <t>282</t>
  </si>
  <si>
    <t>784181102</t>
  </si>
  <si>
    <t>Základní akrylátová jednonásobná pigmentovaná penetrace podkladu v místnostech v do 3,80 m</t>
  </si>
  <si>
    <t>-768577624</t>
  </si>
  <si>
    <t>https://podminky.urs.cz/item/CS_URS_2025_02/784181102</t>
  </si>
  <si>
    <t>283</t>
  </si>
  <si>
    <t>784211101</t>
  </si>
  <si>
    <t>Dvojnásobné bílé malby ze směsí za mokra výborně oděruvzdorných v místnostech v do 3,80 m</t>
  </si>
  <si>
    <t>1015347847</t>
  </si>
  <si>
    <t>https://podminky.urs.cz/item/CS_URS_2025_02/784211101</t>
  </si>
  <si>
    <t>284</t>
  </si>
  <si>
    <t>784211165</t>
  </si>
  <si>
    <t>Příplatek k cenám 2x maleb ze směsí za mokra oděruvzdorných za barevnou malbu v sytém odstínu</t>
  </si>
  <si>
    <t>-717014716</t>
  </si>
  <si>
    <t>https://podminky.urs.cz/item/CS_URS_2025_02/784211165</t>
  </si>
  <si>
    <t>99-M</t>
  </si>
  <si>
    <t xml:space="preserve">Výpisy ostatních prvků a výrobků </t>
  </si>
  <si>
    <t>285</t>
  </si>
  <si>
    <t>991015R01</t>
  </si>
  <si>
    <t xml:space="preserve">S-01 - D+M _ fixní světlík 1200/1200 mm </t>
  </si>
  <si>
    <t>-1499014622</t>
  </si>
  <si>
    <t>Poznámka k položce:_x000D_
JC bsahuje : Kompletní provedení dle specifikace PD a TZ vč. všech přímo souvisejících prací/činností, dodávek, příslušenství, doplňků a komponentů dle konkrétního výpisu prvků a výrobků. V jednotkové ceně započítáno: systémová dodávka, výroba, montáž/osazení/kotvení (vč.kotvících prvků), povrchová úprava, přesuny. Kompletní specifikace/rozsah viz výpis prvků a výrobků.</t>
  </si>
  <si>
    <t>286</t>
  </si>
  <si>
    <t>991015R02</t>
  </si>
  <si>
    <t xml:space="preserve">SO-01 - D+M _ kyvné střešní okno 940/1400 mm </t>
  </si>
  <si>
    <t>293085974</t>
  </si>
  <si>
    <t>287</t>
  </si>
  <si>
    <t>991015R03</t>
  </si>
  <si>
    <t xml:space="preserve">SO-02 - D+M _ kyvné střešní okno 780/1400 mm </t>
  </si>
  <si>
    <t>-1695547767</t>
  </si>
  <si>
    <t>288</t>
  </si>
  <si>
    <t>991015R11</t>
  </si>
  <si>
    <t>O-01 - D+M _ PHP 21A</t>
  </si>
  <si>
    <t>-1772406309</t>
  </si>
  <si>
    <t>289</t>
  </si>
  <si>
    <t>991015R21</t>
  </si>
  <si>
    <t xml:space="preserve">O-02 - D+M _ vybavení imobilní WC </t>
  </si>
  <si>
    <t>soubor</t>
  </si>
  <si>
    <t>1982188718</t>
  </si>
  <si>
    <t>290</t>
  </si>
  <si>
    <t>991015R22</t>
  </si>
  <si>
    <t xml:space="preserve">O-03 - D+M _ vybavení imobilní WC </t>
  </si>
  <si>
    <t>-1041091954</t>
  </si>
  <si>
    <t>291</t>
  </si>
  <si>
    <t>991015R23</t>
  </si>
  <si>
    <t xml:space="preserve">O-04 - D+M _ vybavení imobilního sprchového koutu </t>
  </si>
  <si>
    <t>1408595924</t>
  </si>
  <si>
    <t>292</t>
  </si>
  <si>
    <t>991015R31</t>
  </si>
  <si>
    <t>D+M _ asistenční zvedací systém (viz D.1.1.2.5.11)</t>
  </si>
  <si>
    <t>717855122</t>
  </si>
  <si>
    <t>293</t>
  </si>
  <si>
    <t>991015R41</t>
  </si>
  <si>
    <t>D+M _ zastřešení kontejneru (viz D.1.1.2.5.14)</t>
  </si>
  <si>
    <t>-541868819</t>
  </si>
  <si>
    <t>N00</t>
  </si>
  <si>
    <t>Nepojmenované, ostatní práce a dodávky</t>
  </si>
  <si>
    <t>294</t>
  </si>
  <si>
    <t>N00_015R02</t>
  </si>
  <si>
    <t xml:space="preserve">Příplatek k hydroizolačnímu souvrství spodní stavby _ za provedení veškerých detailů , zpětných spojů a (D+M) systémových prostupů/průchodek </t>
  </si>
  <si>
    <t>512</t>
  </si>
  <si>
    <t>1356904628</t>
  </si>
  <si>
    <t xml:space="preserve">Poznámka k položce:_x000D_
Kompletní dodávka a provedení dle specifikace PD (SOUPIS DETAILŮ) a TZ + systémové technologické postupy _x000D_
----------------------------------------------------------------------------------------------------------------------------------------_x000D_
"rozsah a specifikace _ vztaženo ma plochu HI souvrstvý" </t>
  </si>
  <si>
    <t>295</t>
  </si>
  <si>
    <t>N00_015R04</t>
  </si>
  <si>
    <t xml:space="preserve">Příplatek k povlakovým krytinám střech _ za provedení veškerých detailů a (D+M) systémových prostupů/průchodek </t>
  </si>
  <si>
    <t>259478958</t>
  </si>
  <si>
    <t xml:space="preserve">Poznámka k položce:_x000D_
Kompletní dodávka a provedení dle specifikace PD (SOUPIS DETAILŮ) a TZ + systémové technologické postupy _x000D_
----------------------------------------------------------------------------------------------------------------------------------------_x000D_
"rozsah a specifikace _ vztaženo na plochu střešního pláště" </t>
  </si>
  <si>
    <t>296</t>
  </si>
  <si>
    <t>N00_015R05</t>
  </si>
  <si>
    <t xml:space="preserve">Příplatek k provedení konstrukce a skladby šikmé střechy se sklonem přes 60 st. </t>
  </si>
  <si>
    <t>1843065668</t>
  </si>
  <si>
    <t xml:space="preserve">Poznámka k položce:_x000D_
JC vztažena na plochu šikmé střechy . _x000D_
</t>
  </si>
  <si>
    <t>297</t>
  </si>
  <si>
    <t>N00_015R06</t>
  </si>
  <si>
    <t>Dodávka a montáž kompletního systémového řešení _ odvětrání radonu z podloží (DN 100 mm)</t>
  </si>
  <si>
    <t>-1929827240</t>
  </si>
  <si>
    <t>Poznámka k položce:_x000D_
JC obsahuje : kompletní systémové dodávky a provedení dle specifikace PD a TZ včetně všech přímo souvisejících prací/činností a dodávek/doplňků a příslušenství_x000D_
-----------------------------------------------------------------------------------------------------------------------------------------------------------------------------------------------------</t>
  </si>
  <si>
    <t>298</t>
  </si>
  <si>
    <t>N00_015R07</t>
  </si>
  <si>
    <t>Dodávka a montáž kompletního systémového řešení _ prostupy základovými konstrukcemi</t>
  </si>
  <si>
    <t>742741906</t>
  </si>
  <si>
    <t>Poznámka k položce:_x000D_
JC obsahuje : kompletní systémové dodávky a provedení dle specifikace PD a TZ včetně všech přímo souvisejících prací/činností a dodávek/doplňků a příslušenství</t>
  </si>
  <si>
    <t>D.1.2 - TECHNIKA PROSTŘEDÍ STAVEB (TPS)</t>
  </si>
  <si>
    <t>Úroveň 3:</t>
  </si>
  <si>
    <t>SO 01.D.1.2.A - ZDRAVOTNĚ TECHNICKÉ INSTALACE</t>
  </si>
  <si>
    <t>Černovice</t>
  </si>
  <si>
    <t>KRAJ VYSOČINA</t>
  </si>
  <si>
    <t>Ing. Tomáš Janošec</t>
  </si>
  <si>
    <t xml:space="preserve">    5 - Komunikace</t>
  </si>
  <si>
    <t xml:space="preserve">    8 - Trubní vedení</t>
  </si>
  <si>
    <t xml:space="preserve">    9 - Ostatní konstrukce a práce-bourání</t>
  </si>
  <si>
    <t xml:space="preserve">    721 - Zdravotechnika - vnitřní kanalizace</t>
  </si>
  <si>
    <t xml:space="preserve">    722 - Zdravotechnika - vnitřní vodovod</t>
  </si>
  <si>
    <t xml:space="preserve">    724 - Zdravotechnika - strojní vybavení</t>
  </si>
  <si>
    <t xml:space="preserve">    725 - Zdravotechnika - zařizovací předměty</t>
  </si>
  <si>
    <t xml:space="preserve">    726 - Zdravotechnika - předstěnové instalace</t>
  </si>
  <si>
    <t xml:space="preserve">    732 - Ústřední vytápění - strojovny</t>
  </si>
  <si>
    <t xml:space="preserve">    734 - Ústřední vytápění - armatury</t>
  </si>
  <si>
    <t>132151254</t>
  </si>
  <si>
    <t>Hloubení rýh nezapažených š do 2000 mm v hornině třídy těžitelnosti I skupiny 1 a 2 objem do 500 m3 strojně</t>
  </si>
  <si>
    <t>-854714213</t>
  </si>
  <si>
    <t>https://podminky.urs.cz/item/CS_URS_2025_02/132151254</t>
  </si>
  <si>
    <t>"ležatá splašková a dešťová kanalizace"</t>
  </si>
  <si>
    <t>120*1*1,3</t>
  </si>
  <si>
    <t>161102111</t>
  </si>
  <si>
    <t>Svislé přemístění výkopku do 2,5 m z kamenouhelných hlušin</t>
  </si>
  <si>
    <t>1507515876</t>
  </si>
  <si>
    <t>https://podminky.urs.cz/item/CS_URS_2025_02/161102111</t>
  </si>
  <si>
    <t>"hloubení rýh"</t>
  </si>
  <si>
    <t>162351124</t>
  </si>
  <si>
    <t>Vodorovné přemístění přes 500 do 1000 m výkopku/sypaniny z hornin třídy těžitelnosti II skupiny 4 a 5</t>
  </si>
  <si>
    <t>-1543592503</t>
  </si>
  <si>
    <t>https://podminky.urs.cz/item/CS_URS_2025_02/162351124</t>
  </si>
  <si>
    <t>"hloubení rýh-zásyp výkopkem"</t>
  </si>
  <si>
    <t>156-90</t>
  </si>
  <si>
    <t>-376223928</t>
  </si>
  <si>
    <t>"odvoz přebytečné zeminy"</t>
  </si>
  <si>
    <t>-513130681</t>
  </si>
  <si>
    <t>"odvoz přebytečné zeminy do 25 km"</t>
  </si>
  <si>
    <t>66*15</t>
  </si>
  <si>
    <t>167151111</t>
  </si>
  <si>
    <t>Nakládání výkopku z hornin třídy těžitelnosti I skupiny 1 až 3 přes 100 m3</t>
  </si>
  <si>
    <t>-1552964561</t>
  </si>
  <si>
    <t>https://podminky.urs.cz/item/CS_URS_2025_02/167151111</t>
  </si>
  <si>
    <t>Poznámka k položce:_x000D_
Viz položka vodorovné přemístění.</t>
  </si>
  <si>
    <t>2114125891</t>
  </si>
  <si>
    <t>"odvoz přebytečné zeminy * objemová hmotnost"</t>
  </si>
  <si>
    <t>66*1,6</t>
  </si>
  <si>
    <t>70388054</t>
  </si>
  <si>
    <t>174101101</t>
  </si>
  <si>
    <t>-1032274454</t>
  </si>
  <si>
    <t>https://podminky.urs.cz/item/CS_URS_2025_02/174101101</t>
  </si>
  <si>
    <t>"ležatá kanalizace = prohozeným výkopkem"</t>
  </si>
  <si>
    <t>120*1*(1,3-0,1-0,45)</t>
  </si>
  <si>
    <t>175151101</t>
  </si>
  <si>
    <t>Obsypání potrubí strojně sypaninou bez prohození, uloženou do 3 m</t>
  </si>
  <si>
    <t>-1645915610</t>
  </si>
  <si>
    <t>https://podminky.urs.cz/item/CS_URS_2025_02/175151101</t>
  </si>
  <si>
    <t>120*1*0,45</t>
  </si>
  <si>
    <t>58337302</t>
  </si>
  <si>
    <t>štěrkopísek frakce 0/16</t>
  </si>
  <si>
    <t>-910319646</t>
  </si>
  <si>
    <t>Poznámka k položce:_x000D_
Viz položka obsypání * objemová hmotnost kameniva.</t>
  </si>
  <si>
    <t>54*2 "Přepočtené koeficientem množství</t>
  </si>
  <si>
    <t>359901211</t>
  </si>
  <si>
    <t>Monitoring stoky jakékoli výšky na nové kanalizaci</t>
  </si>
  <si>
    <t>2018940600</t>
  </si>
  <si>
    <t>https://podminky.urs.cz/item/CS_URS_2025_02/359901211</t>
  </si>
  <si>
    <t>"konrola technického stavu hlavních úseků ležaté kanalizace"</t>
  </si>
  <si>
    <t>Komunikace</t>
  </si>
  <si>
    <t>564231111</t>
  </si>
  <si>
    <t>Podklad nebo podsyp ze štěrkopísku ŠP plochy přes 100 m2 tl 100 mm</t>
  </si>
  <si>
    <t>-2043390077</t>
  </si>
  <si>
    <t>https://podminky.urs.cz/item/CS_URS_2025_02/564231111</t>
  </si>
  <si>
    <t>120*1</t>
  </si>
  <si>
    <t>Trubní vedení</t>
  </si>
  <si>
    <t>871263120</t>
  </si>
  <si>
    <t>Montáž kanalizačního potrubí hladkého plnostěnného SN 4 z PVC-U DN 110</t>
  </si>
  <si>
    <t>460544780</t>
  </si>
  <si>
    <t>https://podminky.urs.cz/item/CS_URS_2025_02/871263120</t>
  </si>
  <si>
    <t>Poznámka k položce:_x000D_
Včetně tvarovek.</t>
  </si>
  <si>
    <t>"ležatá splašková kanalizace"</t>
  </si>
  <si>
    <t>28611116</t>
  </si>
  <si>
    <t>trubka kanalizační PVC DN 110x5000mm SN4</t>
  </si>
  <si>
    <t>-1190076037</t>
  </si>
  <si>
    <t>20*1,03 "Přepočtené koeficientem množství</t>
  </si>
  <si>
    <t>871313120</t>
  </si>
  <si>
    <t>Montáž kanalizačního potrubí hladkého plnostěnného SN 4 z PVC-U DN 160</t>
  </si>
  <si>
    <t>695356857</t>
  </si>
  <si>
    <t>https://podminky.urs.cz/item/CS_URS_2025_02/871313120</t>
  </si>
  <si>
    <t>28611134</t>
  </si>
  <si>
    <t>trubka kanalizační PVC DN 160x5000mm SN4</t>
  </si>
  <si>
    <t>-810145526</t>
  </si>
  <si>
    <t>100*1,03 "Přepočtené koeficientem množství</t>
  </si>
  <si>
    <t>871363120</t>
  </si>
  <si>
    <t>Montáž kanalizačního potrubí hladkého plnostěnného SN 4 z PVC-U DN 250</t>
  </si>
  <si>
    <t>1399992071</t>
  </si>
  <si>
    <t>https://podminky.urs.cz/item/CS_URS_2025_02/871363120</t>
  </si>
  <si>
    <t>"chránička"</t>
  </si>
  <si>
    <t>28611140</t>
  </si>
  <si>
    <t>trubka kanalizační PVC DN 250x1000mm SN4</t>
  </si>
  <si>
    <t>-745216858</t>
  </si>
  <si>
    <t>7*1,03 "Přepočtené koeficientem množství</t>
  </si>
  <si>
    <t>892271111</t>
  </si>
  <si>
    <t>Tlaková zkouška vodou potrubí DN 100 nebo 125</t>
  </si>
  <si>
    <t>1087972746</t>
  </si>
  <si>
    <t>https://podminky.urs.cz/item/CS_URS_2025_02/892271111</t>
  </si>
  <si>
    <t>892351111</t>
  </si>
  <si>
    <t>Tlaková zkouška vodou potrubí DN 150 nebo 200</t>
  </si>
  <si>
    <t>464477813</t>
  </si>
  <si>
    <t>https://podminky.urs.cz/item/CS_URS_2025_02/892351111</t>
  </si>
  <si>
    <t>Poznámka k položce:_x000D_
Odměřeno z výkresu ZTI.</t>
  </si>
  <si>
    <t>892372111</t>
  </si>
  <si>
    <t>Zabezpečení konců potrubí DN do 300 při tlakových zkouškách vodou</t>
  </si>
  <si>
    <t>-2131455266</t>
  </si>
  <si>
    <t>https://podminky.urs.cz/item/CS_URS_2025_02/892372111</t>
  </si>
  <si>
    <t>998276101</t>
  </si>
  <si>
    <t>Přesun hmot pro trubní vedení z trub z plastických hmot otevřený výkop</t>
  </si>
  <si>
    <t>1209517887</t>
  </si>
  <si>
    <t>https://podminky.urs.cz/item/CS_URS_2025_02/998276101</t>
  </si>
  <si>
    <t>Ostatní konstrukce a práce-bourání</t>
  </si>
  <si>
    <t>944R01</t>
  </si>
  <si>
    <t>Montáž podpěr pro vodovodní a kanalizační potrubí</t>
  </si>
  <si>
    <t>-1489958155</t>
  </si>
  <si>
    <t>Poznámka k položce:_x000D_
Včetně vrtání, kotvení, zapravení._x000D_
Vzdálenosti mezi podpěrami budou konzultovány s dodavatelem potrubí - dle tepelné roztažnosti potrubí.</t>
  </si>
  <si>
    <t>"podpěry/kotvení pro nové rozvody vody a kanalizace"</t>
  </si>
  <si>
    <t>429R02</t>
  </si>
  <si>
    <t>uchycení vodovodního a kanalizačního potrubí do stavební konstrukce</t>
  </si>
  <si>
    <t>-1281081711</t>
  </si>
  <si>
    <t>721</t>
  </si>
  <si>
    <t>Zdravotechnika - vnitřní kanalizace</t>
  </si>
  <si>
    <t>721174024</t>
  </si>
  <si>
    <t>Potrubí kanalizační z PP odpadní DN 75</t>
  </si>
  <si>
    <t>-646840512</t>
  </si>
  <si>
    <t>https://podminky.urs.cz/item/CS_URS_2025_02/721174024</t>
  </si>
  <si>
    <t>Poznámka k položce:_x000D_
Včetně tvarovek (kolena, odbočky, redukce apod.), kotvení, montáže.</t>
  </si>
  <si>
    <t>286110860</t>
  </si>
  <si>
    <t>čistící kus odpadního systému tlumící zvuk DN 70</t>
  </si>
  <si>
    <t>-1789853861</t>
  </si>
  <si>
    <t>721174025</t>
  </si>
  <si>
    <t>Potrubí kanalizační z PP odpadní DN 110</t>
  </si>
  <si>
    <t>-851866398</t>
  </si>
  <si>
    <t>https://podminky.urs.cz/item/CS_URS_2025_02/721174025</t>
  </si>
  <si>
    <t>59081251</t>
  </si>
  <si>
    <t>manžeta požárně ochranná pro průchod PVC,PP,PE potrubí stěnami a stropy š 32mm D 110mm EI90</t>
  </si>
  <si>
    <t>-495602172</t>
  </si>
  <si>
    <t>Poznámka k položce:_x000D_
V místě prostupu požárním úsekem.</t>
  </si>
  <si>
    <t>286110870</t>
  </si>
  <si>
    <t>čistící kus odpadního systému tlumící zvuk DN 100</t>
  </si>
  <si>
    <t>1960994032</t>
  </si>
  <si>
    <t>721174041</t>
  </si>
  <si>
    <t>Potrubí kanalizační z PP připojovací DN 32</t>
  </si>
  <si>
    <t>-1167326170</t>
  </si>
  <si>
    <t>https://podminky.urs.cz/item/CS_URS_2025_02/721174041</t>
  </si>
  <si>
    <t>"odvod kondenzátu"</t>
  </si>
  <si>
    <t>721174043</t>
  </si>
  <si>
    <t>Potrubí kanalizační z PP připojovací DN 50</t>
  </si>
  <si>
    <t>1600147373</t>
  </si>
  <si>
    <t>https://podminky.urs.cz/item/CS_URS_2025_02/721174043</t>
  </si>
  <si>
    <t>721175212</t>
  </si>
  <si>
    <t>Potrubí kanalizační z PP odpadní odhlučněné třívrstvé DN 110</t>
  </si>
  <si>
    <t>-1601498672</t>
  </si>
  <si>
    <t>https://podminky.urs.cz/item/CS_URS_2025_02/721175212</t>
  </si>
  <si>
    <t>"dešťová kanalizace"</t>
  </si>
  <si>
    <t>721194105</t>
  </si>
  <si>
    <t>Vyvedení a upevnění odpadních výpustek DN 50</t>
  </si>
  <si>
    <t>-1080761564</t>
  </si>
  <si>
    <t>https://podminky.urs.cz/item/CS_URS_2025_02/721194105</t>
  </si>
  <si>
    <t>721194109</t>
  </si>
  <si>
    <t>Vyvedení a upevnění odpadních výpustek DN 110</t>
  </si>
  <si>
    <t>-212228857</t>
  </si>
  <si>
    <t>https://podminky.urs.cz/item/CS_URS_2025_02/721194109</t>
  </si>
  <si>
    <t>721211421</t>
  </si>
  <si>
    <t>Vpusť podlahová se svislým odtokem DN 50/75/110 mřížka nerez 115x115</t>
  </si>
  <si>
    <t>1345943532</t>
  </si>
  <si>
    <t>https://podminky.urs.cz/item/CS_URS_2025_02/721211421</t>
  </si>
  <si>
    <t>Poznámka k položce:_x000D_
Včetně vodní a mechanické zápachové uzávěrky, včetně mřížky.</t>
  </si>
  <si>
    <t>"VP"</t>
  </si>
  <si>
    <t>"SKinv"</t>
  </si>
  <si>
    <t>721211912</t>
  </si>
  <si>
    <t>Montáž vpustí podlahových DN 50/75 ostatní typ</t>
  </si>
  <si>
    <t>-1747006492</t>
  </si>
  <si>
    <t>https://podminky.urs.cz/item/CS_URS_2025_02/721211912</t>
  </si>
  <si>
    <t>Poznámka k položce:_x000D_
Bližší specifikace bude upřesněna při realizaci.</t>
  </si>
  <si>
    <t>721233112</t>
  </si>
  <si>
    <t>Střešní vtok polypropylen PP se svěrnou přírubou pro ploché střechy svislý odtok DN 110</t>
  </si>
  <si>
    <t>-1883315333</t>
  </si>
  <si>
    <t>https://podminky.urs.cz/item/CS_URS_2025_02/721233112</t>
  </si>
  <si>
    <t>721273153</t>
  </si>
  <si>
    <t>Hlavice ventilační polypropylen PP DN 110</t>
  </si>
  <si>
    <t>490811989</t>
  </si>
  <si>
    <t>https://podminky.urs.cz/item/CS_URS_2025_02/721273153</t>
  </si>
  <si>
    <t>721290111</t>
  </si>
  <si>
    <t>Zkouška těsnosti potrubí kanalizace vodou DN do 125</t>
  </si>
  <si>
    <t>-2092881174</t>
  </si>
  <si>
    <t>https://podminky.urs.cz/item/CS_URS_2025_02/721290111</t>
  </si>
  <si>
    <t>998721102</t>
  </si>
  <si>
    <t>Přesun hmot tonážní pro vnitřní kanalizaci v objektech v přes 6 do 12 m</t>
  </si>
  <si>
    <t>70385158</t>
  </si>
  <si>
    <t>https://podminky.urs.cz/item/CS_URS_2025_02/998721102</t>
  </si>
  <si>
    <t>722</t>
  </si>
  <si>
    <t>Zdravotechnika - vnitřní vodovod</t>
  </si>
  <si>
    <t>722174002</t>
  </si>
  <si>
    <t>Potrubí vodovodní plastové PPR S3,2 spojované svařováním D 20x2,8 mm</t>
  </si>
  <si>
    <t>1485013487</t>
  </si>
  <si>
    <t>https://podminky.urs.cz/item/CS_URS_2025_02/722174002</t>
  </si>
  <si>
    <t>722174003</t>
  </si>
  <si>
    <t>Potrubí vodovodní plastové PPR S3,2 spojované svařováním D 25x3,5 mm</t>
  </si>
  <si>
    <t>583083664</t>
  </si>
  <si>
    <t>https://podminky.urs.cz/item/CS_URS_2025_02/722174003</t>
  </si>
  <si>
    <t>722174004</t>
  </si>
  <si>
    <t>Potrubí vodovodní plastové PPR S3,2 spojované svařováním D 32x4,4 mm</t>
  </si>
  <si>
    <t>-2065169912</t>
  </si>
  <si>
    <t>https://podminky.urs.cz/item/CS_URS_2025_02/722174004</t>
  </si>
  <si>
    <t>"vodovod"</t>
  </si>
  <si>
    <t>"tlakový odvod kondenzátu"</t>
  </si>
  <si>
    <t>722181221</t>
  </si>
  <si>
    <t>Ochrana vodovodního potrubí přilepenými termoizolačními trubicemi z PE tl přes 6 do 9 mm DN do 22 mm</t>
  </si>
  <si>
    <t>-932552530</t>
  </si>
  <si>
    <t>https://podminky.urs.cz/item/CS_URS_2025_02/722181221</t>
  </si>
  <si>
    <t>"rozvody studené pitné vody"</t>
  </si>
  <si>
    <t>722181222</t>
  </si>
  <si>
    <t>Ochrana vodovodního potrubí přilepenými termoizolačními trubicemi z PE tl přes 6 do 9 mm DN přes 22 do 45 mm</t>
  </si>
  <si>
    <t>-828431271</t>
  </si>
  <si>
    <t>https://podminky.urs.cz/item/CS_URS_2025_02/722181222</t>
  </si>
  <si>
    <t>25+30</t>
  </si>
  <si>
    <t>722181251</t>
  </si>
  <si>
    <t>Ochrana vodovodního potrubí přilepenými termoizolačními trubicemi z PE tl přes 20 do 25 mm DN do 22 mm</t>
  </si>
  <si>
    <t>245284824</t>
  </si>
  <si>
    <t>https://podminky.urs.cz/item/CS_URS_2025_02/722181251</t>
  </si>
  <si>
    <t>"rozvody teplé vody a cirkulace"</t>
  </si>
  <si>
    <t>722181252</t>
  </si>
  <si>
    <t>Ochrana vodovodního potrubí přilepenými termoizolačními trubicemi z PE tl přes 20 do 25 mm DN přes 22 do 45 mm</t>
  </si>
  <si>
    <t>-717422128</t>
  </si>
  <si>
    <t>https://podminky.urs.cz/item/CS_URS_2025_02/722181252</t>
  </si>
  <si>
    <t>"rozvody teplé vody"</t>
  </si>
  <si>
    <t>59816122</t>
  </si>
  <si>
    <t>tmel silikonový žáruvzdorný bílý do 250 °C</t>
  </si>
  <si>
    <t>-1215924343</t>
  </si>
  <si>
    <t>722220111</t>
  </si>
  <si>
    <t>Nástěnka pro výtokový ventil G 1/2" s jedním závitem</t>
  </si>
  <si>
    <t>-637846505</t>
  </si>
  <si>
    <t>https://podminky.urs.cz/item/CS_URS_2025_02/722220111</t>
  </si>
  <si>
    <t>Poznámka k položce:_x000D_
Pro rohové kohouty.</t>
  </si>
  <si>
    <t>722220121</t>
  </si>
  <si>
    <t>Nástěnka pro baterii G 1/2" s jedním závitem</t>
  </si>
  <si>
    <t>pár</t>
  </si>
  <si>
    <t>-1923008526</t>
  </si>
  <si>
    <t>https://podminky.urs.cz/item/CS_URS_2025_02/722220121</t>
  </si>
  <si>
    <t>722224115</t>
  </si>
  <si>
    <t>Kohout plnicí nebo vypouštěcí G 1/2" PN 10 s jedním závitem</t>
  </si>
  <si>
    <t>-908362440</t>
  </si>
  <si>
    <t>https://podminky.urs.cz/item/CS_URS_2025_02/722224115</t>
  </si>
  <si>
    <t>722231072</t>
  </si>
  <si>
    <t>Ventil zpětný mosazný G 1/2" PN 10 do 110°C se dvěma závity</t>
  </si>
  <si>
    <t>-529225924</t>
  </si>
  <si>
    <t>https://podminky.urs.cz/item/CS_URS_2025_02/722231072</t>
  </si>
  <si>
    <t>Poznámka k položce:_x000D_
Včetně přechodky na plast. potrubí.</t>
  </si>
  <si>
    <t>722231074</t>
  </si>
  <si>
    <t>Ventil zpětný mosazný G 1" PN 10 do 110°C se dvěma závity</t>
  </si>
  <si>
    <t>-586622563</t>
  </si>
  <si>
    <t>https://podminky.urs.cz/item/CS_URS_2025_02/722231074</t>
  </si>
  <si>
    <t>722231143</t>
  </si>
  <si>
    <t>Ventil závitový pojistný rohový G 1"</t>
  </si>
  <si>
    <t>1023002137</t>
  </si>
  <si>
    <t>https://podminky.urs.cz/item/CS_URS_2025_02/722231143</t>
  </si>
  <si>
    <t>722232043</t>
  </si>
  <si>
    <t>Kohout kulový přímý G 1/2" PN 42 do 185°C vnitřní závit</t>
  </si>
  <si>
    <t>-1624266204</t>
  </si>
  <si>
    <t>https://podminky.urs.cz/item/CS_URS_2025_02/722232043</t>
  </si>
  <si>
    <t>722232044</t>
  </si>
  <si>
    <t>Kohout kulový přímý G 3/4" PN 42 do 185°C vnitřní závit</t>
  </si>
  <si>
    <t>-1329952435</t>
  </si>
  <si>
    <t>https://podminky.urs.cz/item/CS_URS_2025_02/722232044</t>
  </si>
  <si>
    <t>722232045</t>
  </si>
  <si>
    <t>Kohout kulový přímý G 1" PN 42 do 185°C vnitřní závit</t>
  </si>
  <si>
    <t>1504360884</t>
  </si>
  <si>
    <t>https://podminky.urs.cz/item/CS_URS_2025_02/722232045</t>
  </si>
  <si>
    <t>722232171</t>
  </si>
  <si>
    <t>Kohout kulový rohový G 1/2" PN 42 do 185°C plnoprůtokový s vnějším a vnitřním závitem</t>
  </si>
  <si>
    <t>-1666774724</t>
  </si>
  <si>
    <t>https://podminky.urs.cz/item/CS_URS_2025_02/722232171</t>
  </si>
  <si>
    <t>Poznámka k položce:_x000D_
Včetně flexibilní ocelové hadičky._x000D_
Včetně přechodky na plast. potrubí.</t>
  </si>
  <si>
    <t>722232172</t>
  </si>
  <si>
    <t>Kohout kulový rohový G 3/4" PN 42 do 185°C plnoprůtokový s vnějším a vnitřním závitem</t>
  </si>
  <si>
    <t>-1593747773</t>
  </si>
  <si>
    <t>https://podminky.urs.cz/item/CS_URS_2025_02/722232172</t>
  </si>
  <si>
    <t>722234263</t>
  </si>
  <si>
    <t>Filtr mosazný G 1/2" PN 20 do 80°C s 2x vnitřním závitem</t>
  </si>
  <si>
    <t>1994566473</t>
  </si>
  <si>
    <t>https://podminky.urs.cz/item/CS_URS_2025_02/722234263</t>
  </si>
  <si>
    <t>722239102</t>
  </si>
  <si>
    <t>Montáž armatur vodovodních se dvěma závity G 3/4"</t>
  </si>
  <si>
    <t>-1931477671</t>
  </si>
  <si>
    <t>https://podminky.urs.cz/item/CS_URS_2025_02/722239102</t>
  </si>
  <si>
    <t>"nezámrzný ventil"</t>
  </si>
  <si>
    <t>55140822</t>
  </si>
  <si>
    <t>kohout kulový podomítkový 3/4"</t>
  </si>
  <si>
    <t>-1764564270</t>
  </si>
  <si>
    <t>722290226</t>
  </si>
  <si>
    <t>Zkouška těsnosti vodovodního potrubí závitového DN do 50</t>
  </si>
  <si>
    <t>-82866033</t>
  </si>
  <si>
    <t>https://podminky.urs.cz/item/CS_URS_2025_02/722290226</t>
  </si>
  <si>
    <t>350</t>
  </si>
  <si>
    <t>722290234</t>
  </si>
  <si>
    <t>Proplach a dezinfekce vodovodního potrubí DN do 80</t>
  </si>
  <si>
    <t>9484578</t>
  </si>
  <si>
    <t>https://podminky.urs.cz/item/CS_URS_2025_02/722290234</t>
  </si>
  <si>
    <t>310</t>
  </si>
  <si>
    <t>998722101</t>
  </si>
  <si>
    <t>Přesun hmot tonážní pro vnitřní vodovod v objektech v do 6 m</t>
  </si>
  <si>
    <t>67640664</t>
  </si>
  <si>
    <t>https://podminky.urs.cz/item/CS_URS_2025_02/998722101</t>
  </si>
  <si>
    <t>724</t>
  </si>
  <si>
    <t>Zdravotechnika - strojní vybavení</t>
  </si>
  <si>
    <t>724234108</t>
  </si>
  <si>
    <t>Nádoba expanzní tlaková vertikální pro rozvod užitkové vody s membránou PN 10 o objemu 25 l</t>
  </si>
  <si>
    <t>-1982299295</t>
  </si>
  <si>
    <t>https://podminky.urs.cz/item/CS_URS_2025_02/724234108</t>
  </si>
  <si>
    <t>998724101</t>
  </si>
  <si>
    <t>Přesun hmot tonážní pro strojní vybavení v objektech v do 6 m</t>
  </si>
  <si>
    <t>1620945123</t>
  </si>
  <si>
    <t>https://podminky.urs.cz/item/CS_URS_2025_02/998724101</t>
  </si>
  <si>
    <t>725</t>
  </si>
  <si>
    <t>Zdravotechnika - zařizovací předměty</t>
  </si>
  <si>
    <t>725112022</t>
  </si>
  <si>
    <t>Klozet keramický závěsný na nosné stěny odpad vodorovný</t>
  </si>
  <si>
    <t>1403347348</t>
  </si>
  <si>
    <t>https://podminky.urs.cz/item/CS_URS_2025_02/725112022</t>
  </si>
  <si>
    <t>"WC"</t>
  </si>
  <si>
    <t>"WCinv"</t>
  </si>
  <si>
    <t>55167394</t>
  </si>
  <si>
    <t>sedátko klozetové duroplastové bílé antibakteriální</t>
  </si>
  <si>
    <t>1860630447</t>
  </si>
  <si>
    <t>"s poklopem"</t>
  </si>
  <si>
    <t>"bez poklopu"</t>
  </si>
  <si>
    <t>725211616</t>
  </si>
  <si>
    <t>Umyvadlo keramické bílé šířky 550 mm s krytem na sifon připevněné na stěnu šrouby</t>
  </si>
  <si>
    <t>-2025587943</t>
  </si>
  <si>
    <t>https://podminky.urs.cz/item/CS_URS_2025_02/725211616</t>
  </si>
  <si>
    <t>"U"</t>
  </si>
  <si>
    <t>725211681</t>
  </si>
  <si>
    <t>Umyvadlo keramické bílé zdravotní šířky 640 mm připevněné na stěnu šrouby</t>
  </si>
  <si>
    <t>1910528836</t>
  </si>
  <si>
    <t>https://podminky.urs.cz/item/CS_URS_2025_02/725211681</t>
  </si>
  <si>
    <t>"Uinv"</t>
  </si>
  <si>
    <t>725211703</t>
  </si>
  <si>
    <t>Umývátko keramické bílé stěnové šířky 450 mm připevněné na stěnu šrouby</t>
  </si>
  <si>
    <t>-199399644</t>
  </si>
  <si>
    <t>https://podminky.urs.cz/item/CS_URS_2025_02/725211703</t>
  </si>
  <si>
    <t>"Um"</t>
  </si>
  <si>
    <t>725241213</t>
  </si>
  <si>
    <t>Vanička sprchová z litého polymermramoru čtvercová 900x900 mm</t>
  </si>
  <si>
    <t>-122645866</t>
  </si>
  <si>
    <t>https://podminky.urs.cz/item/CS_URS_2025_02/725241213</t>
  </si>
  <si>
    <t>"SK"</t>
  </si>
  <si>
    <t>725244103</t>
  </si>
  <si>
    <t>Dveře sprchové rámové se skleněnou výplní tl. 5 mm otvíravé jednokřídlové do niky na vaničku šířky 900 mm</t>
  </si>
  <si>
    <t>2077809743</t>
  </si>
  <si>
    <t>https://podminky.urs.cz/item/CS_URS_2025_02/725244103</t>
  </si>
  <si>
    <t>Poznámka k položce:_x000D_
Technická specifikace bude upřesněna v průběhu realizace.</t>
  </si>
  <si>
    <t>725244203</t>
  </si>
  <si>
    <t>Zástěna sprchová skleněná tl. 6 mm pevná bezdveřová na vaničku šířky 900 mm</t>
  </si>
  <si>
    <t>-1325392071</t>
  </si>
  <si>
    <t>https://podminky.urs.cz/item/CS_URS_2025_02/725244203</t>
  </si>
  <si>
    <t>725331112</t>
  </si>
  <si>
    <t>Výlevka bez výtokových armatur keramická se sklopnou plastovou mřížkou závěsná výšky 500 mm</t>
  </si>
  <si>
    <t>1406360852</t>
  </si>
  <si>
    <t>https://podminky.urs.cz/item/CS_URS_2025_02/725331112</t>
  </si>
  <si>
    <t>"VL"</t>
  </si>
  <si>
    <t>725821312</t>
  </si>
  <si>
    <t>Baterie dřezová nástěnná páková s otáčivým kulatým ústím a délkou ramínka 300 mm</t>
  </si>
  <si>
    <t>-1688797954</t>
  </si>
  <si>
    <t>https://podminky.urs.cz/item/CS_URS_2025_02/725821312</t>
  </si>
  <si>
    <t>725821329</t>
  </si>
  <si>
    <t>Baterie dřezová stojánková páková s vytahovací sprškou</t>
  </si>
  <si>
    <t>-574297218</t>
  </si>
  <si>
    <t>https://podminky.urs.cz/item/CS_URS_2025_02/725821329</t>
  </si>
  <si>
    <t>"(D)"</t>
  </si>
  <si>
    <t>725822612</t>
  </si>
  <si>
    <t>Baterie umyvadlová stojánková páková s výpustí</t>
  </si>
  <si>
    <t>623931646</t>
  </si>
  <si>
    <t>https://podminky.urs.cz/item/CS_URS_2025_02/725822612</t>
  </si>
  <si>
    <t>"U+Um"</t>
  </si>
  <si>
    <t>2+2</t>
  </si>
  <si>
    <t>"Uinv = s loketní pákou"</t>
  </si>
  <si>
    <t>725841312</t>
  </si>
  <si>
    <t>Baterie sprchová nástěnná páková</t>
  </si>
  <si>
    <t>-1051957472</t>
  </si>
  <si>
    <t>https://podminky.urs.cz/item/CS_URS_2025_02/725841312</t>
  </si>
  <si>
    <t>725861102</t>
  </si>
  <si>
    <t>Zápachová uzávěrka pro umyvadla DN 40</t>
  </si>
  <si>
    <t>1776510792</t>
  </si>
  <si>
    <t>https://podminky.urs.cz/item/CS_URS_2025_02/725861102</t>
  </si>
  <si>
    <t>725861312</t>
  </si>
  <si>
    <t>Zápachová uzávěrka pro umyvadlo DN 40 podomítková</t>
  </si>
  <si>
    <t>621343264</t>
  </si>
  <si>
    <t>https://podminky.urs.cz/item/CS_URS_2025_02/725861312</t>
  </si>
  <si>
    <t>725862103</t>
  </si>
  <si>
    <t>Zápachová uzávěrka pro dřezy DN 40/50</t>
  </si>
  <si>
    <t>380414537</t>
  </si>
  <si>
    <t>https://podminky.urs.cz/item/CS_URS_2025_02/725862103</t>
  </si>
  <si>
    <t>725865501</t>
  </si>
  <si>
    <t>Odpadní souprava DN 40/50 se zápachovou uzávěrkou</t>
  </si>
  <si>
    <t>1745226996</t>
  </si>
  <si>
    <t>https://podminky.urs.cz/item/CS_URS_2025_02/725865501</t>
  </si>
  <si>
    <t>Poznámka k položce:_x000D_
Odvod kondenzátu od VZT a klima jednotek, odvod vody od pojistného ventilu, pračky a myčky apod.</t>
  </si>
  <si>
    <t>725R03</t>
  </si>
  <si>
    <t>Výškově stavitelná hydromasážní vana</t>
  </si>
  <si>
    <t>-2020932030</t>
  </si>
  <si>
    <t>Poznámka k položce:_x000D_
 Volně stojící vana  _x000D_
 SWL min. 500 kg  _x000D_
 Délka vnitřního prostoru vany min. 2 150 mm _x000D_
 Pro osoby o hmotnosti do 182 kg _x000D_
 Ergonomický tvar vany rozšířený v tělové části _x000D_
 Hydromasáž s nastavitelnou hydromasážní tryskou nebo hydromasážní hadicí s nastavitelným tlakem _x000D_
vody a vzduchu _x000D_
 Vana vyrobená ze skleněných vláken, povrch s pryskyřičným povlakem bez pórů _x000D_
 Elektrická regulace výšky vany _x000D_
 Rozsah zdvihu min. 400 mm _x000D_
 Všechny funkce ovládané z ovládacího panelu _x000D_
 Funkce automatického napouštění vody _x000D_
 Možností nastavení min. 3 úrovní výšky hladiny, nízká, normální, vysoká _x000D_
 Automatické vypnutí sprchy po 15 minutách  _x000D_
 Elektronická ochrana vypnutí vody, před opařením při dosažení nebezpečné teploty vody 45 C, min. 3 _x000D_
senzory _x000D_
 Digitální zobrazení teploty s možností regulace teploty vody pomocí tlačítek, plus, mínus _x000D_
 Zobrazení teploty napouštěné vody  _x000D_
 Zobrazení teploty vody ve vaně po napuštění _x000D_
 Sprcha s pistolovým uzávěrem _x000D_
 Integrovaná čistící a dezinfekční sprcha s možností dávkování a pistolovým uzávěrem _x000D_
 Vana s opěrkou chodidel nastavitelná min. 3 polohy _x000D_
 Přístup do vany ze dvou stran za použití zvedáku _x000D_
 Nouzové spuštění vany v případě výpadku el. proudu _x000D_
 Nastavitelný polštář s přísavkami _x000D_
 Rychlost odtoku vody min. 100 l/min. _x000D_
 Napájení 230 V</t>
  </si>
  <si>
    <t>725R04</t>
  </si>
  <si>
    <t>Mixážní sprchový panel se splachovačem a PE mísou</t>
  </si>
  <si>
    <t>2101832072</t>
  </si>
  <si>
    <t>Poznámka k položce:_x000D_
Včetně sprchového lůžka, instalace, zaškolení obsluhy.</t>
  </si>
  <si>
    <t>998725101</t>
  </si>
  <si>
    <t>Přesun hmot tonážní pro zařizovací předměty v objektech v do 6 m</t>
  </si>
  <si>
    <t>518287787</t>
  </si>
  <si>
    <t>https://podminky.urs.cz/item/CS_URS_2025_02/998725101</t>
  </si>
  <si>
    <t>726</t>
  </si>
  <si>
    <t>Zdravotechnika - předstěnové instalace</t>
  </si>
  <si>
    <t>726131031</t>
  </si>
  <si>
    <t>Instalační předstěna pro podpěry a madla v 1120 mm do lehkých stěn s kovovou kcí</t>
  </si>
  <si>
    <t>-1576875179</t>
  </si>
  <si>
    <t>https://podminky.urs.cz/item/CS_URS_2025_02/726131031</t>
  </si>
  <si>
    <t>726131041</t>
  </si>
  <si>
    <t>Instalační předstěna pro klozet závěsný v 1120 mm s ovládáním zepředu do lehkých stěn s kovovou kcí</t>
  </si>
  <si>
    <t>-318431738</t>
  </si>
  <si>
    <t>https://podminky.urs.cz/item/CS_URS_2025_02/726131041</t>
  </si>
  <si>
    <t>Poznámka k položce:_x000D_
Bližší specifikace bude upřesněna při realizaci._x000D_
Včetně tlačítka.</t>
  </si>
  <si>
    <t>726131043</t>
  </si>
  <si>
    <t>Instalační předstěna pro klozet závěsný v 1120 mm s ovládáním zepředu pro postižené do stěn s kov kcí</t>
  </si>
  <si>
    <t>404717393</t>
  </si>
  <si>
    <t>https://podminky.urs.cz/item/CS_URS_2025_02/726131043</t>
  </si>
  <si>
    <t>998726111</t>
  </si>
  <si>
    <t>Přesun hmot tonážní pro instalační prefabrikáty v objektech v do 6 m</t>
  </si>
  <si>
    <t>-1497393799</t>
  </si>
  <si>
    <t>https://podminky.urs.cz/item/CS_URS_2025_02/998726111</t>
  </si>
  <si>
    <t>732</t>
  </si>
  <si>
    <t>Ústřední vytápění - strojovny</t>
  </si>
  <si>
    <t>732421201</t>
  </si>
  <si>
    <t>Čerpadlo teplovodní mokroběžné závitové cirkulační DN 15 výtlak do 0,9 m průtok 0,35 m3/h pro TUV</t>
  </si>
  <si>
    <t>-838568312</t>
  </si>
  <si>
    <t>https://podminky.urs.cz/item/CS_URS_2025_02/732421201</t>
  </si>
  <si>
    <t>734</t>
  </si>
  <si>
    <t>Ústřední vytápění - armatury</t>
  </si>
  <si>
    <t>734411101</t>
  </si>
  <si>
    <t>Teploměr technický s pevným stonkem a jímkou zadní připojení průměr 63 mm délky 50 mm</t>
  </si>
  <si>
    <t>-1109873626</t>
  </si>
  <si>
    <t>https://podminky.urs.cz/item/CS_URS_2025_02/734411101</t>
  </si>
  <si>
    <t>734421101</t>
  </si>
  <si>
    <t>Tlakoměr s pevným stonkem a zpětnou klapkou tlak 0-16 bar průměr 50 mm spodní připojení</t>
  </si>
  <si>
    <t>1347664655</t>
  </si>
  <si>
    <t>https://podminky.urs.cz/item/CS_URS_2025_02/734421101</t>
  </si>
  <si>
    <t>763172321</t>
  </si>
  <si>
    <t>Montáž dvířek revizních jednoplášťových SDK kcí vel. 200x200 mm pro příčky a předsazené stěny</t>
  </si>
  <si>
    <t>-1396310495</t>
  </si>
  <si>
    <t>https://podminky.urs.cz/item/CS_URS_2025_02/763172321</t>
  </si>
  <si>
    <t>"pro přístup k požárním manžetám, čistícím kusům, armaturám apod."</t>
  </si>
  <si>
    <t>59030710</t>
  </si>
  <si>
    <t>dvířka revizní jednokřídlá s automatickým zámkem 200x200mm</t>
  </si>
  <si>
    <t>-1938985680</t>
  </si>
  <si>
    <t>SO 01.D.1.2.B - VYTÁPĚNÍ</t>
  </si>
  <si>
    <t>97 - Prorážení otvorů</t>
  </si>
  <si>
    <t>713 - Izolace tepelné</t>
  </si>
  <si>
    <t>731 - Kotelny</t>
  </si>
  <si>
    <t>733 - Rozvod potrubí</t>
  </si>
  <si>
    <t>734 - Armatury</t>
  </si>
  <si>
    <t>735 - Otopná tělesa</t>
  </si>
  <si>
    <t>736 - Podlahové vytápění</t>
  </si>
  <si>
    <t>767 - Konstrukce zámečnické</t>
  </si>
  <si>
    <t>799 - Ostatní</t>
  </si>
  <si>
    <t>D96 - Přesuny suti a vybouraných hmot</t>
  </si>
  <si>
    <t>Prorážení otvorů</t>
  </si>
  <si>
    <t>974031143</t>
  </si>
  <si>
    <t>Vysekání rýh ve zdi cihelné 7 x 10 cm</t>
  </si>
  <si>
    <t>979012112</t>
  </si>
  <si>
    <t>Svislá doprava suti na výšku do 3,5 m</t>
  </si>
  <si>
    <t>713-01</t>
  </si>
  <si>
    <t>montáž izolace potrubí vč. lepící pásky</t>
  </si>
  <si>
    <t>713-02</t>
  </si>
  <si>
    <t>pouzdro potrubní, pěnový polyetylén 22x13</t>
  </si>
  <si>
    <t>713-03</t>
  </si>
  <si>
    <t>pouzdro potrubní, pěnový polyetylén 22x25</t>
  </si>
  <si>
    <t>713-04</t>
  </si>
  <si>
    <t>pouzdro potrubní, pěnový polyetylén 28x25</t>
  </si>
  <si>
    <t>713-05</t>
  </si>
  <si>
    <t>pouzdro potrubní, pěnový polyetylén 35x25</t>
  </si>
  <si>
    <t>998713201</t>
  </si>
  <si>
    <t>Přesun hmot pro izolace tepelné, výšky do 6 m</t>
  </si>
  <si>
    <t>731</t>
  </si>
  <si>
    <t>Kotelny</t>
  </si>
  <si>
    <t>732219304</t>
  </si>
  <si>
    <t>Montáž ohříváků vody stojat.kombinovaných do 500 l</t>
  </si>
  <si>
    <t>732351103</t>
  </si>
  <si>
    <t>D+MTZ expanzní nádoba 12 l, vč.armatury</t>
  </si>
  <si>
    <t>731-01</t>
  </si>
  <si>
    <t xml:space="preserve">Reverzibilní kompaktní tepelné čerpadlo vzduch/voda </t>
  </si>
  <si>
    <t>Poznámka k položce:_x000D_
Reverzibilní kompaktní tepelné čerpadlo vzduch/voda pro venkovní instalaci s invertorovou technologií o topném výkonu 11,7 kW A2/W35 dle EN14511 při 100% výkonu invertoru (COP=3,64 A2/W35 dle EN14825). Obsahuje fluorované skleníkové plyny R410A/3,300 kg/GWP2.088 /6,890 toCO2e Hermeticky uzavřeno_x000D_
----------------------------------------------------------------------------------------------------------------------_x000D_
Součástí vnitřního modulu je regulace HMC310, manometr, WIFI modul MX400, oběhové čerpadlo,_x000D_
elektrický kotel s modulací od 2 do 9 kW, pojistný ventil 3 bar._x000D_
Signalizace provozních stavů na předním krytu vnitřní jednotky. Součástí dodávky je čidlo topné vody a _x000D_
venkovní teploty,  filtrball_x000D_
Paket obsahuje:  Vnitřní jednotku TČ,  Venkovní jednotku TČ,  Topný kabel odvodu kondenzátu, Připojovací_x000D_
                           potrubí INPA pro venkovní jednotku</t>
  </si>
  <si>
    <t>731-02</t>
  </si>
  <si>
    <t>doplňování a  úprava vody - set VES kit P4000s NFK .2, s měřičem vodivosti a vodoměrem</t>
  </si>
  <si>
    <t>731-03</t>
  </si>
  <si>
    <t>náhradní náplň k VES, 2 l</t>
  </si>
  <si>
    <t>731-04</t>
  </si>
  <si>
    <t>obslužná jednotka RC100</t>
  </si>
  <si>
    <t>731-05</t>
  </si>
  <si>
    <t>Magnetický odlučuvač nečistot s izolací DN25</t>
  </si>
  <si>
    <t>731-06</t>
  </si>
  <si>
    <t>bezpečnostní termostat podl. vytápění AT90</t>
  </si>
  <si>
    <t>731-07</t>
  </si>
  <si>
    <t>Zásobník TUV SH450 RS-B</t>
  </si>
  <si>
    <t>731-08</t>
  </si>
  <si>
    <t>Třícestný přepínací ventil LK 28 mm vč. motoru</t>
  </si>
  <si>
    <t>731303121</t>
  </si>
  <si>
    <t>Montáž tepelného čerpadla vzduch-voda do 20 kW dvě jednotky (vnitřní+venkovní)</t>
  </si>
  <si>
    <t>732431302</t>
  </si>
  <si>
    <t>DOD+MTZ čerpadla oběhového do G 1" ALPHA1 25-60</t>
  </si>
  <si>
    <t>998731201</t>
  </si>
  <si>
    <t>Přesun hmot pro kotelny, výšky do 6 m</t>
  </si>
  <si>
    <t>733</t>
  </si>
  <si>
    <t>Rozvod potrubí</t>
  </si>
  <si>
    <t>733163104</t>
  </si>
  <si>
    <t>Potrubí z měděných trubek D 22 x 1 ,0mm</t>
  </si>
  <si>
    <t>733163105</t>
  </si>
  <si>
    <t>Potrubí z měděných trubek D 28 x 1,5 mm</t>
  </si>
  <si>
    <t>733163106</t>
  </si>
  <si>
    <t>Potrubí z měděných trubek D 35 x 1,5 mm</t>
  </si>
  <si>
    <t>733191111</t>
  </si>
  <si>
    <t>Manžety prostupové pro trubky do DN 20</t>
  </si>
  <si>
    <t>733191112</t>
  </si>
  <si>
    <t>Manžety prostupové pro trubky do DN 32</t>
  </si>
  <si>
    <t>733-01</t>
  </si>
  <si>
    <t>Trubka flexalen 600 HP od125, DN25 předizol.potrubí 2xDN25 + 2x chránička</t>
  </si>
  <si>
    <t>733-02</t>
  </si>
  <si>
    <t>Manžeta ukončovací pro Flexalen 600 HP OD125</t>
  </si>
  <si>
    <t>733-03</t>
  </si>
  <si>
    <t>Přechod Da 32x1", DN25</t>
  </si>
  <si>
    <t>733-04</t>
  </si>
  <si>
    <t>Fixní úchyt dvojitý 2/Da 32, DN25</t>
  </si>
  <si>
    <t>733190306</t>
  </si>
  <si>
    <t>Tlaková zkouška Cu potrubí do D 35</t>
  </si>
  <si>
    <t>998733201</t>
  </si>
  <si>
    <t>Přesun hmot pro rozvody potrubí, výšky do 6 m</t>
  </si>
  <si>
    <t>Armatury</t>
  </si>
  <si>
    <t>734209116</t>
  </si>
  <si>
    <t>Montáž armatur závitových,se 2závity, G 5/4</t>
  </si>
  <si>
    <t>734215132</t>
  </si>
  <si>
    <t>Ventil odvzdušňovací automat.  DN 10</t>
  </si>
  <si>
    <t>734235123</t>
  </si>
  <si>
    <t>Kohout kulový DN 25</t>
  </si>
  <si>
    <t>734235124</t>
  </si>
  <si>
    <t>Kohout kulový DN 32</t>
  </si>
  <si>
    <t>734245423</t>
  </si>
  <si>
    <t>Klapka zpětná DN 25</t>
  </si>
  <si>
    <t>734245424</t>
  </si>
  <si>
    <t>Klapka zpětná DN 32</t>
  </si>
  <si>
    <t>734291112</t>
  </si>
  <si>
    <t>Kohouty plnící a vypouštěcí G 3/8</t>
  </si>
  <si>
    <t>734-01</t>
  </si>
  <si>
    <t>vyvyžovací ventil STAD DN15</t>
  </si>
  <si>
    <t>734-02</t>
  </si>
  <si>
    <t>vyvyžovací ventil STAD DN10</t>
  </si>
  <si>
    <t>998734201</t>
  </si>
  <si>
    <t>Přesun hmot pro armatury, výšky do 6 m</t>
  </si>
  <si>
    <t>735</t>
  </si>
  <si>
    <t>Otopná tělesa</t>
  </si>
  <si>
    <t>735179110</t>
  </si>
  <si>
    <t>Montáž otopných těles koupelnových (žebříků)</t>
  </si>
  <si>
    <t>735-01</t>
  </si>
  <si>
    <t>elektrické topné těleso koupelnové Koralux linear classic KLCH 900.600, 400W</t>
  </si>
  <si>
    <t>735-03</t>
  </si>
  <si>
    <t>elektrické topné těleso koupelnové Koralux linear classic KLCH 900.450</t>
  </si>
  <si>
    <t>998735201</t>
  </si>
  <si>
    <t>Přesun hmot pro otopná tělesa, výšky do 6 m</t>
  </si>
  <si>
    <t>736</t>
  </si>
  <si>
    <t>Podlahové vytápění</t>
  </si>
  <si>
    <t>736 33-01</t>
  </si>
  <si>
    <t>Press-spojka GT-M-PK 15/15</t>
  </si>
  <si>
    <t>736 33-02</t>
  </si>
  <si>
    <t>Opěrné pouzdro GT-SH 15</t>
  </si>
  <si>
    <t>736 33-03</t>
  </si>
  <si>
    <t>Prostorový termostat Alpha 230V</t>
  </si>
  <si>
    <t>736 33-04</t>
  </si>
  <si>
    <t>Připojovací el. lišta pro napájení termostatů Alpha Basis (6)</t>
  </si>
  <si>
    <t>736 33-05</t>
  </si>
  <si>
    <t>El. pohon pro ovládání ventilů rozdělovače</t>
  </si>
  <si>
    <t>736 33-06</t>
  </si>
  <si>
    <t>MTZ podlahového vytápění</t>
  </si>
  <si>
    <t>736332111R00</t>
  </si>
  <si>
    <t>Systémová deska s kroč.izolací 30-2, RA 75 mm</t>
  </si>
  <si>
    <t>736332214R00</t>
  </si>
  <si>
    <t>Vodicí oblouk GT-RB 15/18</t>
  </si>
  <si>
    <t>736332911R00</t>
  </si>
  <si>
    <t>Dilatační pás  GTF-RDS</t>
  </si>
  <si>
    <t>736333114R00</t>
  </si>
  <si>
    <t>Potrubí PB R 15x1,5 mm</t>
  </si>
  <si>
    <t>736333912R00</t>
  </si>
  <si>
    <t>Ochranná trubka GT-SR 25, D 15-18 mm</t>
  </si>
  <si>
    <t>736336303R00</t>
  </si>
  <si>
    <t>Ses.rozd./sběrač GTF-VSS, 5cest.bez skř.</t>
  </si>
  <si>
    <t>736336306R00</t>
  </si>
  <si>
    <t>Ses.rozd./sběrač GTF-VSS, 7cest.bez skř.</t>
  </si>
  <si>
    <t>736336811R00</t>
  </si>
  <si>
    <t>Skříň rozdělovače na omítku N4WS</t>
  </si>
  <si>
    <t>736336813R00</t>
  </si>
  <si>
    <t>Skříň rozdělovače pod omítku P4WS</t>
  </si>
  <si>
    <t>736336911R00</t>
  </si>
  <si>
    <t>Adaptér GT-M-KA 15 x 1,5 mm</t>
  </si>
  <si>
    <t>736336921R00</t>
  </si>
  <si>
    <t>Kohout kulový uzavírací GT-AVR DN 25</t>
  </si>
  <si>
    <t>998736201</t>
  </si>
  <si>
    <t>Přesun hmot pro podlahové vytápění, výšky do 6 m</t>
  </si>
  <si>
    <t>D+MTZ ocelových doplňků pro uchycení potrubí</t>
  </si>
  <si>
    <t>998767201</t>
  </si>
  <si>
    <t>Přesun hmot pro zámečnické konstr., výšky do 6 m</t>
  </si>
  <si>
    <t>799</t>
  </si>
  <si>
    <t>Ostatní</t>
  </si>
  <si>
    <t>904      R02</t>
  </si>
  <si>
    <t>Hzs-zkousky v ramci montaz.praci Topná zkouška vč. vyregulování topné soustavy</t>
  </si>
  <si>
    <t>h</t>
  </si>
  <si>
    <t>D96</t>
  </si>
  <si>
    <t>Přesuny suti a vybouraných hmot</t>
  </si>
  <si>
    <t>979081111</t>
  </si>
  <si>
    <t>Odvoz suti a vybour. hmot na skládku do 1 km</t>
  </si>
  <si>
    <t>979081121</t>
  </si>
  <si>
    <t>Příplatek k odvozu za každý další 1 km</t>
  </si>
  <si>
    <t>979082111</t>
  </si>
  <si>
    <t>Vnitrostaveništní doprava suti do 10 m</t>
  </si>
  <si>
    <t>979990107</t>
  </si>
  <si>
    <t>Poplatek za skládku suti - směs betonu,cihel,dřeva</t>
  </si>
  <si>
    <t xml:space="preserve">SO 01.D.1.2.C - VZDUCHOTECHNIKA </t>
  </si>
  <si>
    <t>D1 - Zařízení 1 Větrání</t>
  </si>
  <si>
    <t xml:space="preserve">    D2 -  KOMPAKTNÍ VZT JEDNOTKA S REKUPERACÍ VZDUCHU,  vnitřní podstropní provedení, dle ErP 2018, vč. MaR </t>
  </si>
  <si>
    <t xml:space="preserve">    D3 - INTELIGENTNÍ PROSTOROVÉ ČIDLO CO2</t>
  </si>
  <si>
    <t xml:space="preserve">    D4 - INTELIGENTNÍ PROSTOROVÉ ČIDLO VOC</t>
  </si>
  <si>
    <t xml:space="preserve">    D5 - PROTIDEŠŤOVÉ ŽALUZIE ZINKOVÉ -PZZN /rám do zdi, se sítem/</t>
  </si>
  <si>
    <t xml:space="preserve">    D6 - OHEBNÝ TLUMIČ HLUKU s vysokým útlumem</t>
  </si>
  <si>
    <t xml:space="preserve">    D7 - TLUMIČ HLUKU BUŇKOVÝ, VČ. POTRUBÍ</t>
  </si>
  <si>
    <t xml:space="preserve">    D8 - REGULÁTOR VARIABILNÍHO PRŮTOKU, např. TVE EASY</t>
  </si>
  <si>
    <t xml:space="preserve">    D9 - KLAPKA DO POTRUBÍ KRUHOVÁ -KK /připojení s nástavcem/ </t>
  </si>
  <si>
    <t xml:space="preserve">    D10 - SAMOČINNÉ KLAPKY KRUHOVÉ -SKK</t>
  </si>
  <si>
    <t xml:space="preserve">    D11 - PŘÍVODNÍ VYÚSTKA DESIGNOVÁ</t>
  </si>
  <si>
    <t xml:space="preserve">    D12 - TALÍŘOVÝ VENTIL ODVODNÍ  KOVOVÝ vč. zděře</t>
  </si>
  <si>
    <t xml:space="preserve">    D13 - ČTYŘHRANNÉ POTRUBÍ SKUPINY I. MATERIÁL POZINKOVANÝ PLECH</t>
  </si>
  <si>
    <t xml:space="preserve">    D14 - KRUHOVÉ POTRUBÍ SPIRO</t>
  </si>
  <si>
    <t xml:space="preserve">    D15 - OHEBNÉ HADICE  BEZ IZOLACE</t>
  </si>
  <si>
    <t xml:space="preserve">    D16 - OHEBNÉ HADICE S TEP. IZOLACÍ</t>
  </si>
  <si>
    <t xml:space="preserve">    D17 - REVIZNÍ DVÍŘKA DO PODHLEDU</t>
  </si>
  <si>
    <t xml:space="preserve">    D18 - REVIZNÍ DVÍŘKA DO PODHLEDU PROTIPOŽÁRNÍ EI30</t>
  </si>
  <si>
    <t xml:space="preserve">    D19 - SPOJOVACÍ MATERIÁL</t>
  </si>
  <si>
    <t xml:space="preserve">    D20 - ZÁVĚSY, ZÁVĚSNÉ LIŠTY, ZÁVITOVÉ TYČE,ZÁVĚSY, KRUHOVÉ ZÁVĚSY,HMOŽDINKY</t>
  </si>
  <si>
    <t xml:space="preserve">D21 - Zařízení 2 - Chlazení </t>
  </si>
  <si>
    <t xml:space="preserve">    D22 - KLIMATIZACE Multisplit s distribučním boxem</t>
  </si>
  <si>
    <t xml:space="preserve">    D23 - Kondenzační jednotka Multi FDX, R410</t>
  </si>
  <si>
    <t xml:space="preserve">    D24 - Vnitřní kazetová jednotka se 4 směrným výdechem</t>
  </si>
  <si>
    <t xml:space="preserve">    D25 - Vnitřní nástěnná jednotka </t>
  </si>
  <si>
    <t xml:space="preserve">    D26 -  PROTIPOŽÁRNÍ KRYT KAZETOVÉ JEDNOTKY 2.2.7</t>
  </si>
  <si>
    <t>D27 - Izolace tepelné</t>
  </si>
  <si>
    <t xml:space="preserve">    D28 - TEPELNÉ IZOLACE POTRUBÍ KAUČUKEM S AL POLEPEM</t>
  </si>
  <si>
    <t xml:space="preserve">    D29 - TEPELNÉ IZOLACE POTRUBÍ DLE OZNAČENÍ NA VÝKRESU: IZOLACE POTRUBÍ DESKOU Z MIN. PLSTI KONSTRUKCE Z PO</t>
  </si>
  <si>
    <t>D30 - Hodinové zúčtovací sazby</t>
  </si>
  <si>
    <t xml:space="preserve">    D31 - HODINOVÉ ZÚČTOVACÍ SAZBY-</t>
  </si>
  <si>
    <t xml:space="preserve">    D32 - PŘÍPRAVA KE KOMPLEXNÍMU</t>
  </si>
  <si>
    <t xml:space="preserve">    D33 - VYZKOUŠENÍ,OŽIVENÍ A</t>
  </si>
  <si>
    <t>OST - Ostatní</t>
  </si>
  <si>
    <t>D1</t>
  </si>
  <si>
    <t>Zařízení 1 Větrání</t>
  </si>
  <si>
    <t>D2</t>
  </si>
  <si>
    <t xml:space="preserve"> KOMPAKTNÍ VZT JEDNOTKA S REKUPERACÍ VZDUCHU,  vnitřní podstropní provedení, dle ErP 2018, vč. MaR </t>
  </si>
  <si>
    <t>1.1</t>
  </si>
  <si>
    <t>VZT rekuperační jednotka</t>
  </si>
  <si>
    <t>Poznámka k položce:_x000D_
VZT rekuperační jednotka, vnitřní podstropní provedení, vč. MaR s napojením na nadř. systém. Např. typu Duovent Compact DV 1200. Vp/Vo= 1180/1180m3/h, 2x reg. klapka vč. SP, filtrace F7, G4,dpext=300/300 Pa, EC motory Pi=0,49+0,43kW/230V, deskový rekuperační výměník se suchou účinností 76,1%, el. ohřívač, G=222kg, 3Px32A, jistič 30A, poloha dle výkresu</t>
  </si>
  <si>
    <t>Pol23</t>
  </si>
  <si>
    <t>příslušenství: sifon s kuličkou</t>
  </si>
  <si>
    <t>Pol24</t>
  </si>
  <si>
    <t>odvod kondenzátu</t>
  </si>
  <si>
    <t>Pol25</t>
  </si>
  <si>
    <t>pružná spojka</t>
  </si>
  <si>
    <t>Pol26</t>
  </si>
  <si>
    <t>zprovoznění jednotky</t>
  </si>
  <si>
    <t>D3</t>
  </si>
  <si>
    <t>INTELIGENTNÍ PROSTOROVÉ ČIDLO CO2</t>
  </si>
  <si>
    <t>Pol27</t>
  </si>
  <si>
    <t>měřící rozsah CO2 450-2000 ppm, vč. el. napojení</t>
  </si>
  <si>
    <t>D4</t>
  </si>
  <si>
    <t>INTELIGENTNÍ PROSTOROVÉ ČIDLO VOC</t>
  </si>
  <si>
    <t>Pol28</t>
  </si>
  <si>
    <t>měřící rozsah 450-2000 ppm, vč. el. napojení</t>
  </si>
  <si>
    <t>D5</t>
  </si>
  <si>
    <t>PROTIDEŠŤOVÉ ŽALUZIE ZINKOVÉ -PZZN /rám do zdi, se sítem/</t>
  </si>
  <si>
    <t>1.2.1</t>
  </si>
  <si>
    <t>PZZN-500x355-R2-S, RAL dle fasády</t>
  </si>
  <si>
    <t>1.2.2</t>
  </si>
  <si>
    <t>PZZN-D=150-R2-S, RAL dle fasády</t>
  </si>
  <si>
    <t>D6</t>
  </si>
  <si>
    <t>OHEBNÝ TLUMIČ HLUKU s vysokým útlumem</t>
  </si>
  <si>
    <t>1.3.1</t>
  </si>
  <si>
    <t>např. typu Sonoextra 315/1000</t>
  </si>
  <si>
    <t>D7</t>
  </si>
  <si>
    <t>TLUMIČ HLUKU BUŇKOVÝ, VČ. POTRUBÍ</t>
  </si>
  <si>
    <t>1.3.2</t>
  </si>
  <si>
    <t>400x200x1500, 1.100°C</t>
  </si>
  <si>
    <t>1.3.3</t>
  </si>
  <si>
    <t>400x200x1000, 1.100°C</t>
  </si>
  <si>
    <t>D8</t>
  </si>
  <si>
    <t>REGULÁTOR VARIABILNÍHO PRŮTOKU, např. TVE EASY</t>
  </si>
  <si>
    <t>1.4.1</t>
  </si>
  <si>
    <t>VAV regulátor, D=200, 480m3/h</t>
  </si>
  <si>
    <t>1.4.2</t>
  </si>
  <si>
    <t>VAV regulátor, D=100, 90m3/h</t>
  </si>
  <si>
    <t>1.4.3</t>
  </si>
  <si>
    <t>VAV regulátor, D=100, 50m3/h</t>
  </si>
  <si>
    <t>1.4.4</t>
  </si>
  <si>
    <t>1.4.5</t>
  </si>
  <si>
    <t>1.4.6</t>
  </si>
  <si>
    <t>1.4.7</t>
  </si>
  <si>
    <t>VAV regulátor, D=125, 105m3/h</t>
  </si>
  <si>
    <t>1.4.8</t>
  </si>
  <si>
    <t>1.4.9</t>
  </si>
  <si>
    <t>VAV regulátor, D=100, 50m/h</t>
  </si>
  <si>
    <t>1.4.10</t>
  </si>
  <si>
    <t>1.4.11</t>
  </si>
  <si>
    <t>VAV regulátor, D=160, 230m/h</t>
  </si>
  <si>
    <t>1.4.12</t>
  </si>
  <si>
    <t>1.4.13</t>
  </si>
  <si>
    <t>1.4.14</t>
  </si>
  <si>
    <t>D9</t>
  </si>
  <si>
    <t xml:space="preserve">KLAPKA DO POTRUBÍ KRUHOVÁ -KK /připojení s nástavcem/ </t>
  </si>
  <si>
    <t>1.5.1</t>
  </si>
  <si>
    <t>KK-N-100</t>
  </si>
  <si>
    <t>1.5.2</t>
  </si>
  <si>
    <t>KK-N-125</t>
  </si>
  <si>
    <t>1.5.3</t>
  </si>
  <si>
    <t>KK-N-160</t>
  </si>
  <si>
    <t>D10</t>
  </si>
  <si>
    <t>SAMOČINNÉ KLAPKY KRUHOVÉ -SKK</t>
  </si>
  <si>
    <t>1.5.4</t>
  </si>
  <si>
    <t>SKK-150</t>
  </si>
  <si>
    <t>D11</t>
  </si>
  <si>
    <t>PŘÍVODNÍ VYÚSTKA DESIGNOVÁ</t>
  </si>
  <si>
    <t>1.6.1</t>
  </si>
  <si>
    <t>Stropní přívodní vyústka 250x90 Vp=50m3/h, např. typu: EDF-M, vč. přívodního boxu, barva a typ dle konzultace s investorem</t>
  </si>
  <si>
    <t>1.6.2</t>
  </si>
  <si>
    <t>Stropní přívodní vyústka 250x90 Vp=90m3/h, např. typu: EDF-M, vč. přívodního boxu, barva a typ dle konzultace s investorem</t>
  </si>
  <si>
    <t>1.6.3</t>
  </si>
  <si>
    <t>Stropní přívodní vyústka Vp=100m3/h, např. typu: EDF-M, vč. přívodního boxu, barva a typ dle konzultace s investorem</t>
  </si>
  <si>
    <t>1.6.4</t>
  </si>
  <si>
    <t>Stropní přívodní vyústka Vp=105m3/h, např. typu: EDF-M, vč. přívodního boxu, barva a typ dle konzultace s investorem</t>
  </si>
  <si>
    <t>1.6.5</t>
  </si>
  <si>
    <t>Stropní přívodní vyústka Vp=120m3/h, např. typu: EDF-M, vč. přívodního boxu, barva a typ dle konzultace s investorem</t>
  </si>
  <si>
    <t>D12</t>
  </si>
  <si>
    <t>TALÍŘOVÝ VENTIL ODVODNÍ  KOVOVÝ vč. zděře</t>
  </si>
  <si>
    <t>1.7.1</t>
  </si>
  <si>
    <t>100  tal.ventil odvod</t>
  </si>
  <si>
    <t>1.7.2</t>
  </si>
  <si>
    <t>125  tal.ventil odvod</t>
  </si>
  <si>
    <t>1.7.3</t>
  </si>
  <si>
    <t>160  tal.ventil odvod</t>
  </si>
  <si>
    <t>D13</t>
  </si>
  <si>
    <t>ČTYŘHRANNÉ POTRUBÍ SKUPINY I. MATERIÁL POZINKOVANÝ PLECH</t>
  </si>
  <si>
    <t>Pol29</t>
  </si>
  <si>
    <t>do obvodu 1050 100% tvarovek</t>
  </si>
  <si>
    <t>bm</t>
  </si>
  <si>
    <t>Pol30</t>
  </si>
  <si>
    <t>do obvodu 1500 70% tvarovek</t>
  </si>
  <si>
    <t>Pol31</t>
  </si>
  <si>
    <t>do obvodu 1890 100% tvarovek</t>
  </si>
  <si>
    <t>D14</t>
  </si>
  <si>
    <t>KRUHOVÉ POTRUBÍ SPIRO</t>
  </si>
  <si>
    <t>Pol32</t>
  </si>
  <si>
    <t>do průměru100 20% tvarovek</t>
  </si>
  <si>
    <t>Pol33</t>
  </si>
  <si>
    <t>do průměru140 20% tvarovek</t>
  </si>
  <si>
    <t>Pol34</t>
  </si>
  <si>
    <t>do průměru200 20% tvarovek</t>
  </si>
  <si>
    <t>Pol35</t>
  </si>
  <si>
    <t>do průměru400 50% tvarovek</t>
  </si>
  <si>
    <t>D15</t>
  </si>
  <si>
    <t>OHEBNÉ HADICE  BEZ IZOLACE</t>
  </si>
  <si>
    <t>Pol36</t>
  </si>
  <si>
    <t>D=100</t>
  </si>
  <si>
    <t>Pol37</t>
  </si>
  <si>
    <t>D=125</t>
  </si>
  <si>
    <t>Pol38</t>
  </si>
  <si>
    <t>D=140</t>
  </si>
  <si>
    <t>Pol69</t>
  </si>
  <si>
    <t>D=150</t>
  </si>
  <si>
    <t>Pol39</t>
  </si>
  <si>
    <t>D=160</t>
  </si>
  <si>
    <t>Pol40</t>
  </si>
  <si>
    <t>D=200</t>
  </si>
  <si>
    <t>D16</t>
  </si>
  <si>
    <t>OHEBNÉ HADICE S TEP. IZOLACÍ</t>
  </si>
  <si>
    <t>Pol41</t>
  </si>
  <si>
    <t>315mm</t>
  </si>
  <si>
    <t>D17</t>
  </si>
  <si>
    <t>REVIZNÍ DVÍŘKA DO PODHLEDU</t>
  </si>
  <si>
    <t>Pol42</t>
  </si>
  <si>
    <t>600x600mm</t>
  </si>
  <si>
    <t>D18</t>
  </si>
  <si>
    <t>REVIZNÍ DVÍŘKA DO PODHLEDU PROTIPOŽÁRNÍ EI30</t>
  </si>
  <si>
    <t>Pol43</t>
  </si>
  <si>
    <t>D19</t>
  </si>
  <si>
    <t>SPOJOVACÍ MATERIÁL</t>
  </si>
  <si>
    <t>Pol44</t>
  </si>
  <si>
    <t>šrouby, matice, podložky</t>
  </si>
  <si>
    <t>D20</t>
  </si>
  <si>
    <t>ZÁVĚSY, ZÁVĚSNÉ LIŠTY, ZÁVITOVÉ TYČE,ZÁVĚSY, KRUHOVÉ ZÁVĚSY,HMOŽDINKY</t>
  </si>
  <si>
    <t>Pol45</t>
  </si>
  <si>
    <t>závěsný materiál</t>
  </si>
  <si>
    <t>D21</t>
  </si>
  <si>
    <t xml:space="preserve">Zařízení 2 - Chlazení </t>
  </si>
  <si>
    <t>D22</t>
  </si>
  <si>
    <t>KLIMATIZACE Multisplit s distribučním boxem</t>
  </si>
  <si>
    <t>D23</t>
  </si>
  <si>
    <t>Kondenzační jednotka Multi FDX, R410</t>
  </si>
  <si>
    <t>2.1</t>
  </si>
  <si>
    <t>Venkovní MultiFDX - 15,5 kW/ 400V, např. typu FM57AH</t>
  </si>
  <si>
    <t>D24</t>
  </si>
  <si>
    <t>Vnitřní kazetová jednotka se 4 směrným výdechem</t>
  </si>
  <si>
    <t>2.2.1</t>
  </si>
  <si>
    <t>např. typu CT18,  Qch= 5,3kW</t>
  </si>
  <si>
    <t>2.2.2</t>
  </si>
  <si>
    <t>např. typu MT06R,  Qch= 1,5kW</t>
  </si>
  <si>
    <t>2.2.3</t>
  </si>
  <si>
    <t>např. typu MT08R,  Qch= 2,1kW</t>
  </si>
  <si>
    <t>2.2.4</t>
  </si>
  <si>
    <t>2.2.5</t>
  </si>
  <si>
    <t>2.2.6</t>
  </si>
  <si>
    <t>2.2.7</t>
  </si>
  <si>
    <t>např. typu CT12F,  Qch= 3,5kW</t>
  </si>
  <si>
    <t>D25</t>
  </si>
  <si>
    <t xml:space="preserve">Vnitřní nástěnná jednotka </t>
  </si>
  <si>
    <t>2.2.8</t>
  </si>
  <si>
    <t>např. typu PM07,  Qch= 2,1kW</t>
  </si>
  <si>
    <t>2.2.9</t>
  </si>
  <si>
    <t>Pol46</t>
  </si>
  <si>
    <t>čelní panel kazet. jednotek</t>
  </si>
  <si>
    <t>Pol47</t>
  </si>
  <si>
    <t>Cu rozbočka Multi FDX - pro 3 boxy</t>
  </si>
  <si>
    <t>Pol48</t>
  </si>
  <si>
    <t>Distribuční box Multi FDX - 3 porty</t>
  </si>
  <si>
    <t>Pol49</t>
  </si>
  <si>
    <t>kabelový ovladač s češtinou</t>
  </si>
  <si>
    <t>Pol50</t>
  </si>
  <si>
    <t>Cu dual potrubí, izolace, mont. materiál, (délka trasy)</t>
  </si>
  <si>
    <t>Pol51</t>
  </si>
  <si>
    <t>prokabelování ovladačů a jednotek, stíněná komunikační kabeláž</t>
  </si>
  <si>
    <t>Pol52</t>
  </si>
  <si>
    <t>Modbus brána RTU</t>
  </si>
  <si>
    <t>Pol53</t>
  </si>
  <si>
    <t>ochrana izolace proti UV záření</t>
  </si>
  <si>
    <t>Pol54</t>
  </si>
  <si>
    <t>napojení přívodů elektro</t>
  </si>
  <si>
    <t>Pol55</t>
  </si>
  <si>
    <t>napojení odvodů kondenzátů</t>
  </si>
  <si>
    <t>Pol56</t>
  </si>
  <si>
    <t>vertikální doprava venk.jednotky</t>
  </si>
  <si>
    <t>Pol57</t>
  </si>
  <si>
    <t>Zkouška těsnosti, evidenční kniha zařízení</t>
  </si>
  <si>
    <t>Pol58</t>
  </si>
  <si>
    <t>Dodatečná náplň chladiva R410A</t>
  </si>
  <si>
    <t>Pol59</t>
  </si>
  <si>
    <t>Montáž, uvedení do provozu</t>
  </si>
  <si>
    <t>Pol60</t>
  </si>
  <si>
    <t>Zaškolení obsluhy</t>
  </si>
  <si>
    <t>Pol61</t>
  </si>
  <si>
    <t>Rám pod venkovní jednotku žár. pozink.</t>
  </si>
  <si>
    <t>D26</t>
  </si>
  <si>
    <t xml:space="preserve"> PROTIPOŽÁRNÍ KRYT KAZETOVÉ JEDNOTKY 2.2.7</t>
  </si>
  <si>
    <t>Pol62</t>
  </si>
  <si>
    <t>Atypický kryt výparníkové jednotky s požární izolací EI30 do pož. SDK podhledu v podkroví, rozměry dle dodaného zařízení</t>
  </si>
  <si>
    <t>D27</t>
  </si>
  <si>
    <t>D28</t>
  </si>
  <si>
    <t>TEPELNÉ IZOLACE POTRUBÍ KAUČUKEM S AL POLEPEM</t>
  </si>
  <si>
    <t>Pol63</t>
  </si>
  <si>
    <t>tl. 15mm (Voff - 1.04)</t>
  </si>
  <si>
    <t>Pol64</t>
  </si>
  <si>
    <t>tl. 20mm (Vp+Vo - podkroví)</t>
  </si>
  <si>
    <t>Pol65</t>
  </si>
  <si>
    <t>tl. 25mm (Vč - 1.04)</t>
  </si>
  <si>
    <t>D29</t>
  </si>
  <si>
    <t>TEPELNÉ IZOLACE POTRUBÍ DLE OZNAČENÍ NA VÝKRESU: IZOLACE POTRUBÍ DESKOU Z MIN. PLSTI KONSTRUKCE Z PO</t>
  </si>
  <si>
    <t>Pol70</t>
  </si>
  <si>
    <t>tl 20mm (střecha)</t>
  </si>
  <si>
    <t>D30</t>
  </si>
  <si>
    <t>Hodinové zúčtovací sazby</t>
  </si>
  <si>
    <t>D31</t>
  </si>
  <si>
    <t>HODINOVÉ ZÚČTOVACÍ SAZBY-</t>
  </si>
  <si>
    <t>D32</t>
  </si>
  <si>
    <t>PŘÍPRAVA KE KOMPLEXNÍMU</t>
  </si>
  <si>
    <t>D33</t>
  </si>
  <si>
    <t>VYZKOUŠENÍ,OŽIVENÍ A</t>
  </si>
  <si>
    <t>Pol66</t>
  </si>
  <si>
    <t>VYREGULOVÁNÍ ZAŘÍZENÍ, VČ. PROTOKOLU</t>
  </si>
  <si>
    <t>H</t>
  </si>
  <si>
    <t>Pol67</t>
  </si>
  <si>
    <t>KOMPLEXNÍ VYZKOUŠENÍ ZAŘÍZENÍ</t>
  </si>
  <si>
    <t>Pol68</t>
  </si>
  <si>
    <t>Dodavatelská dokumentace</t>
  </si>
  <si>
    <t>OST</t>
  </si>
  <si>
    <t>ost_r01</t>
  </si>
  <si>
    <t>Doprava , přesuny, PPV, zednické výpomoce</t>
  </si>
  <si>
    <t>kpl.</t>
  </si>
  <si>
    <t>-2062772291</t>
  </si>
  <si>
    <t>SO 01.D.1.2.D - SILNOPROUDÁ ELEKTROINSTALACE</t>
  </si>
  <si>
    <t>D1 - Dodávky rozvaděče RH</t>
  </si>
  <si>
    <t>D2 - Montážní materiál a práce</t>
  </si>
  <si>
    <t xml:space="preserve">    D3 - OCELOVÝ PÁSEK POZINKOVANÝ</t>
  </si>
  <si>
    <t xml:space="preserve">    D4 - OCELOVÝ DRÁT POZINKOVANÝ</t>
  </si>
  <si>
    <t xml:space="preserve">    D5 - PODPĚRA VEDENÍ</t>
  </si>
  <si>
    <t xml:space="preserve">    D6 - SVORKA FeZn</t>
  </si>
  <si>
    <t xml:space="preserve">    D7 - OCHRANNÝ ÚHELNÍK A DRŽÁK</t>
  </si>
  <si>
    <t xml:space="preserve">    D8 - SVORKOVNICE HLAVNIHO</t>
  </si>
  <si>
    <t xml:space="preserve">    D9 - VODIČ PRO POSPOJOVÁNÍ</t>
  </si>
  <si>
    <t xml:space="preserve">    D10 - JÍMACÍ TYČ</t>
  </si>
  <si>
    <t xml:space="preserve">    D11 - STROJEK SPÍNAČE "TANGO"</t>
  </si>
  <si>
    <t xml:space="preserve">    D12 - KRYT SPÍNAČE "TANGO" BARVA BÍLÁ</t>
  </si>
  <si>
    <t xml:space="preserve">    D13 - RÁMEČEK PRO PŘÍSTROJE "TANGO" BARVA BÍLÁ</t>
  </si>
  <si>
    <t xml:space="preserve">    D14 - KABEL SE ZVÝŠENOU ODOLNOSTÍ PROTI ŠÍŘENÍ PLAMENE, BARVA PLÁŠTĚ ORANŽOVÁ, TŘÍDA REAKCE NA OHEŇ - B2 c</t>
  </si>
  <si>
    <t xml:space="preserve">    D15 - KABEL SILOVÝ,IZOLACE PVC S VODIČEM PE</t>
  </si>
  <si>
    <t xml:space="preserve">    D16 - KABEL SILOVÝ,IZOLACE PVC BEZ VODIČE PE</t>
  </si>
  <si>
    <t xml:space="preserve">    D17 - ZÁSUVKA DOMOVNÍ "TANGO", BARVA BÍLÁ, KOMPLETNÍ</t>
  </si>
  <si>
    <t xml:space="preserve">    D18 - ZÁSUVKA TANGO S VÍČKEM, IP44</t>
  </si>
  <si>
    <t xml:space="preserve">    D19 - RÁMEČEK PRO PŘÍSTROJE REFLEX BARVA BÍLÁ, PRO VODOROVNOU I SVISLOU MONTÁŽ</t>
  </si>
  <si>
    <t xml:space="preserve">    D20 - ZÁSUVKA NASTĚNNÁ IP55</t>
  </si>
  <si>
    <t xml:space="preserve">    D21 - VYSEKANI KAPES VE ZDIVU</t>
  </si>
  <si>
    <t xml:space="preserve">    D22 - CIHELNEM PRO KRABICE</t>
  </si>
  <si>
    <t xml:space="preserve">    D23 - VYSEKANI RYH VE ZDIVU</t>
  </si>
  <si>
    <t xml:space="preserve">    D24 - CIHELNEM - HLOUBKA 30mm</t>
  </si>
  <si>
    <t xml:space="preserve">    D25 - KRABICE PŘÍSTROJOVÁ POD OMÍTKU</t>
  </si>
  <si>
    <t xml:space="preserve">    D26 - KABEL SILOVÝ,IZOLACE PVC</t>
  </si>
  <si>
    <t xml:space="preserve">    D27 - OHEBNÁ CHRÁNIČKA KOPOFLEX</t>
  </si>
  <si>
    <t>D28 - Montážní materiál a práce FVE</t>
  </si>
  <si>
    <t>D29 - HZS</t>
  </si>
  <si>
    <t xml:space="preserve">    D30 - HODINOVE ZUCTOVACI SAZBY</t>
  </si>
  <si>
    <t xml:space="preserve">    D31 - SPOLUPRACE S DODAVATELEM PRI</t>
  </si>
  <si>
    <t xml:space="preserve">    D32 - KOORDINACE POSTUPU PRACI</t>
  </si>
  <si>
    <t xml:space="preserve">    D33 - PROVEDENI REVIZNICH ZKOUSEK</t>
  </si>
  <si>
    <t xml:space="preserve">    D34 - DLE ČSN 33 2000-6 ed.2</t>
  </si>
  <si>
    <t>Dodávky rozvaděče RH</t>
  </si>
  <si>
    <t>Dodávky rozvaděče dle schématu</t>
  </si>
  <si>
    <t>Výroba, zkoušky, atesty</t>
  </si>
  <si>
    <t>Montážní materiál a práce</t>
  </si>
  <si>
    <t>OCELOVÝ PÁSEK POZINKOVANÝ</t>
  </si>
  <si>
    <t>FeZn30x4 (0,95 kg/m), pevně</t>
  </si>
  <si>
    <t>OCELOVÝ DRÁT POZINKOVANÝ</t>
  </si>
  <si>
    <t>FeZn-D10 (0,62kg/m), pevně</t>
  </si>
  <si>
    <t>Vodič AlMgSi Rd 8 polotvrdý</t>
  </si>
  <si>
    <t>PODPĚRA VEDENÍ</t>
  </si>
  <si>
    <t>PV21c na ploch.střechy-plast-štěrk</t>
  </si>
  <si>
    <t>PV22a pod tašky, šindele i eternit</t>
  </si>
  <si>
    <t>SVORKA FeZn</t>
  </si>
  <si>
    <t>SU univerzální</t>
  </si>
  <si>
    <t>SZa zkušební</t>
  </si>
  <si>
    <t>SK křížová</t>
  </si>
  <si>
    <t>SR3b spoj pásek-drát</t>
  </si>
  <si>
    <t>OCHRANNÝ ÚHELNÍK A DRŽÁK</t>
  </si>
  <si>
    <t>OU1,7 ohranný úhelník 1700 mm</t>
  </si>
  <si>
    <t>DOUa-20 držák úhelníku do zdi 20 mm</t>
  </si>
  <si>
    <t>SVORKOVNICE HLAVNIHO</t>
  </si>
  <si>
    <t>Pospojování</t>
  </si>
  <si>
    <t>VODIČ PRO POSPOJOVÁNÍ</t>
  </si>
  <si>
    <t>CY6 Žlutozelený, pevně</t>
  </si>
  <si>
    <t>JÍMACÍ TYČ</t>
  </si>
  <si>
    <t>JV1,5 1,5 m</t>
  </si>
  <si>
    <t>Držák jímací tyče na hřeben</t>
  </si>
  <si>
    <t>JV1,0 1m</t>
  </si>
  <si>
    <t>Držák jímací tyče</t>
  </si>
  <si>
    <t>Pomocný jímač 500mm</t>
  </si>
  <si>
    <t>Svítidlo A - LED downlight, hliníkový korpus, opálový skleněný kryt, 15W, 1500lm, 4000K</t>
  </si>
  <si>
    <t>Svítidlo B - LED downlight, hliníkový korpus, opálový skleněný kryt, 20W, 2100lm, 4000K</t>
  </si>
  <si>
    <t>Svítidlo C - LED panel, hliníkový rámeček, opálový kryt, čtverec 600x600mm, 35W, 4400lm, 4000K</t>
  </si>
  <si>
    <t>Svítidlo E - Přisazené LED svítidlo, opálový PMMA kryt, průměr 285mm, 20W, 2150lm, 4000K</t>
  </si>
  <si>
    <t>Svítidlo F - LED panel, UGR&lt;19, hliníkový rámeček, mikroprizmatický kryt, čtverec 600x600m, 35W, 4500lm, 4000K</t>
  </si>
  <si>
    <t>Svítidlo G - LED panel, UGR&lt;19, hliníkový rámeček, mikroprizmatický kryt, čtverec 600x600mm, 24W, 3100lm, 4000K</t>
  </si>
  <si>
    <t>Svítidlo H - LED downlight, hliníkový korpus, opálový skleněný kryt, 28W, 3000lm, 4000K</t>
  </si>
  <si>
    <t>Svítidlo O - Závěsné LED svítidlo, opálová skleněná koule, průměr 20W, 3000lm, 2700K</t>
  </si>
  <si>
    <t>Svítidlo K - LED prachotěsné svítidlo, polyesterové tělo, opálový PC kryt, IK08, 20W, 2750lm, 4000K</t>
  </si>
  <si>
    <t>Svítidlo L - Kruhové designové  LED svítidlo, přisazené/závěsné, opálový kryt, Ø 400mm, 28W, 3300lm, 4000K</t>
  </si>
  <si>
    <t>Svítidlo N - LED nouzové svítidlo, vestavné, univerzální optika, 3W</t>
  </si>
  <si>
    <t>Svítdilo N1 - LED nouzové svítidlo vestavné, optika pro únikové cesty, 2,2W, 380lm, 6500K</t>
  </si>
  <si>
    <t>Svítidlo L1 - Nástěnná lampa - LED, příkon 4,5 W, světelný tok 1000 lm, teplé světlo (2700 K),4,5W, 1000lm, 2700K, s pohybovím čidlem IP44</t>
  </si>
  <si>
    <t>Svítidlo M - Nástěnná lampa - LED, příkon 4,5 W, světelný tok 1000 lm, teplé světlo (2700 K),4,5W, 1000lm, 2700K, IP44</t>
  </si>
  <si>
    <t>Piktogram - fotoluminiscenční tabulka</t>
  </si>
  <si>
    <t>Svítidlo O - LED nástěnné svítidlo 8W, 660lm</t>
  </si>
  <si>
    <t>STROJEK SPÍNAČE "TANGO"</t>
  </si>
  <si>
    <t>3558-A01340 1-pól.vyp.(1)</t>
  </si>
  <si>
    <t>3558-A05340 sériov.přep.(5)</t>
  </si>
  <si>
    <t>3558-A06340 střídav.přep.(6)</t>
  </si>
  <si>
    <t>KRYT SPÍNAČE "TANGO" BARVA BÍLÁ</t>
  </si>
  <si>
    <t>3558A-A652 B 2 páčky</t>
  </si>
  <si>
    <t>3558A-A651 B 1 páčka</t>
  </si>
  <si>
    <t>3558-A91342 tlačítko(1/0)</t>
  </si>
  <si>
    <t>RÁMEČEK PRO PŘÍSTROJE "TANGO" BARVA BÍLÁ</t>
  </si>
  <si>
    <t>3901A-B10 B jednoduchý</t>
  </si>
  <si>
    <t>KABEL SE ZVÝŠENOU ODOLNOSTÍ PROTI ŠÍŘENÍ PLAMENE, BARVA PLÁŠTĚ ORANŽOVÁ, TŘÍDA REAKCE NA OHEŇ - B2 c</t>
  </si>
  <si>
    <t>1-CXKH-R-J 5x2,5 , pevně</t>
  </si>
  <si>
    <t>1-CXKH-R-J 5x4 , pevně</t>
  </si>
  <si>
    <t>1-CXKH-R-J 3x1,5 , pevně</t>
  </si>
  <si>
    <t>1-CXKH-R-O 3x1,5 , pevně</t>
  </si>
  <si>
    <t>1-CXKH-R-J 3x2,5 , pevně</t>
  </si>
  <si>
    <t>KABEL SILOVÝ,IZOLACE PVC S VODIČEM PE</t>
  </si>
  <si>
    <t>CYKY-J 3x2,5 , pevně</t>
  </si>
  <si>
    <t>CYKY-J 3x1,5 , pevně</t>
  </si>
  <si>
    <t>CYKY-J 5x4 , pevně</t>
  </si>
  <si>
    <t>KABEL SILOVÝ,IZOLACE PVC BEZ VODIČE PE</t>
  </si>
  <si>
    <t>CYKY-O 5x1,5 , pevně</t>
  </si>
  <si>
    <t>Žaluziový přepínač</t>
  </si>
  <si>
    <t>Dali ovladač</t>
  </si>
  <si>
    <t>Napájecí zdroj DALI</t>
  </si>
  <si>
    <t>Stmívatelný DALI driver</t>
  </si>
  <si>
    <t>Bezpečnostní spínač TOTAL STOP</t>
  </si>
  <si>
    <t>PRAFlaDur-O 3x1,5 RE P60-R , pevně</t>
  </si>
  <si>
    <t>Pohybové čidlo (PIR)</t>
  </si>
  <si>
    <t>ZÁSUVKA DOMOVNÍ "TANGO", BARVA BÍLÁ, KOMPLETNÍ</t>
  </si>
  <si>
    <t>5519A-A02357 B 2p+PE</t>
  </si>
  <si>
    <t>ZÁSUVKA TANGO S VÍČKEM, IP44</t>
  </si>
  <si>
    <t>5518A-2999 B 2p+PE, bílá</t>
  </si>
  <si>
    <t>RÁMEČEK PRO PŘÍSTROJE REFLEX BARVA BÍLÁ, PRO VODOROVNOU I SVISLOU MONTÁŽ</t>
  </si>
  <si>
    <t>1725-0-0936 dvojnásobný</t>
  </si>
  <si>
    <t>1725-0-0944 trojnásobný</t>
  </si>
  <si>
    <t>ZÁSUVKA NASTĚNNÁ IP55</t>
  </si>
  <si>
    <t>5518-2750 2p+PE,venkovní</t>
  </si>
  <si>
    <t>VYSEKANI KAPES VE ZDIVU</t>
  </si>
  <si>
    <t>CIHELNEM PRO KRABICE</t>
  </si>
  <si>
    <t>100x100x50 mm</t>
  </si>
  <si>
    <t>VYSEKANI RYH VE ZDIVU</t>
  </si>
  <si>
    <t>CIHELNEM - HLOUBKA 30mm</t>
  </si>
  <si>
    <t>Sire 70 mm</t>
  </si>
  <si>
    <t>KRABICE PŘÍSTROJOVÁ POD OMÍTKU</t>
  </si>
  <si>
    <t>KP 67/2 70x45</t>
  </si>
  <si>
    <t>CYKY-J 4x16 , pevně</t>
  </si>
  <si>
    <t>Tuhá chránička světlost 61 mm, pevně</t>
  </si>
  <si>
    <t>Fólie vystražná, šíže 35cm, červená</t>
  </si>
  <si>
    <t>KABEL SILOVÝ,IZOLACE PVC</t>
  </si>
  <si>
    <t>CYKY-J 3x4 , pevně</t>
  </si>
  <si>
    <t>OHEBNÁ CHRÁNIČKA KOPOFLEX</t>
  </si>
  <si>
    <t>KF 09040_FA světlost 32 mm, pevně</t>
  </si>
  <si>
    <t>Podružný materiál</t>
  </si>
  <si>
    <t>Montážní materiál a práce FVE</t>
  </si>
  <si>
    <t>StřídačHYBRID G4 12.0-D</t>
  </si>
  <si>
    <t>Panel FVE 505Wp vč. konstrukce na ploché střechy</t>
  </si>
  <si>
    <t>Čtyřkvadrátový elektroměr, příme měření, komunikace</t>
  </si>
  <si>
    <t>Řídící jednotka optimizérů</t>
  </si>
  <si>
    <t>Optimizér</t>
  </si>
  <si>
    <t>Kabel vysokonapěťový vč. konektorů</t>
  </si>
  <si>
    <t>Rozvaděč DC - 2 stringy</t>
  </si>
  <si>
    <t>Rozvaděč AC  12kW</t>
  </si>
  <si>
    <t>HZS</t>
  </si>
  <si>
    <t>Výrobní dokumentace</t>
  </si>
  <si>
    <t>HODINOVE ZUCTOVACI SAZBY</t>
  </si>
  <si>
    <t>Priprava ke komplexni zkousce</t>
  </si>
  <si>
    <t>Zkusebni provoz</t>
  </si>
  <si>
    <t>Zauceni obsluhy</t>
  </si>
  <si>
    <t>SPOLUPRACE S DODAVATELEM PRI</t>
  </si>
  <si>
    <t>zapojovani a zkouskach</t>
  </si>
  <si>
    <t>KOORDINACE POSTUPU PRACI</t>
  </si>
  <si>
    <t>S ostatnimi profesemi</t>
  </si>
  <si>
    <t>PROVEDENI REVIZNICH ZKOUSEK</t>
  </si>
  <si>
    <t>D34</t>
  </si>
  <si>
    <t>DLE ČSN 33 2000-6 ed.2</t>
  </si>
  <si>
    <t>Revizni technik</t>
  </si>
  <si>
    <t>Spoluprace s reviz.technikem</t>
  </si>
  <si>
    <t>-806674987</t>
  </si>
  <si>
    <t>SO 01.D.1.2.E - SLABOPROUDÁ ELEKTROINSTALACE</t>
  </si>
  <si>
    <t>D1 - Montážní materiál a práce sestra - pacient</t>
  </si>
  <si>
    <t>D2 - Montážní materiál a práce slaboproudy</t>
  </si>
  <si>
    <t>D3 - Montážní materiál a práce Domácí telefon</t>
  </si>
  <si>
    <t>Montážní materiál a práce sestra - pacient</t>
  </si>
  <si>
    <t>Terminál personálu IP Acrios</t>
  </si>
  <si>
    <t>Zásuvka ethernet IP</t>
  </si>
  <si>
    <t>Systémový server VoIP Acrios</t>
  </si>
  <si>
    <t>Napáječ 350W 24V IP</t>
  </si>
  <si>
    <t>Táhlo nouzového volání  IP</t>
  </si>
  <si>
    <t>Táhlo nouzového volání s talčítkem IP</t>
  </si>
  <si>
    <t>Světlo IP</t>
  </si>
  <si>
    <t>Switch modul ZPT IP</t>
  </si>
  <si>
    <t>Switch 8 portu</t>
  </si>
  <si>
    <t>Kabel CHKE-R 2 x 2,5</t>
  </si>
  <si>
    <t>Kabel UTP Cat5E LSOH</t>
  </si>
  <si>
    <t>Konektor RJ45 vrácení přeměření</t>
  </si>
  <si>
    <t>Kontrola a otestování rozvodného vedení</t>
  </si>
  <si>
    <t>kpl</t>
  </si>
  <si>
    <t>Kontrola provozu a zaškolení</t>
  </si>
  <si>
    <t>Odbočná krabice KO97</t>
  </si>
  <si>
    <t>Odbočná krabice KT250</t>
  </si>
  <si>
    <t>Krabice univerzální KU68</t>
  </si>
  <si>
    <t>Naprogramování a konfigurace systému</t>
  </si>
  <si>
    <t>SW aktivace združeného provozu</t>
  </si>
  <si>
    <t>SW historie volání</t>
  </si>
  <si>
    <t>SW licence účastníka</t>
  </si>
  <si>
    <t>SW MediCall Smartphone</t>
  </si>
  <si>
    <t>Trubka HFX prům. 25 mm</t>
  </si>
  <si>
    <t>Instalační rámek malý</t>
  </si>
  <si>
    <t>Instalační rámek velký (KJ KJD VKJ)</t>
  </si>
  <si>
    <t>Zkratovací propojka (jumper)</t>
  </si>
  <si>
    <t>Instalační rámek malý (SIJ)</t>
  </si>
  <si>
    <t>Instalační rámek malý (ZE)</t>
  </si>
  <si>
    <t>Instalační rámek malý (ZU ZVST)</t>
  </si>
  <si>
    <t>Montážní materiál a práce slaboproudy</t>
  </si>
  <si>
    <t>Zásuvka dat. RJ45 2 vývody (bez konektorů) - bílá</t>
  </si>
  <si>
    <t>Zásuvka dat. RJ45 1 vývody (bez konektorů) - bílá</t>
  </si>
  <si>
    <t>Konektor RJ-45 UTP Cat.6a pro instalační kabel</t>
  </si>
  <si>
    <t>19" patchpanel kompaktní, 24xRJ-45 nestíněný Cat.6 de-embedded, s vyvazovací lištou</t>
  </si>
  <si>
    <t>Napájecí panel 19"</t>
  </si>
  <si>
    <t>Stojanový rozvaděč 19", v. 21 U ( 1044mm) 600x600</t>
  </si>
  <si>
    <t>ventilační jednotka, 2x ventilátor, 230V, s termostatem</t>
  </si>
  <si>
    <t>Autonomní opticko-kouřový požární detektor napájený baterií, vestavěná siréna a LED signalizace</t>
  </si>
  <si>
    <t>Kabel UTP cat.6</t>
  </si>
  <si>
    <t>Montážní materiál a práce Domácí telefon</t>
  </si>
  <si>
    <t>Odpovídající jednotka Indoor View, černá verze.</t>
  </si>
  <si>
    <t>Vnitřní krabice pro zapuštěnou instalaci</t>
  </si>
  <si>
    <t>IP interkom -  venkovní jednotka s kamerou v HD rozlišení. Provedení antivandal.</t>
  </si>
  <si>
    <t>Rámeček pro interkom</t>
  </si>
  <si>
    <t>Transformátor 12 V pro elektrický zámek</t>
  </si>
  <si>
    <t>Kabel JY-(St) Y 2x2x0,8</t>
  </si>
  <si>
    <t>1558325822</t>
  </si>
  <si>
    <t>SO 01.D.1.2.F - MAR</t>
  </si>
  <si>
    <t>D1 - Dodávky řídícího systému</t>
  </si>
  <si>
    <t>D2 - Dodávky rozvaděče R-MAR</t>
  </si>
  <si>
    <t xml:space="preserve">    D3 - Spínané napájecí zdroje v provedení na DIN lištu pro MŘJ, ventily, servopohony</t>
  </si>
  <si>
    <t>D4 - Montážní materiál a práce</t>
  </si>
  <si>
    <t xml:space="preserve">    D5 - ODPOROVÝ   SNÍMAČ   TEPLOTY PROSTOROVÝ - VENKOVNÍ, Rozsah -30až+100°C,  Krytí IP65, typ:</t>
  </si>
  <si>
    <t xml:space="preserve">    D6 - KABEL SILOVÝ,IZOLACE PVC</t>
  </si>
  <si>
    <t xml:space="preserve">    D7 - SILOVÉ KABELY S MALÝM MNOŽSTVÍM UVOLNĚNÉHO TEPLA PŘI POŽÁRU</t>
  </si>
  <si>
    <t xml:space="preserve">    D8 - SDĚLOVACÍ KABEL</t>
  </si>
  <si>
    <t xml:space="preserve">    D9 - TRUBKA OHEBNÁ STŘEDNÍ  MECHANICKÁ O   DOLNOST S PROTAHOVACÍM    DRÁTEM</t>
  </si>
  <si>
    <t xml:space="preserve">    D10 - TRUBKA TUHÁ VYSOKÁ MECHANICKÁ ODOLNOST ČERNÁ</t>
  </si>
  <si>
    <t xml:space="preserve">    D11 - KRABICE PŘÍSTROJOVÁ POD OMÍTKU</t>
  </si>
  <si>
    <t xml:space="preserve">    D12 - VYSEKANI KAPES VE ZDIVU</t>
  </si>
  <si>
    <t xml:space="preserve">    D13 - CIHELNEM PRO KRABICE</t>
  </si>
  <si>
    <t xml:space="preserve">    D14 - VYSEKANI RYH VE ZDIVU</t>
  </si>
  <si>
    <t xml:space="preserve">    D15 - CIHELNEM - HLOUBKA 50mm</t>
  </si>
  <si>
    <t>D16 - HZS</t>
  </si>
  <si>
    <t xml:space="preserve">    D17 - HODINOVE ZUCTOVACI SAZBY</t>
  </si>
  <si>
    <t xml:space="preserve">    D18 - SPOLUPRACE S DODAVATELEM PRI</t>
  </si>
  <si>
    <t xml:space="preserve">    D19 - KOORDINACE POSTUPU PRACI</t>
  </si>
  <si>
    <t xml:space="preserve">    D20 - PROVEDENI REVIZNICH ZKOUSEK</t>
  </si>
  <si>
    <t xml:space="preserve">    D21 - DLE ČSN 33 2000-6 ed.2</t>
  </si>
  <si>
    <t>Dodávky řídícího systému</t>
  </si>
  <si>
    <t>DDC regulátor, TFT, 800x480 bodů, 7", dotyk., RS485, 1x slot EM-xx, 1x slot EMW-xx, Ethernet, SD, webserver</t>
  </si>
  <si>
    <t>Rozšiřující modul galvanicky oddělené RS485 (-40..+70°C)</t>
  </si>
  <si>
    <t>Modul 8x analog IN, 8x digital OUT 24V ss, 300 mA, galv. Oddělení, MODBUS</t>
  </si>
  <si>
    <t>Dodávky rozvaděče R-MAR</t>
  </si>
  <si>
    <t>Rozvaděč ocelovlechový 600x400x300 s MD</t>
  </si>
  <si>
    <t>Hlavní vypínač 32A/1</t>
  </si>
  <si>
    <t>LTE-6B-1 Jistič, In 6 A, Ue AC 230/400 V / DC 72 V, charakteristika B, 1pól, Icn 6 kA</t>
  </si>
  <si>
    <t>Spínané napájecí zdroje v provedení na DIN lištu pro MŘJ, ventily, servopohony</t>
  </si>
  <si>
    <t>DR-60-24 Spínaný zdroj MW 60W/24V DC</t>
  </si>
  <si>
    <t>Svorka pro pojistku</t>
  </si>
  <si>
    <t>Svorka řadová</t>
  </si>
  <si>
    <t>Pomocný montážní materiál</t>
  </si>
  <si>
    <t>ODPOROVÝ   SNÍMAČ   TEPLOTY PROSTOROVÝ - VENKOVNÍ, Rozsah -30až+100°C,  Krytí IP65, typ:</t>
  </si>
  <si>
    <t>Ni1000</t>
  </si>
  <si>
    <t>SILOVÉ KABELY S MALÝM MNOŽSTVÍM UVOLNĚNÉHO TEPLA PŘI POŽÁRU</t>
  </si>
  <si>
    <t>PRAFlaSafe X-O 3x1,5 RE , pevně</t>
  </si>
  <si>
    <t>PRAFlaSafe X-J 3x1,5 RE , pevně</t>
  </si>
  <si>
    <t>SDĚLOVACÍ KABEL</t>
  </si>
  <si>
    <t>J-Y(St)Y 1x2x0,8 , pevně</t>
  </si>
  <si>
    <t>J-Y(St)Y 2x2x0,8 , pevně</t>
  </si>
  <si>
    <t>PŘÍCHYTKA TYP OMEGA</t>
  </si>
  <si>
    <t>PŘÍCHYTKA OBOUSTRANNÁ</t>
  </si>
  <si>
    <t>PŘÍCHYTKA JEDNOSTRANNÁ</t>
  </si>
  <si>
    <t>TRUBKA OHEBNÁ STŘEDNÍ  MECHANICKÁ O   DOLNOST S PROTAHOVACÍM    DRÁTEM</t>
  </si>
  <si>
    <t>d 20  mm, pevně</t>
  </si>
  <si>
    <t>TRUBKA TUHÁ VYSOKÁ MECHANICKÁ ODOLNOST ČERNÁ</t>
  </si>
  <si>
    <t>d 16  mm, pevně</t>
  </si>
  <si>
    <t>CIHELNEM - HLOUBKA 50mm</t>
  </si>
  <si>
    <t>Výrobní dokumentace rozvaděče</t>
  </si>
  <si>
    <t>Programování DDC regulátoru</t>
  </si>
  <si>
    <t>Vizualizace dat na webserveru</t>
  </si>
  <si>
    <t>Komunikace modbus - nastavení</t>
  </si>
  <si>
    <t>Dokumentace skutečného provedení</t>
  </si>
  <si>
    <t>2011412029</t>
  </si>
  <si>
    <t>D.3 - DOKUMENTACE STAVEBNĚ KONSTRUKČNÍHO ŘEŠENÍ</t>
  </si>
  <si>
    <t>N00 - Stavební objekt</t>
  </si>
  <si>
    <t>Stavební objekt</t>
  </si>
  <si>
    <t>N00_R01</t>
  </si>
  <si>
    <t>součástí D.1.1 _ POLOŽKA NEOBSAZENA - NENACEŇOVAT</t>
  </si>
  <si>
    <t>-1395278954</t>
  </si>
  <si>
    <t>D.4 - POŽÁRNĚ BEZPEČNOSTNÍ ŘEŠENÍ</t>
  </si>
  <si>
    <t>2106279551</t>
  </si>
  <si>
    <t>SO 02 - DOMOV PRO OSOBY SE ZDRAVOTNÍM POSTÍŽENÍM (DOZP + CHB)</t>
  </si>
  <si>
    <t>"HTÚ_viz C.7" (121,5)</t>
  </si>
  <si>
    <t>624,164*10 'Přepočtené koeficientem množství</t>
  </si>
  <si>
    <t>"HTÚ_viz C.7" (80,2)</t>
  </si>
  <si>
    <t>80,2*1,1 'Přepočtené koeficientem množství</t>
  </si>
  <si>
    <t>624,164*2 'Přepočtené koeficientem množství</t>
  </si>
  <si>
    <t>-1478992165</t>
  </si>
  <si>
    <t>D.1.1.1 - ARCHITEKTONICKO-STAVEBNÍ ŘEŠENÍ_ZAHRADNÍ DOMEK</t>
  </si>
  <si>
    <t xml:space="preserve">      38 - Různé svislé a kompletní konstrukce</t>
  </si>
  <si>
    <t>122251101</t>
  </si>
  <si>
    <t>Odkopávky a prokopávky nezapažené v hornině třídy těžitelnosti I skupiny 3 objem do 20 m3 strojně</t>
  </si>
  <si>
    <t>259681647</t>
  </si>
  <si>
    <t>https://podminky.urs.cz/item/CS_URS_2025_02/122251101</t>
  </si>
  <si>
    <t>"viz D.1.1.2.5.14_ZD" 6,0*6,0*0,4</t>
  </si>
  <si>
    <t>132251101</t>
  </si>
  <si>
    <t>Hloubení rýh nezapažených š do 800 mm v hornině třídy těžitelnosti I skupiny 3 objem do 20 m3 strojně</t>
  </si>
  <si>
    <t>-2036803974</t>
  </si>
  <si>
    <t>https://podminky.urs.cz/item/CS_URS_2025_02/132251101</t>
  </si>
  <si>
    <t>"viz D.1.1.2.5.14_ZD" 0,8*0,8*(20,68)</t>
  </si>
  <si>
    <t>1841675957</t>
  </si>
  <si>
    <t>-357696322</t>
  </si>
  <si>
    <t>27,635*10 'Přepočtené koeficientem množství</t>
  </si>
  <si>
    <t>-325278525</t>
  </si>
  <si>
    <t>27,635*2 'Přepočtené koeficientem množství</t>
  </si>
  <si>
    <t>1419256405</t>
  </si>
  <si>
    <t>-1000959002</t>
  </si>
  <si>
    <t>585689052</t>
  </si>
  <si>
    <t>3,929*1,1 'Přepočtené koeficientem množství</t>
  </si>
  <si>
    <t>-984264837</t>
  </si>
  <si>
    <t>"viz D.1.1.2.5.14_ZD"</t>
  </si>
  <si>
    <t>"pásy" (0,8*20,68)</t>
  </si>
  <si>
    <t>"deska" (4,95*4,79)</t>
  </si>
  <si>
    <t>-196457692</t>
  </si>
  <si>
    <t>"viz D.1.1.2.5.14_ZD" (0,8*0,1*20,68)+(4,95*4,79*0,3)</t>
  </si>
  <si>
    <t>439087247</t>
  </si>
  <si>
    <t>"viz D.1.1.2.5.14_ZD" 4,95*4,79*0,1</t>
  </si>
  <si>
    <t>615591176</t>
  </si>
  <si>
    <t>"viz D.1.1.2.5.14_ZD" (4,95+4,79)*2*0,1</t>
  </si>
  <si>
    <t>-490516719</t>
  </si>
  <si>
    <t>273362021</t>
  </si>
  <si>
    <t>Výztuž základových desek svařovanými sítěmi Kari</t>
  </si>
  <si>
    <t>1338895438</t>
  </si>
  <si>
    <t>https://podminky.urs.cz/item/CS_URS_2025_02/273362021</t>
  </si>
  <si>
    <t>"viz D.1.1.2.5.14_ZD" 4,95*4,79*2*(4,44*1,25)/1000</t>
  </si>
  <si>
    <t>274313811</t>
  </si>
  <si>
    <t>Základové pasy z betonu tř. C 25/30</t>
  </si>
  <si>
    <t>1725272144</t>
  </si>
  <si>
    <t>https://podminky.urs.cz/item/CS_URS_2025_02/274313811</t>
  </si>
  <si>
    <t>"viz D.1.1.2.5.14_ZD" 0,5*0,8*20,68</t>
  </si>
  <si>
    <t>-1431338372</t>
  </si>
  <si>
    <t>"viz D.1.1.2.5.14_ZD" 2*0,8*20,68</t>
  </si>
  <si>
    <t>-479969753</t>
  </si>
  <si>
    <t>279113152</t>
  </si>
  <si>
    <t>Základová zeď tl přes 150 do 200 mm z tvárnic ztraceného bednění včetně výplně z betonu tř. C 25/30</t>
  </si>
  <si>
    <t>-712235820</t>
  </si>
  <si>
    <t>https://podminky.urs.cz/item/CS_URS_2025_02/279113152</t>
  </si>
  <si>
    <t>"viz D.1.1.2.5.14_ZD" 0,25*20,68</t>
  </si>
  <si>
    <t>Různé svislé a kompletní konstrukce</t>
  </si>
  <si>
    <t>380015R01</t>
  </si>
  <si>
    <t xml:space="preserve">Dodávka a provedení _ kompletní skladba SKV 01zd - svislá obvodová konstrukce včetně výplní </t>
  </si>
  <si>
    <t>-1641852505</t>
  </si>
  <si>
    <t>"viz D.1.1.2.5.14_ZD" (2,15*(19,48))</t>
  </si>
  <si>
    <t>380015R02</t>
  </si>
  <si>
    <t>Dodávka a provedení _ kompletní skladba ZPS 01zd - střešní konstrukce</t>
  </si>
  <si>
    <t>-1569936494</t>
  </si>
  <si>
    <t>"viz D.1.1.2.5.14_ZD" (4,95*4,79)</t>
  </si>
  <si>
    <t>632451234</t>
  </si>
  <si>
    <t>Potěr cementový samonivelační litý C25 tl přes 45 do 50 mm</t>
  </si>
  <si>
    <t>176984236</t>
  </si>
  <si>
    <t>https://podminky.urs.cz/item/CS_URS_2025_02/632451234</t>
  </si>
  <si>
    <t>"viz D.1.1.2.5.14_ZD_podlaha" (23,71)</t>
  </si>
  <si>
    <t>1845171298</t>
  </si>
  <si>
    <t>998011001</t>
  </si>
  <si>
    <t>Přesun hmot pro budovy v do 6 m</t>
  </si>
  <si>
    <t>-1052718275</t>
  </si>
  <si>
    <t>https://podminky.urs.cz/item/CS_URS_2025_02/998011001</t>
  </si>
  <si>
    <t>766210602</t>
  </si>
  <si>
    <t>-1473114131</t>
  </si>
  <si>
    <t>23,71*0,00033 'Přepočtené koeficientem množství</t>
  </si>
  <si>
    <t>-792817644</t>
  </si>
  <si>
    <t>1325716804</t>
  </si>
  <si>
    <t>23,71*1,1655 'Přepočtené koeficientem množství</t>
  </si>
  <si>
    <t>998711111</t>
  </si>
  <si>
    <t>Přesun hmot tonážní pro izolace proti vodě, vlhkosti a plynům s omezením mechanizace v objektech v do 6 m</t>
  </si>
  <si>
    <t>-1193885473</t>
  </si>
  <si>
    <t>https://podminky.urs.cz/item/CS_URS_2025_02/998711111</t>
  </si>
  <si>
    <t>783923171</t>
  </si>
  <si>
    <t>Penetrační akrylátový nátěr hrubých betonových podlah</t>
  </si>
  <si>
    <t>390111621</t>
  </si>
  <si>
    <t>https://podminky.urs.cz/item/CS_URS_2025_02/783923171</t>
  </si>
  <si>
    <t>783933151</t>
  </si>
  <si>
    <t>Penetrační epoxidový nátěr hladkých betonových podlah</t>
  </si>
  <si>
    <t>-756471638</t>
  </si>
  <si>
    <t>https://podminky.urs.cz/item/CS_URS_2025_02/783933151</t>
  </si>
  <si>
    <t>78393716R</t>
  </si>
  <si>
    <t xml:space="preserve">Krycí dvojnásobný nátěr betonové podlahy - dvousložkový color na bázi epoxidové pryskyřice </t>
  </si>
  <si>
    <t>1200459480</t>
  </si>
  <si>
    <t>SO 02.D.1.2.A - ZDRAVOTNĚ TECHNICKÉ INSTALACE</t>
  </si>
  <si>
    <t>1971466331</t>
  </si>
  <si>
    <t>1053498792</t>
  </si>
  <si>
    <t>-133333842</t>
  </si>
  <si>
    <t>499768346</t>
  </si>
  <si>
    <t>722495848</t>
  </si>
  <si>
    <t>-898796941</t>
  </si>
  <si>
    <t>-1721793962</t>
  </si>
  <si>
    <t>1681410811</t>
  </si>
  <si>
    <t>1150881127</t>
  </si>
  <si>
    <t>263247376</t>
  </si>
  <si>
    <t>1442119257</t>
  </si>
  <si>
    <t>1438041125</t>
  </si>
  <si>
    <t>1380781116</t>
  </si>
  <si>
    <t>-1891149594</t>
  </si>
  <si>
    <t>-1631687199</t>
  </si>
  <si>
    <t>30*1,03 "Přepočtené koeficientem množství</t>
  </si>
  <si>
    <t>1168749384</t>
  </si>
  <si>
    <t>-964516616</t>
  </si>
  <si>
    <t>90*1,03 "Přepočtené koeficientem množství</t>
  </si>
  <si>
    <t>675956524</t>
  </si>
  <si>
    <t>1798658081</t>
  </si>
  <si>
    <t>597001162</t>
  </si>
  <si>
    <t>1320535948</t>
  </si>
  <si>
    <t>-1097398088</t>
  </si>
  <si>
    <t>708819575</t>
  </si>
  <si>
    <t>85248913</t>
  </si>
  <si>
    <t>-1807862558</t>
  </si>
  <si>
    <t>614885432</t>
  </si>
  <si>
    <t>-837671046</t>
  </si>
  <si>
    <t>-1194176080</t>
  </si>
  <si>
    <t>133407802</t>
  </si>
  <si>
    <t>-1887974368</t>
  </si>
  <si>
    <t>909402460</t>
  </si>
  <si>
    <t>-1472095333</t>
  </si>
  <si>
    <t>14370175</t>
  </si>
  <si>
    <t>-1112649896</t>
  </si>
  <si>
    <t>-2102063273</t>
  </si>
  <si>
    <t>-839630362</t>
  </si>
  <si>
    <t>-163322527</t>
  </si>
  <si>
    <t>1769131319</t>
  </si>
  <si>
    <t>1191534862</t>
  </si>
  <si>
    <t>1040807183</t>
  </si>
  <si>
    <t>-1326519177</t>
  </si>
  <si>
    <t>-1663716837</t>
  </si>
  <si>
    <t>-1760742177</t>
  </si>
  <si>
    <t>-83371741</t>
  </si>
  <si>
    <t>1779521734</t>
  </si>
  <si>
    <t>-52780111</t>
  </si>
  <si>
    <t>1780989231</t>
  </si>
  <si>
    <t>-413182362</t>
  </si>
  <si>
    <t>543938043</t>
  </si>
  <si>
    <t>1061255384</t>
  </si>
  <si>
    <t>1402990068</t>
  </si>
  <si>
    <t>-1655541497</t>
  </si>
  <si>
    <t>1970615076</t>
  </si>
  <si>
    <t>-1454447193</t>
  </si>
  <si>
    <t>-1607025929</t>
  </si>
  <si>
    <t>986380502</t>
  </si>
  <si>
    <t>-2117461802</t>
  </si>
  <si>
    <t>-902935388</t>
  </si>
  <si>
    <t>-588573997</t>
  </si>
  <si>
    <t>-1973886974</t>
  </si>
  <si>
    <t>300359566</t>
  </si>
  <si>
    <t>-955805174</t>
  </si>
  <si>
    <t>457248099</t>
  </si>
  <si>
    <t>859584497</t>
  </si>
  <si>
    <t>-1757104980</t>
  </si>
  <si>
    <t>-1692298842</t>
  </si>
  <si>
    <t>2001820537</t>
  </si>
  <si>
    <t>1090149701</t>
  </si>
  <si>
    <t>79189638</t>
  </si>
  <si>
    <t>2096125295</t>
  </si>
  <si>
    <t>-402138299</t>
  </si>
  <si>
    <t>101490362</t>
  </si>
  <si>
    <t>1223893828</t>
  </si>
  <si>
    <t>-1308081570</t>
  </si>
  <si>
    <t>-1951669501</t>
  </si>
  <si>
    <t>1239471933</t>
  </si>
  <si>
    <t>1133691339</t>
  </si>
  <si>
    <t>-73763517</t>
  </si>
  <si>
    <t>1899062266</t>
  </si>
  <si>
    <t>520794294</t>
  </si>
  <si>
    <t>1708174302</t>
  </si>
  <si>
    <t>305332255</t>
  </si>
  <si>
    <t>1080975179</t>
  </si>
  <si>
    <t>476166955</t>
  </si>
  <si>
    <t>190224836</t>
  </si>
  <si>
    <t>414391245</t>
  </si>
  <si>
    <t>-1829895036</t>
  </si>
  <si>
    <t>-1836463713</t>
  </si>
  <si>
    <t>-301751334</t>
  </si>
  <si>
    <t>256435599</t>
  </si>
  <si>
    <t>768022739</t>
  </si>
  <si>
    <t>-1597937298</t>
  </si>
  <si>
    <t>-386263085</t>
  </si>
  <si>
    <t>1778861904</t>
  </si>
  <si>
    <t>267009225</t>
  </si>
  <si>
    <t>2061106613</t>
  </si>
  <si>
    <t>SO 02.D.1.2.B - VYTÁPĚNÍ</t>
  </si>
  <si>
    <t>Poznámka k položce:_x000D_
Reverzibilní kompaktní tepelné čerpadlo vzduch/voda pro venkovní instalaci s invertorovou technologií o topném výkonu 11,7 kW A2/W35 dle EN14511 při 100% výkonu invertoru (COP=3,64 A2/W35 dle EN14825). Obsahuje fluorované skleníkové plyny R410A/3,300 kg/GWP2.088 /6,890 toCO2e Hermeticky uzavřeno_x000D_
---------------------------------------------------------------------------------------------------------------------_x000D_
Součástí vnitřního modulu je regulace HMC310, manometr, WIFI modul MX400, oběhové čerpadlo,_x000D_
elektrický kotel s modulací od 2 do 9 kW, pojistný ventil 3 bar._x000D_
Signalizace provozních stavů na předním krytu vnitřní jednotky. Součástí dodávky je čidlo topné vody a _x000D_
venkovní teploty,  filtrball_x000D_
Paket obsahuje:  Vnitřní jednotku TČ,  Venkovní jednotku TČ,  Topný kabel odvodu kondenzátu, Připojovací_x000D_
                           potrubí INPA pro venkovní jednotku</t>
  </si>
  <si>
    <t xml:space="preserve">SO 02.D.1.2.C - VZDUCHOTECHNIKA </t>
  </si>
  <si>
    <t>2000587362</t>
  </si>
  <si>
    <t>SO 02.D.1.2.D - SILNOPROUDÁ ELEKTROINSTALACE</t>
  </si>
  <si>
    <t>D2 - Dodávky rozvaděče RH - celkem</t>
  </si>
  <si>
    <t>D3 - Montážní materiál a práce</t>
  </si>
  <si>
    <t xml:space="preserve">    D4 - OCELOVÝ PÁSEK POZINKOVANÝ</t>
  </si>
  <si>
    <t xml:space="preserve">    D5 - OCELOVÝ DRÁT POZINKOVANÝ</t>
  </si>
  <si>
    <t xml:space="preserve">    D6 - PODPĚRA VEDENÍ</t>
  </si>
  <si>
    <t xml:space="preserve">    D7 - SVORKA FeZn</t>
  </si>
  <si>
    <t xml:space="preserve">    D8 - OCHRANNÝ ÚHELNÍK A DRŽÁK</t>
  </si>
  <si>
    <t xml:space="preserve">    D9 - SVORKOVNICE HLAVNIHO</t>
  </si>
  <si>
    <t xml:space="preserve">    D10 - VODIČ PRO POSPOJOVÁNÍ</t>
  </si>
  <si>
    <t xml:space="preserve">    D11 - JÍMACÍ TYČ</t>
  </si>
  <si>
    <t xml:space="preserve">    D12 - STROJEK SPÍNAČE "TANGO"</t>
  </si>
  <si>
    <t xml:space="preserve">    D13 - KRYT SPÍNAČE "TANGO" BARVA BÍLÁ</t>
  </si>
  <si>
    <t xml:space="preserve">    D14 - RÁMEČEK PRO PŘÍSTROJE "TANGO" BARVA BÍLÁ</t>
  </si>
  <si>
    <t xml:space="preserve">    D15 - KABEL SE ZVÝŠENOU ODOLNOSTÍ PROTI ŠÍŘENÍ PLAMENE, BARVA PLÁŠTĚ ORANŽOVÁ, TŘÍDA REAKCE NA OHEŇ - B2 c</t>
  </si>
  <si>
    <t xml:space="preserve">    D16 - KABEL SILOVÝ,IZOLACE PVC S VODIČEM PE</t>
  </si>
  <si>
    <t xml:space="preserve">    D17 - KABEL SILOVÝ,IZOLACE PVC BEZ VODIČE PE</t>
  </si>
  <si>
    <t xml:space="preserve">    D18 - ZÁSUVKA DOMOVNÍ "TANGO", BARVA BÍLÁ, KOMPLETNÍ</t>
  </si>
  <si>
    <t xml:space="preserve">    D19 - ZÁSUVKA TANGO S VÍČKEM, IP44</t>
  </si>
  <si>
    <t xml:space="preserve">    D20 - RÁMEČEK PRO PŘÍSTROJE REFLEX BARVA BÍLÁ, PRO VODOROVNOU I SVISLOU MONTÁŽ</t>
  </si>
  <si>
    <t xml:space="preserve">    D21 - ZÁSUVKA NASTĚNNÁ IP55</t>
  </si>
  <si>
    <t xml:space="preserve">    D22 - VYSEKANI KAPES VE ZDIVU</t>
  </si>
  <si>
    <t xml:space="preserve">    D23 - CIHELNEM PRO KRABICE</t>
  </si>
  <si>
    <t xml:space="preserve">    D24 - VYSEKANI RYH VE ZDIVU</t>
  </si>
  <si>
    <t xml:space="preserve">    D25 - CIHELNEM - HLOUBKA 30mm</t>
  </si>
  <si>
    <t xml:space="preserve">    D26 - KRABICE PŘÍSTROJOVÁ POD OMÍTKU</t>
  </si>
  <si>
    <t>D27 - Montážní materiál a práce FVE</t>
  </si>
  <si>
    <t>D28 - HZS</t>
  </si>
  <si>
    <t xml:space="preserve">    D29 - HODINOVE ZUCTOVACI SAZBY</t>
  </si>
  <si>
    <t xml:space="preserve">    D30 - SPOLUPRACE S DODAVATELEM PRI</t>
  </si>
  <si>
    <t xml:space="preserve">    D31 - KOORDINACE POSTUPU PRACI</t>
  </si>
  <si>
    <t xml:space="preserve">    D32 - PROVEDENI REVIZNICH ZKOUSEK</t>
  </si>
  <si>
    <t xml:space="preserve">    D33 - DLE ČSN 33 2000-6 ed.2</t>
  </si>
  <si>
    <t>Dodávky rozvaděče RH - celkem</t>
  </si>
  <si>
    <t>Svítidlo I - LED panel, UGR&lt;19, Ra 90, hliníkový rámeček, mikroprizmatický kryt, čtverec 600x600mm, 24W, 2650lm</t>
  </si>
  <si>
    <t>Svítidlo J - Závěsné LED svítidlo, opálová skleněná koule, průměr 400mm, 40W, 4100lm, 4000K</t>
  </si>
  <si>
    <t>Svítidlo L - Nástěnná lampa - LED, příkon 4,5 W, světelný tok 1000 lm, teplé světlo (2700 K),4,5W, 1000lm, 2700K, s pohybovím čidlem IP44</t>
  </si>
  <si>
    <t>696065553</t>
  </si>
  <si>
    <t>SO 02.D.1.2.E - SLABOPROUDÁ ELEKTROINSTALACE</t>
  </si>
  <si>
    <t>-513409256</t>
  </si>
  <si>
    <t>SO 02.D.1.2.F - MAR</t>
  </si>
  <si>
    <t>-1275349166</t>
  </si>
  <si>
    <t>1221748969</t>
  </si>
  <si>
    <t>SO 03 - ÚČELOVÁ KOMUNIKACE</t>
  </si>
  <si>
    <t xml:space="preserve">      18 - Zemní práce - povrchové úpravy terénu</t>
  </si>
  <si>
    <t xml:space="preserve">    8 - Vedení trubní dálková a přípojná</t>
  </si>
  <si>
    <t xml:space="preserve">      93 - Dokončovací konstrukce a práce inženýrských staveb</t>
  </si>
  <si>
    <t>122251102</t>
  </si>
  <si>
    <t>Odkopávky a prokopávky nezapažené v hornině třídy těžitelnosti I skupiny 3 objem do 50 m3 strojně</t>
  </si>
  <si>
    <t>415136448</t>
  </si>
  <si>
    <t>https://podminky.urs.cz/item/CS_URS_2025_02/122251102</t>
  </si>
  <si>
    <t>-887620737</t>
  </si>
  <si>
    <t>-2107504698</t>
  </si>
  <si>
    <t>"drenážní systém" (0,6*0,8*(65,5))</t>
  </si>
  <si>
    <t>-1572936102</t>
  </si>
  <si>
    <t>"odkopávky" (32,5+171,0)</t>
  </si>
  <si>
    <t>-133113975</t>
  </si>
  <si>
    <t>234,94*10 'Přepočtené koeficientem množství</t>
  </si>
  <si>
    <t>-42661484</t>
  </si>
  <si>
    <t>58344195R</t>
  </si>
  <si>
    <t xml:space="preserve">externí zásypový, nenamrzavý, zhutnitelný materiál _ vhodný pro podloží / násypy vozovek </t>
  </si>
  <si>
    <t>1044642085</t>
  </si>
  <si>
    <t>107*1,1 'Přepočtené koeficientem množství</t>
  </si>
  <si>
    <t>1935965022</t>
  </si>
  <si>
    <t>234,94*2 'Přepočtené koeficientem množství</t>
  </si>
  <si>
    <t>1376066654</t>
  </si>
  <si>
    <t>-1105509173</t>
  </si>
  <si>
    <t>-1438141147</t>
  </si>
  <si>
    <t>"ZP_vozovka" 840,4</t>
  </si>
  <si>
    <t>Zemní práce - povrchové úpravy terénu</t>
  </si>
  <si>
    <t>181111111</t>
  </si>
  <si>
    <t>Plošná úprava terénu do 500 m2 zemina skupiny 1 až 4 nerovnosti přes 50 do 100 mm v rovinně a svahu do 1:5</t>
  </si>
  <si>
    <t>698337915</t>
  </si>
  <si>
    <t>https://podminky.urs.cz/item/CS_URS_2025_02/181111111</t>
  </si>
  <si>
    <t>181351003</t>
  </si>
  <si>
    <t>Rozprostření ornice tl vrstvy do 200 mm pl do 100 m2 v rovině nebo ve svahu do 1:5 strojně</t>
  </si>
  <si>
    <t>97885105</t>
  </si>
  <si>
    <t>https://podminky.urs.cz/item/CS_URS_2025_02/181351003</t>
  </si>
  <si>
    <t>10364101R</t>
  </si>
  <si>
    <t>zemina pro terénní úpravy -  ornice</t>
  </si>
  <si>
    <t>-1145312273</t>
  </si>
  <si>
    <t xml:space="preserve">Poznámka k položce:_x000D_
Jednotková cena obsahuje veškeré potřebné přesuny._x000D_
</t>
  </si>
  <si>
    <t>170,13*0,165 'Přepočtené koeficientem množství</t>
  </si>
  <si>
    <t>181411131</t>
  </si>
  <si>
    <t>Založení parkového trávníku výsevem pl do 1000 m2 v rovině a ve svahu do 1:5</t>
  </si>
  <si>
    <t>-142121339</t>
  </si>
  <si>
    <t>https://podminky.urs.cz/item/CS_URS_2025_02/181411131</t>
  </si>
  <si>
    <t>00572410R</t>
  </si>
  <si>
    <t>osivo směs travní _ složení a specifikace dle PD a TZ</t>
  </si>
  <si>
    <t>1252473975</t>
  </si>
  <si>
    <t>170,13*0,03 'Přepočtené koeficientem množství</t>
  </si>
  <si>
    <t>181951111</t>
  </si>
  <si>
    <t>Úprava pláně v hornině třídy těžitelnosti I skupiny 1 až 3 bez zhutnění strojně</t>
  </si>
  <si>
    <t>-1558536302</t>
  </si>
  <si>
    <t>https://podminky.urs.cz/item/CS_URS_2025_02/181951111</t>
  </si>
  <si>
    <t>183403113</t>
  </si>
  <si>
    <t>Obdělání půdy frézováním v rovině a svahu do 1:5</t>
  </si>
  <si>
    <t>-448651275</t>
  </si>
  <si>
    <t>https://podminky.urs.cz/item/CS_URS_2025_02/183403113</t>
  </si>
  <si>
    <t>183403152</t>
  </si>
  <si>
    <t>Obdělání půdy vláčením v rovině a svahu do 1:5</t>
  </si>
  <si>
    <t>2041087673</t>
  </si>
  <si>
    <t>https://podminky.urs.cz/item/CS_URS_2025_02/183403152</t>
  </si>
  <si>
    <t>183403153</t>
  </si>
  <si>
    <t>Obdělání půdy hrabáním v rovině a svahu do 1:5</t>
  </si>
  <si>
    <t>-53893512</t>
  </si>
  <si>
    <t>https://podminky.urs.cz/item/CS_URS_2025_02/183403153</t>
  </si>
  <si>
    <t>183403161</t>
  </si>
  <si>
    <t>Obdělání půdy válením v rovině a svahu do 1:5</t>
  </si>
  <si>
    <t>-1225757751</t>
  </si>
  <si>
    <t>https://podminky.urs.cz/item/CS_URS_2025_02/183403161</t>
  </si>
  <si>
    <t>211531111</t>
  </si>
  <si>
    <t>Výplň odvodňovacích žeber nebo trativodů kamenivem hrubým drceným frakce do 63 mm</t>
  </si>
  <si>
    <t>1790021379</t>
  </si>
  <si>
    <t>https://podminky.urs.cz/item/CS_URS_2025_02/211531111</t>
  </si>
  <si>
    <t>211971110</t>
  </si>
  <si>
    <t>Zřízení opláštění žeber nebo trativodů geotextilií v rýze nebo zářezu sklonu do 1:2</t>
  </si>
  <si>
    <t>2049404274</t>
  </si>
  <si>
    <t>https://podminky.urs.cz/item/CS_URS_2025_02/211971110</t>
  </si>
  <si>
    <t>"drenážní systém" ((0,6+0,8)*2*(65,5))</t>
  </si>
  <si>
    <t>69311081</t>
  </si>
  <si>
    <t>geotextilie netkaná separační, ochranná, filtrační, drenážní PES 300g/m2</t>
  </si>
  <si>
    <t>-534667963</t>
  </si>
  <si>
    <t>183,4*1,1845 'Přepočtené koeficientem množství</t>
  </si>
  <si>
    <t>212755214</t>
  </si>
  <si>
    <t>Trativody z drenážních trubek plastových flexibilních DN 100 mm bez lože a obsypu</t>
  </si>
  <si>
    <t>-1854222485</t>
  </si>
  <si>
    <t>https://podminky.urs.cz/item/CS_URS_2025_02/212755214</t>
  </si>
  <si>
    <t>564861111</t>
  </si>
  <si>
    <t>Podklad ze štěrkodrtě ŠD plochy přes 100 m2 tl 200 mm</t>
  </si>
  <si>
    <t>553824680</t>
  </si>
  <si>
    <t>https://podminky.urs.cz/item/CS_URS_2025_02/564861111</t>
  </si>
  <si>
    <t>"AZ" (304,5/0,4)*2</t>
  </si>
  <si>
    <t>564861114</t>
  </si>
  <si>
    <t>Podklad ze štěrkodrtě ŠD plochy přes 100 m2 tl 230 mm</t>
  </si>
  <si>
    <t>1832416337</t>
  </si>
  <si>
    <t>https://podminky.urs.cz/item/CS_URS_2025_02/564861114</t>
  </si>
  <si>
    <t>564911411</t>
  </si>
  <si>
    <t>Podklad z asfaltového recyklátu plochy přes 100 m2 tl 50 mm</t>
  </si>
  <si>
    <t>1150993343</t>
  </si>
  <si>
    <t>https://podminky.urs.cz/item/CS_URS_2025_02/564911411</t>
  </si>
  <si>
    <t>"ZP_vozovka" 764,0</t>
  </si>
  <si>
    <t>573111112</t>
  </si>
  <si>
    <t>Postřik živičný infiltrační s posypem z asfaltu množství 1 kg/m2</t>
  </si>
  <si>
    <t>1512195429</t>
  </si>
  <si>
    <t>https://podminky.urs.cz/item/CS_URS_2025_02/573111112</t>
  </si>
  <si>
    <t>573231107</t>
  </si>
  <si>
    <t>Postřik živičný spojovací ze silniční emulze v množství 0,40 kg/m2</t>
  </si>
  <si>
    <t>499736718</t>
  </si>
  <si>
    <t>https://podminky.urs.cz/item/CS_URS_2025_02/573231107</t>
  </si>
  <si>
    <t>577155131</t>
  </si>
  <si>
    <t>Asfaltový beton vrstva obrusná ACO 16 tl 60 mm š do 3 m</t>
  </si>
  <si>
    <t>-556887357</t>
  </si>
  <si>
    <t>https://podminky.urs.cz/item/CS_URS_2025_02/577155131</t>
  </si>
  <si>
    <t>Vedení trubní dálková a přípojná</t>
  </si>
  <si>
    <t>8959413R1</t>
  </si>
  <si>
    <t>Dodávka a provedení _ Prefabrikované bet. vpusti s kalovým košem a litinovou mříží na D400</t>
  </si>
  <si>
    <t>1527405125</t>
  </si>
  <si>
    <t>916131213</t>
  </si>
  <si>
    <t>Osazení silničního obrubníku betonového stojatého s boční opěrou do lože z betonu prostého</t>
  </si>
  <si>
    <t>1630053486</t>
  </si>
  <si>
    <t>https://podminky.urs.cz/item/CS_URS_2025_02/916131213</t>
  </si>
  <si>
    <t>59217031</t>
  </si>
  <si>
    <t>obrubník silniční betonový 1000x150x250mm</t>
  </si>
  <si>
    <t>125580677</t>
  </si>
  <si>
    <t>112*1,1 'Přepočtené koeficientem množství</t>
  </si>
  <si>
    <t>919112213</t>
  </si>
  <si>
    <t>Řezání spár pro vytvoření komůrky š 10 mm hl 30 mm pro těsnící zálivku v živičném krytu</t>
  </si>
  <si>
    <t>-405344395</t>
  </si>
  <si>
    <t>https://podminky.urs.cz/item/CS_URS_2025_02/919112213</t>
  </si>
  <si>
    <t>919122112</t>
  </si>
  <si>
    <t>Těsnění spár zálivkou za tepla pro komůrky š 10 mm hl 30 mm s těsnicím profilem</t>
  </si>
  <si>
    <t>1003318058</t>
  </si>
  <si>
    <t>https://podminky.urs.cz/item/CS_URS_2025_02/919122112</t>
  </si>
  <si>
    <t>-631610622</t>
  </si>
  <si>
    <t>"AZ" 1061,0</t>
  </si>
  <si>
    <t>919735112</t>
  </si>
  <si>
    <t>Řezání stávajícího živičného krytu hl přes 50 do 100 mm</t>
  </si>
  <si>
    <t>-928566599</t>
  </si>
  <si>
    <t>https://podminky.urs.cz/item/CS_URS_2025_02/919735112</t>
  </si>
  <si>
    <t>Dokončovací konstrukce a práce inženýrských staveb</t>
  </si>
  <si>
    <t>930015R01</t>
  </si>
  <si>
    <t xml:space="preserve">Dodávka a provedení _ SDZ včetně základového prvku </t>
  </si>
  <si>
    <t>-1173226554</t>
  </si>
  <si>
    <t>930015R02</t>
  </si>
  <si>
    <t>Dodávka a provedení _ směrový sloupek - červený Z11g (vč. základového prvku)</t>
  </si>
  <si>
    <t>1565467466</t>
  </si>
  <si>
    <t>930015R03</t>
  </si>
  <si>
    <t>Dodávka a provedení _ VDZ - bílá (0,125 m)</t>
  </si>
  <si>
    <t>654319855</t>
  </si>
  <si>
    <t>998225111</t>
  </si>
  <si>
    <t>Přesun hmot pro pozemní komunikace s krytem z kamene, monolitickým betonovým nebo živičným</t>
  </si>
  <si>
    <t>-112078481</t>
  </si>
  <si>
    <t>https://podminky.urs.cz/item/CS_URS_2025_02/998225111</t>
  </si>
  <si>
    <t>SO 04 - PARKOVACÍ STÁNÍ A AREÁLOVÉ ZPEVNĚNÉ</t>
  </si>
  <si>
    <t>SO 04a - PARKOVACÍ STÁNÍ A AREÁLOVÉ ZPEVNĚNÉ (patřící k SO 01)</t>
  </si>
  <si>
    <t>-1750552835</t>
  </si>
  <si>
    <t>1881505830</t>
  </si>
  <si>
    <t>564368898</t>
  </si>
  <si>
    <t>336657044</t>
  </si>
  <si>
    <t>76,56*10 'Přepočtené koeficientem množství</t>
  </si>
  <si>
    <t>100805357</t>
  </si>
  <si>
    <t>76,56*2 'Přepočtené koeficientem množství</t>
  </si>
  <si>
    <t>485852537</t>
  </si>
  <si>
    <t>178455367</t>
  </si>
  <si>
    <t>-891476237</t>
  </si>
  <si>
    <t>27573882</t>
  </si>
  <si>
    <t>1666368023</t>
  </si>
  <si>
    <t>774513709</t>
  </si>
  <si>
    <t>47,6*1,1845 'Přepočtené koeficientem množství</t>
  </si>
  <si>
    <t>-1199404215</t>
  </si>
  <si>
    <t>564201111</t>
  </si>
  <si>
    <t>Podklad nebo podsyp ze štěrkopísku ŠP plochy přes 100 m2 tl 40 mm</t>
  </si>
  <si>
    <t>835996206</t>
  </si>
  <si>
    <t>https://podminky.urs.cz/item/CS_URS_2025_02/564201111</t>
  </si>
  <si>
    <t>564851111</t>
  </si>
  <si>
    <t>Podklad ze štěrkodrtě ŠD plochy přes 100 m2 tl 150 mm</t>
  </si>
  <si>
    <t>1587800332</t>
  </si>
  <si>
    <t>https://podminky.urs.cz/item/CS_URS_2025_02/564851111</t>
  </si>
  <si>
    <t>-1267175387</t>
  </si>
  <si>
    <t>564871116</t>
  </si>
  <si>
    <t>Podklad ze štěrkodrtě ŠD plochy přes 100 m2 tl. 300 mm</t>
  </si>
  <si>
    <t>-843535396</t>
  </si>
  <si>
    <t>https://podminky.urs.cz/item/CS_URS_2025_02/564871116</t>
  </si>
  <si>
    <t>596212220</t>
  </si>
  <si>
    <t>Kladení zámkové dlažby pozemních komunikací ručně tl 80 mm skupiny B pl do 50 m2</t>
  </si>
  <si>
    <t>1501546417</t>
  </si>
  <si>
    <t>https://podminky.urs.cz/item/CS_URS_2025_02/596212220</t>
  </si>
  <si>
    <t>59245010R</t>
  </si>
  <si>
    <t xml:space="preserve">dlažba zámková betonová tl 80mm _ reliéfní color </t>
  </si>
  <si>
    <t>-1458665330</t>
  </si>
  <si>
    <t>8,2*1,1 'Přepočtené koeficientem množství</t>
  </si>
  <si>
    <t>596212221</t>
  </si>
  <si>
    <t>Kladení zámkové dlažby pozemních komunikací ručně tl 80 mm skupiny B pl přes 50 do 100 m2</t>
  </si>
  <si>
    <t>-1303845541</t>
  </si>
  <si>
    <t>https://podminky.urs.cz/item/CS_URS_2025_02/596212221</t>
  </si>
  <si>
    <t>675767035</t>
  </si>
  <si>
    <t>132,5*1,1 'Přepočtené koeficientem množství</t>
  </si>
  <si>
    <t>966967485</t>
  </si>
  <si>
    <t>1769624945</t>
  </si>
  <si>
    <t>59217073</t>
  </si>
  <si>
    <t>obrubník silniční betonový 1000x100x200mm</t>
  </si>
  <si>
    <t>1352050755</t>
  </si>
  <si>
    <t>43,3*1,1 'Přepočtené koeficientem množství</t>
  </si>
  <si>
    <t>1905267299</t>
  </si>
  <si>
    <t>59217072</t>
  </si>
  <si>
    <t>obrubník silniční betonový 1000x100x250mm</t>
  </si>
  <si>
    <t>-1571715008</t>
  </si>
  <si>
    <t>43,7*1,1 'Přepočtené koeficientem množství</t>
  </si>
  <si>
    <t>26027317</t>
  </si>
  <si>
    <t>-620811587</t>
  </si>
  <si>
    <t>930015R04</t>
  </si>
  <si>
    <t>Dodávka a provedení _ VDZ - žlutá (0,125 m)</t>
  </si>
  <si>
    <t>-968287999</t>
  </si>
  <si>
    <t>930015R05</t>
  </si>
  <si>
    <t>Dodávka a provedení _ VDZ - piktogram imobilní 225</t>
  </si>
  <si>
    <t>-60673402</t>
  </si>
  <si>
    <t>998223011</t>
  </si>
  <si>
    <t>Přesun hmot pro pozemní komunikace s krytem dlážděným</t>
  </si>
  <si>
    <t>-400884451</t>
  </si>
  <si>
    <t>https://podminky.urs.cz/item/CS_URS_2025_02/998223011</t>
  </si>
  <si>
    <t>SO 04b - PARKOVACÍ STÁNÍ A AREÁLOVÉ ZPEVNĚNÉ (patřící k SO 02)</t>
  </si>
  <si>
    <t>1260730186</t>
  </si>
  <si>
    <t>43,71*10 'Přepočtené koeficientem množství</t>
  </si>
  <si>
    <t>-562108537</t>
  </si>
  <si>
    <t>-196365444</t>
  </si>
  <si>
    <t>64,2*1,1 'Přepočtené koeficientem množství</t>
  </si>
  <si>
    <t>43,71*2 'Přepočtené koeficientem množství</t>
  </si>
  <si>
    <t>984573217</t>
  </si>
  <si>
    <t>289677220</t>
  </si>
  <si>
    <t>-917121876</t>
  </si>
  <si>
    <t>67,41*0,165 'Přepočtené koeficientem množství</t>
  </si>
  <si>
    <t>2020151472</t>
  </si>
  <si>
    <t>1331957652</t>
  </si>
  <si>
    <t>67,41*0,03 'Přepočtené koeficientem množství</t>
  </si>
  <si>
    <t>-1422998220</t>
  </si>
  <si>
    <t>-19945950</t>
  </si>
  <si>
    <t>1038305911</t>
  </si>
  <si>
    <t>1395219825</t>
  </si>
  <si>
    <t>-834095168</t>
  </si>
  <si>
    <t>89,6*1,1845 'Přepočtené koeficientem množství</t>
  </si>
  <si>
    <t>1,8*1,1 'Přepočtené koeficientem množství</t>
  </si>
  <si>
    <t>117,5*1,1 'Přepočtené koeficientem množství</t>
  </si>
  <si>
    <t>8959413R2</t>
  </si>
  <si>
    <t>Dodávka a provedení _ PP revizní šachta DN315 s litinovým poklopem na zatížení C250</t>
  </si>
  <si>
    <t>130277170</t>
  </si>
  <si>
    <t>916131113</t>
  </si>
  <si>
    <t>Osazení silničního obrubníku betonového ležatého s boční opěrou do lože z betonu prostého</t>
  </si>
  <si>
    <t>454538270</t>
  </si>
  <si>
    <t>https://podminky.urs.cz/item/CS_URS_2025_02/916131113</t>
  </si>
  <si>
    <t>59217029R</t>
  </si>
  <si>
    <t>obrubník silniční betonový 1000x150x150mm</t>
  </si>
  <si>
    <t>-60115191</t>
  </si>
  <si>
    <t>4,5*1,1 'Přepočtené koeficientem množství</t>
  </si>
  <si>
    <t>54,5*1,1 'Přepočtené koeficientem množství</t>
  </si>
  <si>
    <t>39*1,1 'Přepočtené koeficientem množství</t>
  </si>
  <si>
    <t>SO 05 - OPLOCENÍ</t>
  </si>
  <si>
    <t>SO 05a - OPLOCENÍ (patřící k SO 01)</t>
  </si>
  <si>
    <t>131111333</t>
  </si>
  <si>
    <t>Vrtání jamek pro plotové sloupky D přes 200 do 300 mm ručně s motorovým vrtákem</t>
  </si>
  <si>
    <t>-1945538262</t>
  </si>
  <si>
    <t>https://podminky.urs.cz/item/CS_URS_2025_02/131111333</t>
  </si>
  <si>
    <t>0,8*(48+8)</t>
  </si>
  <si>
    <t>-530384994</t>
  </si>
  <si>
    <t>3,14*(0,15*0,15)*44,8</t>
  </si>
  <si>
    <t>1309105860</t>
  </si>
  <si>
    <t>3,165*10 'Přepočtené koeficientem množství</t>
  </si>
  <si>
    <t>-1057484498</t>
  </si>
  <si>
    <t>3,165*2 'Přepočtené koeficientem množství</t>
  </si>
  <si>
    <t>122641286</t>
  </si>
  <si>
    <t>460371111</t>
  </si>
  <si>
    <t>Naložení výkopku ručně z hornin třídy I skupiny 1 až 3</t>
  </si>
  <si>
    <t>1029867991</t>
  </si>
  <si>
    <t>https://podminky.urs.cz/item/CS_URS_2025_02/460371111</t>
  </si>
  <si>
    <t>275313711</t>
  </si>
  <si>
    <t>Základové patky z betonu tř. C 20/25</t>
  </si>
  <si>
    <t>-2140420705</t>
  </si>
  <si>
    <t>https://podminky.urs.cz/item/CS_URS_2025_02/275313711</t>
  </si>
  <si>
    <t>998232110</t>
  </si>
  <si>
    <t>Přesun hmot pro oplocení zděné z cihel nebo tvárnic v do 3 m</t>
  </si>
  <si>
    <t>1988349770</t>
  </si>
  <si>
    <t>https://podminky.urs.cz/item/CS_URS_2025_02/998232110</t>
  </si>
  <si>
    <t>Dodávka a provedení _ kompletní systém oplocení (sloupek + 3D plotový panel v. 1530 mm)</t>
  </si>
  <si>
    <t>-1642964785</t>
  </si>
  <si>
    <t>Poznámka k položce:_x000D_
JC obsahuje: kompletní systémové dodávky a provedení dle specifikace PD a TZ včetně všech přímo souvisejících prací/činností a dodávek/doplňků a příslušenství_x000D_
(JC VZTAŽENA NA MB PLOTOVÉHO SYSTÉMU)</t>
  </si>
  <si>
    <t>767015R02</t>
  </si>
  <si>
    <t xml:space="preserve">Dodávka a provedení _ kompletní systém "BRANKY 900/1530 MM" </t>
  </si>
  <si>
    <t>-282252623</t>
  </si>
  <si>
    <t xml:space="preserve">Poznámka k položce:_x000D_
JC obsahuje: kompletní systémové dodávky a provedení dle specifikace PD a TZ včetně všech přímo souvisejících prací/činností a dodávek/doplňků a příslušenství_x000D_
_x000D_
</t>
  </si>
  <si>
    <t>767015R03</t>
  </si>
  <si>
    <t xml:space="preserve">Dodávka a provedení _ kompletní systém "SKŘÍNĚ EL. 750/350/1530 MM" </t>
  </si>
  <si>
    <t>1499107950</t>
  </si>
  <si>
    <t>SO 05b - OPLOCENÍ (patřící k SO 02)</t>
  </si>
  <si>
    <t>0,8*(32+6)</t>
  </si>
  <si>
    <t>3,14*(0,15*0,15)*30,4</t>
  </si>
  <si>
    <t>2,148*10 'Přepočtené koeficientem množství</t>
  </si>
  <si>
    <t>2,148*2 'Přepočtené koeficientem množství</t>
  </si>
  <si>
    <t>SO 06 - CHODNÍK</t>
  </si>
  <si>
    <t>-27912381</t>
  </si>
  <si>
    <t>122251103</t>
  </si>
  <si>
    <t>Odkopávky a prokopávky nezapažené v hornině třídy těžitelnosti I skupiny 3 objem do 100 m3 strojně</t>
  </si>
  <si>
    <t>-58868458</t>
  </si>
  <si>
    <t>https://podminky.urs.cz/item/CS_URS_2025_02/122251103</t>
  </si>
  <si>
    <t>68,12*10 'Přepočtené koeficientem množství</t>
  </si>
  <si>
    <t>12*1,1 'Přepočtené koeficientem množství</t>
  </si>
  <si>
    <t>68,12*2 'Přepočtené koeficientem množství</t>
  </si>
  <si>
    <t>225*0,165 'Přepočtené koeficientem množství</t>
  </si>
  <si>
    <t>225*0,03 'Přepočtené koeficientem množství</t>
  </si>
  <si>
    <t>914968727</t>
  </si>
  <si>
    <t>-760671348</t>
  </si>
  <si>
    <t>13*1,1 'Přepočtené koeficientem množství</t>
  </si>
  <si>
    <t>263*1,1 'Přepočtené koeficientem množství</t>
  </si>
  <si>
    <t>38*1,1 'Přepočtené koeficientem množství</t>
  </si>
  <si>
    <t>948883167</t>
  </si>
  <si>
    <t>1749753344</t>
  </si>
  <si>
    <t>107,5*1,1 'Přepočtené koeficientem množství</t>
  </si>
  <si>
    <t>71,3*1,1 'Přepočtené koeficientem množství</t>
  </si>
  <si>
    <t>144,5*1,1 'Přepočtené koeficientem množství</t>
  </si>
  <si>
    <t>1520546883</t>
  </si>
  <si>
    <t>-1247595344</t>
  </si>
  <si>
    <t>1232529410</t>
  </si>
  <si>
    <t xml:space="preserve">IO - INŽENÝRSKÉ OBJEKTY </t>
  </si>
  <si>
    <t>IO 01 - PRODLOUŽENÍ VODOVODU</t>
  </si>
  <si>
    <t xml:space="preserve">    741 - Elektroinstalace - silnoproud</t>
  </si>
  <si>
    <t>119001405</t>
  </si>
  <si>
    <t>Dočasné zajištění potrubí z PE DN do 200 mm</t>
  </si>
  <si>
    <t>-1998248648</t>
  </si>
  <si>
    <t>https://podminky.urs.cz/item/CS_URS_2025_02/119001405</t>
  </si>
  <si>
    <t>Poznámka k položce:_x000D_
Odměřeno z výkresu situace a podélného profilu.</t>
  </si>
  <si>
    <t>"v místě napojení na stáv. vodovod"</t>
  </si>
  <si>
    <t>119001421</t>
  </si>
  <si>
    <t>Dočasné zajištění kabelů a kabelových tratí ze 3 volně ložených kabelů</t>
  </si>
  <si>
    <t>-1770065003</t>
  </si>
  <si>
    <t>https://podminky.urs.cz/item/CS_URS_2025_02/119001421</t>
  </si>
  <si>
    <t>"v místě křížení s podzemními kabely"</t>
  </si>
  <si>
    <t>120001101</t>
  </si>
  <si>
    <t>Příplatek za ztížení odkopávky nebo prokopávky v blízkosti inženýrských sítí</t>
  </si>
  <si>
    <t>1450292570</t>
  </si>
  <si>
    <t>https://podminky.urs.cz/item/CS_URS_2025_02/120001101</t>
  </si>
  <si>
    <t>3*1*1,3</t>
  </si>
  <si>
    <t>131251203</t>
  </si>
  <si>
    <t>Hloubení jam zapažených v hornině třídy těžitelnosti I skupiny 3 objem do 100 m3 strojně</t>
  </si>
  <si>
    <t>1958478323</t>
  </si>
  <si>
    <t>https://podminky.urs.cz/item/CS_URS_2025_02/131251203</t>
  </si>
  <si>
    <t>"startovací jáma protlaku"</t>
  </si>
  <si>
    <t>3,5*2,5*1,5</t>
  </si>
  <si>
    <t>"cílová jáma protlaku"</t>
  </si>
  <si>
    <t>1*1*1,5</t>
  </si>
  <si>
    <t>438502355</t>
  </si>
  <si>
    <t>"rýha bez protlaku"</t>
  </si>
  <si>
    <t>98*1*1,3</t>
  </si>
  <si>
    <t>141721212</t>
  </si>
  <si>
    <t>Řízený zemní protlak délky do 50 m hl do 6 m se zatažením potrubí průměru vrtu přes 90 do 110 mm v hornině třídy těžitelnosti I a II skupiny 1 až 4</t>
  </si>
  <si>
    <t>1037805458</t>
  </si>
  <si>
    <t>https://podminky.urs.cz/item/CS_URS_2025_02/141721212</t>
  </si>
  <si>
    <t>"protlak pod místní silnicí"</t>
  </si>
  <si>
    <t>151101101</t>
  </si>
  <si>
    <t>Zřízení příložného pažení a rozepření stěn rýh hl do 2 m</t>
  </si>
  <si>
    <t>-1859334581</t>
  </si>
  <si>
    <t>https://podminky.urs.cz/item/CS_URS_2025_02/151101101</t>
  </si>
  <si>
    <t>(3,5*1,5*2)+(2,5*1,5*2)</t>
  </si>
  <si>
    <t>1*1,5*4</t>
  </si>
  <si>
    <t>151101111</t>
  </si>
  <si>
    <t>Odstranění příložného pažení a rozepření stěn rýh hl do 2 m</t>
  </si>
  <si>
    <t>962101588</t>
  </si>
  <si>
    <t>https://podminky.urs.cz/item/CS_URS_2025_02/151101111</t>
  </si>
  <si>
    <t>Poznámka k položce:_x000D_
Viz položka zřízení pažení.</t>
  </si>
  <si>
    <t>-969054961</t>
  </si>
  <si>
    <t>"hloubení rýh+jam"</t>
  </si>
  <si>
    <t>14,625+127,4</t>
  </si>
  <si>
    <t>162351104</t>
  </si>
  <si>
    <t>Vodorovné přemístění přes 500 do 1000 m výkopku/sypaniny z horniny třídy těžitelnosti I skupiny 1 až 3</t>
  </si>
  <si>
    <t>-270983361</t>
  </si>
  <si>
    <t>https://podminky.urs.cz/item/CS_URS_2025_02/162351104</t>
  </si>
  <si>
    <t>"hloubení jam+rýh-zásyp výkopkem"</t>
  </si>
  <si>
    <t>14,625+127,4-12</t>
  </si>
  <si>
    <t>514026050</t>
  </si>
  <si>
    <t>130,025</t>
  </si>
  <si>
    <t>-1581660508</t>
  </si>
  <si>
    <t>130,025*15</t>
  </si>
  <si>
    <t>-1711719494</t>
  </si>
  <si>
    <t>-2083081091</t>
  </si>
  <si>
    <t>130,025*1,6</t>
  </si>
  <si>
    <t>549500563</t>
  </si>
  <si>
    <t>2001204300</t>
  </si>
  <si>
    <t>"nakupovaným materiálem pod novou silnicí"</t>
  </si>
  <si>
    <t>98*1*(1,3-0,1-0,3-0,55)</t>
  </si>
  <si>
    <t>"prohozeným výkopkem v zeleni"</t>
  </si>
  <si>
    <t>58333674</t>
  </si>
  <si>
    <t>kamenivo těžené hrubé frakce 16/32</t>
  </si>
  <si>
    <t>702780755</t>
  </si>
  <si>
    <t>Poznámka k položce:_x000D_
Viz položka zásyp rýhy nakupovaným materiálem.</t>
  </si>
  <si>
    <t>34,3</t>
  </si>
  <si>
    <t>34,3*2 "Přepočtené koeficientem množství</t>
  </si>
  <si>
    <t>902765404</t>
  </si>
  <si>
    <t>98*1*0,3</t>
  </si>
  <si>
    <t>-1059372919</t>
  </si>
  <si>
    <t>29,4</t>
  </si>
  <si>
    <t>29,4*2 "Přepočtené koeficientem množství</t>
  </si>
  <si>
    <t>379860090</t>
  </si>
  <si>
    <t>98*1</t>
  </si>
  <si>
    <t>857261131</t>
  </si>
  <si>
    <t>Montáž litinových tvarovek jednoosých hrdlových otevřený výkop s integrovaným těsněním DN 100</t>
  </si>
  <si>
    <t>1786219607</t>
  </si>
  <si>
    <t>https://podminky.urs.cz/item/CS_URS_2025_02/857261131</t>
  </si>
  <si>
    <t>55253513</t>
  </si>
  <si>
    <t>tvarovka přírubová litinová s přírubovou odbočkou,práškový epoxid tl 250µm T-kus DN 100/50</t>
  </si>
  <si>
    <t>-244926080</t>
  </si>
  <si>
    <t>"v místě napojení"</t>
  </si>
  <si>
    <t>31951004</t>
  </si>
  <si>
    <t>potrubní spojka jištěná proti posuvu hrdlo-příruba DN 100</t>
  </si>
  <si>
    <t>-1573838987</t>
  </si>
  <si>
    <t>871211141</t>
  </si>
  <si>
    <t>Montáž potrubí z PE100 RC SDR 11 otevřený výkop svařovaných na tupo d 63 x 5,8 mm</t>
  </si>
  <si>
    <t>-1949119456</t>
  </si>
  <si>
    <t>https://podminky.urs.cz/item/CS_URS_2025_02/871211141</t>
  </si>
  <si>
    <t>Poznámka k položce:_x000D_
Včetně elektrospojek.</t>
  </si>
  <si>
    <t>28613113</t>
  </si>
  <si>
    <t>potrubí vodovodní jednovrstvé PE100 RC PN 16 SDR11 63x5,8mm</t>
  </si>
  <si>
    <t>1913701528</t>
  </si>
  <si>
    <t>871251141</t>
  </si>
  <si>
    <t>Montáž potrubí z PE100 RC SDR 11 otevřený výkop svařovaných na tupo d 110 x 10,0 mm</t>
  </si>
  <si>
    <t>-911688758</t>
  </si>
  <si>
    <t>https://podminky.urs.cz/item/CS_URS_2025_02/871251141</t>
  </si>
  <si>
    <t>28613116</t>
  </si>
  <si>
    <t>potrubí vodovodní jednovrstvé PE100 RC PN 16 SDR11 110x10,0mm</t>
  </si>
  <si>
    <t>-2016761911</t>
  </si>
  <si>
    <t>6*1,015 "Přepočtené koeficientem množství</t>
  </si>
  <si>
    <t>877211101</t>
  </si>
  <si>
    <t>Montáž elektrospojek na vodovodním potrubí z PE trub d 63</t>
  </si>
  <si>
    <t>1735147955</t>
  </si>
  <si>
    <t>https://podminky.urs.cz/item/CS_URS_2025_02/877211101</t>
  </si>
  <si>
    <t>28653132</t>
  </si>
  <si>
    <t>nákružek lemový PE 100 SDR11 50mm</t>
  </si>
  <si>
    <t>-1823762314</t>
  </si>
  <si>
    <t>28654365</t>
  </si>
  <si>
    <t>příruba volná k lemovému nákružku z polypropylénu 63</t>
  </si>
  <si>
    <t>1221924249</t>
  </si>
  <si>
    <t>877211110</t>
  </si>
  <si>
    <t>Montáž elektrokolen 45° na vodovodním potrubí z PE trub d 63</t>
  </si>
  <si>
    <t>-1510736626</t>
  </si>
  <si>
    <t>https://podminky.urs.cz/item/CS_URS_2025_02/877211110</t>
  </si>
  <si>
    <t>"v místě ohybů"</t>
  </si>
  <si>
    <t>28614946</t>
  </si>
  <si>
    <t>elektrokoleno 45° PE 100 PN16 D 63mm</t>
  </si>
  <si>
    <t>-1860551324</t>
  </si>
  <si>
    <t>877211112</t>
  </si>
  <si>
    <t>Montáž elektrokolen 90° na vodovodním potrubí z PE trub d 63</t>
  </si>
  <si>
    <t>-264134467</t>
  </si>
  <si>
    <t>https://podminky.urs.cz/item/CS_URS_2025_02/877211112</t>
  </si>
  <si>
    <t>28653055</t>
  </si>
  <si>
    <t>elektrokoleno 90° PE 100 D 63mm</t>
  </si>
  <si>
    <t>-1862006696</t>
  </si>
  <si>
    <t>877211126</t>
  </si>
  <si>
    <t>Montáž elektro navrtávacích T-kusů ventil a 360° otočná odbočka na vodovodním potrubí z PE trub d 63/32</t>
  </si>
  <si>
    <t>969548784</t>
  </si>
  <si>
    <t>https://podminky.urs.cz/item/CS_URS_2025_02/877211126</t>
  </si>
  <si>
    <t>"přípojka pro SO 01 a SO 02"</t>
  </si>
  <si>
    <t>28614070</t>
  </si>
  <si>
    <t>tvarovka T-kus navrtávací s ventilem, s odbočkou 360° D 63-32mm</t>
  </si>
  <si>
    <t>325295007</t>
  </si>
  <si>
    <t>891211112</t>
  </si>
  <si>
    <t>Montáž vodovodních šoupátek otevřený výkop DN 50</t>
  </si>
  <si>
    <t>-15104742</t>
  </si>
  <si>
    <t>https://podminky.urs.cz/item/CS_URS_2025_02/891211112</t>
  </si>
  <si>
    <t>42221301</t>
  </si>
  <si>
    <t>šoupátko pitná voda litina GGG 50 krátká stavební dl PN10/16 DN 50x150mm</t>
  </si>
  <si>
    <t>1316713933</t>
  </si>
  <si>
    <t>891212641</t>
  </si>
  <si>
    <t>Montáž souprav proplachovacích přírubových DN 50</t>
  </si>
  <si>
    <t>509819320</t>
  </si>
  <si>
    <t>https://podminky.urs.cz/item/CS_URS_2025_02/891212641</t>
  </si>
  <si>
    <t>Poznámka k položce:_x000D_
Komplet viz projektová dokumentace.</t>
  </si>
  <si>
    <t>"proplachovací souprava"</t>
  </si>
  <si>
    <t>42210061</t>
  </si>
  <si>
    <t>souprava proplachovací voda+kanál přírubové připojení DN 50/1,25 m</t>
  </si>
  <si>
    <t>1938253213</t>
  </si>
  <si>
    <t>892233122</t>
  </si>
  <si>
    <t>Proplach a dezinfekce vodovodního potrubí DN od 40 do 70</t>
  </si>
  <si>
    <t>1700421869</t>
  </si>
  <si>
    <t>https://podminky.urs.cz/item/CS_URS_2025_02/892233122</t>
  </si>
  <si>
    <t>892241111</t>
  </si>
  <si>
    <t>Tlaková zkouška vodou potrubí DN do 80</t>
  </si>
  <si>
    <t>-153739948</t>
  </si>
  <si>
    <t>https://podminky.urs.cz/item/CS_URS_2025_02/892241111</t>
  </si>
  <si>
    <t>Poznámka k položce:_x000D_
Odměřeno z výkresu situace a podélný profil.</t>
  </si>
  <si>
    <t>1791664426</t>
  </si>
  <si>
    <t>899401112</t>
  </si>
  <si>
    <t>Osazení poklopů uličních litinových šoupátkových</t>
  </si>
  <si>
    <t>-29541016</t>
  </si>
  <si>
    <t>https://podminky.urs.cz/item/CS_URS_2025_02/899401112</t>
  </si>
  <si>
    <t>"zemní uzávěry"</t>
  </si>
  <si>
    <t>422913520</t>
  </si>
  <si>
    <t>poklop litinový šoupátkový pro zemní soupravy osazení do terénu a do vozovky</t>
  </si>
  <si>
    <t>436080227</t>
  </si>
  <si>
    <t>899401113</t>
  </si>
  <si>
    <t>Osazení poklopů uličních litinových hydrantových</t>
  </si>
  <si>
    <t>808742690</t>
  </si>
  <si>
    <t>https://podminky.urs.cz/item/CS_URS_2025_02/899401113</t>
  </si>
  <si>
    <t>42291452</t>
  </si>
  <si>
    <t>poklop litinový hydrantový DN 80</t>
  </si>
  <si>
    <t>-324881658</t>
  </si>
  <si>
    <t>899713111</t>
  </si>
  <si>
    <t>Orientační tabulky na sloupku betonovém nebo ocelovém</t>
  </si>
  <si>
    <t>2060893902</t>
  </si>
  <si>
    <t>https://podminky.urs.cz/item/CS_URS_2025_02/899713111</t>
  </si>
  <si>
    <t>"trasírková tyč s označníkem"</t>
  </si>
  <si>
    <t>899722114</t>
  </si>
  <si>
    <t>Krytí potrubí z plastů výstražnou fólií z PVC přes 34 do 40 cm</t>
  </si>
  <si>
    <t>354187084</t>
  </si>
  <si>
    <t>https://podminky.urs.cz/item/CS_URS_2025_02/899722114</t>
  </si>
  <si>
    <t>69311309</t>
  </si>
  <si>
    <t>pás varovný plný do výkopu š 220mm s potiskem</t>
  </si>
  <si>
    <t>1977347082</t>
  </si>
  <si>
    <t>Poznámka k položce:_x000D_
žlutá - plyn, modrá - voda, červená - elektro</t>
  </si>
  <si>
    <t>899911207</t>
  </si>
  <si>
    <t>Kluzná objímka výšky 15 mm vnějšího průměru potrubí přes 153 mm do 197 mm</t>
  </si>
  <si>
    <t>2037246879</t>
  </si>
  <si>
    <t>https://podminky.urs.cz/item/CS_URS_2025_02/899911207</t>
  </si>
  <si>
    <t>"do chráničky"</t>
  </si>
  <si>
    <t>899913122</t>
  </si>
  <si>
    <t>Uzavírací manžeta chráničky potrubí DN 50 x 100</t>
  </si>
  <si>
    <t>1889389690</t>
  </si>
  <si>
    <t>https://podminky.urs.cz/item/CS_URS_2025_02/899913122</t>
  </si>
  <si>
    <t>"oba konce chráničky"</t>
  </si>
  <si>
    <t>1468991193</t>
  </si>
  <si>
    <t>722219191</t>
  </si>
  <si>
    <t>Montáž zemních souprav ostatní typ</t>
  </si>
  <si>
    <t>1661870694</t>
  </si>
  <si>
    <t>https://podminky.urs.cz/item/CS_URS_2025_02/722219191</t>
  </si>
  <si>
    <t>"pro zemní uzávěry"</t>
  </si>
  <si>
    <t>42291052</t>
  </si>
  <si>
    <t>souprava zemní pro navrtávací pas se šoupátkem Rd 1,25m</t>
  </si>
  <si>
    <t>-908249040</t>
  </si>
  <si>
    <t>741</t>
  </si>
  <si>
    <t>Elektroinstalace - silnoproud</t>
  </si>
  <si>
    <t>741120201</t>
  </si>
  <si>
    <t>Montáž vodič Cu izolovaný plný a laněný s PVC pláštěm žíla 1,5 až 16 mm2 volně (např. CY, CHAH-V)</t>
  </si>
  <si>
    <t>-1223405917</t>
  </si>
  <si>
    <t>https://podminky.urs.cz/item/CS_URS_2025_02/741120201</t>
  </si>
  <si>
    <t>"signalizační vodič"</t>
  </si>
  <si>
    <t>34140844</t>
  </si>
  <si>
    <t>vodič propojovací jádro Cu lanované izolace PVC 450/750V (H07V-R) 1x6mm2</t>
  </si>
  <si>
    <t>-336464653</t>
  </si>
  <si>
    <t>Poznámka k položce:_x000D_
H07V-R, průměr vodiče 4,7mm</t>
  </si>
  <si>
    <t>IO 02 - PRODLOUŽENÍ JEDNOTNÉ KANALIZACE</t>
  </si>
  <si>
    <t>1285664980</t>
  </si>
  <si>
    <t>"v případě vydatných dešťových srážek nebo zvýšené hladiny spodní vody"</t>
  </si>
  <si>
    <t>115101301</t>
  </si>
  <si>
    <t>Pohotovost čerpací soupravy pro dopravní výšku do 10 m přítok do 500 l/min</t>
  </si>
  <si>
    <t>den</t>
  </si>
  <si>
    <t>-1348165187</t>
  </si>
  <si>
    <t>https://podminky.urs.cz/item/CS_URS_2025_02/115101301</t>
  </si>
  <si>
    <t>119001406</t>
  </si>
  <si>
    <t>Dočasné zajištění potrubí z PE DN přes 200 do 500 mm</t>
  </si>
  <si>
    <t>124995278</t>
  </si>
  <si>
    <t>https://podminky.urs.cz/item/CS_URS_2025_02/119001406</t>
  </si>
  <si>
    <t>"v místě napojení na stáv. kanalizaci"</t>
  </si>
  <si>
    <t>-1984237297</t>
  </si>
  <si>
    <t>"v místě křížení se stáv./novými inženýrskými sítěmi"</t>
  </si>
  <si>
    <t>1506816343</t>
  </si>
  <si>
    <t>2*1,2*2</t>
  </si>
  <si>
    <t>121151113</t>
  </si>
  <si>
    <t>Sejmutí ornice plochy do 500 m2 tl vrstvy do 200 mm strojně</t>
  </si>
  <si>
    <t>CS ÚRS 2025 01</t>
  </si>
  <si>
    <t>1148330160</t>
  </si>
  <si>
    <t>https://podminky.urs.cz/item/CS_URS_2025_01/121151113</t>
  </si>
  <si>
    <t>"v místě trasy Stoky 1 ve volném terénu"</t>
  </si>
  <si>
    <t>160*1,2</t>
  </si>
  <si>
    <t>131151202</t>
  </si>
  <si>
    <t>Hloubení jam zapažených v hornině třídy těžitelnosti I skupiny 1 a 2 objem do 50 m3 strojně</t>
  </si>
  <si>
    <t>154709653</t>
  </si>
  <si>
    <t>https://podminky.urs.cz/item/CS_URS_2025_02/131151202</t>
  </si>
  <si>
    <t>"v místě revizních šachet"</t>
  </si>
  <si>
    <t>(1*1*2)*8</t>
  </si>
  <si>
    <t>132154204</t>
  </si>
  <si>
    <t>Hloubení zapažených rýh š do 2000 mm v hornině třídy těžitelnosti I skupiny 1 a 2 objem do 500 m3</t>
  </si>
  <si>
    <t>1460832198</t>
  </si>
  <si>
    <t>https://podminky.urs.cz/item/CS_URS_2025_02/132154204</t>
  </si>
  <si>
    <t>"Stoka 1"</t>
  </si>
  <si>
    <t>160*1,2*1,6</t>
  </si>
  <si>
    <t>"Stoka 2"</t>
  </si>
  <si>
    <t>79*1,2*2</t>
  </si>
  <si>
    <t>36188419</t>
  </si>
  <si>
    <t>160*1,6*2</t>
  </si>
  <si>
    <t>79*2*2</t>
  </si>
  <si>
    <t>1608612828</t>
  </si>
  <si>
    <t>Poznámka k položce:_x000D_
Viz položka zřízení.</t>
  </si>
  <si>
    <t>828</t>
  </si>
  <si>
    <t>-158149067</t>
  </si>
  <si>
    <t>Poznámka k položce:_x000D_
Viz položka hloubení rýh.</t>
  </si>
  <si>
    <t>"hloubení jam + rýh"</t>
  </si>
  <si>
    <t>16+496,8</t>
  </si>
  <si>
    <t>802465383</t>
  </si>
  <si>
    <t>"hloubení jam + rýh - zásyp výkopkem"</t>
  </si>
  <si>
    <t>16+496,8-130,5</t>
  </si>
  <si>
    <t>-993558664</t>
  </si>
  <si>
    <t>382,3</t>
  </si>
  <si>
    <t>428152833</t>
  </si>
  <si>
    <t>382,3*15</t>
  </si>
  <si>
    <t>167151101</t>
  </si>
  <si>
    <t>Nakládání výkopku z hornin třídy těžitelnosti I skupiny 1 až 3 do 100 m3</t>
  </si>
  <si>
    <t>657378828</t>
  </si>
  <si>
    <t>https://podminky.urs.cz/item/CS_URS_2025_02/167151101</t>
  </si>
  <si>
    <t>455420879</t>
  </si>
  <si>
    <t>382,3*1,6</t>
  </si>
  <si>
    <t>-136001532</t>
  </si>
  <si>
    <t>-1410641099</t>
  </si>
  <si>
    <t>Poznámka k položce:_x000D_
Odměřeno z výkresu situace.</t>
  </si>
  <si>
    <t>"Stoka 1 = prohozeným výkopkem"</t>
  </si>
  <si>
    <t>145*1,2*(1,6-0,1-0,55-0,2)</t>
  </si>
  <si>
    <t>"Stoka 1 = nakupovaným materiálem v nové silnici"</t>
  </si>
  <si>
    <t>15*1,2*(1,6-0,1-0,55-0,55)</t>
  </si>
  <si>
    <t>"Stoka 2 = nakupovaným materiálem v nové silnici"</t>
  </si>
  <si>
    <t>79*1,2*(2-0,1-0,55-0,55)</t>
  </si>
  <si>
    <t>1538816557</t>
  </si>
  <si>
    <t>83,04</t>
  </si>
  <si>
    <t>83,04*2 "Přepočtené koeficientem množství</t>
  </si>
  <si>
    <t>-1265855096</t>
  </si>
  <si>
    <t>160*1,2*0,55</t>
  </si>
  <si>
    <t>79*1,2*0,55</t>
  </si>
  <si>
    <t>-1902425192</t>
  </si>
  <si>
    <t>157,74</t>
  </si>
  <si>
    <t>157,74*2 "Přepočtené koeficientem množství</t>
  </si>
  <si>
    <t>1058923245</t>
  </si>
  <si>
    <t>https://podminky.urs.cz/item/CS_URS_2025_01/181351003</t>
  </si>
  <si>
    <t>Poznámka k položce:_x000D_
Včetně ozelenění.</t>
  </si>
  <si>
    <t>212752101</t>
  </si>
  <si>
    <t>Trativod z drenážních trubek korugovaných PE-HD SN 4 perforace 360° včetně lože otevřený výkop DN 100 pro liniové stavby</t>
  </si>
  <si>
    <t>513589199</t>
  </si>
  <si>
    <t>https://podminky.urs.cz/item/CS_URS_2025_02/212752101</t>
  </si>
  <si>
    <t>-1606687949</t>
  </si>
  <si>
    <t>"Stoka 1 = po dokončení kontrola průchodnosti apod."</t>
  </si>
  <si>
    <t>"Stoka 2 = po dokončení kontrola průchodnosti apod."</t>
  </si>
  <si>
    <t>452112112</t>
  </si>
  <si>
    <t>Osazení betonových prstenců nebo rámů do malty výšky do 100 mm pod poklopy a mříže</t>
  </si>
  <si>
    <t>943495479</t>
  </si>
  <si>
    <t>https://podminky.urs.cz/item/CS_URS_2025_02/452112112</t>
  </si>
  <si>
    <t>59224010</t>
  </si>
  <si>
    <t>prstenec šachtový vyrovnávací betonový 625x100x40mm</t>
  </si>
  <si>
    <t>525059112</t>
  </si>
  <si>
    <t>59224011</t>
  </si>
  <si>
    <t>prstenec šachtový vyrovnávací betonový 625x100x60mm</t>
  </si>
  <si>
    <t>-330019027</t>
  </si>
  <si>
    <t>59224012</t>
  </si>
  <si>
    <t>prstenec šachtový vyrovnávací betonový 625x100x80mm</t>
  </si>
  <si>
    <t>262830006</t>
  </si>
  <si>
    <t>59224013</t>
  </si>
  <si>
    <t>prstenec šachtový vyrovnávací betonový 625x100x100mm</t>
  </si>
  <si>
    <t>-1443835872</t>
  </si>
  <si>
    <t>452311141</t>
  </si>
  <si>
    <t>Podkladní desky z betonu prostého bez zvýšených nároků na prostředí tř. C 16/20 otevřený výkop</t>
  </si>
  <si>
    <t>-1849815392</t>
  </si>
  <si>
    <t>https://podminky.urs.cz/item/CS_URS_2025_02/452311141</t>
  </si>
  <si>
    <t>"podkladní beton pod revizní šachtu"</t>
  </si>
  <si>
    <t>(1,5*1,5*0,1)*8</t>
  </si>
  <si>
    <t>"podkladní beton pod trasírkovou tyč"</t>
  </si>
  <si>
    <t>(0,5*0,5*0,5)*4</t>
  </si>
  <si>
    <t>-498970102</t>
  </si>
  <si>
    <t>79*1,2</t>
  </si>
  <si>
    <t>"šachty"</t>
  </si>
  <si>
    <t>(1,5*1,5)*8</t>
  </si>
  <si>
    <t>871363122</t>
  </si>
  <si>
    <t>Montáž kanalizačního potrubí hladkého plnostěnného SN 10 z PVC-U DN 250</t>
  </si>
  <si>
    <t>-393358433</t>
  </si>
  <si>
    <t>https://podminky.urs.cz/item/CS_URS_2025_02/871363122</t>
  </si>
  <si>
    <t>"stoka 1"</t>
  </si>
  <si>
    <t>"napojení HV"</t>
  </si>
  <si>
    <t>28611180</t>
  </si>
  <si>
    <t>trubka kanalizační PVC-U plnostěnná jednovrstvá DN 250x6000mm SN10</t>
  </si>
  <si>
    <t>489708125</t>
  </si>
  <si>
    <t>158*1,03 "Přepočtené koeficientem množství</t>
  </si>
  <si>
    <t>871363123</t>
  </si>
  <si>
    <t>Montáž kanalizačního potrubí hladkého plnostěnného SN 12 z PVC-U DN 250</t>
  </si>
  <si>
    <t>531826921</t>
  </si>
  <si>
    <t>https://podminky.urs.cz/item/CS_URS_2025_02/871363123</t>
  </si>
  <si>
    <t>28611108</t>
  </si>
  <si>
    <t>trubka kanalizační PVC-U plnostěnná jednovrstvá s rázovou odolností DN 250x6000mm SN12</t>
  </si>
  <si>
    <t>1588563292</t>
  </si>
  <si>
    <t>79*1,03 "Přepočtené koeficientem množství</t>
  </si>
  <si>
    <t>871393122</t>
  </si>
  <si>
    <t>Montáž kanalizačního potrubí hladkého plnostěnného SN 10 z PVC-U DN 400</t>
  </si>
  <si>
    <t>-1158999869</t>
  </si>
  <si>
    <t>https://podminky.urs.cz/item/CS_URS_2025_02/871393122</t>
  </si>
  <si>
    <t>"v místě napojení na stávající kanalizaci"</t>
  </si>
  <si>
    <t>28611183</t>
  </si>
  <si>
    <t>trubka kanalizační PVC-U plnostěnná jednovrstvá DN 400x3000mm SN10</t>
  </si>
  <si>
    <t>-919791725</t>
  </si>
  <si>
    <t>2*1,03 "Přepočtené koeficientem množství</t>
  </si>
  <si>
    <t>877390330</t>
  </si>
  <si>
    <t>Montáž spojek na kanalizačním potrubí z PP nebo tvrdého PVC-U trub hladkých plnostěnných DN 400</t>
  </si>
  <si>
    <t>2106199253</t>
  </si>
  <si>
    <t>https://podminky.urs.cz/item/CS_URS_2025_02/877390330</t>
  </si>
  <si>
    <t>28617239</t>
  </si>
  <si>
    <t>spojka přesuvná kanalizační PP třívrstvá DN 400</t>
  </si>
  <si>
    <t>1396511160</t>
  </si>
  <si>
    <t>-1808377432</t>
  </si>
  <si>
    <t>892381111</t>
  </si>
  <si>
    <t>Tlaková zkouška vodou potrubí DN 250, DN 300 nebo 350</t>
  </si>
  <si>
    <t>-833386763</t>
  </si>
  <si>
    <t>https://podminky.urs.cz/item/CS_URS_2025_02/892381111</t>
  </si>
  <si>
    <t>158+79+2</t>
  </si>
  <si>
    <t>894118001</t>
  </si>
  <si>
    <t>Příplatek ZKD 0,60 m výšky vstupu na potrubí</t>
  </si>
  <si>
    <t>-405517254</t>
  </si>
  <si>
    <t>https://podminky.urs.cz/item/CS_URS_2025_02/894118001</t>
  </si>
  <si>
    <t>894410101</t>
  </si>
  <si>
    <t>Osazení betonových dílců pro kanalizační šachty DN 1000 šachtové dno výšky 600 mm</t>
  </si>
  <si>
    <t>-172270761</t>
  </si>
  <si>
    <t>https://podminky.urs.cz/item/CS_URS_2025_02/894410101</t>
  </si>
  <si>
    <t>Poznámka k položce:_x000D_
S čedičovým obkladem.</t>
  </si>
  <si>
    <t>59224337</t>
  </si>
  <si>
    <t>dno betonové šachty DN 1000 kanalizační výšky 60cm</t>
  </si>
  <si>
    <t>-171331912</t>
  </si>
  <si>
    <t>59224348</t>
  </si>
  <si>
    <t>těsnění elastomerové pro spojení šachetních dílů DN 1000</t>
  </si>
  <si>
    <t>454588665</t>
  </si>
  <si>
    <t>894410211</t>
  </si>
  <si>
    <t>Osazení betonových dílců pro kanalizační šachty DN 1000 skruž rovná výšky 250 mm</t>
  </si>
  <si>
    <t>-1481720377</t>
  </si>
  <si>
    <t>https://podminky.urs.cz/item/CS_URS_2025_02/894410211</t>
  </si>
  <si>
    <t>59224066</t>
  </si>
  <si>
    <t>skruž betonová DN 1000x250 PS 100x25x12cm</t>
  </si>
  <si>
    <t>-1540769537</t>
  </si>
  <si>
    <t>894410212</t>
  </si>
  <si>
    <t>Osazení betonových dílců pro kanalizační šachty DN 1000 skruž rovná výšky 500 mm</t>
  </si>
  <si>
    <t>-187216275</t>
  </si>
  <si>
    <t>https://podminky.urs.cz/item/CS_URS_2025_02/894410212</t>
  </si>
  <si>
    <t>59224067</t>
  </si>
  <si>
    <t>skruž betonová DN 1000x500 100x50x12cm</t>
  </si>
  <si>
    <t>451698313</t>
  </si>
  <si>
    <t>894410232</t>
  </si>
  <si>
    <t>Osazení betonových dílců pro kanalizační šachty DN 1000 skruž přechodová (konus)</t>
  </si>
  <si>
    <t>-1021434651</t>
  </si>
  <si>
    <t>https://podminky.urs.cz/item/CS_URS_2025_02/894410232</t>
  </si>
  <si>
    <t>59224312</t>
  </si>
  <si>
    <t>konus betonové šachty DN 1000 kanalizační 100x62,5x58cm tl stěny 12 stupadla poplastovaná</t>
  </si>
  <si>
    <t>1336249847</t>
  </si>
  <si>
    <t>895931111</t>
  </si>
  <si>
    <t>Vpusti kanalizačních horské z betonu prostého C30/37 velikosti 1200/600 mm</t>
  </si>
  <si>
    <t>1400457567</t>
  </si>
  <si>
    <t>https://podminky.urs.cz/item/CS_URS_2025_02/895931111</t>
  </si>
  <si>
    <t>"HV"</t>
  </si>
  <si>
    <t>59224331</t>
  </si>
  <si>
    <t>vpusť horská betonová zákrytová deska vč. mříží z polyplastu 150x90x15</t>
  </si>
  <si>
    <t>-1450085614</t>
  </si>
  <si>
    <t>895941102</t>
  </si>
  <si>
    <t>Osazení vpusti kanalizační horské z betonových dílců rozměru 1200/600 mm</t>
  </si>
  <si>
    <t>1297872098</t>
  </si>
  <si>
    <t>https://podminky.urs.cz/item/CS_URS_2025_02/895941102</t>
  </si>
  <si>
    <t>59224323</t>
  </si>
  <si>
    <t>vpusť horská betonová prstenec 150x120x30</t>
  </si>
  <si>
    <t>-33757230</t>
  </si>
  <si>
    <t>899102112</t>
  </si>
  <si>
    <t>Osazení poklopů litinových, ocelových nebo železobetonových včetně rámů pro třídu zatížení A15, A50</t>
  </si>
  <si>
    <t>218495766</t>
  </si>
  <si>
    <t>https://podminky.urs.cz/item/CS_URS_2025_02/899102112</t>
  </si>
  <si>
    <t>28661932</t>
  </si>
  <si>
    <t>poklop šachtový litinový DN 600 pro třídu zatížení A15</t>
  </si>
  <si>
    <t>1588463152</t>
  </si>
  <si>
    <t>899104112</t>
  </si>
  <si>
    <t>Osazení poklopů litinových, ocelových nebo železobetonových včetně rámů pro třídu zatížení D400, E600</t>
  </si>
  <si>
    <t>972806520</t>
  </si>
  <si>
    <t>https://podminky.urs.cz/item/CS_URS_2025_02/899104112</t>
  </si>
  <si>
    <t>28661935</t>
  </si>
  <si>
    <t>poklop šachtový litinový DN 600 pro třídu zatížení D400</t>
  </si>
  <si>
    <t>138699642</t>
  </si>
  <si>
    <t>1110484013</t>
  </si>
  <si>
    <t>"trasírková tyč s označníkem u šachet v nezpevněném terénu"</t>
  </si>
  <si>
    <t>78345198</t>
  </si>
  <si>
    <t>IO 03 - PRODLOUZENI-VO-ROZHLASU</t>
  </si>
  <si>
    <t>D1 - Montážní materiál a práce</t>
  </si>
  <si>
    <t xml:space="preserve">    D2 - KABEL ZÁVĚSNÝ, IZOLACE PVC</t>
  </si>
  <si>
    <t xml:space="preserve">    D3 - KABEL SILOVÝ,IZOLACE PVC S VODIČEM PE</t>
  </si>
  <si>
    <t>KABEL ZÁVĚSNÝ, IZOLACE PVC</t>
  </si>
  <si>
    <t>AYKYZ-J 4x16 , pevně</t>
  </si>
  <si>
    <t>CYKY-J 5x2,5 , pevně</t>
  </si>
  <si>
    <t>IO 04.01 - PŘÍPOJKA VODY SO 01</t>
  </si>
  <si>
    <t>ARPIK</t>
  </si>
  <si>
    <t>1581800311</t>
  </si>
  <si>
    <t>"v místě napojení na prodloužený vodovod"</t>
  </si>
  <si>
    <t>-528462662</t>
  </si>
  <si>
    <t>"v místě křížení se stáv. IS"</t>
  </si>
  <si>
    <t>2097911249</t>
  </si>
  <si>
    <t>2*1*1,4</t>
  </si>
  <si>
    <t>132154202</t>
  </si>
  <si>
    <t>Hloubení zapažených rýh š do 2000 mm v hornině třídy těžitelnosti I skupiny 1 a 2 objem do 50 m3</t>
  </si>
  <si>
    <t>-868343325</t>
  </si>
  <si>
    <t>https://podminky.urs.cz/item/CS_URS_2025_02/132154202</t>
  </si>
  <si>
    <t>11*1*1,4</t>
  </si>
  <si>
    <t>2056471403</t>
  </si>
  <si>
    <t>15,4</t>
  </si>
  <si>
    <t>1320068930</t>
  </si>
  <si>
    <t>15,4-5</t>
  </si>
  <si>
    <t>571971116</t>
  </si>
  <si>
    <t>10,4</t>
  </si>
  <si>
    <t>-1589580231</t>
  </si>
  <si>
    <t>10,4*15</t>
  </si>
  <si>
    <t>-808923531</t>
  </si>
  <si>
    <t>-976376043</t>
  </si>
  <si>
    <t>10,4*1,6</t>
  </si>
  <si>
    <t>1818256706</t>
  </si>
  <si>
    <t>1015366921</t>
  </si>
  <si>
    <t>Poznámka k položce:_x000D_
Část zemních prací spadá do rozpočtu stavební části (odkop objektu pro hydroizolaci).</t>
  </si>
  <si>
    <t>"v terénu = prohozeným výkopkem"</t>
  </si>
  <si>
    <t>5*1*(1,4-0,1-0,3)</t>
  </si>
  <si>
    <t>"v komunikaci = nakupovaným materiálem"</t>
  </si>
  <si>
    <t>6*1*(1,4-0,1-0,3-0,55)</t>
  </si>
  <si>
    <t>482942509</t>
  </si>
  <si>
    <t>Poznámka k položce:_x000D_
Viz položka zásyp * objemová hmotnost kameniva.</t>
  </si>
  <si>
    <t>2,7</t>
  </si>
  <si>
    <t>2,7*2 "Přepočtené koeficientem množství</t>
  </si>
  <si>
    <t>28095967</t>
  </si>
  <si>
    <t>11*1*0,3</t>
  </si>
  <si>
    <t>1032698289</t>
  </si>
  <si>
    <t>3,3</t>
  </si>
  <si>
    <t>3,3*2 "Přepočtené koeficientem množství</t>
  </si>
  <si>
    <t>564231011</t>
  </si>
  <si>
    <t>Podklad nebo podsyp ze štěrkopísku ŠP plochy do 100 m2 tl 100 mm</t>
  </si>
  <si>
    <t>-1339380042</t>
  </si>
  <si>
    <t>https://podminky.urs.cz/item/CS_URS_2025_02/564231011</t>
  </si>
  <si>
    <t>11*1</t>
  </si>
  <si>
    <t>871161141</t>
  </si>
  <si>
    <t>Montáž potrubí z PE100 RC SDR 11 otevřený výkop svařovaných na tupo d 32 x 3,0 mm</t>
  </si>
  <si>
    <t>-1715837629</t>
  </si>
  <si>
    <t>https://podminky.urs.cz/item/CS_URS_2025_02/871161141</t>
  </si>
  <si>
    <t>Poznámka k položce:_x000D_
Včetně elektrotvarovek.</t>
  </si>
  <si>
    <t>28613500</t>
  </si>
  <si>
    <t>potrubí vodovodní dvouvrstvé PE100 RC SDR11 32x3,0mm</t>
  </si>
  <si>
    <t>-1791418419</t>
  </si>
  <si>
    <t>11*1,015 "Přepočtené koeficientem množství</t>
  </si>
  <si>
    <t>871231141</t>
  </si>
  <si>
    <t>Montáž potrubí z PE100 RC SDR 11 otevřený výkop svařovaných na tupo d 75 x 6,8 mm</t>
  </si>
  <si>
    <t>-248317188</t>
  </si>
  <si>
    <t>https://podminky.urs.cz/item/CS_URS_2025_02/871231141</t>
  </si>
  <si>
    <t>28613504</t>
  </si>
  <si>
    <t>potrubí vodovodní dvouvrstvé PE100 RC SDR11 75x6,8mm</t>
  </si>
  <si>
    <t>1742906390</t>
  </si>
  <si>
    <t>2*1,015 "Přepočtené koeficientem množství</t>
  </si>
  <si>
    <t>-465076237</t>
  </si>
  <si>
    <t>-923714575</t>
  </si>
  <si>
    <t>-1066457173</t>
  </si>
  <si>
    <t>-1846952150</t>
  </si>
  <si>
    <t>-1869931926</t>
  </si>
  <si>
    <t>722224116</t>
  </si>
  <si>
    <t>Kohout plnicí nebo vypouštěcí G 3/4" PN 10 s jedním závitem</t>
  </si>
  <si>
    <t>1500638970</t>
  </si>
  <si>
    <t>https://podminky.urs.cz/item/CS_URS_2025_02/722224116</t>
  </si>
  <si>
    <t>"součást nové vodoměrné sestavy"</t>
  </si>
  <si>
    <t>1128341424</t>
  </si>
  <si>
    <t>-1494304484</t>
  </si>
  <si>
    <t>722234265</t>
  </si>
  <si>
    <t>Filtr mosazný G 1" PN 20 do 80°C s 2x vnitřním závitem</t>
  </si>
  <si>
    <t>805014512</t>
  </si>
  <si>
    <t>https://podminky.urs.cz/item/CS_URS_2025_02/722234265</t>
  </si>
  <si>
    <t>1801424020</t>
  </si>
  <si>
    <t>741120401</t>
  </si>
  <si>
    <t>Montáž vodič Cu izolovaný drátovací plný a laněný žíla 0,35-6 mm2 v rozváděči (např. CY)</t>
  </si>
  <si>
    <t>581751888</t>
  </si>
  <si>
    <t>https://podminky.urs.cz/item/CS_URS_2025_02/741120401</t>
  </si>
  <si>
    <t>34141027</t>
  </si>
  <si>
    <t>vodič propojovací flexibilní jádro Cu lanované izolace PVC 450/750V (H07V-K) 1x6mm2</t>
  </si>
  <si>
    <t>-867129074</t>
  </si>
  <si>
    <t>IO 04.02 - PŘÍPOJKA VODY SO 02</t>
  </si>
  <si>
    <t>1168632132</t>
  </si>
  <si>
    <t>1580393936</t>
  </si>
  <si>
    <t>75907800</t>
  </si>
  <si>
    <t>-1932671227</t>
  </si>
  <si>
    <t>7*1*1,4</t>
  </si>
  <si>
    <t>-1796317386</t>
  </si>
  <si>
    <t>9,8</t>
  </si>
  <si>
    <t>-1206228923</t>
  </si>
  <si>
    <t>9,8-7</t>
  </si>
  <si>
    <t>-1049518097</t>
  </si>
  <si>
    <t>2,8</t>
  </si>
  <si>
    <t>303957718</t>
  </si>
  <si>
    <t>2,8*15</t>
  </si>
  <si>
    <t>-752070106</t>
  </si>
  <si>
    <t>-989002828</t>
  </si>
  <si>
    <t>2,8*1,6</t>
  </si>
  <si>
    <t>-423677218</t>
  </si>
  <si>
    <t>-935991060</t>
  </si>
  <si>
    <t>7*1*(1,4-0,1-0,3)</t>
  </si>
  <si>
    <t>-329750836</t>
  </si>
  <si>
    <t>7*1*0,3</t>
  </si>
  <si>
    <t>-1688527212</t>
  </si>
  <si>
    <t>2,1</t>
  </si>
  <si>
    <t>2,1*2 "Přepočtené koeficientem množství</t>
  </si>
  <si>
    <t>-1989743347</t>
  </si>
  <si>
    <t>7*1</t>
  </si>
  <si>
    <t>1633362341</t>
  </si>
  <si>
    <t>313235951</t>
  </si>
  <si>
    <t>7*1,015 "Přepočtené koeficientem množství</t>
  </si>
  <si>
    <t>88877690</t>
  </si>
  <si>
    <t>-1470448390</t>
  </si>
  <si>
    <t>1339358979</t>
  </si>
  <si>
    <t>1660829210</t>
  </si>
  <si>
    <t>-1632350007</t>
  </si>
  <si>
    <t>-133091583</t>
  </si>
  <si>
    <t>744845067</t>
  </si>
  <si>
    <t>1930968773</t>
  </si>
  <si>
    <t>-1329420133</t>
  </si>
  <si>
    <t>-1213692848</t>
  </si>
  <si>
    <t>-1624681494</t>
  </si>
  <si>
    <t>2121879183</t>
  </si>
  <si>
    <t>-1687874526</t>
  </si>
  <si>
    <t>-496357180</t>
  </si>
  <si>
    <t>IO 05.01 - PŘÍPOJKA KANALIZACE SO 01</t>
  </si>
  <si>
    <t>-462344674</t>
  </si>
  <si>
    <t>"v místě napojení na novou kanalizaci"</t>
  </si>
  <si>
    <t>-1686786071</t>
  </si>
  <si>
    <t>"v místě křížení s podzemními inž. sítěmi"</t>
  </si>
  <si>
    <t>1693951702</t>
  </si>
  <si>
    <t>2*1,2*1,8</t>
  </si>
  <si>
    <t>131151201</t>
  </si>
  <si>
    <t>Hloubení jam zapažených v hornině třídy těžitelnosti I skupiny 1 a 2 objem do 20 m3 strojně</t>
  </si>
  <si>
    <t>-1687787292</t>
  </si>
  <si>
    <t>https://podminky.urs.cz/item/CS_URS_2025_02/131151201</t>
  </si>
  <si>
    <t>"RN"</t>
  </si>
  <si>
    <t>3,5*3,5*1,7</t>
  </si>
  <si>
    <t>132154203</t>
  </si>
  <si>
    <t>Hloubení zapažených rýh š do 2000 mm v hornině třídy těžitelnosti I skupiny 1 a 2 objem do 100 m3</t>
  </si>
  <si>
    <t>355252527</t>
  </si>
  <si>
    <t>https://podminky.urs.cz/item/CS_URS_2025_02/132154203</t>
  </si>
  <si>
    <t>"potrubí"</t>
  </si>
  <si>
    <t>55*1,2*1,6</t>
  </si>
  <si>
    <t>-1584581713</t>
  </si>
  <si>
    <t>3,5*1,7*4</t>
  </si>
  <si>
    <t>17*1,6*2</t>
  </si>
  <si>
    <t>664439315</t>
  </si>
  <si>
    <t>78,2</t>
  </si>
  <si>
    <t>-727521603</t>
  </si>
  <si>
    <t>20,825+105,6</t>
  </si>
  <si>
    <t>-811208404</t>
  </si>
  <si>
    <t>20,825+105,6-84,125</t>
  </si>
  <si>
    <t>571724120</t>
  </si>
  <si>
    <t>42,3</t>
  </si>
  <si>
    <t>1763765085</t>
  </si>
  <si>
    <t>42,3*15</t>
  </si>
  <si>
    <t>-144771964</t>
  </si>
  <si>
    <t>-344042858</t>
  </si>
  <si>
    <t>42,3*1,6</t>
  </si>
  <si>
    <t>680900445</t>
  </si>
  <si>
    <t>129234944</t>
  </si>
  <si>
    <t>"potrubí = prohozeným výkopkem"</t>
  </si>
  <si>
    <t>55*1,2*(1,6-0,1-0,45)</t>
  </si>
  <si>
    <t>"RN = prohozeným výkopkem"</t>
  </si>
  <si>
    <t>20,825-6</t>
  </si>
  <si>
    <t>53408292</t>
  </si>
  <si>
    <t>55*1,2*0,45</t>
  </si>
  <si>
    <t>1558299691</t>
  </si>
  <si>
    <t>29,7</t>
  </si>
  <si>
    <t>29,7*2 "Přepočtené koeficientem množství</t>
  </si>
  <si>
    <t>359901212</t>
  </si>
  <si>
    <t>Monitoring stoky jakékoli výšky na stávající kanalizaci</t>
  </si>
  <si>
    <t>-1463063296</t>
  </si>
  <si>
    <t>https://podminky.urs.cz/item/CS_URS_2025_02/359901212</t>
  </si>
  <si>
    <t>"kanalizační přípojka = po dokončení kontrola průchodnosti apod."</t>
  </si>
  <si>
    <t>-125995067</t>
  </si>
  <si>
    <t>55*1,2</t>
  </si>
  <si>
    <t>3,5*3,5</t>
  </si>
  <si>
    <t>871313121</t>
  </si>
  <si>
    <t>Montáž kanalizačního potrubí hladkého plnostěnného SN 8 z PVC-U DN 160</t>
  </si>
  <si>
    <t>118353203</t>
  </si>
  <si>
    <t>https://podminky.urs.cz/item/CS_URS_2025_02/871313121</t>
  </si>
  <si>
    <t>28611164</t>
  </si>
  <si>
    <t>trubka kanalizační PVC-U plnostěnná jednovrstvá DN 160x1000mm SN8</t>
  </si>
  <si>
    <t>-1423369523</t>
  </si>
  <si>
    <t>55*1,03 "Přepočtené koeficientem množství</t>
  </si>
  <si>
    <t>1442114216</t>
  </si>
  <si>
    <t>-2005188797</t>
  </si>
  <si>
    <t>894812201</t>
  </si>
  <si>
    <t>Revizní a čistící šachta z PP šachtové dno DN 425/150 průtočné</t>
  </si>
  <si>
    <t>-392048076</t>
  </si>
  <si>
    <t>https://podminky.urs.cz/item/CS_URS_2025_02/894812201</t>
  </si>
  <si>
    <t>"Šp1"</t>
  </si>
  <si>
    <t>894812203</t>
  </si>
  <si>
    <t>Revizní a čistící šachta z PP šachtové dno DN 425/150 s přítokem tvaru T</t>
  </si>
  <si>
    <t>-1794997398</t>
  </si>
  <si>
    <t>https://podminky.urs.cz/item/CS_URS_2025_02/894812203</t>
  </si>
  <si>
    <t>"Šp3"</t>
  </si>
  <si>
    <t>894812232</t>
  </si>
  <si>
    <t>Revizní a čistící šachta z PP DN 425 šachtová roura korugovaná bez hrdla světlé hloubky 2000 mm</t>
  </si>
  <si>
    <t>47843469</t>
  </si>
  <si>
    <t>https://podminky.urs.cz/item/CS_URS_2025_02/894812232</t>
  </si>
  <si>
    <t>894812249</t>
  </si>
  <si>
    <t>Příplatek k rourám revizní a čistící šachty z PP DN 425 za uříznutí šachtové roury</t>
  </si>
  <si>
    <t>-981541880</t>
  </si>
  <si>
    <t>https://podminky.urs.cz/item/CS_URS_2025_02/894812249</t>
  </si>
  <si>
    <t>894812255</t>
  </si>
  <si>
    <t>Revizní a čistící šachta z PP DN 425 poklop pro šachtu plastový pachotěsný s madlem</t>
  </si>
  <si>
    <t>-1001839817</t>
  </si>
  <si>
    <t>https://podminky.urs.cz/item/CS_URS_2025_02/894812255</t>
  </si>
  <si>
    <t>894812311</t>
  </si>
  <si>
    <t>Revizní a čistící šachta z PP typ DN 600/160 šachtové dno průtočné</t>
  </si>
  <si>
    <t>-1940666960</t>
  </si>
  <si>
    <t>https://podminky.urs.cz/item/CS_URS_2025_02/894812311</t>
  </si>
  <si>
    <t>"Šp2"</t>
  </si>
  <si>
    <t>894812332</t>
  </si>
  <si>
    <t>Revizní a čistící šachta z PP DN 600 šachtová roura korugovaná světlé hloubky 2000 mm</t>
  </si>
  <si>
    <t>-95676101</t>
  </si>
  <si>
    <t>https://podminky.urs.cz/item/CS_URS_2025_02/894812332</t>
  </si>
  <si>
    <t>894812339</t>
  </si>
  <si>
    <t>Příplatek k rourám revizní a čistící šachty z PP DN 600 za uříznutí šachtové roury</t>
  </si>
  <si>
    <t>780930365</t>
  </si>
  <si>
    <t>https://podminky.urs.cz/item/CS_URS_2025_02/894812339</t>
  </si>
  <si>
    <t>894812354</t>
  </si>
  <si>
    <t>Revizní a čistící šachta z PP DN 600 poklop litinový pro třídu zatížení A15 s plastovým konusem</t>
  </si>
  <si>
    <t>1508478862</t>
  </si>
  <si>
    <t>https://podminky.urs.cz/item/CS_URS_2025_02/894812354</t>
  </si>
  <si>
    <t>897171112</t>
  </si>
  <si>
    <t>Akumulační boxy z PP pro vsakování dešťových vod pod pochozí plochy a plochy zatížené osobními automobily objemu přes 10 do 30 m3</t>
  </si>
  <si>
    <t>82609295</t>
  </si>
  <si>
    <t>https://podminky.urs.cz/item/CS_URS_2025_02/897171112</t>
  </si>
  <si>
    <t>5,5</t>
  </si>
  <si>
    <t>897173112</t>
  </si>
  <si>
    <t>Kontrolní šachta integrovaná do akumulačních boxů pod plochy pochozí nebo zatížené osobními automobily v přes 350 do 700 mm</t>
  </si>
  <si>
    <t>768211058</t>
  </si>
  <si>
    <t>https://podminky.urs.cz/item/CS_URS_2025_02/897173112</t>
  </si>
  <si>
    <t>-1793681511</t>
  </si>
  <si>
    <t>1448874225</t>
  </si>
  <si>
    <t>277723598</t>
  </si>
  <si>
    <t>R01</t>
  </si>
  <si>
    <t>Montáž regulačního prvku</t>
  </si>
  <si>
    <t>1795355194</t>
  </si>
  <si>
    <t>Poznámka k položce:_x000D_
Umístit do dna šachty. Bude upřesněno při realizaci.</t>
  </si>
  <si>
    <t>422R02</t>
  </si>
  <si>
    <t>regulační prvek Qo=1,5 l/s</t>
  </si>
  <si>
    <t>-150491216</t>
  </si>
  <si>
    <t>919726123</t>
  </si>
  <si>
    <t>Geotextilie pro ochranu, separaci a filtraci netkaná měrná hm přes 300 do 500 g/m2</t>
  </si>
  <si>
    <t>380676500</t>
  </si>
  <si>
    <t>https://podminky.urs.cz/item/CS_URS_2025_02/919726123</t>
  </si>
  <si>
    <t>30*2</t>
  </si>
  <si>
    <t>711472053</t>
  </si>
  <si>
    <t>Provedení svislé izolace proti tlakové vodě termoplasty volně položenou fólií z nízkolehčeného PE</t>
  </si>
  <si>
    <t>568058328</t>
  </si>
  <si>
    <t>https://podminky.urs.cz/item/CS_URS_2025_02/711472053</t>
  </si>
  <si>
    <t>28323074</t>
  </si>
  <si>
    <t>fólie LDPE (750 kg/m3) proti zemní vlhkosti nad úrovní terénu tl 3mm</t>
  </si>
  <si>
    <t>-592069530</t>
  </si>
  <si>
    <t>30*1,221 "Přepočtené koeficientem množství</t>
  </si>
  <si>
    <t>721249115</t>
  </si>
  <si>
    <t>Montáž lapače střešních splavenin z PP DN 110 ostatní typ</t>
  </si>
  <si>
    <t>1751575754</t>
  </si>
  <si>
    <t>https://podminky.urs.cz/item/CS_URS_2025_02/721249115</t>
  </si>
  <si>
    <t>56231163</t>
  </si>
  <si>
    <t>lapač střešních splavenin se zápachovou klapkou a lapacím košem DN 125/110</t>
  </si>
  <si>
    <t>-375716646</t>
  </si>
  <si>
    <t>IO 05.02 - PŘÍPOJKA KANALIZACE SO 02</t>
  </si>
  <si>
    <t>205304166</t>
  </si>
  <si>
    <t>425093719</t>
  </si>
  <si>
    <t>-286007082</t>
  </si>
  <si>
    <t>-1569092640</t>
  </si>
  <si>
    <t>-251561037</t>
  </si>
  <si>
    <t>45*1,2*1,6</t>
  </si>
  <si>
    <t>-422649202</t>
  </si>
  <si>
    <t>12*1,6*2</t>
  </si>
  <si>
    <t>1448885370</t>
  </si>
  <si>
    <t>62,2</t>
  </si>
  <si>
    <t>-53226637</t>
  </si>
  <si>
    <t>20,825+86,4</t>
  </si>
  <si>
    <t>-554266225</t>
  </si>
  <si>
    <t>20,825+86,4-71,525</t>
  </si>
  <si>
    <t>-1730609899</t>
  </si>
  <si>
    <t>35,7</t>
  </si>
  <si>
    <t>-141214915</t>
  </si>
  <si>
    <t>35,7*15</t>
  </si>
  <si>
    <t>1198093631</t>
  </si>
  <si>
    <t>-1406132224</t>
  </si>
  <si>
    <t>35,7*1,6</t>
  </si>
  <si>
    <t>1428397803</t>
  </si>
  <si>
    <t>1609715757</t>
  </si>
  <si>
    <t>45*1,2*(1,6-0,1-0,45)</t>
  </si>
  <si>
    <t>1210449573</t>
  </si>
  <si>
    <t>45*1,2*0,45</t>
  </si>
  <si>
    <t>-1438678037</t>
  </si>
  <si>
    <t>24,3</t>
  </si>
  <si>
    <t>24,3*2 "Přepočtené koeficientem množství</t>
  </si>
  <si>
    <t>-535776861</t>
  </si>
  <si>
    <t>850378448</t>
  </si>
  <si>
    <t>45*1,2</t>
  </si>
  <si>
    <t>-1619620348</t>
  </si>
  <si>
    <t>896914466</t>
  </si>
  <si>
    <t>45*1,03 "Přepočtené koeficientem množství</t>
  </si>
  <si>
    <t>1976474023</t>
  </si>
  <si>
    <t>376466623</t>
  </si>
  <si>
    <t>-597345473</t>
  </si>
  <si>
    <t>-2022994635</t>
  </si>
  <si>
    <t>283532112</t>
  </si>
  <si>
    <t>1761653051</t>
  </si>
  <si>
    <t>1588920256</t>
  </si>
  <si>
    <t>-1013641590</t>
  </si>
  <si>
    <t>345479037</t>
  </si>
  <si>
    <t>-129568465</t>
  </si>
  <si>
    <t>2055192790</t>
  </si>
  <si>
    <t>-784333947</t>
  </si>
  <si>
    <t>1165036748</t>
  </si>
  <si>
    <t>-1398460284</t>
  </si>
  <si>
    <t>239097909</t>
  </si>
  <si>
    <t>-2020564601</t>
  </si>
  <si>
    <t>1556675042</t>
  </si>
  <si>
    <t>1054747157</t>
  </si>
  <si>
    <t>1526229778</t>
  </si>
  <si>
    <t>-377882566</t>
  </si>
  <si>
    <t>781350651</t>
  </si>
  <si>
    <t>317661828</t>
  </si>
  <si>
    <t>874279672</t>
  </si>
  <si>
    <t>IO 06 - AREÁLOVÁ DEŠŤOVÁ KANALIZACE ZE ZPEVNĚNÝCH PLOCH</t>
  </si>
  <si>
    <t>1333414958</t>
  </si>
  <si>
    <t>-2064315560</t>
  </si>
  <si>
    <t>-2016484757</t>
  </si>
  <si>
    <t>"v místě napojení na plánovanou kanalizaci"</t>
  </si>
  <si>
    <t>2136315151</t>
  </si>
  <si>
    <t>1*1,2*2</t>
  </si>
  <si>
    <t>-531865114</t>
  </si>
  <si>
    <t>"rozšíření rýhy v místě revizních šachet"</t>
  </si>
  <si>
    <t>(1*1*3)*4</t>
  </si>
  <si>
    <t>-1945299171</t>
  </si>
  <si>
    <t>"kanalizace"</t>
  </si>
  <si>
    <t>96*1,2*2,7</t>
  </si>
  <si>
    <t>"přípojky"</t>
  </si>
  <si>
    <t>25*1*1,5</t>
  </si>
  <si>
    <t>760512412</t>
  </si>
  <si>
    <t>96*2,7*2</t>
  </si>
  <si>
    <t>-414913490</t>
  </si>
  <si>
    <t>518,4</t>
  </si>
  <si>
    <t>-536736060</t>
  </si>
  <si>
    <t>"hloubení rýh + jam"</t>
  </si>
  <si>
    <t>12+348,54</t>
  </si>
  <si>
    <t>-1519427385</t>
  </si>
  <si>
    <t>"hloubení jam + rýh-zásyp výkopkem"</t>
  </si>
  <si>
    <t>12+348,54-0</t>
  </si>
  <si>
    <t>-125730808</t>
  </si>
  <si>
    <t>360,54</t>
  </si>
  <si>
    <t>-2108575844</t>
  </si>
  <si>
    <t>360,54*15</t>
  </si>
  <si>
    <t>1313928938</t>
  </si>
  <si>
    <t>336018748</t>
  </si>
  <si>
    <t>360,54*1,6</t>
  </si>
  <si>
    <t>7105888</t>
  </si>
  <si>
    <t>-450099086</t>
  </si>
  <si>
    <t>"kanalizace = nakupovaným materiálem"</t>
  </si>
  <si>
    <t>96*1,2*(2,7-0,1-0,5-0,55)</t>
  </si>
  <si>
    <t>"přípojky = nakupovaným materiálem"</t>
  </si>
  <si>
    <t>25*1*(1,5-0,1-0,45-0,55)</t>
  </si>
  <si>
    <t>1454336217</t>
  </si>
  <si>
    <t>188,56</t>
  </si>
  <si>
    <t>188,56*2 "Přepočtené koeficientem množství</t>
  </si>
  <si>
    <t>985377922</t>
  </si>
  <si>
    <t>96*1,2*0,5</t>
  </si>
  <si>
    <t>25*1*0,45</t>
  </si>
  <si>
    <t>2095982622</t>
  </si>
  <si>
    <t>68,85</t>
  </si>
  <si>
    <t>68,85*2 "Přepočtené koeficientem množství</t>
  </si>
  <si>
    <t>-1088341047</t>
  </si>
  <si>
    <t>2034185971</t>
  </si>
  <si>
    <t>"kanalizace = po dokončení kontrola průchodnosti apod."</t>
  </si>
  <si>
    <t>-546244899</t>
  </si>
  <si>
    <t>1948217833</t>
  </si>
  <si>
    <t>94000916</t>
  </si>
  <si>
    <t>-1504118723</t>
  </si>
  <si>
    <t>432836973</t>
  </si>
  <si>
    <t>(1,5*1,5*0,1)*4</t>
  </si>
  <si>
    <t>-1556347914</t>
  </si>
  <si>
    <t>96*1,2</t>
  </si>
  <si>
    <t>25*1</t>
  </si>
  <si>
    <t>(1,5*1,5*4)</t>
  </si>
  <si>
    <t>871313123</t>
  </si>
  <si>
    <t>Montáž kanalizačního potrubí hladkého plnostěnného SN 12 z PVC-U DN 160</t>
  </si>
  <si>
    <t>2070134147</t>
  </si>
  <si>
    <t>https://podminky.urs.cz/item/CS_URS_2025_02/871313123</t>
  </si>
  <si>
    <t>28611106</t>
  </si>
  <si>
    <t>trubka kanalizační PVC-U plnostěnná jednovrstvá s rázovou odolností DN 160x6000mm SN12</t>
  </si>
  <si>
    <t>-100758181</t>
  </si>
  <si>
    <t>25*1,03 "Přepočtené koeficientem množství</t>
  </si>
  <si>
    <t>871423123</t>
  </si>
  <si>
    <t>Montáž kanalizačního potrubí hladkého plnostěnného SN 12 z PVC-U DN 500</t>
  </si>
  <si>
    <t>-387228250</t>
  </si>
  <si>
    <t>https://podminky.urs.cz/item/CS_URS_2025_02/871423123</t>
  </si>
  <si>
    <t>28611270</t>
  </si>
  <si>
    <t>trubka kanalizační PVC-U plnostěnná jednovrstvá DN 500x3000mm SN12</t>
  </si>
  <si>
    <t>1206593415</t>
  </si>
  <si>
    <t>96*1,03 "Přepočtené koeficientem množství</t>
  </si>
  <si>
    <t>877420320</t>
  </si>
  <si>
    <t>Montáž odboček na kanalizačním potrubí z PP nebo tvrdého PVC-U trub hladkých plnostěnných DN 500</t>
  </si>
  <si>
    <t>1350539694</t>
  </si>
  <si>
    <t>https://podminky.urs.cz/item/CS_URS_2025_02/877420320</t>
  </si>
  <si>
    <t>28617224</t>
  </si>
  <si>
    <t>odbočka kanalizační PP třívrstvá SN16 45° DN 500/150</t>
  </si>
  <si>
    <t>1282144280</t>
  </si>
  <si>
    <t>891212122</t>
  </si>
  <si>
    <t>Montáž kanalizačních šoupátek otevřený výkop DN 50</t>
  </si>
  <si>
    <t>-800791529</t>
  </si>
  <si>
    <t>https://podminky.urs.cz/item/CS_URS_2025_02/891212122</t>
  </si>
  <si>
    <t>"škrtící ventil v Šd1"</t>
  </si>
  <si>
    <t>42221451</t>
  </si>
  <si>
    <t>šoupátko odpadní voda litina GGG 50 krátká stavební dl PN10/16 DN 50x150mm</t>
  </si>
  <si>
    <t>-1694489907</t>
  </si>
  <si>
    <t>1897082557</t>
  </si>
  <si>
    <t>892421111</t>
  </si>
  <si>
    <t>Tlaková zkouška vodou potrubí DN 400 nebo 500</t>
  </si>
  <si>
    <t>974476942</t>
  </si>
  <si>
    <t>https://podminky.urs.cz/item/CS_URS_2025_02/892421111</t>
  </si>
  <si>
    <t>892442111</t>
  </si>
  <si>
    <t>Zabezpečení konců potrubí DN přes 300 do 600 při tlakových zkouškách vodou</t>
  </si>
  <si>
    <t>-1427306501</t>
  </si>
  <si>
    <t>https://podminky.urs.cz/item/CS_URS_2025_02/892442111</t>
  </si>
  <si>
    <t>54728832</t>
  </si>
  <si>
    <t>894410102</t>
  </si>
  <si>
    <t>Osazení betonových dílců pro kanalizační šachty DN 1000 šachtové dno výšky 800 mm</t>
  </si>
  <si>
    <t>1481810372</t>
  </si>
  <si>
    <t>https://podminky.urs.cz/item/CS_URS_2025_02/894410102</t>
  </si>
  <si>
    <t>59224338</t>
  </si>
  <si>
    <t>dno betonové šachty DN 1000 kanalizační výšky 80cm</t>
  </si>
  <si>
    <t>-695977472</t>
  </si>
  <si>
    <t>894410103</t>
  </si>
  <si>
    <t>Osazení betonových dílců pro kanalizační šachty DN 1000 šachtové dno výšky 1000 mm</t>
  </si>
  <si>
    <t>1491272052</t>
  </si>
  <si>
    <t>https://podminky.urs.cz/item/CS_URS_2025_02/894410103</t>
  </si>
  <si>
    <t>"Šd1"</t>
  </si>
  <si>
    <t>59224339</t>
  </si>
  <si>
    <t>dno betonové šachty DN 1000 kanalizační výšky 100cm</t>
  </si>
  <si>
    <t>918775317</t>
  </si>
  <si>
    <t>-2107180563</t>
  </si>
  <si>
    <t>1751731639</t>
  </si>
  <si>
    <t>-399011395</t>
  </si>
  <si>
    <t>894410213</t>
  </si>
  <si>
    <t>Osazení betonových dílců pro kanalizační šachty DN 1000 skruž rovná výšky 1000 mm</t>
  </si>
  <si>
    <t>587952796</t>
  </si>
  <si>
    <t>https://podminky.urs.cz/item/CS_URS_2025_02/894410213</t>
  </si>
  <si>
    <t>59224162</t>
  </si>
  <si>
    <t>skruž betonová kanalizační se stupadly 100x100x12cm</t>
  </si>
  <si>
    <t>-940759403</t>
  </si>
  <si>
    <t>476686743</t>
  </si>
  <si>
    <t>-1460239012</t>
  </si>
  <si>
    <t>894410302</t>
  </si>
  <si>
    <t>Osazení betonových dílců pro kanalizační šachty DN 1000 deska zákrytová</t>
  </si>
  <si>
    <t>-453377012</t>
  </si>
  <si>
    <t>https://podminky.urs.cz/item/CS_URS_2025_02/894410302</t>
  </si>
  <si>
    <t>59224315</t>
  </si>
  <si>
    <t>deska betonová zákrytová pro kruhové šachty 100/62,5x16,5cm</t>
  </si>
  <si>
    <t>-1287077475</t>
  </si>
  <si>
    <t>-786724869</t>
  </si>
  <si>
    <t>63126039</t>
  </si>
  <si>
    <t>poklop šachtový s BEGU rámem a zámky kruhový, DN 600 D400</t>
  </si>
  <si>
    <t>1289237037</t>
  </si>
  <si>
    <t>-895919602</t>
  </si>
  <si>
    <t>IO 08.1 - PŘÍPOJKA SLABOPROUDU -SO_01</t>
  </si>
  <si>
    <t>D2 - HZS</t>
  </si>
  <si>
    <t xml:space="preserve">    D3 - HODINOVE ZUCTOVACI SAZBY</t>
  </si>
  <si>
    <t xml:space="preserve">    D4 - SPOLUPRACE S DODAVATELEM PRI</t>
  </si>
  <si>
    <t>Pol1</t>
  </si>
  <si>
    <t>Chránička optického kabelu, HDPE 40mm oranžová</t>
  </si>
  <si>
    <t>Pol2</t>
  </si>
  <si>
    <t>Fólie vystražná, rudá</t>
  </si>
  <si>
    <t>Pol3</t>
  </si>
  <si>
    <t>Kabel optický, 12vl.</t>
  </si>
  <si>
    <t>Pol4</t>
  </si>
  <si>
    <t>Optický svar</t>
  </si>
  <si>
    <t>Pol5</t>
  </si>
  <si>
    <t>Meření vláken</t>
  </si>
  <si>
    <t>Pol6</t>
  </si>
  <si>
    <t>Pol7</t>
  </si>
  <si>
    <t>Napojeni na stavajici zarizeni</t>
  </si>
  <si>
    <t>Pol8</t>
  </si>
  <si>
    <t>Vyhledani pripojovaciho mista</t>
  </si>
  <si>
    <t>Pol9</t>
  </si>
  <si>
    <t>IO 08.2 - PŘÍPOJKA SLABOPROUDU -SO_02</t>
  </si>
  <si>
    <t>IO 09.1 - AREÁLOVÉ ROZVODY -NN-SO_01</t>
  </si>
  <si>
    <t xml:space="preserve">    D2 - KABEL SILOVÝ,IZOLACE PVC</t>
  </si>
  <si>
    <t xml:space="preserve">    D4 - KABEL SILOVÝ,IZOLACE PVC BEZ VODIČE PE</t>
  </si>
  <si>
    <t xml:space="preserve">    D5 - OCELOVÝ PÁSEK POZINKOVANÝ</t>
  </si>
  <si>
    <t xml:space="preserve">    D6 - TRUBKA OHEBNÁ STŘEDNÍ MECHANICKÁ O   DOLNOST</t>
  </si>
  <si>
    <t>D7 - HZS</t>
  </si>
  <si>
    <t xml:space="preserve">    D8 - HODINOVE ZUCTOVACI SAZBY</t>
  </si>
  <si>
    <t xml:space="preserve">    D9 - KOORDINACE POSTUPU PRACI</t>
  </si>
  <si>
    <t xml:space="preserve">    D10 - SPOLUPRACE S DODAVATELEM PRI</t>
  </si>
  <si>
    <t xml:space="preserve">    D11 - PROVEDENI REVIZNICH ZKOUSEK</t>
  </si>
  <si>
    <t xml:space="preserve">    D12 - DLE ČSN 33 2000-6 ed.2</t>
  </si>
  <si>
    <t>Pol10</t>
  </si>
  <si>
    <t>CYKY-J 4x25 , pevně</t>
  </si>
  <si>
    <t>Pol11</t>
  </si>
  <si>
    <t>CYKY-J 4x10 , pevně</t>
  </si>
  <si>
    <t>Pol12</t>
  </si>
  <si>
    <t>Pol13</t>
  </si>
  <si>
    <t>TRUBKA OHEBNÁ STŘEDNÍ MECHANICKÁ O   DOLNOST</t>
  </si>
  <si>
    <t>Pol14</t>
  </si>
  <si>
    <t>1250 d 50  mm, pevně</t>
  </si>
  <si>
    <t>Pol15</t>
  </si>
  <si>
    <t>1232 d 32  mm, pevně</t>
  </si>
  <si>
    <t>Pol16</t>
  </si>
  <si>
    <t>Elektroměrový rozvaděč, 2xdvousazbový, 80A, včetně pilíře</t>
  </si>
  <si>
    <t>Pol17</t>
  </si>
  <si>
    <t>Pol18</t>
  </si>
  <si>
    <t>Pol19</t>
  </si>
  <si>
    <t>IO 09.2 - AREÁLOVÉ ROZVODY -NN-SO_02</t>
  </si>
  <si>
    <t>Pol20</t>
  </si>
  <si>
    <t>Pol21</t>
  </si>
  <si>
    <t>Pol22</t>
  </si>
  <si>
    <t>IO 10.1 - AREÁLOVÉ ROZVODY SLABOPROUDU-SO_01</t>
  </si>
  <si>
    <t>Poznámka k položce:_x000D_
Podružný materiál</t>
  </si>
  <si>
    <t>IO 10.2 - AREÁLOVÉ ROZVODY SLABOPROUDU-SO_02</t>
  </si>
  <si>
    <t>VON - Vedlejší a ostatní náklady stavby</t>
  </si>
  <si>
    <t>VRN - VRN</t>
  </si>
  <si>
    <t xml:space="preserve">    VRN1 - Průzkumné, geodetické a projektové práce</t>
  </si>
  <si>
    <t xml:space="preserve">    VRN2 - Příprava staveniště</t>
  </si>
  <si>
    <t xml:space="preserve">    VRN3 - Zařízení staveniště</t>
  </si>
  <si>
    <t xml:space="preserve">    VRN4 - Inženýrská činnost</t>
  </si>
  <si>
    <t xml:space="preserve">    VRN7 - Provozní vlivy</t>
  </si>
  <si>
    <t xml:space="preserve">    VRN9 - Ostatní náklady</t>
  </si>
  <si>
    <t>VRN</t>
  </si>
  <si>
    <t>VRN1</t>
  </si>
  <si>
    <t>Průzkumné, geodetické a projektové práce</t>
  </si>
  <si>
    <t>012103000</t>
  </si>
  <si>
    <t>Geodetické práce před výstavbou</t>
  </si>
  <si>
    <t>1024</t>
  </si>
  <si>
    <t>-508076033</t>
  </si>
  <si>
    <t>https://podminky.urs.cz/item/CS_URS_2025_02/012103000</t>
  </si>
  <si>
    <t>Poznámka k položce:_x000D_
-vytyčení stavby nebo jejich částí oprávněným geodetem vč. vypracování příslušných protokolů - před zahájením stavby_x000D_
(veškeré nové a upravované stavby/konstrukce , inženýrské a liniové stavby v rámci stavby)_x000D_
VEŠKERÉ FORMY A PŘEDÁNÍ SE ŘÍDÍ PODMÍNKAMI ZADÁVACÍ DOKUMENTACE STAVBY</t>
  </si>
  <si>
    <t>012303000</t>
  </si>
  <si>
    <t>Geodetické práce po výstavbě</t>
  </si>
  <si>
    <t>-806762763</t>
  </si>
  <si>
    <t>https://podminky.urs.cz/item/CS_URS_2025_02/012303000</t>
  </si>
  <si>
    <t>Poznámka k položce:_x000D_
-zaměření skutečného provedení stavby nebo jejich částí vč. vypracování geometrických plánů a ostatních příslušných protokolů_x000D_
(veškeré nové a upravované stavby/konstrukce , inženýrské a liniové stavby v rámci stavby)_x000D_
VEŠKERÉ FORMY A PŘEDÁNÍ SE ŘÍDÍ PODMÍNKAMI ZADÁVACÍ DOKUMENTACE STAVBY</t>
  </si>
  <si>
    <t>013244000</t>
  </si>
  <si>
    <t>Dokumentace dílenská pro realizaci stavby</t>
  </si>
  <si>
    <t>2095767568</t>
  </si>
  <si>
    <t>https://podminky.urs.cz/item/CS_URS_2025_02/013244000</t>
  </si>
  <si>
    <t>Poznámka k položce:_x000D_
V jednotkové ceně zahrnuty náklady na vypracování :_x000D_
-prováděcí / dílenské dokumentace pro provedení stavby vč. potřebných detailů_x000D_
(v JC jsou také zahrnuty náklady na provedení potřebných průzkumů/ posudků požadovaných PD)_x000D_
VEŠKERÉ FORMY A PŘEDÁNÍ SE ŘÍDÍ PODMÍNKAMI ZADÁVACÍ DOKUMENTACE STAVBY</t>
  </si>
  <si>
    <t>013254000</t>
  </si>
  <si>
    <t>Dokumentace skutečného provedení stavby</t>
  </si>
  <si>
    <t>34083673</t>
  </si>
  <si>
    <t>https://podminky.urs.cz/item/CS_URS_2025_02/013254000</t>
  </si>
  <si>
    <t>Poznámka k položce:_x000D_
VEŠKERÉ FORMY A PŘEDÁNÍ SE ŘÍDÍ PODMÍNKAMI ZADÁVACÍ DOKUMENTACE STAVBY</t>
  </si>
  <si>
    <t>VRN2</t>
  </si>
  <si>
    <t>Příprava staveniště</t>
  </si>
  <si>
    <t>020001000</t>
  </si>
  <si>
    <t xml:space="preserve">Příprava staveniště </t>
  </si>
  <si>
    <t>-1219156400</t>
  </si>
  <si>
    <t>https://podminky.urs.cz/item/CS_URS_2025_02/020001000</t>
  </si>
  <si>
    <t xml:space="preserve">Poznámka k položce:_x000D_
-Zřízení trvalé, dočasné deponie a mezideponie_x000D_
-zřízení příjezdů a přístupů na staveniště_x000D_
-uspořádání a bezpečnost staveniště z hlediska ochrany veřejných zájmů_x000D_
-dodržení podmínek pro provádění staveb z hlediska BOZP (vč. označení stavby)_x000D_
-dodržování podmínek pro ochranu životního prostředí při výstavbě, vč. potřebných posudků/dozorů_x000D_
-dodržení podmínek - možnosti nakládání s odpady_x000D_
-splnění zvláštních požadavků na provádění stavby, které vyžadují zvláštní bezpečnostní opatření_x000D_
-dočasné / provizorní dopravní značení, osvětlení - (vyřízení+zřízení+likvidace po skončení stavby)_x000D_
</t>
  </si>
  <si>
    <t>VRN3</t>
  </si>
  <si>
    <t>Zařízení staveniště</t>
  </si>
  <si>
    <t>030001000</t>
  </si>
  <si>
    <t xml:space="preserve">Zařízení staveniště </t>
  </si>
  <si>
    <t>212016490</t>
  </si>
  <si>
    <t>https://podminky.urs.cz/item/CS_URS_2025_02/030001000</t>
  </si>
  <si>
    <t xml:space="preserve">Poznámka k položce:_x000D_
Náklady na zřízení / nájem ZS:_x000D_
-kancelářské/skladovací/sociální objekty_x000D_
-oplocení stavby, ostraha staveniště_x000D_
-kompletní vnitrostaveništní rozvody všech potřebných energií a médií_x000D_
-poplatky spotřeby energií a médií _x000D_
(zajištění podružných měření spotřeby energií a médií)_x000D_
</t>
  </si>
  <si>
    <t>035103001</t>
  </si>
  <si>
    <t>Pronájem ploch</t>
  </si>
  <si>
    <t>-1524702785</t>
  </si>
  <si>
    <t>https://podminky.urs.cz/item/CS_URS_2025_02/035103001</t>
  </si>
  <si>
    <t>Poznámka k položce:_x000D_
(plochy potřebné pro zařízení staveniště, které nejsou v majetku objednatele)</t>
  </si>
  <si>
    <t>039002000</t>
  </si>
  <si>
    <t>Zrušení zařízení staveniště</t>
  </si>
  <si>
    <t>625246737</t>
  </si>
  <si>
    <t>https://podminky.urs.cz/item/CS_URS_2025_02/039002000</t>
  </si>
  <si>
    <t>Poznámka k položce:_x000D_
-náklady zhotovitele spojené s kompletní likvidací zařízení staveniště vč. uvedení všech dotčených ploch do bezvadného stavu</t>
  </si>
  <si>
    <t>VRN4</t>
  </si>
  <si>
    <t>Inženýrská činnost</t>
  </si>
  <si>
    <t>043103000</t>
  </si>
  <si>
    <t>Zkoušky bez rozlišení</t>
  </si>
  <si>
    <t>511410786</t>
  </si>
  <si>
    <t>https://podminky.urs.cz/item/CS_URS_2025_02/043103000</t>
  </si>
  <si>
    <t xml:space="preserve">Poznámka k položce:_x000D_
Provedení všech zkoušek a revizí předepsaných projektovou a zadávací dokumentací, platnými normami, návodů k obsluze - (neuvedených v jednotlivých soupisech prací) </t>
  </si>
  <si>
    <t>045002000</t>
  </si>
  <si>
    <t xml:space="preserve">Kompletační a koordinační činnost </t>
  </si>
  <si>
    <t>-409633951</t>
  </si>
  <si>
    <t>https://podminky.urs.cz/item/CS_URS_2025_02/045002000</t>
  </si>
  <si>
    <t>Poznámka k položce:_x000D_
-příprava předávací dokumentace dle ZD_x000D_
-ostatní kompletační činnost</t>
  </si>
  <si>
    <t>VRN7</t>
  </si>
  <si>
    <t>Provozní vlivy</t>
  </si>
  <si>
    <t>071103000</t>
  </si>
  <si>
    <t>Provoz investora</t>
  </si>
  <si>
    <t>28789469</t>
  </si>
  <si>
    <t>https://podminky.urs.cz/item/CS_URS_2025_02/071103000</t>
  </si>
  <si>
    <t>Poznámka k položce:_x000D_
Náklady související se ztíženými podmínkami při provádění díla v závislosti na okolním provozu (pro práce prováděné za nepřerušeného nebo omezeného provozu v dotčených objektech nebo samotném areálu)_x000D_
(+ ochrana a zakrytí určených prvků a konstrukcí - ZABEZPEČENÍ PŘED POŠKOZENÍM STAVEBNÍ ČINNOSTÍ)</t>
  </si>
  <si>
    <t>VRN9</t>
  </si>
  <si>
    <t>Ostatní náklady</t>
  </si>
  <si>
    <t>090001000</t>
  </si>
  <si>
    <t>934068447</t>
  </si>
  <si>
    <t>https://podminky.urs.cz/item/CS_URS_2025_02/090001000</t>
  </si>
  <si>
    <t>Poznámka k položce:_x000D_
V jednotkové ceně zahrnuty náklady :_x000D_
-------------------------------------------------_x000D_
-náklady zhotovitele spojené s ochranou všech dotčených, jinde nespecifikovaných, dřevin, stromů, porostů a vegetačních ploch při stavebních prací dle ČSN 83 9061 - po celou dobu výstavby_x000D_
-pravidelné čištění přilehlých / souvisejících komunikací a zpevněných ploch - po celou dobu stavby _x000D_
-uvedení všech dotčených ploch, konstrukcí a povrchů do původního, bezvadného stavu_x000D_
-vytyčení všech inženýrských sítí před zahájením prací + řádné zajištění (při realizaci stavby) . Zpětné protokolární předání všech inženýrských sítí jednotlivým správcům vč. uvedení dotčených ploch do bezvadného stavu._x000D_
----------------------------------------------------------------------------_x000D_
-ostatní, jinde neuvedené, náklady potřebné k provedení a předání díla objednateli _ dle PD a TZ</t>
  </si>
  <si>
    <t>0940020R1</t>
  </si>
  <si>
    <t xml:space="preserve">Ostatní náklady související s výstavbou _ pamětní deska </t>
  </si>
  <si>
    <t>1548082745</t>
  </si>
  <si>
    <t xml:space="preserve">Poznámka k položce:_x000D_
Pamětní deska - tabulka z elox AL (grafické provedení dle požadavku objekdnatele)._x000D_
JC zahrnuje náklady na zhotovení a osazení informačního panelu (velikost min 450/600 mm) , včetně nákladů na jeho údržbu po dobu trvání stavby. _x000D_
Textace a umístění panelu budou určeny / odsouhlaseny objednatelem._x000D_
</t>
  </si>
  <si>
    <t>0940020R2</t>
  </si>
  <si>
    <t>Ostatní náklady související s výstavbou _ publicita projektu</t>
  </si>
  <si>
    <t>-285941373</t>
  </si>
  <si>
    <t>Poznámka k položce:_x000D_
Jedná se o náklady na upevnění (vč. konstrukce) investorem dodaného plachtového billboardu o rozměrech cca 2 x 4 m (po dobu výstavby) vč. likvidace_x000D_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</si>
</sst>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00%"/>
    <numFmt numFmtId="165" formatCode="dd\.mm\.yyyy"/>
    <numFmt numFmtId="166" formatCode="#,##0.00000"/>
    <numFmt numFmtId="167" formatCode="#,##0.000"/>
  </numFmts>
  <fonts count="43">
    <font>
      <sz val="8"/>
      <name val="Arial CE"/>
      <family val="2"/>
    </font>
    <font>
      <sz val="10"/>
      <color rgb="FF969696"/>
      <name val="Arial CE"/>
    </font>
    <font>
      <sz val="10"/>
      <name val="Arial CE"/>
    </font>
    <font>
      <b/>
      <sz val="11"/>
      <name val="Arial CE"/>
    </font>
    <font>
      <b/>
      <sz val="12"/>
      <name val="Arial CE"/>
    </font>
    <font>
      <sz val="11"/>
      <name val="Arial CE"/>
    </font>
    <font>
      <sz val="12"/>
      <color rgb="FF003366"/>
      <name val="Arial CE"/>
    </font>
    <font>
      <sz val="10"/>
      <color rgb="FF003366"/>
      <name val="Arial CE"/>
    </font>
    <font>
      <sz val="8"/>
      <color rgb="FF003366"/>
      <name val="Arial CE"/>
    </font>
    <font>
      <sz val="8"/>
      <color rgb="FF505050"/>
      <name val="Arial CE"/>
    </font>
    <font>
      <sz val="8"/>
      <color rgb="FFFF0000"/>
      <name val="Arial CE"/>
    </font>
    <font>
      <sz val="8"/>
      <color rgb="FF800080"/>
      <name val="Arial CE"/>
    </font>
    <font>
      <sz val="8"/>
      <color rgb="FF0000A8"/>
      <name val="Arial CE"/>
    </font>
    <font>
      <sz val="8"/>
      <color rgb="FFFFFFFF"/>
      <name val="Arial CE"/>
    </font>
    <font>
      <sz val="8"/>
      <color rgb="FF3366FF"/>
      <name val="Arial CE"/>
    </font>
    <font>
      <b/>
      <sz val="14"/>
      <name val="Arial CE"/>
    </font>
    <font>
      <b/>
      <sz val="12"/>
      <color rgb="FF969696"/>
      <name val="Arial CE"/>
    </font>
    <font>
      <b/>
      <sz val="8"/>
      <color rgb="FF969696"/>
      <name val="Arial CE"/>
    </font>
    <font>
      <b/>
      <sz val="10"/>
      <name val="Arial CE"/>
    </font>
    <font>
      <b/>
      <sz val="10"/>
      <color rgb="FF969696"/>
      <name val="Arial CE"/>
    </font>
    <font>
      <b/>
      <sz val="10"/>
      <color rgb="FF464646"/>
      <name val="Arial CE"/>
    </font>
    <font>
      <sz val="12"/>
      <color rgb="FF969696"/>
      <name val="Arial CE"/>
    </font>
    <font>
      <sz val="8"/>
      <color rgb="FF969696"/>
      <name val="Arial CE"/>
    </font>
    <font>
      <sz val="9"/>
      <name val="Arial CE"/>
    </font>
    <font>
      <sz val="9"/>
      <color rgb="FF969696"/>
      <name val="Arial CE"/>
    </font>
    <font>
      <b/>
      <sz val="12"/>
      <color rgb="FF960000"/>
      <name val="Arial CE"/>
    </font>
    <font>
      <sz val="12"/>
      <name val="Arial CE"/>
    </font>
    <font>
      <b/>
      <sz val="11"/>
      <color rgb="FF003366"/>
      <name val="Arial CE"/>
    </font>
    <font>
      <sz val="11"/>
      <color rgb="FF003366"/>
      <name val="Arial CE"/>
    </font>
    <font>
      <sz val="11"/>
      <color rgb="FF969696"/>
      <name val="Arial CE"/>
    </font>
    <font>
      <sz val="18"/>
      <color theme="10"/>
      <name val="Wingdings 2"/>
    </font>
    <font>
      <b/>
      <sz val="10"/>
      <color rgb="FF003366"/>
      <name val="Arial CE"/>
    </font>
    <font>
      <sz val="10"/>
      <color rgb="FF3366FF"/>
      <name val="Arial CE"/>
    </font>
    <font>
      <b/>
      <sz val="12"/>
      <color rgb="FF800000"/>
      <name val="Arial CE"/>
    </font>
    <font>
      <sz val="8"/>
      <color rgb="FF960000"/>
      <name val="Arial CE"/>
    </font>
    <font>
      <b/>
      <sz val="8"/>
      <name val="Arial CE"/>
    </font>
    <font>
      <sz val="7"/>
      <color rgb="FF979797"/>
      <name val="Arial CE"/>
    </font>
    <font>
      <i/>
      <u/>
      <sz val="7"/>
      <color rgb="FF979797"/>
      <name val="Calibri"/>
      <scheme val="minor"/>
    </font>
    <font>
      <sz val="7"/>
      <color rgb="FF969696"/>
      <name val="Arial CE"/>
    </font>
    <font>
      <i/>
      <sz val="7"/>
      <color rgb="FF969696"/>
      <name val="Arial CE"/>
    </font>
    <font>
      <i/>
      <sz val="9"/>
      <color rgb="FF0000FF"/>
      <name val="Arial CE"/>
    </font>
    <font>
      <i/>
      <sz val="8"/>
      <color rgb="FF0000FF"/>
      <name val="Arial CE"/>
    </font>
    <font>
      <u/>
      <sz val="11"/>
      <color theme="10"/>
      <name val="Calibri"/>
      <scheme val="minor"/>
    </font>
  </fonts>
  <fills count="6">
    <fill>
      <patternFill patternType="none"/>
    </fill>
    <fill>
      <patternFill patternType="gray125"/>
    </fill>
    <fill>
      <patternFill patternType="solid">
        <fgColor rgb="FFC0C0C0"/>
      </patternFill>
    </fill>
    <fill>
      <patternFill patternType="solid">
        <fgColor rgb="FFFFFFCC"/>
      </patternFill>
    </fill>
    <fill>
      <patternFill patternType="solid">
        <fgColor rgb="FFBEBEBE"/>
      </patternFill>
    </fill>
    <fill>
      <patternFill patternType="solid">
        <fgColor rgb="FFD2D2D2"/>
      </patternFill>
    </fill>
  </fills>
  <borders count="23">
    <border>
      <left/>
      <right/>
      <top/>
      <bottom/>
      <diagonal/>
    </border>
    <border>
      <left style="thin">
        <color rgb="FF000000"/>
      </left>
      <right/>
      <top style="thin">
        <color rgb="FF000000"/>
      </top>
      <bottom/>
      <diagonal/>
    </border>
    <border>
      <left/>
      <right/>
      <top style="thin">
        <color rgb="FF000000"/>
      </top>
      <bottom/>
      <diagonal/>
    </border>
    <border>
      <left style="thin">
        <color rgb="FF000000"/>
      </left>
      <right/>
      <top/>
      <bottom/>
      <diagonal/>
    </border>
    <border>
      <left/>
      <right/>
      <top style="hair">
        <color rgb="FF000000"/>
      </top>
      <bottom/>
      <diagonal/>
    </border>
    <border>
      <left/>
      <right/>
      <top/>
      <bottom style="hair">
        <color rgb="FF000000"/>
      </bottom>
      <diagonal/>
    </border>
    <border>
      <left style="hair">
        <color rgb="FF000000"/>
      </left>
      <right/>
      <top style="hair">
        <color rgb="FF000000"/>
      </top>
      <bottom style="hair">
        <color rgb="FF000000"/>
      </bottom>
      <diagonal/>
    </border>
    <border>
      <left/>
      <right/>
      <top style="hair">
        <color rgb="FF000000"/>
      </top>
      <bottom style="hair">
        <color rgb="FF000000"/>
      </bottom>
      <diagonal/>
    </border>
    <border>
      <left/>
      <right style="hair">
        <color rgb="FF000000"/>
      </right>
      <top style="hair">
        <color rgb="FF000000"/>
      </top>
      <bottom style="hair">
        <color rgb="FF000000"/>
      </bottom>
      <diagonal/>
    </border>
    <border>
      <left style="thin">
        <color rgb="FF000000"/>
      </left>
      <right/>
      <top/>
      <bottom style="thin">
        <color rgb="FF000000"/>
      </bottom>
      <diagonal/>
    </border>
    <border>
      <left/>
      <right/>
      <top/>
      <bottom style="thin">
        <color rgb="FF000000"/>
      </bottom>
      <diagonal/>
    </border>
    <border>
      <left style="hair">
        <color rgb="FF969696"/>
      </left>
      <right/>
      <top style="hair">
        <color rgb="FF969696"/>
      </top>
      <bottom/>
      <diagonal/>
    </border>
    <border>
      <left/>
      <right/>
      <top style="hair">
        <color rgb="FF969696"/>
      </top>
      <bottom/>
      <diagonal/>
    </border>
    <border>
      <left/>
      <right style="hair">
        <color rgb="FF969696"/>
      </right>
      <top style="hair">
        <color rgb="FF969696"/>
      </top>
      <bottom/>
      <diagonal/>
    </border>
    <border>
      <left style="hair">
        <color rgb="FF969696"/>
      </left>
      <right/>
      <top/>
      <bottom/>
      <diagonal/>
    </border>
    <border>
      <left/>
      <right style="hair">
        <color rgb="FF969696"/>
      </right>
      <top/>
      <bottom/>
      <diagonal/>
    </border>
    <border>
      <left style="hair">
        <color rgb="FF969696"/>
      </left>
      <right/>
      <top style="hair">
        <color rgb="FF969696"/>
      </top>
      <bottom style="hair">
        <color rgb="FF969696"/>
      </bottom>
      <diagonal/>
    </border>
    <border>
      <left/>
      <right/>
      <top style="hair">
        <color rgb="FF969696"/>
      </top>
      <bottom style="hair">
        <color rgb="FF969696"/>
      </bottom>
      <diagonal/>
    </border>
    <border>
      <left/>
      <right style="hair">
        <color rgb="FF969696"/>
      </right>
      <top style="hair">
        <color rgb="FF969696"/>
      </top>
      <bottom style="hair">
        <color rgb="FF969696"/>
      </bottom>
      <diagonal/>
    </border>
    <border>
      <left style="hair">
        <color rgb="FF969696"/>
      </left>
      <right/>
      <top/>
      <bottom style="hair">
        <color rgb="FF969696"/>
      </bottom>
      <diagonal/>
    </border>
    <border>
      <left/>
      <right/>
      <top/>
      <bottom style="hair">
        <color rgb="FF969696"/>
      </bottom>
      <diagonal/>
    </border>
    <border>
      <left/>
      <right style="hair">
        <color rgb="FF969696"/>
      </right>
      <top/>
      <bottom style="hair">
        <color rgb="FF969696"/>
      </bottom>
      <diagonal/>
    </border>
    <border>
      <left style="hair">
        <color rgb="FF969696"/>
      </left>
      <right style="hair">
        <color rgb="FF969696"/>
      </right>
      <top style="hair">
        <color rgb="FF969696"/>
      </top>
      <bottom style="hair">
        <color rgb="FF969696"/>
      </bottom>
      <diagonal/>
    </border>
  </borders>
  <cellStyleXfs count="2">
    <xf numFmtId="0" fontId="0" fillId="0" borderId="0"/>
    <xf numFmtId="0" fontId="42" fillId="0" borderId="0" applyNumberFormat="0" applyFill="0" applyBorder="0" applyAlignment="0" applyProtection="0"/>
  </cellStyleXfs>
  <cellXfs count="252">
    <xf numFmtId="0" fontId="0" fillId="0" borderId="0" xfId="0"/>
    <xf numFmtId="0" fontId="0" fillId="0" borderId="0" xfId="0" applyAlignment="1">
      <alignment vertical="center"/>
    </xf>
    <xf numFmtId="0" fontId="1" fillId="0" borderId="0" xfId="0" applyFont="1" applyAlignment="1">
      <alignment vertical="center"/>
    </xf>
    <xf numFmtId="0" fontId="2" fillId="0" borderId="0" xfId="0" applyFont="1" applyAlignment="1">
      <alignment vertical="center"/>
    </xf>
    <xf numFmtId="0" fontId="3" fillId="0" borderId="0" xfId="0" applyFont="1" applyAlignment="1">
      <alignment vertical="center"/>
    </xf>
    <xf numFmtId="0" fontId="4" fillId="0" borderId="0" xfId="0" applyFont="1" applyAlignment="1">
      <alignment vertical="center"/>
    </xf>
    <xf numFmtId="0" fontId="5" fillId="0" borderId="0" xfId="0" applyFont="1" applyAlignment="1">
      <alignment vertical="center"/>
    </xf>
    <xf numFmtId="0" fontId="0" fillId="0" borderId="0" xfId="0" applyAlignment="1">
      <alignment vertical="center" wrapText="1"/>
    </xf>
    <xf numFmtId="0" fontId="6" fillId="0" borderId="0" xfId="0" applyFont="1" applyAlignment="1">
      <alignment vertical="center"/>
    </xf>
    <xf numFmtId="0" fontId="7" fillId="0" borderId="0" xfId="0" applyFont="1" applyAlignment="1">
      <alignment vertical="center"/>
    </xf>
    <xf numFmtId="0" fontId="0" fillId="0" borderId="0" xfId="0" applyAlignment="1">
      <alignment horizontal="center" vertical="center" wrapText="1"/>
    </xf>
    <xf numFmtId="0" fontId="8" fillId="0" borderId="0" xfId="0" applyFont="1"/>
    <xf numFmtId="0" fontId="9" fillId="0" borderId="0" xfId="0" applyFont="1" applyAlignment="1">
      <alignment vertical="center"/>
    </xf>
    <xf numFmtId="0" fontId="10" fillId="0" borderId="0" xfId="0" applyFont="1" applyAlignment="1">
      <alignment vertical="center"/>
    </xf>
    <xf numFmtId="0" fontId="11" fillId="0" borderId="0" xfId="0" applyFont="1" applyAlignment="1">
      <alignment vertical="center"/>
    </xf>
    <xf numFmtId="0" fontId="12" fillId="0" borderId="0" xfId="0" applyFont="1" applyAlignment="1">
      <alignment vertical="center"/>
    </xf>
    <xf numFmtId="0" fontId="13" fillId="0" borderId="0" xfId="0" applyFont="1" applyAlignment="1">
      <alignment horizontal="left" vertical="center"/>
    </xf>
    <xf numFmtId="0" fontId="0" fillId="0" borderId="0" xfId="0" applyAlignment="1">
      <alignment horizontal="left" vertical="center"/>
    </xf>
    <xf numFmtId="0" fontId="0" fillId="0" borderId="1" xfId="0" applyBorder="1"/>
    <xf numFmtId="0" fontId="0" fillId="0" borderId="2" xfId="0" applyBorder="1"/>
    <xf numFmtId="0" fontId="0" fillId="0" borderId="3" xfId="0" applyBorder="1"/>
    <xf numFmtId="0" fontId="15" fillId="0" borderId="0" xfId="0" applyFont="1" applyAlignment="1">
      <alignment horizontal="left" vertical="center"/>
    </xf>
    <xf numFmtId="0" fontId="14" fillId="0" borderId="0" xfId="0" applyFont="1" applyAlignment="1">
      <alignment horizontal="left" vertical="center"/>
    </xf>
    <xf numFmtId="0" fontId="16" fillId="0" borderId="0" xfId="0" applyFont="1" applyAlignment="1">
      <alignment horizontal="left" vertical="center"/>
    </xf>
    <xf numFmtId="0" fontId="1" fillId="0" borderId="0" xfId="0" applyFont="1" applyAlignment="1">
      <alignment horizontal="left" vertical="top"/>
    </xf>
    <xf numFmtId="0" fontId="2" fillId="0" borderId="0" xfId="0" applyFont="1" applyAlignment="1">
      <alignment horizontal="left" vertical="center"/>
    </xf>
    <xf numFmtId="0" fontId="3" fillId="0" borderId="0" xfId="0" applyFont="1" applyAlignment="1">
      <alignment horizontal="left" vertical="top"/>
    </xf>
    <xf numFmtId="0" fontId="1" fillId="0" borderId="0" xfId="0" applyFont="1" applyAlignment="1">
      <alignment horizontal="left" vertical="center"/>
    </xf>
    <xf numFmtId="0" fontId="2" fillId="3" borderId="0" xfId="0" applyFont="1" applyFill="1" applyAlignment="1" applyProtection="1">
      <alignment horizontal="left" vertical="center"/>
      <protection locked="0"/>
    </xf>
    <xf numFmtId="49" fontId="2" fillId="3" borderId="0" xfId="0" applyNumberFormat="1" applyFont="1" applyFill="1" applyAlignment="1" applyProtection="1">
      <alignment horizontal="left" vertical="center"/>
      <protection locked="0"/>
    </xf>
    <xf numFmtId="0" fontId="2" fillId="0" borderId="0" xfId="0" applyFont="1" applyAlignment="1">
      <alignment horizontal="left" vertical="center" wrapText="1"/>
    </xf>
    <xf numFmtId="0" fontId="0" fillId="0" borderId="4" xfId="0" applyBorder="1"/>
    <xf numFmtId="0" fontId="0" fillId="0" borderId="3" xfId="0" applyBorder="1" applyAlignment="1">
      <alignment vertical="center"/>
    </xf>
    <xf numFmtId="0" fontId="18" fillId="0" borderId="5" xfId="0" applyFont="1" applyBorder="1" applyAlignment="1">
      <alignment horizontal="left" vertical="center"/>
    </xf>
    <xf numFmtId="0" fontId="0" fillId="0" borderId="5" xfId="0" applyBorder="1" applyAlignment="1">
      <alignment vertical="center"/>
    </xf>
    <xf numFmtId="0" fontId="1" fillId="0" borderId="0" xfId="0" applyFont="1" applyAlignment="1">
      <alignment horizontal="right" vertical="center"/>
    </xf>
    <xf numFmtId="0" fontId="1" fillId="0" borderId="3" xfId="0" applyFont="1" applyBorder="1" applyAlignment="1">
      <alignment vertical="center"/>
    </xf>
    <xf numFmtId="0" fontId="0" fillId="4" borderId="0" xfId="0" applyFill="1" applyAlignment="1">
      <alignment vertical="center"/>
    </xf>
    <xf numFmtId="0" fontId="4" fillId="4" borderId="6" xfId="0" applyFont="1" applyFill="1" applyBorder="1" applyAlignment="1">
      <alignment horizontal="left" vertical="center"/>
    </xf>
    <xf numFmtId="0" fontId="0" fillId="4" borderId="7" xfId="0" applyFill="1" applyBorder="1" applyAlignment="1">
      <alignment vertical="center"/>
    </xf>
    <xf numFmtId="0" fontId="4" fillId="4" borderId="7" xfId="0" applyFont="1" applyFill="1" applyBorder="1" applyAlignment="1">
      <alignment horizontal="center" vertical="center"/>
    </xf>
    <xf numFmtId="0" fontId="20" fillId="0" borderId="4" xfId="0" applyFont="1" applyBorder="1" applyAlignment="1">
      <alignment horizontal="left" vertical="center"/>
    </xf>
    <xf numFmtId="0" fontId="0" fillId="0" borderId="4" xfId="0" applyBorder="1" applyAlignment="1">
      <alignment vertical="center"/>
    </xf>
    <xf numFmtId="0" fontId="1" fillId="0" borderId="5" xfId="0" applyFont="1" applyBorder="1" applyAlignment="1">
      <alignment horizontal="left" vertical="center"/>
    </xf>
    <xf numFmtId="0" fontId="0" fillId="0" borderId="9" xfId="0" applyBorder="1" applyAlignment="1">
      <alignment vertical="center"/>
    </xf>
    <xf numFmtId="0" fontId="0" fillId="0" borderId="10" xfId="0" applyBorder="1" applyAlignment="1">
      <alignment vertical="center"/>
    </xf>
    <xf numFmtId="0" fontId="0" fillId="0" borderId="1" xfId="0" applyBorder="1" applyAlignment="1">
      <alignment vertical="center"/>
    </xf>
    <xf numFmtId="0" fontId="0" fillId="0" borderId="2" xfId="0" applyBorder="1" applyAlignment="1">
      <alignment vertical="center"/>
    </xf>
    <xf numFmtId="0" fontId="2" fillId="0" borderId="3" xfId="0" applyFont="1" applyBorder="1" applyAlignment="1">
      <alignment vertical="center"/>
    </xf>
    <xf numFmtId="0" fontId="3" fillId="0" borderId="3" xfId="0" applyFont="1" applyBorder="1" applyAlignment="1">
      <alignment vertical="center"/>
    </xf>
    <xf numFmtId="0" fontId="3" fillId="0" borderId="0" xfId="0" applyFont="1" applyAlignment="1">
      <alignment horizontal="left" vertical="center"/>
    </xf>
    <xf numFmtId="0" fontId="18" fillId="0" borderId="0" xfId="0" applyFont="1" applyAlignment="1">
      <alignment vertical="center"/>
    </xf>
    <xf numFmtId="165" fontId="2" fillId="0" borderId="0" xfId="0" applyNumberFormat="1" applyFont="1" applyAlignment="1">
      <alignment horizontal="left" vertical="center"/>
    </xf>
    <xf numFmtId="0" fontId="0" fillId="0" borderId="12" xfId="0" applyBorder="1" applyAlignment="1">
      <alignment vertical="center"/>
    </xf>
    <xf numFmtId="0" fontId="0" fillId="0" borderId="13" xfId="0" applyBorder="1" applyAlignment="1">
      <alignment vertical="center"/>
    </xf>
    <xf numFmtId="0" fontId="22" fillId="0" borderId="0" xfId="0" applyFont="1" applyAlignment="1">
      <alignment horizontal="left" vertical="center"/>
    </xf>
    <xf numFmtId="0" fontId="0" fillId="0" borderId="15" xfId="0" applyBorder="1" applyAlignment="1">
      <alignment vertical="center"/>
    </xf>
    <xf numFmtId="0" fontId="0" fillId="5" borderId="7" xfId="0" applyFill="1" applyBorder="1" applyAlignment="1">
      <alignment vertical="center"/>
    </xf>
    <xf numFmtId="0" fontId="23" fillId="5" borderId="0" xfId="0" applyFont="1" applyFill="1" applyAlignment="1">
      <alignment horizontal="center" vertical="center"/>
    </xf>
    <xf numFmtId="0" fontId="24" fillId="0" borderId="16" xfId="0" applyFont="1" applyBorder="1" applyAlignment="1">
      <alignment horizontal="center" vertical="center" wrapText="1"/>
    </xf>
    <xf numFmtId="0" fontId="24" fillId="0" borderId="17" xfId="0" applyFont="1" applyBorder="1" applyAlignment="1">
      <alignment horizontal="center" vertical="center" wrapText="1"/>
    </xf>
    <xf numFmtId="0" fontId="24" fillId="0" borderId="18" xfId="0" applyFont="1" applyBorder="1" applyAlignment="1">
      <alignment horizontal="center" vertical="center" wrapText="1"/>
    </xf>
    <xf numFmtId="0" fontId="0" fillId="0" borderId="11" xfId="0" applyBorder="1" applyAlignment="1">
      <alignment vertical="center"/>
    </xf>
    <xf numFmtId="0" fontId="4" fillId="0" borderId="3" xfId="0" applyFont="1" applyBorder="1" applyAlignment="1">
      <alignment vertical="center"/>
    </xf>
    <xf numFmtId="0" fontId="25" fillId="0" borderId="0" xfId="0" applyFont="1" applyAlignment="1">
      <alignment horizontal="left" vertical="center"/>
    </xf>
    <xf numFmtId="0" fontId="25" fillId="0" borderId="0" xfId="0" applyFont="1" applyAlignment="1">
      <alignment vertical="center"/>
    </xf>
    <xf numFmtId="4" fontId="25" fillId="0" borderId="0" xfId="0" applyNumberFormat="1" applyFont="1" applyAlignment="1">
      <alignment vertical="center"/>
    </xf>
    <xf numFmtId="0" fontId="4" fillId="0" borderId="0" xfId="0" applyFont="1" applyAlignment="1">
      <alignment horizontal="center" vertical="center"/>
    </xf>
    <xf numFmtId="4" fontId="21" fillId="0" borderId="14" xfId="0" applyNumberFormat="1" applyFont="1" applyBorder="1" applyAlignment="1">
      <alignment vertical="center"/>
    </xf>
    <xf numFmtId="4" fontId="21" fillId="0" borderId="0" xfId="0" applyNumberFormat="1" applyFont="1" applyAlignment="1">
      <alignment vertical="center"/>
    </xf>
    <xf numFmtId="166" fontId="21" fillId="0" borderId="0" xfId="0" applyNumberFormat="1" applyFont="1" applyAlignment="1">
      <alignment vertical="center"/>
    </xf>
    <xf numFmtId="4" fontId="21" fillId="0" borderId="15" xfId="0" applyNumberFormat="1" applyFont="1" applyBorder="1" applyAlignment="1">
      <alignment vertical="center"/>
    </xf>
    <xf numFmtId="0" fontId="4" fillId="0" borderId="0" xfId="0" applyFont="1" applyAlignment="1">
      <alignment horizontal="left" vertical="center"/>
    </xf>
    <xf numFmtId="0" fontId="26" fillId="0" borderId="0" xfId="0" applyFont="1" applyAlignment="1">
      <alignment horizontal="left" vertical="center"/>
    </xf>
    <xf numFmtId="0" fontId="5" fillId="0" borderId="3" xfId="0" applyFont="1" applyBorder="1" applyAlignment="1">
      <alignment vertical="center"/>
    </xf>
    <xf numFmtId="0" fontId="27" fillId="0" borderId="0" xfId="0" applyFont="1" applyAlignment="1">
      <alignment vertical="center"/>
    </xf>
    <xf numFmtId="0" fontId="28" fillId="0" borderId="0" xfId="0" applyFont="1" applyAlignment="1">
      <alignment vertical="center"/>
    </xf>
    <xf numFmtId="0" fontId="3" fillId="0" borderId="0" xfId="0" applyFont="1" applyAlignment="1">
      <alignment horizontal="center" vertical="center"/>
    </xf>
    <xf numFmtId="4" fontId="29" fillId="0" borderId="14" xfId="0" applyNumberFormat="1" applyFont="1" applyBorder="1" applyAlignment="1">
      <alignment vertical="center"/>
    </xf>
    <xf numFmtId="4" fontId="29" fillId="0" borderId="0" xfId="0" applyNumberFormat="1" applyFont="1" applyAlignment="1">
      <alignment vertical="center"/>
    </xf>
    <xf numFmtId="166" fontId="29" fillId="0" borderId="0" xfId="0" applyNumberFormat="1" applyFont="1" applyAlignment="1">
      <alignment vertical="center"/>
    </xf>
    <xf numFmtId="4" fontId="29" fillId="0" borderId="15" xfId="0" applyNumberFormat="1" applyFont="1" applyBorder="1" applyAlignment="1">
      <alignment vertical="center"/>
    </xf>
    <xf numFmtId="0" fontId="5" fillId="0" borderId="0" xfId="0" applyFont="1" applyAlignment="1">
      <alignment horizontal="left" vertical="center"/>
    </xf>
    <xf numFmtId="0" fontId="30" fillId="0" borderId="0" xfId="1" applyFont="1" applyAlignment="1">
      <alignment horizontal="center" vertical="center"/>
    </xf>
    <xf numFmtId="0" fontId="2" fillId="0" borderId="0" xfId="0" applyFont="1" applyAlignment="1">
      <alignment horizontal="center" vertical="center"/>
    </xf>
    <xf numFmtId="4" fontId="1" fillId="0" borderId="14" xfId="0" applyNumberFormat="1" applyFont="1" applyBorder="1" applyAlignment="1">
      <alignment vertical="center"/>
    </xf>
    <xf numFmtId="4" fontId="1" fillId="0" borderId="0" xfId="0" applyNumberFormat="1" applyFont="1" applyAlignment="1">
      <alignment vertical="center"/>
    </xf>
    <xf numFmtId="166" fontId="1" fillId="0" borderId="0" xfId="0" applyNumberFormat="1" applyFont="1" applyAlignment="1">
      <alignment vertical="center"/>
    </xf>
    <xf numFmtId="4" fontId="1" fillId="0" borderId="15" xfId="0" applyNumberFormat="1" applyFont="1" applyBorder="1" applyAlignment="1">
      <alignment vertical="center"/>
    </xf>
    <xf numFmtId="4" fontId="29" fillId="0" borderId="19" xfId="0" applyNumberFormat="1" applyFont="1" applyBorder="1" applyAlignment="1">
      <alignment vertical="center"/>
    </xf>
    <xf numFmtId="4" fontId="29" fillId="0" borderId="20" xfId="0" applyNumberFormat="1" applyFont="1" applyBorder="1" applyAlignment="1">
      <alignment vertical="center"/>
    </xf>
    <xf numFmtId="166" fontId="29" fillId="0" borderId="20" xfId="0" applyNumberFormat="1" applyFont="1" applyBorder="1" applyAlignment="1">
      <alignment vertical="center"/>
    </xf>
    <xf numFmtId="4" fontId="29" fillId="0" borderId="21" xfId="0" applyNumberFormat="1" applyFont="1" applyBorder="1" applyAlignment="1">
      <alignment vertical="center"/>
    </xf>
    <xf numFmtId="0" fontId="32" fillId="0" borderId="0" xfId="0" applyFont="1" applyAlignment="1">
      <alignment horizontal="left" vertical="center"/>
    </xf>
    <xf numFmtId="0" fontId="0" fillId="0" borderId="3" xfId="0" applyBorder="1" applyAlignment="1">
      <alignment vertical="center" wrapText="1"/>
    </xf>
    <xf numFmtId="0" fontId="18" fillId="0" borderId="0" xfId="0" applyFont="1" applyAlignment="1">
      <alignment horizontal="left" vertical="center"/>
    </xf>
    <xf numFmtId="164" fontId="1" fillId="0" borderId="0" xfId="0" applyNumberFormat="1" applyFont="1" applyAlignment="1">
      <alignment horizontal="right" vertical="center"/>
    </xf>
    <xf numFmtId="0" fontId="0" fillId="5" borderId="0" xfId="0" applyFill="1" applyAlignment="1">
      <alignment vertical="center"/>
    </xf>
    <xf numFmtId="0" fontId="4" fillId="5" borderId="6" xfId="0" applyFont="1" applyFill="1" applyBorder="1" applyAlignment="1">
      <alignment horizontal="left" vertical="center"/>
    </xf>
    <xf numFmtId="0" fontId="4" fillId="5" borderId="7" xfId="0" applyFont="1" applyFill="1" applyBorder="1" applyAlignment="1">
      <alignment horizontal="right" vertical="center"/>
    </xf>
    <xf numFmtId="0" fontId="4" fillId="5" borderId="7" xfId="0" applyFont="1" applyFill="1" applyBorder="1" applyAlignment="1">
      <alignment horizontal="center" vertical="center"/>
    </xf>
    <xf numFmtId="4" fontId="4" fillId="5" borderId="7" xfId="0" applyNumberFormat="1" applyFont="1" applyFill="1" applyBorder="1" applyAlignment="1">
      <alignment vertical="center"/>
    </xf>
    <xf numFmtId="0" fontId="0" fillId="5" borderId="8" xfId="0" applyFill="1" applyBorder="1" applyAlignment="1">
      <alignment vertical="center"/>
    </xf>
    <xf numFmtId="0" fontId="1" fillId="0" borderId="5" xfId="0" applyFont="1" applyBorder="1" applyAlignment="1">
      <alignment horizontal="center" vertical="center"/>
    </xf>
    <xf numFmtId="0" fontId="1" fillId="0" borderId="5" xfId="0" applyFont="1" applyBorder="1" applyAlignment="1">
      <alignment horizontal="right" vertical="center"/>
    </xf>
    <xf numFmtId="0" fontId="23" fillId="5" borderId="0" xfId="0" applyFont="1" applyFill="1" applyAlignment="1">
      <alignment horizontal="left" vertical="center"/>
    </xf>
    <xf numFmtId="0" fontId="23" fillId="5" borderId="0" xfId="0" applyFont="1" applyFill="1" applyAlignment="1">
      <alignment horizontal="right" vertical="center"/>
    </xf>
    <xf numFmtId="0" fontId="33" fillId="0" borderId="0" xfId="0" applyFont="1" applyAlignment="1">
      <alignment horizontal="left" vertical="center"/>
    </xf>
    <xf numFmtId="0" fontId="6" fillId="0" borderId="3" xfId="0" applyFont="1" applyBorder="1" applyAlignment="1">
      <alignment vertical="center"/>
    </xf>
    <xf numFmtId="0" fontId="6" fillId="0" borderId="20" xfId="0" applyFont="1" applyBorder="1" applyAlignment="1">
      <alignment horizontal="left" vertical="center"/>
    </xf>
    <xf numFmtId="0" fontId="6" fillId="0" borderId="20" xfId="0" applyFont="1" applyBorder="1" applyAlignment="1">
      <alignment vertical="center"/>
    </xf>
    <xf numFmtId="4" fontId="6" fillId="0" borderId="20" xfId="0" applyNumberFormat="1" applyFont="1" applyBorder="1" applyAlignment="1">
      <alignment vertical="center"/>
    </xf>
    <xf numFmtId="0" fontId="7" fillId="0" borderId="3" xfId="0" applyFont="1" applyBorder="1" applyAlignment="1">
      <alignment vertical="center"/>
    </xf>
    <xf numFmtId="0" fontId="7" fillId="0" borderId="20" xfId="0" applyFont="1" applyBorder="1" applyAlignment="1">
      <alignment horizontal="left" vertical="center"/>
    </xf>
    <xf numFmtId="0" fontId="7" fillId="0" borderId="20" xfId="0" applyFont="1" applyBorder="1" applyAlignment="1">
      <alignment vertical="center"/>
    </xf>
    <xf numFmtId="4" fontId="7" fillId="0" borderId="20" xfId="0" applyNumberFormat="1" applyFont="1" applyBorder="1" applyAlignment="1">
      <alignment vertical="center"/>
    </xf>
    <xf numFmtId="0" fontId="0" fillId="0" borderId="3" xfId="0" applyBorder="1" applyAlignment="1">
      <alignment horizontal="center" vertical="center" wrapText="1"/>
    </xf>
    <xf numFmtId="0" fontId="23" fillId="5" borderId="16" xfId="0" applyFont="1" applyFill="1" applyBorder="1" applyAlignment="1">
      <alignment horizontal="center" vertical="center" wrapText="1"/>
    </xf>
    <xf numFmtId="0" fontId="23" fillId="5" borderId="17" xfId="0" applyFont="1" applyFill="1" applyBorder="1" applyAlignment="1">
      <alignment horizontal="center" vertical="center" wrapText="1"/>
    </xf>
    <xf numFmtId="0" fontId="23" fillId="5" borderId="18" xfId="0" applyFont="1" applyFill="1" applyBorder="1" applyAlignment="1">
      <alignment horizontal="center" vertical="center" wrapText="1"/>
    </xf>
    <xf numFmtId="4" fontId="25" fillId="0" borderId="0" xfId="0" applyNumberFormat="1" applyFont="1"/>
    <xf numFmtId="166" fontId="34" fillId="0" borderId="12" xfId="0" applyNumberFormat="1" applyFont="1" applyBorder="1"/>
    <xf numFmtId="166" fontId="34" fillId="0" borderId="13" xfId="0" applyNumberFormat="1" applyFont="1" applyBorder="1"/>
    <xf numFmtId="4" fontId="35" fillId="0" borderId="0" xfId="0" applyNumberFormat="1" applyFont="1" applyAlignment="1">
      <alignment vertical="center"/>
    </xf>
    <xf numFmtId="0" fontId="8" fillId="0" borderId="3" xfId="0" applyFont="1" applyBorder="1"/>
    <xf numFmtId="0" fontId="8" fillId="0" borderId="0" xfId="0" applyFont="1" applyAlignment="1">
      <alignment horizontal="left"/>
    </xf>
    <xf numFmtId="0" fontId="6" fillId="0" borderId="0" xfId="0" applyFont="1" applyAlignment="1">
      <alignment horizontal="left"/>
    </xf>
    <xf numFmtId="0" fontId="8" fillId="0" borderId="0" xfId="0" applyFont="1" applyProtection="1">
      <protection locked="0"/>
    </xf>
    <xf numFmtId="4" fontId="6" fillId="0" borderId="0" xfId="0" applyNumberFormat="1" applyFont="1"/>
    <xf numFmtId="0" fontId="8" fillId="0" borderId="14" xfId="0" applyFont="1" applyBorder="1"/>
    <xf numFmtId="166" fontId="8" fillId="0" borderId="0" xfId="0" applyNumberFormat="1" applyFont="1"/>
    <xf numFmtId="166" fontId="8" fillId="0" borderId="15" xfId="0" applyNumberFormat="1" applyFont="1" applyBorder="1"/>
    <xf numFmtId="0" fontId="8" fillId="0" borderId="0" xfId="0" applyFont="1" applyAlignment="1">
      <alignment horizontal="center"/>
    </xf>
    <xf numFmtId="4" fontId="8" fillId="0" borderId="0" xfId="0" applyNumberFormat="1" applyFont="1" applyAlignment="1">
      <alignment vertical="center"/>
    </xf>
    <xf numFmtId="0" fontId="7" fillId="0" borderId="0" xfId="0" applyFont="1" applyAlignment="1">
      <alignment horizontal="left"/>
    </xf>
    <xf numFmtId="4" fontId="7" fillId="0" borderId="0" xfId="0" applyNumberFormat="1" applyFont="1"/>
    <xf numFmtId="0" fontId="0" fillId="0" borderId="3" xfId="0" applyBorder="1" applyAlignment="1" applyProtection="1">
      <alignment vertical="center"/>
      <protection locked="0"/>
    </xf>
    <xf numFmtId="0" fontId="23" fillId="0" borderId="22" xfId="0" applyFont="1" applyBorder="1" applyAlignment="1" applyProtection="1">
      <alignment horizontal="center" vertical="center"/>
      <protection locked="0"/>
    </xf>
    <xf numFmtId="49" fontId="23" fillId="0" borderId="22" xfId="0" applyNumberFormat="1" applyFont="1" applyBorder="1" applyAlignment="1" applyProtection="1">
      <alignment horizontal="left" vertical="center" wrapText="1"/>
      <protection locked="0"/>
    </xf>
    <xf numFmtId="0" fontId="23" fillId="0" borderId="22" xfId="0" applyFont="1" applyBorder="1" applyAlignment="1" applyProtection="1">
      <alignment horizontal="left" vertical="center" wrapText="1"/>
      <protection locked="0"/>
    </xf>
    <xf numFmtId="0" fontId="23" fillId="0" borderId="22" xfId="0" applyFont="1" applyBorder="1" applyAlignment="1" applyProtection="1">
      <alignment horizontal="center" vertical="center" wrapText="1"/>
      <protection locked="0"/>
    </xf>
    <xf numFmtId="167" fontId="23" fillId="0" borderId="22" xfId="0" applyNumberFormat="1" applyFont="1" applyBorder="1" applyAlignment="1" applyProtection="1">
      <alignment vertical="center"/>
      <protection locked="0"/>
    </xf>
    <xf numFmtId="4" fontId="23" fillId="3" borderId="22" xfId="0" applyNumberFormat="1" applyFont="1" applyFill="1" applyBorder="1" applyAlignment="1" applyProtection="1">
      <alignment vertical="center"/>
      <protection locked="0"/>
    </xf>
    <xf numFmtId="4" fontId="23" fillId="0" borderId="22" xfId="0" applyNumberFormat="1" applyFont="1" applyBorder="1" applyAlignment="1" applyProtection="1">
      <alignment vertical="center"/>
      <protection locked="0"/>
    </xf>
    <xf numFmtId="0" fontId="24" fillId="3" borderId="14" xfId="0" applyFont="1" applyFill="1" applyBorder="1" applyAlignment="1" applyProtection="1">
      <alignment horizontal="left" vertical="center"/>
      <protection locked="0"/>
    </xf>
    <xf numFmtId="0" fontId="24" fillId="0" borderId="0" xfId="0" applyFont="1" applyAlignment="1">
      <alignment horizontal="center" vertical="center"/>
    </xf>
    <xf numFmtId="166" fontId="24" fillId="0" borderId="0" xfId="0" applyNumberFormat="1" applyFont="1" applyAlignment="1">
      <alignment vertical="center"/>
    </xf>
    <xf numFmtId="166" fontId="24" fillId="0" borderId="15" xfId="0" applyNumberFormat="1" applyFont="1" applyBorder="1" applyAlignment="1">
      <alignment vertical="center"/>
    </xf>
    <xf numFmtId="0" fontId="23" fillId="0" borderId="0" xfId="0" applyFont="1" applyAlignment="1">
      <alignment horizontal="left" vertical="center"/>
    </xf>
    <xf numFmtId="4" fontId="0" fillId="0" borderId="0" xfId="0" applyNumberFormat="1" applyAlignment="1">
      <alignment vertical="center"/>
    </xf>
    <xf numFmtId="0" fontId="36" fillId="0" borderId="0" xfId="0" applyFont="1" applyAlignment="1">
      <alignment horizontal="left" vertical="center"/>
    </xf>
    <xf numFmtId="0" fontId="37" fillId="0" borderId="0" xfId="1" applyFont="1" applyAlignment="1">
      <alignment vertical="center" wrapText="1"/>
    </xf>
    <xf numFmtId="0" fontId="0" fillId="0" borderId="0" xfId="0" applyAlignment="1" applyProtection="1">
      <alignment vertical="center"/>
      <protection locked="0"/>
    </xf>
    <xf numFmtId="0" fontId="0" fillId="0" borderId="14" xfId="0" applyBorder="1" applyAlignment="1">
      <alignment vertical="center"/>
    </xf>
    <xf numFmtId="0" fontId="38" fillId="0" borderId="0" xfId="0" applyFont="1" applyAlignment="1">
      <alignment horizontal="left" vertical="center"/>
    </xf>
    <xf numFmtId="0" fontId="39" fillId="0" borderId="0" xfId="0" applyFont="1" applyAlignment="1">
      <alignment vertical="center" wrapText="1"/>
    </xf>
    <xf numFmtId="0" fontId="9" fillId="0" borderId="3" xfId="0" applyFont="1" applyBorder="1" applyAlignment="1">
      <alignment vertical="center"/>
    </xf>
    <xf numFmtId="0" fontId="9" fillId="0" borderId="0" xfId="0" applyFont="1" applyAlignment="1">
      <alignment horizontal="left" vertical="center"/>
    </xf>
    <xf numFmtId="0" fontId="9" fillId="0" borderId="0" xfId="0" applyFont="1" applyAlignment="1">
      <alignment horizontal="left" vertical="center" wrapText="1"/>
    </xf>
    <xf numFmtId="167" fontId="9" fillId="0" borderId="0" xfId="0" applyNumberFormat="1" applyFont="1" applyAlignment="1">
      <alignment vertical="center"/>
    </xf>
    <xf numFmtId="0" fontId="9" fillId="0" borderId="0" xfId="0" applyFont="1" applyAlignment="1" applyProtection="1">
      <alignment vertical="center"/>
      <protection locked="0"/>
    </xf>
    <xf numFmtId="0" fontId="9" fillId="0" borderId="14" xfId="0" applyFont="1" applyBorder="1" applyAlignment="1">
      <alignment vertical="center"/>
    </xf>
    <xf numFmtId="0" fontId="9" fillId="0" borderId="15" xfId="0" applyFont="1" applyBorder="1" applyAlignment="1">
      <alignment vertical="center"/>
    </xf>
    <xf numFmtId="0" fontId="10" fillId="0" borderId="3" xfId="0" applyFont="1" applyBorder="1" applyAlignment="1">
      <alignment vertical="center"/>
    </xf>
    <xf numFmtId="0" fontId="10" fillId="0" borderId="0" xfId="0" applyFont="1" applyAlignment="1">
      <alignment horizontal="left" vertical="center"/>
    </xf>
    <xf numFmtId="0" fontId="10" fillId="0" borderId="0" xfId="0" applyFont="1" applyAlignment="1">
      <alignment horizontal="left" vertical="center" wrapText="1"/>
    </xf>
    <xf numFmtId="167" fontId="10" fillId="0" borderId="0" xfId="0" applyNumberFormat="1" applyFont="1" applyAlignment="1">
      <alignment vertical="center"/>
    </xf>
    <xf numFmtId="0" fontId="10" fillId="0" borderId="0" xfId="0" applyFont="1" applyAlignment="1" applyProtection="1">
      <alignment vertical="center"/>
      <protection locked="0"/>
    </xf>
    <xf numFmtId="0" fontId="10" fillId="0" borderId="14" xfId="0" applyFont="1" applyBorder="1" applyAlignment="1">
      <alignment vertical="center"/>
    </xf>
    <xf numFmtId="0" fontId="10" fillId="0" borderId="15" xfId="0" applyFont="1" applyBorder="1" applyAlignment="1">
      <alignment vertical="center"/>
    </xf>
    <xf numFmtId="0" fontId="11" fillId="0" borderId="3" xfId="0" applyFont="1" applyBorder="1" applyAlignment="1">
      <alignment vertical="center"/>
    </xf>
    <xf numFmtId="0" fontId="11" fillId="0" borderId="0" xfId="0" applyFont="1" applyAlignment="1">
      <alignment horizontal="left" vertical="center"/>
    </xf>
    <xf numFmtId="0" fontId="11" fillId="0" borderId="0" xfId="0" applyFont="1" applyAlignment="1">
      <alignment horizontal="left" vertical="center" wrapText="1"/>
    </xf>
    <xf numFmtId="0" fontId="11" fillId="0" borderId="0" xfId="0" applyFont="1" applyAlignment="1" applyProtection="1">
      <alignment vertical="center"/>
      <protection locked="0"/>
    </xf>
    <xf numFmtId="0" fontId="11" fillId="0" borderId="14" xfId="0" applyFont="1" applyBorder="1" applyAlignment="1">
      <alignment vertical="center"/>
    </xf>
    <xf numFmtId="0" fontId="11" fillId="0" borderId="15" xfId="0" applyFont="1" applyBorder="1" applyAlignment="1">
      <alignment vertical="center"/>
    </xf>
    <xf numFmtId="0" fontId="40" fillId="0" borderId="22" xfId="0" applyFont="1" applyBorder="1" applyAlignment="1" applyProtection="1">
      <alignment horizontal="center" vertical="center"/>
      <protection locked="0"/>
    </xf>
    <xf numFmtId="49" fontId="40" fillId="0" borderId="22" xfId="0" applyNumberFormat="1" applyFont="1" applyBorder="1" applyAlignment="1" applyProtection="1">
      <alignment horizontal="left" vertical="center" wrapText="1"/>
      <protection locked="0"/>
    </xf>
    <xf numFmtId="0" fontId="40" fillId="0" borderId="22" xfId="0" applyFont="1" applyBorder="1" applyAlignment="1" applyProtection="1">
      <alignment horizontal="left" vertical="center" wrapText="1"/>
      <protection locked="0"/>
    </xf>
    <xf numFmtId="0" fontId="40" fillId="0" borderId="22" xfId="0" applyFont="1" applyBorder="1" applyAlignment="1" applyProtection="1">
      <alignment horizontal="center" vertical="center" wrapText="1"/>
      <protection locked="0"/>
    </xf>
    <xf numFmtId="167" fontId="40" fillId="0" borderId="22" xfId="0" applyNumberFormat="1" applyFont="1" applyBorder="1" applyAlignment="1" applyProtection="1">
      <alignment vertical="center"/>
      <protection locked="0"/>
    </xf>
    <xf numFmtId="4" fontId="40" fillId="3" borderId="22" xfId="0" applyNumberFormat="1" applyFont="1" applyFill="1" applyBorder="1" applyAlignment="1" applyProtection="1">
      <alignment vertical="center"/>
      <protection locked="0"/>
    </xf>
    <xf numFmtId="4" fontId="40" fillId="0" borderId="22" xfId="0" applyNumberFormat="1" applyFont="1" applyBorder="1" applyAlignment="1" applyProtection="1">
      <alignment vertical="center"/>
      <protection locked="0"/>
    </xf>
    <xf numFmtId="0" fontId="41" fillId="0" borderId="3" xfId="0" applyFont="1" applyBorder="1" applyAlignment="1">
      <alignment vertical="center"/>
    </xf>
    <xf numFmtId="0" fontId="40" fillId="3" borderId="14" xfId="0" applyFont="1" applyFill="1" applyBorder="1" applyAlignment="1" applyProtection="1">
      <alignment horizontal="left" vertical="center"/>
      <protection locked="0"/>
    </xf>
    <xf numFmtId="0" fontId="40" fillId="0" borderId="0" xfId="0" applyFont="1" applyAlignment="1">
      <alignment horizontal="center" vertical="center"/>
    </xf>
    <xf numFmtId="0" fontId="12" fillId="0" borderId="3" xfId="0" applyFont="1" applyBorder="1" applyAlignment="1">
      <alignment vertical="center"/>
    </xf>
    <xf numFmtId="0" fontId="12" fillId="0" borderId="0" xfId="0" applyFont="1" applyAlignment="1">
      <alignment horizontal="left" vertical="center"/>
    </xf>
    <xf numFmtId="0" fontId="12" fillId="0" borderId="0" xfId="0" applyFont="1" applyAlignment="1">
      <alignment horizontal="left" vertical="center" wrapText="1"/>
    </xf>
    <xf numFmtId="167" fontId="12" fillId="0" borderId="0" xfId="0" applyNumberFormat="1" applyFont="1" applyAlignment="1">
      <alignment vertical="center"/>
    </xf>
    <xf numFmtId="0" fontId="12" fillId="0" borderId="0" xfId="0" applyFont="1" applyAlignment="1" applyProtection="1">
      <alignment vertical="center"/>
      <protection locked="0"/>
    </xf>
    <xf numFmtId="0" fontId="12" fillId="0" borderId="14" xfId="0" applyFont="1" applyBorder="1" applyAlignment="1">
      <alignment vertical="center"/>
    </xf>
    <xf numFmtId="0" fontId="12" fillId="0" borderId="15" xfId="0" applyFont="1" applyBorder="1" applyAlignment="1">
      <alignment vertical="center"/>
    </xf>
    <xf numFmtId="167" fontId="23" fillId="3" borderId="22" xfId="0" applyNumberFormat="1" applyFont="1" applyFill="1" applyBorder="1" applyAlignment="1" applyProtection="1">
      <alignment vertical="center"/>
      <protection locked="0"/>
    </xf>
    <xf numFmtId="0" fontId="0" fillId="0" borderId="19" xfId="0" applyBorder="1" applyAlignment="1">
      <alignment vertical="center"/>
    </xf>
    <xf numFmtId="0" fontId="0" fillId="0" borderId="20" xfId="0" applyBorder="1" applyAlignment="1">
      <alignment vertical="center"/>
    </xf>
    <xf numFmtId="0" fontId="0" fillId="0" borderId="21" xfId="0" applyBorder="1" applyAlignment="1">
      <alignment vertical="center"/>
    </xf>
    <xf numFmtId="0" fontId="9" fillId="0" borderId="19" xfId="0" applyFont="1" applyBorder="1" applyAlignment="1">
      <alignment vertical="center"/>
    </xf>
    <xf numFmtId="0" fontId="9" fillId="0" borderId="20" xfId="0" applyFont="1" applyBorder="1" applyAlignment="1">
      <alignment vertical="center"/>
    </xf>
    <xf numFmtId="0" fontId="9" fillId="0" borderId="21" xfId="0" applyFont="1" applyBorder="1" applyAlignment="1">
      <alignment vertical="center"/>
    </xf>
    <xf numFmtId="0" fontId="24" fillId="3" borderId="19" xfId="0" applyFont="1" applyFill="1" applyBorder="1" applyAlignment="1" applyProtection="1">
      <alignment horizontal="left" vertical="center"/>
      <protection locked="0"/>
    </xf>
    <xf numFmtId="0" fontId="24" fillId="0" borderId="20" xfId="0" applyFont="1" applyBorder="1" applyAlignment="1">
      <alignment horizontal="center" vertical="center"/>
    </xf>
    <xf numFmtId="166" fontId="24" fillId="0" borderId="20" xfId="0" applyNumberFormat="1" applyFont="1" applyBorder="1" applyAlignment="1">
      <alignment vertical="center"/>
    </xf>
    <xf numFmtId="166" fontId="24" fillId="0" borderId="21" xfId="0" applyNumberFormat="1" applyFont="1" applyBorder="1" applyAlignment="1">
      <alignment vertical="center"/>
    </xf>
    <xf numFmtId="0" fontId="17" fillId="0" borderId="0" xfId="0" applyFont="1" applyAlignment="1">
      <alignment horizontal="left" vertical="top" wrapText="1"/>
    </xf>
    <xf numFmtId="0" fontId="17" fillId="0" borderId="0" xfId="0" applyFont="1" applyAlignment="1">
      <alignment horizontal="left" vertical="center"/>
    </xf>
    <xf numFmtId="0" fontId="19" fillId="0" borderId="0" xfId="0" applyFont="1" applyAlignment="1">
      <alignment horizontal="left" vertical="center"/>
    </xf>
    <xf numFmtId="0" fontId="2" fillId="0" borderId="0" xfId="0" applyFont="1" applyAlignment="1">
      <alignment horizontal="left" vertical="center"/>
    </xf>
    <xf numFmtId="0" fontId="0" fillId="0" borderId="0" xfId="0"/>
    <xf numFmtId="0" fontId="3" fillId="0" borderId="0" xfId="0" applyFont="1" applyAlignment="1">
      <alignment horizontal="left" vertical="top" wrapText="1"/>
    </xf>
    <xf numFmtId="49" fontId="2" fillId="3" borderId="0" xfId="0" applyNumberFormat="1" applyFont="1" applyFill="1" applyAlignment="1" applyProtection="1">
      <alignment horizontal="left" vertical="center"/>
      <protection locked="0"/>
    </xf>
    <xf numFmtId="49" fontId="2" fillId="0" borderId="0" xfId="0" applyNumberFormat="1" applyFont="1" applyAlignment="1">
      <alignment horizontal="left" vertical="center"/>
    </xf>
    <xf numFmtId="0" fontId="2" fillId="0" borderId="0" xfId="0" applyFont="1" applyAlignment="1">
      <alignment horizontal="left" vertical="center" wrapText="1"/>
    </xf>
    <xf numFmtId="4" fontId="18" fillId="0" borderId="5" xfId="0" applyNumberFormat="1" applyFont="1" applyBorder="1" applyAlignment="1">
      <alignment vertical="center"/>
    </xf>
    <xf numFmtId="0" fontId="0" fillId="0" borderId="5" xfId="0" applyBorder="1" applyAlignment="1">
      <alignment vertical="center"/>
    </xf>
    <xf numFmtId="0" fontId="1" fillId="0" borderId="0" xfId="0" applyFont="1" applyAlignment="1">
      <alignment horizontal="right" vertical="center"/>
    </xf>
    <xf numFmtId="4" fontId="19" fillId="0" borderId="0" xfId="0" applyNumberFormat="1" applyFont="1" applyAlignment="1">
      <alignment vertical="center"/>
    </xf>
    <xf numFmtId="0" fontId="1" fillId="0" borderId="0" xfId="0" applyFont="1" applyAlignment="1">
      <alignment vertical="center"/>
    </xf>
    <xf numFmtId="164" fontId="1" fillId="0" borderId="0" xfId="0" applyNumberFormat="1" applyFont="1" applyAlignment="1">
      <alignment horizontal="left" vertical="center"/>
    </xf>
    <xf numFmtId="4" fontId="4" fillId="4" borderId="7" xfId="0" applyNumberFormat="1" applyFont="1" applyFill="1" applyBorder="1" applyAlignment="1">
      <alignment vertical="center"/>
    </xf>
    <xf numFmtId="0" fontId="0" fillId="4" borderId="7" xfId="0" applyFill="1" applyBorder="1" applyAlignment="1">
      <alignment vertical="center"/>
    </xf>
    <xf numFmtId="0" fontId="0" fillId="4" borderId="8" xfId="0" applyFill="1" applyBorder="1" applyAlignment="1">
      <alignment vertical="center"/>
    </xf>
    <xf numFmtId="0" fontId="4" fillId="4" borderId="7" xfId="0" applyFont="1" applyFill="1" applyBorder="1" applyAlignment="1">
      <alignment horizontal="left" vertical="center"/>
    </xf>
    <xf numFmtId="0" fontId="14" fillId="2" borderId="0" xfId="0" applyFont="1" applyFill="1" applyAlignment="1">
      <alignment horizontal="center" vertical="center"/>
    </xf>
    <xf numFmtId="4" fontId="7" fillId="0" borderId="0" xfId="0" applyNumberFormat="1" applyFont="1" applyAlignment="1">
      <alignment vertical="center"/>
    </xf>
    <xf numFmtId="0" fontId="7" fillId="0" borderId="0" xfId="0" applyFont="1" applyAlignment="1">
      <alignment vertical="center"/>
    </xf>
    <xf numFmtId="4" fontId="28" fillId="0" borderId="0" xfId="0" applyNumberFormat="1" applyFont="1" applyAlignment="1">
      <alignment vertical="center"/>
    </xf>
    <xf numFmtId="0" fontId="28" fillId="0" borderId="0" xfId="0" applyFont="1" applyAlignment="1">
      <alignment vertical="center"/>
    </xf>
    <xf numFmtId="4" fontId="28" fillId="0" borderId="0" xfId="0" applyNumberFormat="1" applyFont="1" applyAlignment="1">
      <alignment horizontal="right" vertical="center"/>
    </xf>
    <xf numFmtId="4" fontId="7" fillId="0" borderId="0" xfId="0" applyNumberFormat="1" applyFont="1" applyAlignment="1">
      <alignment horizontal="right" vertical="center"/>
    </xf>
    <xf numFmtId="0" fontId="3" fillId="0" borderId="0" xfId="0" applyFont="1" applyAlignment="1">
      <alignment horizontal="left" vertical="center" wrapText="1"/>
    </xf>
    <xf numFmtId="0" fontId="3" fillId="0" borderId="0" xfId="0" applyFont="1" applyAlignment="1">
      <alignment vertical="center"/>
    </xf>
    <xf numFmtId="0" fontId="23" fillId="5" borderId="6" xfId="0" applyFont="1" applyFill="1" applyBorder="1" applyAlignment="1">
      <alignment horizontal="center" vertical="center"/>
    </xf>
    <xf numFmtId="0" fontId="23" fillId="5" borderId="7" xfId="0" applyFont="1" applyFill="1" applyBorder="1" applyAlignment="1">
      <alignment horizontal="left" vertical="center"/>
    </xf>
    <xf numFmtId="0" fontId="23" fillId="5" borderId="7" xfId="0" applyFont="1" applyFill="1" applyBorder="1" applyAlignment="1">
      <alignment horizontal="center" vertical="center"/>
    </xf>
    <xf numFmtId="0" fontId="27" fillId="0" borderId="0" xfId="0" applyFont="1" applyAlignment="1">
      <alignment horizontal="left" vertical="center" wrapText="1"/>
    </xf>
    <xf numFmtId="0" fontId="31" fillId="0" borderId="0" xfId="0" applyFont="1" applyAlignment="1">
      <alignment horizontal="left" vertical="center" wrapText="1"/>
    </xf>
    <xf numFmtId="165" fontId="2" fillId="0" borderId="0" xfId="0" applyNumberFormat="1" applyFont="1" applyAlignment="1">
      <alignment horizontal="left" vertical="center"/>
    </xf>
    <xf numFmtId="0" fontId="2" fillId="0" borderId="0" xfId="0" applyFont="1" applyAlignment="1">
      <alignment vertical="center" wrapText="1"/>
    </xf>
    <xf numFmtId="0" fontId="2" fillId="0" borderId="0" xfId="0" applyFont="1" applyAlignment="1">
      <alignment vertical="center"/>
    </xf>
    <xf numFmtId="0" fontId="21" fillId="0" borderId="11" xfId="0" applyFont="1" applyBorder="1" applyAlignment="1">
      <alignment horizontal="center" vertical="center"/>
    </xf>
    <xf numFmtId="0" fontId="21" fillId="0" borderId="12" xfId="0" applyFont="1" applyBorder="1" applyAlignment="1">
      <alignment horizontal="left" vertical="center"/>
    </xf>
    <xf numFmtId="0" fontId="22" fillId="0" borderId="14" xfId="0" applyFont="1" applyBorder="1" applyAlignment="1">
      <alignment horizontal="left" vertical="center"/>
    </xf>
    <xf numFmtId="0" fontId="22" fillId="0" borderId="0" xfId="0" applyFont="1" applyAlignment="1">
      <alignment horizontal="left" vertical="center"/>
    </xf>
    <xf numFmtId="0" fontId="23" fillId="5" borderId="8" xfId="0" applyFont="1" applyFill="1" applyBorder="1" applyAlignment="1">
      <alignment horizontal="left" vertical="center"/>
    </xf>
    <xf numFmtId="0" fontId="23" fillId="5" borderId="7" xfId="0" applyFont="1" applyFill="1" applyBorder="1" applyAlignment="1">
      <alignment horizontal="right" vertical="center"/>
    </xf>
    <xf numFmtId="4" fontId="25" fillId="0" borderId="0" xfId="0" applyNumberFormat="1" applyFont="1" applyAlignment="1">
      <alignment horizontal="right" vertical="center"/>
    </xf>
    <xf numFmtId="4" fontId="25" fillId="0" borderId="0" xfId="0" applyNumberFormat="1" applyFont="1" applyAlignment="1">
      <alignment vertical="center"/>
    </xf>
    <xf numFmtId="0" fontId="1" fillId="0" borderId="0" xfId="0" applyFont="1" applyAlignment="1">
      <alignment horizontal="left" vertical="center" wrapText="1"/>
    </xf>
    <xf numFmtId="0" fontId="1" fillId="0" borderId="0" xfId="0" applyFont="1" applyAlignment="1">
      <alignment horizontal="left" vertical="center"/>
    </xf>
    <xf numFmtId="0" fontId="0" fillId="0" borderId="0" xfId="0" applyAlignment="1">
      <alignment vertical="center"/>
    </xf>
    <xf numFmtId="0" fontId="2" fillId="3" borderId="0" xfId="0" applyFont="1" applyFill="1" applyAlignment="1" applyProtection="1">
      <alignment horizontal="left" vertical="center"/>
      <protection locked="0"/>
    </xf>
  </cellXfs>
  <cellStyles count="2">
    <cellStyle name="Hypertextový odkaz" xfId="1" builtinId="8"/>
    <cellStyle name="Normální" xfId="0" builtinId="0" customBuiltin="1"/>
  </cellStyles>
  <dxfs count="0"/>
  <tableStyles count="0"/>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0" Type="http://schemas.openxmlformats.org/officeDocument/2006/relationships/worksheet" Target="worksheets/sheet20.xml"/><Relationship Id="rId41" Type="http://schemas.openxmlformats.org/officeDocument/2006/relationships/worksheet" Target="worksheets/sheet41.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1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1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1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1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1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1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1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1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1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1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2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2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2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2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2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2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2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2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2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2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3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3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3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3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3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3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3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3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3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3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4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4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drawing1.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10.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09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11.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0A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12.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0B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13.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0C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14.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0D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15.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0E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16.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0F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17.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10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18.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11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19.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12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2.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01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20.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13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21.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14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22.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15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23.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16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24.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17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25.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18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26.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19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27.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1A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28.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1B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29.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1C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3.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02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30.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1D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31.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1E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32.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1F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33.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20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34.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21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35.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22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36.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23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37.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24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38.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25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39.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26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4.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03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40.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27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41.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28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5.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04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6.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05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7.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06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8.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07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9.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08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tileRect/>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tileRect/>
        </a:gradFill>
      </a:fillStyleLst>
      <a:lnStyleLst>
        <a:ln w="9525" cmpd="sng" algn="ctr">
          <a:solidFill>
            <a:schemeClr val="phClr">
              <a:shade val="95000"/>
              <a:satMod val="105000"/>
            </a:schemeClr>
          </a:solidFill>
          <a:prstDash val="solid"/>
        </a:ln>
        <a:ln w="25400" cmpd="sng" algn="ctr">
          <a:solidFill>
            <a:schemeClr val="phClr"/>
          </a:solidFill>
          <a:prstDash val="solid"/>
        </a:ln>
        <a:ln w="38100"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tileRect/>
        </a:gradFill>
        <a:gradFill rotWithShape="1">
          <a:gsLst>
            <a:gs pos="0">
              <a:schemeClr val="phClr">
                <a:tint val="80000"/>
                <a:satMod val="300000"/>
              </a:schemeClr>
            </a:gs>
            <a:gs pos="100000">
              <a:schemeClr val="phClr">
                <a:shade val="30000"/>
                <a:satMod val="200000"/>
              </a:schemeClr>
            </a:gs>
          </a:gsLst>
          <a:path path="circle">
            <a:fillToRect l="50000" t="50000" r="50000" b="50000"/>
          </a:path>
          <a:tileRect/>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17" Type="http://schemas.openxmlformats.org/officeDocument/2006/relationships/hyperlink" Target="https://podminky.urs.cz/item/CS_URS_2025_02/711491272" TargetMode="External"/><Relationship Id="rId21" Type="http://schemas.openxmlformats.org/officeDocument/2006/relationships/hyperlink" Target="https://podminky.urs.cz/item/CS_URS_2025_02/311236301" TargetMode="External"/><Relationship Id="rId42" Type="http://schemas.openxmlformats.org/officeDocument/2006/relationships/hyperlink" Target="https://podminky.urs.cz/item/CS_URS_2025_02/411351012" TargetMode="External"/><Relationship Id="rId63" Type="http://schemas.openxmlformats.org/officeDocument/2006/relationships/hyperlink" Target="https://podminky.urs.cz/item/CS_URS_2025_02/564851011" TargetMode="External"/><Relationship Id="rId84" Type="http://schemas.openxmlformats.org/officeDocument/2006/relationships/hyperlink" Target="https://podminky.urs.cz/item/CS_URS_2025_02/622531012" TargetMode="External"/><Relationship Id="rId138" Type="http://schemas.openxmlformats.org/officeDocument/2006/relationships/hyperlink" Target="https://podminky.urs.cz/item/CS_URS_2025_02/762341260" TargetMode="External"/><Relationship Id="rId159" Type="http://schemas.openxmlformats.org/officeDocument/2006/relationships/hyperlink" Target="https://podminky.urs.cz/item/CS_URS_2025_02/771121011" TargetMode="External"/><Relationship Id="rId170" Type="http://schemas.openxmlformats.org/officeDocument/2006/relationships/hyperlink" Target="https://podminky.urs.cz/item/CS_URS_2025_02/776221111" TargetMode="External"/><Relationship Id="rId107" Type="http://schemas.openxmlformats.org/officeDocument/2006/relationships/hyperlink" Target="https://podminky.urs.cz/item/CS_URS_2025_02/952901111" TargetMode="External"/><Relationship Id="rId11" Type="http://schemas.openxmlformats.org/officeDocument/2006/relationships/hyperlink" Target="https://podminky.urs.cz/item/CS_URS_2025_02/213311151" TargetMode="External"/><Relationship Id="rId32" Type="http://schemas.openxmlformats.org/officeDocument/2006/relationships/hyperlink" Target="https://podminky.urs.cz/item/CS_URS_2025_02/331351125" TargetMode="External"/><Relationship Id="rId53" Type="http://schemas.openxmlformats.org/officeDocument/2006/relationships/hyperlink" Target="https://podminky.urs.cz/item/CS_URS_2025_02/417351115" TargetMode="External"/><Relationship Id="rId74" Type="http://schemas.openxmlformats.org/officeDocument/2006/relationships/hyperlink" Target="https://podminky.urs.cz/item/CS_URS_2025_02/622131321" TargetMode="External"/><Relationship Id="rId128" Type="http://schemas.openxmlformats.org/officeDocument/2006/relationships/hyperlink" Target="https://podminky.urs.cz/item/CS_URS_2025_02/713121121" TargetMode="External"/><Relationship Id="rId149" Type="http://schemas.openxmlformats.org/officeDocument/2006/relationships/hyperlink" Target="https://podminky.urs.cz/item/CS_URS_2025_02/763121762" TargetMode="External"/><Relationship Id="rId5" Type="http://schemas.openxmlformats.org/officeDocument/2006/relationships/hyperlink" Target="https://podminky.urs.cz/item/CS_URS_2025_02/162751119" TargetMode="External"/><Relationship Id="rId95" Type="http://schemas.openxmlformats.org/officeDocument/2006/relationships/hyperlink" Target="https://podminky.urs.cz/item/CS_URS_2025_02/635111242" TargetMode="External"/><Relationship Id="rId160" Type="http://schemas.openxmlformats.org/officeDocument/2006/relationships/hyperlink" Target="https://podminky.urs.cz/item/CS_URS_2025_02/771151021" TargetMode="External"/><Relationship Id="rId181" Type="http://schemas.openxmlformats.org/officeDocument/2006/relationships/hyperlink" Target="https://podminky.urs.cz/item/CS_URS_2025_02/784211165" TargetMode="External"/><Relationship Id="rId22" Type="http://schemas.openxmlformats.org/officeDocument/2006/relationships/hyperlink" Target="https://podminky.urs.cz/item/CS_URS_2025_02/311238937" TargetMode="External"/><Relationship Id="rId43" Type="http://schemas.openxmlformats.org/officeDocument/2006/relationships/hyperlink" Target="https://podminky.urs.cz/item/CS_URS_2025_02/411354313" TargetMode="External"/><Relationship Id="rId64" Type="http://schemas.openxmlformats.org/officeDocument/2006/relationships/hyperlink" Target="https://podminky.urs.cz/item/CS_URS_2025_02/596211220" TargetMode="External"/><Relationship Id="rId118" Type="http://schemas.openxmlformats.org/officeDocument/2006/relationships/hyperlink" Target="https://podminky.urs.cz/item/CS_URS_2025_02/998711112" TargetMode="External"/><Relationship Id="rId139" Type="http://schemas.openxmlformats.org/officeDocument/2006/relationships/hyperlink" Target="https://podminky.urs.cz/item/CS_URS_2025_02/762342214" TargetMode="External"/><Relationship Id="rId85" Type="http://schemas.openxmlformats.org/officeDocument/2006/relationships/hyperlink" Target="https://podminky.urs.cz/item/CS_URS_2025_02/629991011" TargetMode="External"/><Relationship Id="rId150" Type="http://schemas.openxmlformats.org/officeDocument/2006/relationships/hyperlink" Target="https://podminky.urs.cz/item/CS_URS_2025_02/763131714" TargetMode="External"/><Relationship Id="rId171" Type="http://schemas.openxmlformats.org/officeDocument/2006/relationships/hyperlink" Target="https://podminky.urs.cz/item/CS_URS_2025_02/998776112" TargetMode="External"/><Relationship Id="rId12" Type="http://schemas.openxmlformats.org/officeDocument/2006/relationships/hyperlink" Target="https://podminky.urs.cz/item/CS_URS_2025_02/273322511" TargetMode="External"/><Relationship Id="rId33" Type="http://schemas.openxmlformats.org/officeDocument/2006/relationships/hyperlink" Target="https://podminky.urs.cz/item/CS_URS_2025_02/331351126" TargetMode="External"/><Relationship Id="rId108" Type="http://schemas.openxmlformats.org/officeDocument/2006/relationships/hyperlink" Target="https://podminky.urs.cz/item/CS_URS_2025_02/952902121" TargetMode="External"/><Relationship Id="rId129" Type="http://schemas.openxmlformats.org/officeDocument/2006/relationships/hyperlink" Target="https://podminky.urs.cz/item/CS_URS_2025_02/713131141" TargetMode="External"/><Relationship Id="rId54" Type="http://schemas.openxmlformats.org/officeDocument/2006/relationships/hyperlink" Target="https://podminky.urs.cz/item/CS_URS_2025_02/417351116" TargetMode="External"/><Relationship Id="rId75" Type="http://schemas.openxmlformats.org/officeDocument/2006/relationships/hyperlink" Target="https://podminky.urs.cz/item/CS_URS_2025_02/622151031" TargetMode="External"/><Relationship Id="rId96" Type="http://schemas.openxmlformats.org/officeDocument/2006/relationships/hyperlink" Target="https://podminky.urs.cz/item/CS_URS_2025_02/637121111" TargetMode="External"/><Relationship Id="rId140" Type="http://schemas.openxmlformats.org/officeDocument/2006/relationships/hyperlink" Target="https://podminky.urs.cz/item/CS_URS_2025_02/762361332" TargetMode="External"/><Relationship Id="rId161" Type="http://schemas.openxmlformats.org/officeDocument/2006/relationships/hyperlink" Target="https://podminky.urs.cz/item/CS_URS_2025_02/771274123" TargetMode="External"/><Relationship Id="rId182" Type="http://schemas.openxmlformats.org/officeDocument/2006/relationships/drawing" Target="../drawings/drawing11.xml"/><Relationship Id="rId6" Type="http://schemas.openxmlformats.org/officeDocument/2006/relationships/hyperlink" Target="https://podminky.urs.cz/item/CS_URS_2025_02/171151112" TargetMode="External"/><Relationship Id="rId23" Type="http://schemas.openxmlformats.org/officeDocument/2006/relationships/hyperlink" Target="https://podminky.urs.cz/item/CS_URS_2025_02/317168022" TargetMode="External"/><Relationship Id="rId119" Type="http://schemas.openxmlformats.org/officeDocument/2006/relationships/hyperlink" Target="https://podminky.urs.cz/item/CS_URS_2025_02/712311101" TargetMode="External"/><Relationship Id="rId44" Type="http://schemas.openxmlformats.org/officeDocument/2006/relationships/hyperlink" Target="https://podminky.urs.cz/item/CS_URS_2025_02/411354314" TargetMode="External"/><Relationship Id="rId60" Type="http://schemas.openxmlformats.org/officeDocument/2006/relationships/hyperlink" Target="https://podminky.urs.cz/item/CS_URS_2025_02/434351141" TargetMode="External"/><Relationship Id="rId65" Type="http://schemas.openxmlformats.org/officeDocument/2006/relationships/hyperlink" Target="https://podminky.urs.cz/item/CS_URS_2025_02/596811221" TargetMode="External"/><Relationship Id="rId81" Type="http://schemas.openxmlformats.org/officeDocument/2006/relationships/hyperlink" Target="https://podminky.urs.cz/item/CS_URS_2025_02/622251105" TargetMode="External"/><Relationship Id="rId86" Type="http://schemas.openxmlformats.org/officeDocument/2006/relationships/hyperlink" Target="https://podminky.urs.cz/item/CS_URS_2025_02/631311126" TargetMode="External"/><Relationship Id="rId130" Type="http://schemas.openxmlformats.org/officeDocument/2006/relationships/hyperlink" Target="https://podminky.urs.cz/item/CS_URS_2025_02/713141136" TargetMode="External"/><Relationship Id="rId135" Type="http://schemas.openxmlformats.org/officeDocument/2006/relationships/hyperlink" Target="https://podminky.urs.cz/item/CS_URS_2025_02/713191133" TargetMode="External"/><Relationship Id="rId151" Type="http://schemas.openxmlformats.org/officeDocument/2006/relationships/hyperlink" Target="https://podminky.urs.cz/item/CS_URS_2025_02/763131772" TargetMode="External"/><Relationship Id="rId156" Type="http://schemas.openxmlformats.org/officeDocument/2006/relationships/hyperlink" Target="https://podminky.urs.cz/item/CS_URS_2025_02/998766212" TargetMode="External"/><Relationship Id="rId177" Type="http://schemas.openxmlformats.org/officeDocument/2006/relationships/hyperlink" Target="https://podminky.urs.cz/item/CS_URS_2025_02/998781112" TargetMode="External"/><Relationship Id="rId172" Type="http://schemas.openxmlformats.org/officeDocument/2006/relationships/hyperlink" Target="https://podminky.urs.cz/item/CS_URS_2025_02/781121011" TargetMode="External"/><Relationship Id="rId13" Type="http://schemas.openxmlformats.org/officeDocument/2006/relationships/hyperlink" Target="https://podminky.urs.cz/item/CS_URS_2025_02/273351121" TargetMode="External"/><Relationship Id="rId18" Type="http://schemas.openxmlformats.org/officeDocument/2006/relationships/hyperlink" Target="https://podminky.urs.cz/item/CS_URS_2025_02/274351122" TargetMode="External"/><Relationship Id="rId39" Type="http://schemas.openxmlformats.org/officeDocument/2006/relationships/hyperlink" Target="https://podminky.urs.cz/item/CS_URS_2025_02/345361821" TargetMode="External"/><Relationship Id="rId109" Type="http://schemas.openxmlformats.org/officeDocument/2006/relationships/hyperlink" Target="https://podminky.urs.cz/item/CS_URS_2025_02/998011002" TargetMode="External"/><Relationship Id="rId34" Type="http://schemas.openxmlformats.org/officeDocument/2006/relationships/hyperlink" Target="https://podminky.urs.cz/item/CS_URS_2025_02/331361821" TargetMode="External"/><Relationship Id="rId50" Type="http://schemas.openxmlformats.org/officeDocument/2006/relationships/hyperlink" Target="https://podminky.urs.cz/item/CS_URS_2025_02/413352112" TargetMode="External"/><Relationship Id="rId55" Type="http://schemas.openxmlformats.org/officeDocument/2006/relationships/hyperlink" Target="https://podminky.urs.cz/item/CS_URS_2025_02/417361821" TargetMode="External"/><Relationship Id="rId76" Type="http://schemas.openxmlformats.org/officeDocument/2006/relationships/hyperlink" Target="https://podminky.urs.cz/item/CS_URS_2025_02/622211041" TargetMode="External"/><Relationship Id="rId97" Type="http://schemas.openxmlformats.org/officeDocument/2006/relationships/hyperlink" Target="https://podminky.urs.cz/item/CS_URS_2025_02/637311131" TargetMode="External"/><Relationship Id="rId104" Type="http://schemas.openxmlformats.org/officeDocument/2006/relationships/hyperlink" Target="https://podminky.urs.cz/item/CS_URS_2025_02/944511211" TargetMode="External"/><Relationship Id="rId120" Type="http://schemas.openxmlformats.org/officeDocument/2006/relationships/hyperlink" Target="https://podminky.urs.cz/item/CS_URS_2025_02/712331111" TargetMode="External"/><Relationship Id="rId125" Type="http://schemas.openxmlformats.org/officeDocument/2006/relationships/hyperlink" Target="https://podminky.urs.cz/item/CS_URS_2025_02/998712112" TargetMode="External"/><Relationship Id="rId141" Type="http://schemas.openxmlformats.org/officeDocument/2006/relationships/hyperlink" Target="https://podminky.urs.cz/item/CS_URS_2025_02/762395000" TargetMode="External"/><Relationship Id="rId146" Type="http://schemas.openxmlformats.org/officeDocument/2006/relationships/hyperlink" Target="https://podminky.urs.cz/item/CS_URS_2025_02/763113353" TargetMode="External"/><Relationship Id="rId167" Type="http://schemas.openxmlformats.org/officeDocument/2006/relationships/hyperlink" Target="https://podminky.urs.cz/item/CS_URS_2025_02/776111311" TargetMode="External"/><Relationship Id="rId7" Type="http://schemas.openxmlformats.org/officeDocument/2006/relationships/hyperlink" Target="https://podminky.urs.cz/item/CS_URS_2025_02/171201231" TargetMode="External"/><Relationship Id="rId71" Type="http://schemas.openxmlformats.org/officeDocument/2006/relationships/hyperlink" Target="https://podminky.urs.cz/item/CS_URS_2025_02/612331311" TargetMode="External"/><Relationship Id="rId92" Type="http://schemas.openxmlformats.org/officeDocument/2006/relationships/hyperlink" Target="https://podminky.urs.cz/item/CS_URS_2025_02/632451291" TargetMode="External"/><Relationship Id="rId162" Type="http://schemas.openxmlformats.org/officeDocument/2006/relationships/hyperlink" Target="https://podminky.urs.cz/item/CS_URS_2025_02/771274232" TargetMode="External"/><Relationship Id="rId2" Type="http://schemas.openxmlformats.org/officeDocument/2006/relationships/hyperlink" Target="https://podminky.urs.cz/item/CS_URS_2025_02/122251104" TargetMode="External"/><Relationship Id="rId29" Type="http://schemas.openxmlformats.org/officeDocument/2006/relationships/hyperlink" Target="https://podminky.urs.cz/item/CS_URS_2025_02/317998111" TargetMode="External"/><Relationship Id="rId24" Type="http://schemas.openxmlformats.org/officeDocument/2006/relationships/hyperlink" Target="https://podminky.urs.cz/item/CS_URS_2025_02/317168052" TargetMode="External"/><Relationship Id="rId40" Type="http://schemas.openxmlformats.org/officeDocument/2006/relationships/hyperlink" Target="https://podminky.urs.cz/item/CS_URS_2025_02/411321414" TargetMode="External"/><Relationship Id="rId45" Type="http://schemas.openxmlformats.org/officeDocument/2006/relationships/hyperlink" Target="https://podminky.urs.cz/item/CS_URS_2025_02/411361821" TargetMode="External"/><Relationship Id="rId66" Type="http://schemas.openxmlformats.org/officeDocument/2006/relationships/hyperlink" Target="https://podminky.urs.cz/item/CS_URS_2025_02/611131325" TargetMode="External"/><Relationship Id="rId87" Type="http://schemas.openxmlformats.org/officeDocument/2006/relationships/hyperlink" Target="https://podminky.urs.cz/item/CS_URS_2025_02/631319012" TargetMode="External"/><Relationship Id="rId110" Type="http://schemas.openxmlformats.org/officeDocument/2006/relationships/hyperlink" Target="https://podminky.urs.cz/item/CS_URS_2025_02/998011009" TargetMode="External"/><Relationship Id="rId115" Type="http://schemas.openxmlformats.org/officeDocument/2006/relationships/hyperlink" Target="https://podminky.urs.cz/item/CS_URS_2025_02/711441559" TargetMode="External"/><Relationship Id="rId131" Type="http://schemas.openxmlformats.org/officeDocument/2006/relationships/hyperlink" Target="https://podminky.urs.cz/item/CS_URS_2025_02/713141338" TargetMode="External"/><Relationship Id="rId136" Type="http://schemas.openxmlformats.org/officeDocument/2006/relationships/hyperlink" Target="https://podminky.urs.cz/item/CS_URS_2025_02/998713112" TargetMode="External"/><Relationship Id="rId157" Type="http://schemas.openxmlformats.org/officeDocument/2006/relationships/hyperlink" Target="https://podminky.urs.cz/item/CS_URS_2025_02/998767212" TargetMode="External"/><Relationship Id="rId178" Type="http://schemas.openxmlformats.org/officeDocument/2006/relationships/hyperlink" Target="https://podminky.urs.cz/item/CS_URS_2025_02/783923161" TargetMode="External"/><Relationship Id="rId61" Type="http://schemas.openxmlformats.org/officeDocument/2006/relationships/hyperlink" Target="https://podminky.urs.cz/item/CS_URS_2025_02/434351142" TargetMode="External"/><Relationship Id="rId82" Type="http://schemas.openxmlformats.org/officeDocument/2006/relationships/hyperlink" Target="https://podminky.urs.cz/item/CS_URS_2025_02/622251201" TargetMode="External"/><Relationship Id="rId152" Type="http://schemas.openxmlformats.org/officeDocument/2006/relationships/hyperlink" Target="https://podminky.urs.cz/item/CS_URS_2025_02/763164523" TargetMode="External"/><Relationship Id="rId173" Type="http://schemas.openxmlformats.org/officeDocument/2006/relationships/hyperlink" Target="https://podminky.urs.cz/item/CS_URS_2025_02/781131112" TargetMode="External"/><Relationship Id="rId19" Type="http://schemas.openxmlformats.org/officeDocument/2006/relationships/hyperlink" Target="https://podminky.urs.cz/item/CS_URS_2025_02/274361821" TargetMode="External"/><Relationship Id="rId14" Type="http://schemas.openxmlformats.org/officeDocument/2006/relationships/hyperlink" Target="https://podminky.urs.cz/item/CS_URS_2025_02/273351122" TargetMode="External"/><Relationship Id="rId30" Type="http://schemas.openxmlformats.org/officeDocument/2006/relationships/hyperlink" Target="https://podminky.urs.cz/item/CS_URS_2025_02/317998113" TargetMode="External"/><Relationship Id="rId35" Type="http://schemas.openxmlformats.org/officeDocument/2006/relationships/hyperlink" Target="https://podminky.urs.cz/item/CS_URS_2025_02/342244221" TargetMode="External"/><Relationship Id="rId56" Type="http://schemas.openxmlformats.org/officeDocument/2006/relationships/hyperlink" Target="https://podminky.urs.cz/item/CS_URS_2025_02/430321414" TargetMode="External"/><Relationship Id="rId77" Type="http://schemas.openxmlformats.org/officeDocument/2006/relationships/hyperlink" Target="https://podminky.urs.cz/item/CS_URS_2025_02/622212001" TargetMode="External"/><Relationship Id="rId100" Type="http://schemas.openxmlformats.org/officeDocument/2006/relationships/hyperlink" Target="https://podminky.urs.cz/item/CS_URS_2025_02/941221111" TargetMode="External"/><Relationship Id="rId105" Type="http://schemas.openxmlformats.org/officeDocument/2006/relationships/hyperlink" Target="https://podminky.urs.cz/item/CS_URS_2025_02/944511811" TargetMode="External"/><Relationship Id="rId126" Type="http://schemas.openxmlformats.org/officeDocument/2006/relationships/hyperlink" Target="https://podminky.urs.cz/item/CS_URS_2025_02/713121111" TargetMode="External"/><Relationship Id="rId147" Type="http://schemas.openxmlformats.org/officeDocument/2006/relationships/hyperlink" Target="https://podminky.urs.cz/item/CS_URS_2025_02/763121476" TargetMode="External"/><Relationship Id="rId168" Type="http://schemas.openxmlformats.org/officeDocument/2006/relationships/hyperlink" Target="https://podminky.urs.cz/item/CS_URS_2025_02/776121111" TargetMode="External"/><Relationship Id="rId8" Type="http://schemas.openxmlformats.org/officeDocument/2006/relationships/hyperlink" Target="https://podminky.urs.cz/item/CS_URS_2025_02/171251201" TargetMode="External"/><Relationship Id="rId51" Type="http://schemas.openxmlformats.org/officeDocument/2006/relationships/hyperlink" Target="https://podminky.urs.cz/item/CS_URS_2025_02/413361821" TargetMode="External"/><Relationship Id="rId72" Type="http://schemas.openxmlformats.org/officeDocument/2006/relationships/hyperlink" Target="https://podminky.urs.cz/item/CS_URS_2025_02/612341321" TargetMode="External"/><Relationship Id="rId93" Type="http://schemas.openxmlformats.org/officeDocument/2006/relationships/hyperlink" Target="https://podminky.urs.cz/item/CS_URS_2025_02/633811111" TargetMode="External"/><Relationship Id="rId98" Type="http://schemas.openxmlformats.org/officeDocument/2006/relationships/hyperlink" Target="https://podminky.urs.cz/item/CS_URS_2025_02/919726122" TargetMode="External"/><Relationship Id="rId121" Type="http://schemas.openxmlformats.org/officeDocument/2006/relationships/hyperlink" Target="https://podminky.urs.cz/item/CS_URS_2025_02/712341559" TargetMode="External"/><Relationship Id="rId142" Type="http://schemas.openxmlformats.org/officeDocument/2006/relationships/hyperlink" Target="https://podminky.urs.cz/item/CS_URS_2025_02/998762112" TargetMode="External"/><Relationship Id="rId163" Type="http://schemas.openxmlformats.org/officeDocument/2006/relationships/hyperlink" Target="https://podminky.urs.cz/item/CS_URS_2025_02/771473133" TargetMode="External"/><Relationship Id="rId3" Type="http://schemas.openxmlformats.org/officeDocument/2006/relationships/hyperlink" Target="https://podminky.urs.cz/item/CS_URS_2025_02/132251253" TargetMode="External"/><Relationship Id="rId25" Type="http://schemas.openxmlformats.org/officeDocument/2006/relationships/hyperlink" Target="https://podminky.urs.cz/item/CS_URS_2025_02/317168053" TargetMode="External"/><Relationship Id="rId46" Type="http://schemas.openxmlformats.org/officeDocument/2006/relationships/hyperlink" Target="https://podminky.urs.cz/item/CS_URS_2025_02/413321414" TargetMode="External"/><Relationship Id="rId67" Type="http://schemas.openxmlformats.org/officeDocument/2006/relationships/hyperlink" Target="https://podminky.urs.cz/item/CS_URS_2025_02/611341325" TargetMode="External"/><Relationship Id="rId116" Type="http://schemas.openxmlformats.org/officeDocument/2006/relationships/hyperlink" Target="https://podminky.urs.cz/item/CS_URS_2025_02/711442559" TargetMode="External"/><Relationship Id="rId137" Type="http://schemas.openxmlformats.org/officeDocument/2006/relationships/hyperlink" Target="https://podminky.urs.cz/item/CS_URS_2025_02/762341046" TargetMode="External"/><Relationship Id="rId158" Type="http://schemas.openxmlformats.org/officeDocument/2006/relationships/hyperlink" Target="https://podminky.urs.cz/item/CS_URS_2025_02/771111011" TargetMode="External"/><Relationship Id="rId20" Type="http://schemas.openxmlformats.org/officeDocument/2006/relationships/hyperlink" Target="https://podminky.urs.cz/item/CS_URS_2025_02/311235161" TargetMode="External"/><Relationship Id="rId41" Type="http://schemas.openxmlformats.org/officeDocument/2006/relationships/hyperlink" Target="https://podminky.urs.cz/item/CS_URS_2025_02/411351011" TargetMode="External"/><Relationship Id="rId62" Type="http://schemas.openxmlformats.org/officeDocument/2006/relationships/hyperlink" Target="https://podminky.urs.cz/item/CS_URS_2025_02/564201011" TargetMode="External"/><Relationship Id="rId83" Type="http://schemas.openxmlformats.org/officeDocument/2006/relationships/hyperlink" Target="https://podminky.urs.cz/item/CS_URS_2025_02/622322321" TargetMode="External"/><Relationship Id="rId88" Type="http://schemas.openxmlformats.org/officeDocument/2006/relationships/hyperlink" Target="https://podminky.urs.cz/item/CS_URS_2025_02/631319173" TargetMode="External"/><Relationship Id="rId111" Type="http://schemas.openxmlformats.org/officeDocument/2006/relationships/hyperlink" Target="https://podminky.urs.cz/item/CS_URS_2025_02/711161222" TargetMode="External"/><Relationship Id="rId132" Type="http://schemas.openxmlformats.org/officeDocument/2006/relationships/hyperlink" Target="https://podminky.urs.cz/item/CS_URS_2025_02/713141378" TargetMode="External"/><Relationship Id="rId153" Type="http://schemas.openxmlformats.org/officeDocument/2006/relationships/hyperlink" Target="https://podminky.urs.cz/item/CS_URS_2025_02/998763322" TargetMode="External"/><Relationship Id="rId174" Type="http://schemas.openxmlformats.org/officeDocument/2006/relationships/hyperlink" Target="https://podminky.urs.cz/item/CS_URS_2025_02/781131264" TargetMode="External"/><Relationship Id="rId179" Type="http://schemas.openxmlformats.org/officeDocument/2006/relationships/hyperlink" Target="https://podminky.urs.cz/item/CS_URS_2025_02/784181102" TargetMode="External"/><Relationship Id="rId15" Type="http://schemas.openxmlformats.org/officeDocument/2006/relationships/hyperlink" Target="https://podminky.urs.cz/item/CS_URS_2025_02/273361821" TargetMode="External"/><Relationship Id="rId36" Type="http://schemas.openxmlformats.org/officeDocument/2006/relationships/hyperlink" Target="https://podminky.urs.cz/item/CS_URS_2025_02/345321515" TargetMode="External"/><Relationship Id="rId57" Type="http://schemas.openxmlformats.org/officeDocument/2006/relationships/hyperlink" Target="https://podminky.urs.cz/item/CS_URS_2025_02/430361821" TargetMode="External"/><Relationship Id="rId106" Type="http://schemas.openxmlformats.org/officeDocument/2006/relationships/hyperlink" Target="https://podminky.urs.cz/item/CS_URS_2025_02/949101111" TargetMode="External"/><Relationship Id="rId127" Type="http://schemas.openxmlformats.org/officeDocument/2006/relationships/hyperlink" Target="https://podminky.urs.cz/item/CS_URS_2025_02/713121111" TargetMode="External"/><Relationship Id="rId10" Type="http://schemas.openxmlformats.org/officeDocument/2006/relationships/hyperlink" Target="https://podminky.urs.cz/item/CS_URS_2025_02/181912112" TargetMode="External"/><Relationship Id="rId31" Type="http://schemas.openxmlformats.org/officeDocument/2006/relationships/hyperlink" Target="https://podminky.urs.cz/item/CS_URS_2025_02/330321410" TargetMode="External"/><Relationship Id="rId52" Type="http://schemas.openxmlformats.org/officeDocument/2006/relationships/hyperlink" Target="https://podminky.urs.cz/item/CS_URS_2025_02/417321515" TargetMode="External"/><Relationship Id="rId73" Type="http://schemas.openxmlformats.org/officeDocument/2006/relationships/hyperlink" Target="https://podminky.urs.cz/item/CS_URS_2025_02/622131301" TargetMode="External"/><Relationship Id="rId78" Type="http://schemas.openxmlformats.org/officeDocument/2006/relationships/hyperlink" Target="https://podminky.urs.cz/item/CS_URS_2025_02/622221041" TargetMode="External"/><Relationship Id="rId94" Type="http://schemas.openxmlformats.org/officeDocument/2006/relationships/hyperlink" Target="https://podminky.urs.cz/item/CS_URS_2025_02/635111232" TargetMode="External"/><Relationship Id="rId99" Type="http://schemas.openxmlformats.org/officeDocument/2006/relationships/hyperlink" Target="https://podminky.urs.cz/item/CS_URS_2025_02/919726125" TargetMode="External"/><Relationship Id="rId101" Type="http://schemas.openxmlformats.org/officeDocument/2006/relationships/hyperlink" Target="https://podminky.urs.cz/item/CS_URS_2025_02/941221211" TargetMode="External"/><Relationship Id="rId122" Type="http://schemas.openxmlformats.org/officeDocument/2006/relationships/hyperlink" Target="https://podminky.urs.cz/item/CS_URS_2025_02/712431111" TargetMode="External"/><Relationship Id="rId143" Type="http://schemas.openxmlformats.org/officeDocument/2006/relationships/hyperlink" Target="https://podminky.urs.cz/item/CS_URS_2025_02/763111492" TargetMode="External"/><Relationship Id="rId148" Type="http://schemas.openxmlformats.org/officeDocument/2006/relationships/hyperlink" Target="https://podminky.urs.cz/item/CS_URS_2025_02/763121714" TargetMode="External"/><Relationship Id="rId164" Type="http://schemas.openxmlformats.org/officeDocument/2006/relationships/hyperlink" Target="https://podminky.urs.cz/item/CS_URS_2025_02/771574473" TargetMode="External"/><Relationship Id="rId169" Type="http://schemas.openxmlformats.org/officeDocument/2006/relationships/hyperlink" Target="https://podminky.urs.cz/item/CS_URS_2025_02/776141121" TargetMode="External"/><Relationship Id="rId4" Type="http://schemas.openxmlformats.org/officeDocument/2006/relationships/hyperlink" Target="https://podminky.urs.cz/item/CS_URS_2025_02/162751117" TargetMode="External"/><Relationship Id="rId9" Type="http://schemas.openxmlformats.org/officeDocument/2006/relationships/hyperlink" Target="https://podminky.urs.cz/item/CS_URS_2025_02/174151101" TargetMode="External"/><Relationship Id="rId180" Type="http://schemas.openxmlformats.org/officeDocument/2006/relationships/hyperlink" Target="https://podminky.urs.cz/item/CS_URS_2025_02/784211101" TargetMode="External"/><Relationship Id="rId26" Type="http://schemas.openxmlformats.org/officeDocument/2006/relationships/hyperlink" Target="https://podminky.urs.cz/item/CS_URS_2025_02/317168054" TargetMode="External"/><Relationship Id="rId47" Type="http://schemas.openxmlformats.org/officeDocument/2006/relationships/hyperlink" Target="https://podminky.urs.cz/item/CS_URS_2025_02/413351111" TargetMode="External"/><Relationship Id="rId68" Type="http://schemas.openxmlformats.org/officeDocument/2006/relationships/hyperlink" Target="https://podminky.urs.cz/item/CS_URS_2025_02/612131301" TargetMode="External"/><Relationship Id="rId89" Type="http://schemas.openxmlformats.org/officeDocument/2006/relationships/hyperlink" Target="https://podminky.urs.cz/item/CS_URS_2025_02/631362021" TargetMode="External"/><Relationship Id="rId112" Type="http://schemas.openxmlformats.org/officeDocument/2006/relationships/hyperlink" Target="https://podminky.urs.cz/item/CS_URS_2025_02/711161383" TargetMode="External"/><Relationship Id="rId133" Type="http://schemas.openxmlformats.org/officeDocument/2006/relationships/hyperlink" Target="https://podminky.urs.cz/item/CS_URS_2025_02/713141396" TargetMode="External"/><Relationship Id="rId154" Type="http://schemas.openxmlformats.org/officeDocument/2006/relationships/hyperlink" Target="https://podminky.urs.cz/item/CS_URS_2025_02/998764212" TargetMode="External"/><Relationship Id="rId175" Type="http://schemas.openxmlformats.org/officeDocument/2006/relationships/hyperlink" Target="https://podminky.urs.cz/item/CS_URS_2025_02/781474154" TargetMode="External"/><Relationship Id="rId16" Type="http://schemas.openxmlformats.org/officeDocument/2006/relationships/hyperlink" Target="https://podminky.urs.cz/item/CS_URS_2025_02/274322511" TargetMode="External"/><Relationship Id="rId37" Type="http://schemas.openxmlformats.org/officeDocument/2006/relationships/hyperlink" Target="https://podminky.urs.cz/item/CS_URS_2025_02/345351005" TargetMode="External"/><Relationship Id="rId58" Type="http://schemas.openxmlformats.org/officeDocument/2006/relationships/hyperlink" Target="https://podminky.urs.cz/item/CS_URS_2025_02/431351121" TargetMode="External"/><Relationship Id="rId79" Type="http://schemas.openxmlformats.org/officeDocument/2006/relationships/hyperlink" Target="https://podminky.urs.cz/item/CS_URS_2025_02/622222001" TargetMode="External"/><Relationship Id="rId102" Type="http://schemas.openxmlformats.org/officeDocument/2006/relationships/hyperlink" Target="https://podminky.urs.cz/item/CS_URS_2025_02/941221811" TargetMode="External"/><Relationship Id="rId123" Type="http://schemas.openxmlformats.org/officeDocument/2006/relationships/hyperlink" Target="https://podminky.urs.cz/item/CS_URS_2025_02/712811101" TargetMode="External"/><Relationship Id="rId144" Type="http://schemas.openxmlformats.org/officeDocument/2006/relationships/hyperlink" Target="https://podminky.urs.cz/item/CS_URS_2025_02/763111717" TargetMode="External"/><Relationship Id="rId90" Type="http://schemas.openxmlformats.org/officeDocument/2006/relationships/hyperlink" Target="https://podminky.urs.cz/item/CS_URS_2025_02/632451101" TargetMode="External"/><Relationship Id="rId165" Type="http://schemas.openxmlformats.org/officeDocument/2006/relationships/hyperlink" Target="https://podminky.urs.cz/item/CS_URS_2025_02/771574476" TargetMode="External"/><Relationship Id="rId27" Type="http://schemas.openxmlformats.org/officeDocument/2006/relationships/hyperlink" Target="https://podminky.urs.cz/item/CS_URS_2025_02/317168056" TargetMode="External"/><Relationship Id="rId48" Type="http://schemas.openxmlformats.org/officeDocument/2006/relationships/hyperlink" Target="https://podminky.urs.cz/item/CS_URS_2025_02/413351112" TargetMode="External"/><Relationship Id="rId69" Type="http://schemas.openxmlformats.org/officeDocument/2006/relationships/hyperlink" Target="https://podminky.urs.cz/item/CS_URS_2025_02/612131321" TargetMode="External"/><Relationship Id="rId113" Type="http://schemas.openxmlformats.org/officeDocument/2006/relationships/hyperlink" Target="https://podminky.urs.cz/item/CS_URS_2025_02/711411001" TargetMode="External"/><Relationship Id="rId134" Type="http://schemas.openxmlformats.org/officeDocument/2006/relationships/hyperlink" Target="https://podminky.urs.cz/item/CS_URS_2025_02/713151175" TargetMode="External"/><Relationship Id="rId80" Type="http://schemas.openxmlformats.org/officeDocument/2006/relationships/hyperlink" Target="https://podminky.urs.cz/item/CS_URS_2025_02/622251101" TargetMode="External"/><Relationship Id="rId155" Type="http://schemas.openxmlformats.org/officeDocument/2006/relationships/hyperlink" Target="https://podminky.urs.cz/item/CS_URS_2025_02/766629214" TargetMode="External"/><Relationship Id="rId176" Type="http://schemas.openxmlformats.org/officeDocument/2006/relationships/hyperlink" Target="https://podminky.urs.cz/item/CS_URS_2025_02/781495115" TargetMode="External"/><Relationship Id="rId17" Type="http://schemas.openxmlformats.org/officeDocument/2006/relationships/hyperlink" Target="https://podminky.urs.cz/item/CS_URS_2025_02/274351121" TargetMode="External"/><Relationship Id="rId38" Type="http://schemas.openxmlformats.org/officeDocument/2006/relationships/hyperlink" Target="https://podminky.urs.cz/item/CS_URS_2025_02/345351006" TargetMode="External"/><Relationship Id="rId59" Type="http://schemas.openxmlformats.org/officeDocument/2006/relationships/hyperlink" Target="https://podminky.urs.cz/item/CS_URS_2025_02/431351122" TargetMode="External"/><Relationship Id="rId103" Type="http://schemas.openxmlformats.org/officeDocument/2006/relationships/hyperlink" Target="https://podminky.urs.cz/item/CS_URS_2025_02/944511111" TargetMode="External"/><Relationship Id="rId124" Type="http://schemas.openxmlformats.org/officeDocument/2006/relationships/hyperlink" Target="https://podminky.urs.cz/item/CS_URS_2025_02/712841559" TargetMode="External"/><Relationship Id="rId70" Type="http://schemas.openxmlformats.org/officeDocument/2006/relationships/hyperlink" Target="https://podminky.urs.cz/item/CS_URS_2025_02/612135101" TargetMode="External"/><Relationship Id="rId91" Type="http://schemas.openxmlformats.org/officeDocument/2006/relationships/hyperlink" Target="https://podminky.urs.cz/item/CS_URS_2025_02/632451214" TargetMode="External"/><Relationship Id="rId145" Type="http://schemas.openxmlformats.org/officeDocument/2006/relationships/hyperlink" Target="https://podminky.urs.cz/item/CS_URS_2025_02/763111772" TargetMode="External"/><Relationship Id="rId166" Type="http://schemas.openxmlformats.org/officeDocument/2006/relationships/hyperlink" Target="https://podminky.urs.cz/item/CS_URS_2025_02/998771112" TargetMode="External"/><Relationship Id="rId1" Type="http://schemas.openxmlformats.org/officeDocument/2006/relationships/hyperlink" Target="https://podminky.urs.cz/item/CS_URS_2025_02/115101201" TargetMode="External"/><Relationship Id="rId28" Type="http://schemas.openxmlformats.org/officeDocument/2006/relationships/hyperlink" Target="https://podminky.urs.cz/item/CS_URS_2025_02/317168059" TargetMode="External"/><Relationship Id="rId49" Type="http://schemas.openxmlformats.org/officeDocument/2006/relationships/hyperlink" Target="https://podminky.urs.cz/item/CS_URS_2025_02/413352111" TargetMode="External"/><Relationship Id="rId114" Type="http://schemas.openxmlformats.org/officeDocument/2006/relationships/hyperlink" Target="https://podminky.urs.cz/item/CS_URS_2025_02/711412001" TargetMode="External"/></Relationships>
</file>

<file path=xl/worksheets/_rels/sheet12.xml.rels><?xml version="1.0" encoding="UTF-8" standalone="yes"?>
<Relationships xmlns="http://schemas.openxmlformats.org/package/2006/relationships"><Relationship Id="rId8" Type="http://schemas.openxmlformats.org/officeDocument/2006/relationships/hyperlink" Target="https://podminky.urs.cz/item/CS_URS_2025_02/181912112" TargetMode="External"/><Relationship Id="rId13" Type="http://schemas.openxmlformats.org/officeDocument/2006/relationships/hyperlink" Target="https://podminky.urs.cz/item/CS_URS_2025_02/273362021" TargetMode="External"/><Relationship Id="rId18" Type="http://schemas.openxmlformats.org/officeDocument/2006/relationships/hyperlink" Target="https://podminky.urs.cz/item/CS_URS_2025_02/632451234" TargetMode="External"/><Relationship Id="rId26" Type="http://schemas.openxmlformats.org/officeDocument/2006/relationships/drawing" Target="../drawings/drawing12.xml"/><Relationship Id="rId3" Type="http://schemas.openxmlformats.org/officeDocument/2006/relationships/hyperlink" Target="https://podminky.urs.cz/item/CS_URS_2025_02/162751117" TargetMode="External"/><Relationship Id="rId21" Type="http://schemas.openxmlformats.org/officeDocument/2006/relationships/hyperlink" Target="https://podminky.urs.cz/item/CS_URS_2025_02/711411001" TargetMode="External"/><Relationship Id="rId7" Type="http://schemas.openxmlformats.org/officeDocument/2006/relationships/hyperlink" Target="https://podminky.urs.cz/item/CS_URS_2025_02/174151101" TargetMode="External"/><Relationship Id="rId12" Type="http://schemas.openxmlformats.org/officeDocument/2006/relationships/hyperlink" Target="https://podminky.urs.cz/item/CS_URS_2025_02/273351122" TargetMode="External"/><Relationship Id="rId17" Type="http://schemas.openxmlformats.org/officeDocument/2006/relationships/hyperlink" Target="https://podminky.urs.cz/item/CS_URS_2025_02/279113152" TargetMode="External"/><Relationship Id="rId25" Type="http://schemas.openxmlformats.org/officeDocument/2006/relationships/hyperlink" Target="https://podminky.urs.cz/item/CS_URS_2025_02/783933151" TargetMode="External"/><Relationship Id="rId2" Type="http://schemas.openxmlformats.org/officeDocument/2006/relationships/hyperlink" Target="https://podminky.urs.cz/item/CS_URS_2025_02/132251101" TargetMode="External"/><Relationship Id="rId16" Type="http://schemas.openxmlformats.org/officeDocument/2006/relationships/hyperlink" Target="https://podminky.urs.cz/item/CS_URS_2025_02/274351122" TargetMode="External"/><Relationship Id="rId20" Type="http://schemas.openxmlformats.org/officeDocument/2006/relationships/hyperlink" Target="https://podminky.urs.cz/item/CS_URS_2025_02/998011001" TargetMode="External"/><Relationship Id="rId1" Type="http://schemas.openxmlformats.org/officeDocument/2006/relationships/hyperlink" Target="https://podminky.urs.cz/item/CS_URS_2025_02/122251101" TargetMode="External"/><Relationship Id="rId6" Type="http://schemas.openxmlformats.org/officeDocument/2006/relationships/hyperlink" Target="https://podminky.urs.cz/item/CS_URS_2025_02/171251201" TargetMode="External"/><Relationship Id="rId11" Type="http://schemas.openxmlformats.org/officeDocument/2006/relationships/hyperlink" Target="https://podminky.urs.cz/item/CS_URS_2025_02/273351121" TargetMode="External"/><Relationship Id="rId24" Type="http://schemas.openxmlformats.org/officeDocument/2006/relationships/hyperlink" Target="https://podminky.urs.cz/item/CS_URS_2025_02/783923171" TargetMode="External"/><Relationship Id="rId5" Type="http://schemas.openxmlformats.org/officeDocument/2006/relationships/hyperlink" Target="https://podminky.urs.cz/item/CS_URS_2025_02/171201231" TargetMode="External"/><Relationship Id="rId15" Type="http://schemas.openxmlformats.org/officeDocument/2006/relationships/hyperlink" Target="https://podminky.urs.cz/item/CS_URS_2025_02/274351121" TargetMode="External"/><Relationship Id="rId23" Type="http://schemas.openxmlformats.org/officeDocument/2006/relationships/hyperlink" Target="https://podminky.urs.cz/item/CS_URS_2025_02/998711111" TargetMode="External"/><Relationship Id="rId10" Type="http://schemas.openxmlformats.org/officeDocument/2006/relationships/hyperlink" Target="https://podminky.urs.cz/item/CS_URS_2025_02/273322511" TargetMode="External"/><Relationship Id="rId19" Type="http://schemas.openxmlformats.org/officeDocument/2006/relationships/hyperlink" Target="https://podminky.urs.cz/item/CS_URS_2025_02/633811111" TargetMode="External"/><Relationship Id="rId4" Type="http://schemas.openxmlformats.org/officeDocument/2006/relationships/hyperlink" Target="https://podminky.urs.cz/item/CS_URS_2025_02/162751119" TargetMode="External"/><Relationship Id="rId9" Type="http://schemas.openxmlformats.org/officeDocument/2006/relationships/hyperlink" Target="https://podminky.urs.cz/item/CS_URS_2025_02/213311151" TargetMode="External"/><Relationship Id="rId14" Type="http://schemas.openxmlformats.org/officeDocument/2006/relationships/hyperlink" Target="https://podminky.urs.cz/item/CS_URS_2025_02/274313811" TargetMode="External"/><Relationship Id="rId22" Type="http://schemas.openxmlformats.org/officeDocument/2006/relationships/hyperlink" Target="https://podminky.urs.cz/item/CS_URS_2025_02/711441559" TargetMode="External"/></Relationships>
</file>

<file path=xl/worksheets/_rels/sheet13.xml.rels><?xml version="1.0" encoding="UTF-8" standalone="yes"?>
<Relationships xmlns="http://schemas.openxmlformats.org/package/2006/relationships"><Relationship Id="rId26" Type="http://schemas.openxmlformats.org/officeDocument/2006/relationships/hyperlink" Target="https://podminky.urs.cz/item/CS_URS_2025_02/721194109" TargetMode="External"/><Relationship Id="rId21" Type="http://schemas.openxmlformats.org/officeDocument/2006/relationships/hyperlink" Target="https://podminky.urs.cz/item/CS_URS_2025_02/721174025" TargetMode="External"/><Relationship Id="rId42" Type="http://schemas.openxmlformats.org/officeDocument/2006/relationships/hyperlink" Target="https://podminky.urs.cz/item/CS_URS_2025_02/722224115" TargetMode="External"/><Relationship Id="rId47" Type="http://schemas.openxmlformats.org/officeDocument/2006/relationships/hyperlink" Target="https://podminky.urs.cz/item/CS_URS_2025_02/722232044" TargetMode="External"/><Relationship Id="rId63" Type="http://schemas.openxmlformats.org/officeDocument/2006/relationships/hyperlink" Target="https://podminky.urs.cz/item/CS_URS_2025_02/725244103" TargetMode="External"/><Relationship Id="rId68" Type="http://schemas.openxmlformats.org/officeDocument/2006/relationships/hyperlink" Target="https://podminky.urs.cz/item/CS_URS_2025_02/725822612" TargetMode="External"/><Relationship Id="rId16" Type="http://schemas.openxmlformats.org/officeDocument/2006/relationships/hyperlink" Target="https://podminky.urs.cz/item/CS_URS_2025_02/892271111" TargetMode="External"/><Relationship Id="rId11" Type="http://schemas.openxmlformats.org/officeDocument/2006/relationships/hyperlink" Target="https://podminky.urs.cz/item/CS_URS_2025_02/359901211" TargetMode="External"/><Relationship Id="rId32" Type="http://schemas.openxmlformats.org/officeDocument/2006/relationships/hyperlink" Target="https://podminky.urs.cz/item/CS_URS_2025_02/998721102" TargetMode="External"/><Relationship Id="rId37" Type="http://schemas.openxmlformats.org/officeDocument/2006/relationships/hyperlink" Target="https://podminky.urs.cz/item/CS_URS_2025_02/722181222" TargetMode="External"/><Relationship Id="rId53" Type="http://schemas.openxmlformats.org/officeDocument/2006/relationships/hyperlink" Target="https://podminky.urs.cz/item/CS_URS_2025_02/722290226" TargetMode="External"/><Relationship Id="rId58" Type="http://schemas.openxmlformats.org/officeDocument/2006/relationships/hyperlink" Target="https://podminky.urs.cz/item/CS_URS_2025_02/725112022" TargetMode="External"/><Relationship Id="rId74" Type="http://schemas.openxmlformats.org/officeDocument/2006/relationships/hyperlink" Target="https://podminky.urs.cz/item/CS_URS_2025_02/998725101" TargetMode="External"/><Relationship Id="rId79" Type="http://schemas.openxmlformats.org/officeDocument/2006/relationships/hyperlink" Target="https://podminky.urs.cz/item/CS_URS_2025_02/732421201" TargetMode="External"/><Relationship Id="rId5" Type="http://schemas.openxmlformats.org/officeDocument/2006/relationships/hyperlink" Target="https://podminky.urs.cz/item/CS_URS_2025_02/162751119" TargetMode="External"/><Relationship Id="rId61" Type="http://schemas.openxmlformats.org/officeDocument/2006/relationships/hyperlink" Target="https://podminky.urs.cz/item/CS_URS_2025_02/725211703" TargetMode="External"/><Relationship Id="rId82" Type="http://schemas.openxmlformats.org/officeDocument/2006/relationships/hyperlink" Target="https://podminky.urs.cz/item/CS_URS_2025_02/763172321" TargetMode="External"/><Relationship Id="rId19" Type="http://schemas.openxmlformats.org/officeDocument/2006/relationships/hyperlink" Target="https://podminky.urs.cz/item/CS_URS_2025_02/998276101" TargetMode="External"/><Relationship Id="rId14" Type="http://schemas.openxmlformats.org/officeDocument/2006/relationships/hyperlink" Target="https://podminky.urs.cz/item/CS_URS_2025_02/871313120" TargetMode="External"/><Relationship Id="rId22" Type="http://schemas.openxmlformats.org/officeDocument/2006/relationships/hyperlink" Target="https://podminky.urs.cz/item/CS_URS_2025_02/721174041" TargetMode="External"/><Relationship Id="rId27" Type="http://schemas.openxmlformats.org/officeDocument/2006/relationships/hyperlink" Target="https://podminky.urs.cz/item/CS_URS_2025_02/721211421" TargetMode="External"/><Relationship Id="rId30" Type="http://schemas.openxmlformats.org/officeDocument/2006/relationships/hyperlink" Target="https://podminky.urs.cz/item/CS_URS_2025_02/721273153" TargetMode="External"/><Relationship Id="rId35" Type="http://schemas.openxmlformats.org/officeDocument/2006/relationships/hyperlink" Target="https://podminky.urs.cz/item/CS_URS_2025_02/722174004" TargetMode="External"/><Relationship Id="rId43" Type="http://schemas.openxmlformats.org/officeDocument/2006/relationships/hyperlink" Target="https://podminky.urs.cz/item/CS_URS_2025_02/722231072" TargetMode="External"/><Relationship Id="rId48" Type="http://schemas.openxmlformats.org/officeDocument/2006/relationships/hyperlink" Target="https://podminky.urs.cz/item/CS_URS_2025_02/722232045" TargetMode="External"/><Relationship Id="rId56" Type="http://schemas.openxmlformats.org/officeDocument/2006/relationships/hyperlink" Target="https://podminky.urs.cz/item/CS_URS_2025_02/724234108" TargetMode="External"/><Relationship Id="rId64" Type="http://schemas.openxmlformats.org/officeDocument/2006/relationships/hyperlink" Target="https://podminky.urs.cz/item/CS_URS_2025_02/725244203" TargetMode="External"/><Relationship Id="rId69" Type="http://schemas.openxmlformats.org/officeDocument/2006/relationships/hyperlink" Target="https://podminky.urs.cz/item/CS_URS_2025_02/725841312" TargetMode="External"/><Relationship Id="rId77" Type="http://schemas.openxmlformats.org/officeDocument/2006/relationships/hyperlink" Target="https://podminky.urs.cz/item/CS_URS_2025_02/726131043" TargetMode="External"/><Relationship Id="rId8" Type="http://schemas.openxmlformats.org/officeDocument/2006/relationships/hyperlink" Target="https://podminky.urs.cz/item/CS_URS_2025_02/171251201" TargetMode="External"/><Relationship Id="rId51" Type="http://schemas.openxmlformats.org/officeDocument/2006/relationships/hyperlink" Target="https://podminky.urs.cz/item/CS_URS_2025_02/722234263" TargetMode="External"/><Relationship Id="rId72" Type="http://schemas.openxmlformats.org/officeDocument/2006/relationships/hyperlink" Target="https://podminky.urs.cz/item/CS_URS_2025_02/725862103" TargetMode="External"/><Relationship Id="rId80" Type="http://schemas.openxmlformats.org/officeDocument/2006/relationships/hyperlink" Target="https://podminky.urs.cz/item/CS_URS_2025_02/734411101" TargetMode="External"/><Relationship Id="rId3" Type="http://schemas.openxmlformats.org/officeDocument/2006/relationships/hyperlink" Target="https://podminky.urs.cz/item/CS_URS_2025_02/162351124" TargetMode="External"/><Relationship Id="rId12" Type="http://schemas.openxmlformats.org/officeDocument/2006/relationships/hyperlink" Target="https://podminky.urs.cz/item/CS_URS_2025_02/564231111" TargetMode="External"/><Relationship Id="rId17" Type="http://schemas.openxmlformats.org/officeDocument/2006/relationships/hyperlink" Target="https://podminky.urs.cz/item/CS_URS_2025_02/892351111" TargetMode="External"/><Relationship Id="rId25" Type="http://schemas.openxmlformats.org/officeDocument/2006/relationships/hyperlink" Target="https://podminky.urs.cz/item/CS_URS_2025_02/721194105" TargetMode="External"/><Relationship Id="rId33" Type="http://schemas.openxmlformats.org/officeDocument/2006/relationships/hyperlink" Target="https://podminky.urs.cz/item/CS_URS_2025_02/722174002" TargetMode="External"/><Relationship Id="rId38" Type="http://schemas.openxmlformats.org/officeDocument/2006/relationships/hyperlink" Target="https://podminky.urs.cz/item/CS_URS_2025_02/722181251" TargetMode="External"/><Relationship Id="rId46" Type="http://schemas.openxmlformats.org/officeDocument/2006/relationships/hyperlink" Target="https://podminky.urs.cz/item/CS_URS_2025_02/722232043" TargetMode="External"/><Relationship Id="rId59" Type="http://schemas.openxmlformats.org/officeDocument/2006/relationships/hyperlink" Target="https://podminky.urs.cz/item/CS_URS_2025_02/725211616" TargetMode="External"/><Relationship Id="rId67" Type="http://schemas.openxmlformats.org/officeDocument/2006/relationships/hyperlink" Target="https://podminky.urs.cz/item/CS_URS_2025_02/725821329" TargetMode="External"/><Relationship Id="rId20" Type="http://schemas.openxmlformats.org/officeDocument/2006/relationships/hyperlink" Target="https://podminky.urs.cz/item/CS_URS_2025_02/721174024" TargetMode="External"/><Relationship Id="rId41" Type="http://schemas.openxmlformats.org/officeDocument/2006/relationships/hyperlink" Target="https://podminky.urs.cz/item/CS_URS_2025_02/722220121" TargetMode="External"/><Relationship Id="rId54" Type="http://schemas.openxmlformats.org/officeDocument/2006/relationships/hyperlink" Target="https://podminky.urs.cz/item/CS_URS_2025_02/722290234" TargetMode="External"/><Relationship Id="rId62" Type="http://schemas.openxmlformats.org/officeDocument/2006/relationships/hyperlink" Target="https://podminky.urs.cz/item/CS_URS_2025_02/725241213" TargetMode="External"/><Relationship Id="rId70" Type="http://schemas.openxmlformats.org/officeDocument/2006/relationships/hyperlink" Target="https://podminky.urs.cz/item/CS_URS_2025_02/725861102" TargetMode="External"/><Relationship Id="rId75" Type="http://schemas.openxmlformats.org/officeDocument/2006/relationships/hyperlink" Target="https://podminky.urs.cz/item/CS_URS_2025_02/726131031" TargetMode="External"/><Relationship Id="rId83" Type="http://schemas.openxmlformats.org/officeDocument/2006/relationships/drawing" Target="../drawings/drawing13.xml"/><Relationship Id="rId1" Type="http://schemas.openxmlformats.org/officeDocument/2006/relationships/hyperlink" Target="https://podminky.urs.cz/item/CS_URS_2025_02/132151254" TargetMode="External"/><Relationship Id="rId6" Type="http://schemas.openxmlformats.org/officeDocument/2006/relationships/hyperlink" Target="https://podminky.urs.cz/item/CS_URS_2025_02/167151111" TargetMode="External"/><Relationship Id="rId15" Type="http://schemas.openxmlformats.org/officeDocument/2006/relationships/hyperlink" Target="https://podminky.urs.cz/item/CS_URS_2025_02/871363120" TargetMode="External"/><Relationship Id="rId23" Type="http://schemas.openxmlformats.org/officeDocument/2006/relationships/hyperlink" Target="https://podminky.urs.cz/item/CS_URS_2025_02/721174043" TargetMode="External"/><Relationship Id="rId28" Type="http://schemas.openxmlformats.org/officeDocument/2006/relationships/hyperlink" Target="https://podminky.urs.cz/item/CS_URS_2025_02/721211912" TargetMode="External"/><Relationship Id="rId36" Type="http://schemas.openxmlformats.org/officeDocument/2006/relationships/hyperlink" Target="https://podminky.urs.cz/item/CS_URS_2025_02/722181221" TargetMode="External"/><Relationship Id="rId49" Type="http://schemas.openxmlformats.org/officeDocument/2006/relationships/hyperlink" Target="https://podminky.urs.cz/item/CS_URS_2025_02/722232171" TargetMode="External"/><Relationship Id="rId57" Type="http://schemas.openxmlformats.org/officeDocument/2006/relationships/hyperlink" Target="https://podminky.urs.cz/item/CS_URS_2025_02/998724101" TargetMode="External"/><Relationship Id="rId10" Type="http://schemas.openxmlformats.org/officeDocument/2006/relationships/hyperlink" Target="https://podminky.urs.cz/item/CS_URS_2025_02/175151101" TargetMode="External"/><Relationship Id="rId31" Type="http://schemas.openxmlformats.org/officeDocument/2006/relationships/hyperlink" Target="https://podminky.urs.cz/item/CS_URS_2025_02/721290111" TargetMode="External"/><Relationship Id="rId44" Type="http://schemas.openxmlformats.org/officeDocument/2006/relationships/hyperlink" Target="https://podminky.urs.cz/item/CS_URS_2025_02/722231074" TargetMode="External"/><Relationship Id="rId52" Type="http://schemas.openxmlformats.org/officeDocument/2006/relationships/hyperlink" Target="https://podminky.urs.cz/item/CS_URS_2025_02/722239102" TargetMode="External"/><Relationship Id="rId60" Type="http://schemas.openxmlformats.org/officeDocument/2006/relationships/hyperlink" Target="https://podminky.urs.cz/item/CS_URS_2025_02/725211681" TargetMode="External"/><Relationship Id="rId65" Type="http://schemas.openxmlformats.org/officeDocument/2006/relationships/hyperlink" Target="https://podminky.urs.cz/item/CS_URS_2025_02/725331112" TargetMode="External"/><Relationship Id="rId73" Type="http://schemas.openxmlformats.org/officeDocument/2006/relationships/hyperlink" Target="https://podminky.urs.cz/item/CS_URS_2025_02/725865501" TargetMode="External"/><Relationship Id="rId78" Type="http://schemas.openxmlformats.org/officeDocument/2006/relationships/hyperlink" Target="https://podminky.urs.cz/item/CS_URS_2025_02/998726111" TargetMode="External"/><Relationship Id="rId81" Type="http://schemas.openxmlformats.org/officeDocument/2006/relationships/hyperlink" Target="https://podminky.urs.cz/item/CS_URS_2025_02/734421101" TargetMode="External"/><Relationship Id="rId4" Type="http://schemas.openxmlformats.org/officeDocument/2006/relationships/hyperlink" Target="https://podminky.urs.cz/item/CS_URS_2025_02/162751117" TargetMode="External"/><Relationship Id="rId9" Type="http://schemas.openxmlformats.org/officeDocument/2006/relationships/hyperlink" Target="https://podminky.urs.cz/item/CS_URS_2025_02/174101101" TargetMode="External"/><Relationship Id="rId13" Type="http://schemas.openxmlformats.org/officeDocument/2006/relationships/hyperlink" Target="https://podminky.urs.cz/item/CS_URS_2025_02/871263120" TargetMode="External"/><Relationship Id="rId18" Type="http://schemas.openxmlformats.org/officeDocument/2006/relationships/hyperlink" Target="https://podminky.urs.cz/item/CS_URS_2025_02/892372111" TargetMode="External"/><Relationship Id="rId39" Type="http://schemas.openxmlformats.org/officeDocument/2006/relationships/hyperlink" Target="https://podminky.urs.cz/item/CS_URS_2025_02/722181252" TargetMode="External"/><Relationship Id="rId34" Type="http://schemas.openxmlformats.org/officeDocument/2006/relationships/hyperlink" Target="https://podminky.urs.cz/item/CS_URS_2025_02/722174003" TargetMode="External"/><Relationship Id="rId50" Type="http://schemas.openxmlformats.org/officeDocument/2006/relationships/hyperlink" Target="https://podminky.urs.cz/item/CS_URS_2025_02/722232172" TargetMode="External"/><Relationship Id="rId55" Type="http://schemas.openxmlformats.org/officeDocument/2006/relationships/hyperlink" Target="https://podminky.urs.cz/item/CS_URS_2025_02/998722101" TargetMode="External"/><Relationship Id="rId76" Type="http://schemas.openxmlformats.org/officeDocument/2006/relationships/hyperlink" Target="https://podminky.urs.cz/item/CS_URS_2025_02/726131041" TargetMode="External"/><Relationship Id="rId7" Type="http://schemas.openxmlformats.org/officeDocument/2006/relationships/hyperlink" Target="https://podminky.urs.cz/item/CS_URS_2025_02/171201231" TargetMode="External"/><Relationship Id="rId71" Type="http://schemas.openxmlformats.org/officeDocument/2006/relationships/hyperlink" Target="https://podminky.urs.cz/item/CS_URS_2025_02/725861312" TargetMode="External"/><Relationship Id="rId2" Type="http://schemas.openxmlformats.org/officeDocument/2006/relationships/hyperlink" Target="https://podminky.urs.cz/item/CS_URS_2025_02/161102111" TargetMode="External"/><Relationship Id="rId29" Type="http://schemas.openxmlformats.org/officeDocument/2006/relationships/hyperlink" Target="https://podminky.urs.cz/item/CS_URS_2025_02/721233112" TargetMode="External"/><Relationship Id="rId24" Type="http://schemas.openxmlformats.org/officeDocument/2006/relationships/hyperlink" Target="https://podminky.urs.cz/item/CS_URS_2025_02/721175212" TargetMode="External"/><Relationship Id="rId40" Type="http://schemas.openxmlformats.org/officeDocument/2006/relationships/hyperlink" Target="https://podminky.urs.cz/item/CS_URS_2025_02/722220111" TargetMode="External"/><Relationship Id="rId45" Type="http://schemas.openxmlformats.org/officeDocument/2006/relationships/hyperlink" Target="https://podminky.urs.cz/item/CS_URS_2025_02/722231143" TargetMode="External"/><Relationship Id="rId66" Type="http://schemas.openxmlformats.org/officeDocument/2006/relationships/hyperlink" Target="https://podminky.urs.cz/item/CS_URS_2025_02/725821312" TargetMode="Externa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17" Type="http://schemas.openxmlformats.org/officeDocument/2006/relationships/hyperlink" Target="https://podminky.urs.cz/item/CS_URS_2025_02/711491272" TargetMode="External"/><Relationship Id="rId21" Type="http://schemas.openxmlformats.org/officeDocument/2006/relationships/hyperlink" Target="https://podminky.urs.cz/item/CS_URS_2025_02/311236301" TargetMode="External"/><Relationship Id="rId42" Type="http://schemas.openxmlformats.org/officeDocument/2006/relationships/hyperlink" Target="https://podminky.urs.cz/item/CS_URS_2025_02/411351012" TargetMode="External"/><Relationship Id="rId63" Type="http://schemas.openxmlformats.org/officeDocument/2006/relationships/hyperlink" Target="https://podminky.urs.cz/item/CS_URS_2025_02/564851011" TargetMode="External"/><Relationship Id="rId84" Type="http://schemas.openxmlformats.org/officeDocument/2006/relationships/hyperlink" Target="https://podminky.urs.cz/item/CS_URS_2025_02/622531012" TargetMode="External"/><Relationship Id="rId138" Type="http://schemas.openxmlformats.org/officeDocument/2006/relationships/hyperlink" Target="https://podminky.urs.cz/item/CS_URS_2025_02/762341260" TargetMode="External"/><Relationship Id="rId159" Type="http://schemas.openxmlformats.org/officeDocument/2006/relationships/hyperlink" Target="https://podminky.urs.cz/item/CS_URS_2025_02/771121011" TargetMode="External"/><Relationship Id="rId170" Type="http://schemas.openxmlformats.org/officeDocument/2006/relationships/hyperlink" Target="https://podminky.urs.cz/item/CS_URS_2025_02/776221111" TargetMode="External"/><Relationship Id="rId107" Type="http://schemas.openxmlformats.org/officeDocument/2006/relationships/hyperlink" Target="https://podminky.urs.cz/item/CS_URS_2025_02/952901111" TargetMode="External"/><Relationship Id="rId11" Type="http://schemas.openxmlformats.org/officeDocument/2006/relationships/hyperlink" Target="https://podminky.urs.cz/item/CS_URS_2025_02/213311151" TargetMode="External"/><Relationship Id="rId32" Type="http://schemas.openxmlformats.org/officeDocument/2006/relationships/hyperlink" Target="https://podminky.urs.cz/item/CS_URS_2025_02/331351125" TargetMode="External"/><Relationship Id="rId53" Type="http://schemas.openxmlformats.org/officeDocument/2006/relationships/hyperlink" Target="https://podminky.urs.cz/item/CS_URS_2025_02/417351115" TargetMode="External"/><Relationship Id="rId74" Type="http://schemas.openxmlformats.org/officeDocument/2006/relationships/hyperlink" Target="https://podminky.urs.cz/item/CS_URS_2025_02/622131321" TargetMode="External"/><Relationship Id="rId128" Type="http://schemas.openxmlformats.org/officeDocument/2006/relationships/hyperlink" Target="https://podminky.urs.cz/item/CS_URS_2025_02/713121121" TargetMode="External"/><Relationship Id="rId149" Type="http://schemas.openxmlformats.org/officeDocument/2006/relationships/hyperlink" Target="https://podminky.urs.cz/item/CS_URS_2025_02/763121762" TargetMode="External"/><Relationship Id="rId5" Type="http://schemas.openxmlformats.org/officeDocument/2006/relationships/hyperlink" Target="https://podminky.urs.cz/item/CS_URS_2025_02/162751119" TargetMode="External"/><Relationship Id="rId95" Type="http://schemas.openxmlformats.org/officeDocument/2006/relationships/hyperlink" Target="https://podminky.urs.cz/item/CS_URS_2025_02/635111242" TargetMode="External"/><Relationship Id="rId160" Type="http://schemas.openxmlformats.org/officeDocument/2006/relationships/hyperlink" Target="https://podminky.urs.cz/item/CS_URS_2025_02/771151021" TargetMode="External"/><Relationship Id="rId181" Type="http://schemas.openxmlformats.org/officeDocument/2006/relationships/hyperlink" Target="https://podminky.urs.cz/item/CS_URS_2025_02/784211165" TargetMode="External"/><Relationship Id="rId22" Type="http://schemas.openxmlformats.org/officeDocument/2006/relationships/hyperlink" Target="https://podminky.urs.cz/item/CS_URS_2025_02/311238937" TargetMode="External"/><Relationship Id="rId43" Type="http://schemas.openxmlformats.org/officeDocument/2006/relationships/hyperlink" Target="https://podminky.urs.cz/item/CS_URS_2025_02/411354313" TargetMode="External"/><Relationship Id="rId64" Type="http://schemas.openxmlformats.org/officeDocument/2006/relationships/hyperlink" Target="https://podminky.urs.cz/item/CS_URS_2025_02/596211220" TargetMode="External"/><Relationship Id="rId118" Type="http://schemas.openxmlformats.org/officeDocument/2006/relationships/hyperlink" Target="https://podminky.urs.cz/item/CS_URS_2025_02/998711112" TargetMode="External"/><Relationship Id="rId139" Type="http://schemas.openxmlformats.org/officeDocument/2006/relationships/hyperlink" Target="https://podminky.urs.cz/item/CS_URS_2025_02/762342214" TargetMode="External"/><Relationship Id="rId85" Type="http://schemas.openxmlformats.org/officeDocument/2006/relationships/hyperlink" Target="https://podminky.urs.cz/item/CS_URS_2025_02/629991011" TargetMode="External"/><Relationship Id="rId150" Type="http://schemas.openxmlformats.org/officeDocument/2006/relationships/hyperlink" Target="https://podminky.urs.cz/item/CS_URS_2025_02/763131714" TargetMode="External"/><Relationship Id="rId171" Type="http://schemas.openxmlformats.org/officeDocument/2006/relationships/hyperlink" Target="https://podminky.urs.cz/item/CS_URS_2025_02/998776112" TargetMode="External"/><Relationship Id="rId12" Type="http://schemas.openxmlformats.org/officeDocument/2006/relationships/hyperlink" Target="https://podminky.urs.cz/item/CS_URS_2025_02/273322511" TargetMode="External"/><Relationship Id="rId33" Type="http://schemas.openxmlformats.org/officeDocument/2006/relationships/hyperlink" Target="https://podminky.urs.cz/item/CS_URS_2025_02/331351126" TargetMode="External"/><Relationship Id="rId108" Type="http://schemas.openxmlformats.org/officeDocument/2006/relationships/hyperlink" Target="https://podminky.urs.cz/item/CS_URS_2025_02/952902121" TargetMode="External"/><Relationship Id="rId129" Type="http://schemas.openxmlformats.org/officeDocument/2006/relationships/hyperlink" Target="https://podminky.urs.cz/item/CS_URS_2025_02/713131141" TargetMode="External"/><Relationship Id="rId54" Type="http://schemas.openxmlformats.org/officeDocument/2006/relationships/hyperlink" Target="https://podminky.urs.cz/item/CS_URS_2025_02/417351116" TargetMode="External"/><Relationship Id="rId75" Type="http://schemas.openxmlformats.org/officeDocument/2006/relationships/hyperlink" Target="https://podminky.urs.cz/item/CS_URS_2025_02/622151031" TargetMode="External"/><Relationship Id="rId96" Type="http://schemas.openxmlformats.org/officeDocument/2006/relationships/hyperlink" Target="https://podminky.urs.cz/item/CS_URS_2025_02/637121111" TargetMode="External"/><Relationship Id="rId140" Type="http://schemas.openxmlformats.org/officeDocument/2006/relationships/hyperlink" Target="https://podminky.urs.cz/item/CS_URS_2025_02/762361332" TargetMode="External"/><Relationship Id="rId161" Type="http://schemas.openxmlformats.org/officeDocument/2006/relationships/hyperlink" Target="https://podminky.urs.cz/item/CS_URS_2025_02/771274123" TargetMode="External"/><Relationship Id="rId182" Type="http://schemas.openxmlformats.org/officeDocument/2006/relationships/drawing" Target="../drawings/drawing2.xml"/><Relationship Id="rId6" Type="http://schemas.openxmlformats.org/officeDocument/2006/relationships/hyperlink" Target="https://podminky.urs.cz/item/CS_URS_2025_02/171151112" TargetMode="External"/><Relationship Id="rId23" Type="http://schemas.openxmlformats.org/officeDocument/2006/relationships/hyperlink" Target="https://podminky.urs.cz/item/CS_URS_2025_02/317168022" TargetMode="External"/><Relationship Id="rId119" Type="http://schemas.openxmlformats.org/officeDocument/2006/relationships/hyperlink" Target="https://podminky.urs.cz/item/CS_URS_2025_02/712311101" TargetMode="External"/><Relationship Id="rId44" Type="http://schemas.openxmlformats.org/officeDocument/2006/relationships/hyperlink" Target="https://podminky.urs.cz/item/CS_URS_2025_02/411354314" TargetMode="External"/><Relationship Id="rId60" Type="http://schemas.openxmlformats.org/officeDocument/2006/relationships/hyperlink" Target="https://podminky.urs.cz/item/CS_URS_2025_02/434351141" TargetMode="External"/><Relationship Id="rId65" Type="http://schemas.openxmlformats.org/officeDocument/2006/relationships/hyperlink" Target="https://podminky.urs.cz/item/CS_URS_2025_02/596811221" TargetMode="External"/><Relationship Id="rId81" Type="http://schemas.openxmlformats.org/officeDocument/2006/relationships/hyperlink" Target="https://podminky.urs.cz/item/CS_URS_2025_02/622251105" TargetMode="External"/><Relationship Id="rId86" Type="http://schemas.openxmlformats.org/officeDocument/2006/relationships/hyperlink" Target="https://podminky.urs.cz/item/CS_URS_2025_02/631311126" TargetMode="External"/><Relationship Id="rId130" Type="http://schemas.openxmlformats.org/officeDocument/2006/relationships/hyperlink" Target="https://podminky.urs.cz/item/CS_URS_2025_02/713141136" TargetMode="External"/><Relationship Id="rId135" Type="http://schemas.openxmlformats.org/officeDocument/2006/relationships/hyperlink" Target="https://podminky.urs.cz/item/CS_URS_2025_02/713191133" TargetMode="External"/><Relationship Id="rId151" Type="http://schemas.openxmlformats.org/officeDocument/2006/relationships/hyperlink" Target="https://podminky.urs.cz/item/CS_URS_2025_02/763131772" TargetMode="External"/><Relationship Id="rId156" Type="http://schemas.openxmlformats.org/officeDocument/2006/relationships/hyperlink" Target="https://podminky.urs.cz/item/CS_URS_2025_02/998766212" TargetMode="External"/><Relationship Id="rId177" Type="http://schemas.openxmlformats.org/officeDocument/2006/relationships/hyperlink" Target="https://podminky.urs.cz/item/CS_URS_2025_02/998781112" TargetMode="External"/><Relationship Id="rId172" Type="http://schemas.openxmlformats.org/officeDocument/2006/relationships/hyperlink" Target="https://podminky.urs.cz/item/CS_URS_2025_02/781121011" TargetMode="External"/><Relationship Id="rId13" Type="http://schemas.openxmlformats.org/officeDocument/2006/relationships/hyperlink" Target="https://podminky.urs.cz/item/CS_URS_2025_02/273351121" TargetMode="External"/><Relationship Id="rId18" Type="http://schemas.openxmlformats.org/officeDocument/2006/relationships/hyperlink" Target="https://podminky.urs.cz/item/CS_URS_2025_02/274351122" TargetMode="External"/><Relationship Id="rId39" Type="http://schemas.openxmlformats.org/officeDocument/2006/relationships/hyperlink" Target="https://podminky.urs.cz/item/CS_URS_2025_02/345361821" TargetMode="External"/><Relationship Id="rId109" Type="http://schemas.openxmlformats.org/officeDocument/2006/relationships/hyperlink" Target="https://podminky.urs.cz/item/CS_URS_2025_02/998011002" TargetMode="External"/><Relationship Id="rId34" Type="http://schemas.openxmlformats.org/officeDocument/2006/relationships/hyperlink" Target="https://podminky.urs.cz/item/CS_URS_2025_02/331361821" TargetMode="External"/><Relationship Id="rId50" Type="http://schemas.openxmlformats.org/officeDocument/2006/relationships/hyperlink" Target="https://podminky.urs.cz/item/CS_URS_2025_02/413352112" TargetMode="External"/><Relationship Id="rId55" Type="http://schemas.openxmlformats.org/officeDocument/2006/relationships/hyperlink" Target="https://podminky.urs.cz/item/CS_URS_2025_02/417361821" TargetMode="External"/><Relationship Id="rId76" Type="http://schemas.openxmlformats.org/officeDocument/2006/relationships/hyperlink" Target="https://podminky.urs.cz/item/CS_URS_2025_02/622211041" TargetMode="External"/><Relationship Id="rId97" Type="http://schemas.openxmlformats.org/officeDocument/2006/relationships/hyperlink" Target="https://podminky.urs.cz/item/CS_URS_2025_02/637311131" TargetMode="External"/><Relationship Id="rId104" Type="http://schemas.openxmlformats.org/officeDocument/2006/relationships/hyperlink" Target="https://podminky.urs.cz/item/CS_URS_2025_02/944511211" TargetMode="External"/><Relationship Id="rId120" Type="http://schemas.openxmlformats.org/officeDocument/2006/relationships/hyperlink" Target="https://podminky.urs.cz/item/CS_URS_2025_02/712331111" TargetMode="External"/><Relationship Id="rId125" Type="http://schemas.openxmlformats.org/officeDocument/2006/relationships/hyperlink" Target="https://podminky.urs.cz/item/CS_URS_2025_02/998712112" TargetMode="External"/><Relationship Id="rId141" Type="http://schemas.openxmlformats.org/officeDocument/2006/relationships/hyperlink" Target="https://podminky.urs.cz/item/CS_URS_2025_02/762395000" TargetMode="External"/><Relationship Id="rId146" Type="http://schemas.openxmlformats.org/officeDocument/2006/relationships/hyperlink" Target="https://podminky.urs.cz/item/CS_URS_2025_02/763113353" TargetMode="External"/><Relationship Id="rId167" Type="http://schemas.openxmlformats.org/officeDocument/2006/relationships/hyperlink" Target="https://podminky.urs.cz/item/CS_URS_2025_02/776111311" TargetMode="External"/><Relationship Id="rId7" Type="http://schemas.openxmlformats.org/officeDocument/2006/relationships/hyperlink" Target="https://podminky.urs.cz/item/CS_URS_2025_02/171201231" TargetMode="External"/><Relationship Id="rId71" Type="http://schemas.openxmlformats.org/officeDocument/2006/relationships/hyperlink" Target="https://podminky.urs.cz/item/CS_URS_2025_02/612331311" TargetMode="External"/><Relationship Id="rId92" Type="http://schemas.openxmlformats.org/officeDocument/2006/relationships/hyperlink" Target="https://podminky.urs.cz/item/CS_URS_2025_02/632451291" TargetMode="External"/><Relationship Id="rId162" Type="http://schemas.openxmlformats.org/officeDocument/2006/relationships/hyperlink" Target="https://podminky.urs.cz/item/CS_URS_2025_02/771274232" TargetMode="External"/><Relationship Id="rId2" Type="http://schemas.openxmlformats.org/officeDocument/2006/relationships/hyperlink" Target="https://podminky.urs.cz/item/CS_URS_2025_02/122251104" TargetMode="External"/><Relationship Id="rId29" Type="http://schemas.openxmlformats.org/officeDocument/2006/relationships/hyperlink" Target="https://podminky.urs.cz/item/CS_URS_2025_02/317998111" TargetMode="External"/><Relationship Id="rId24" Type="http://schemas.openxmlformats.org/officeDocument/2006/relationships/hyperlink" Target="https://podminky.urs.cz/item/CS_URS_2025_02/317168052" TargetMode="External"/><Relationship Id="rId40" Type="http://schemas.openxmlformats.org/officeDocument/2006/relationships/hyperlink" Target="https://podminky.urs.cz/item/CS_URS_2025_02/411321414" TargetMode="External"/><Relationship Id="rId45" Type="http://schemas.openxmlformats.org/officeDocument/2006/relationships/hyperlink" Target="https://podminky.urs.cz/item/CS_URS_2025_02/411361821" TargetMode="External"/><Relationship Id="rId66" Type="http://schemas.openxmlformats.org/officeDocument/2006/relationships/hyperlink" Target="https://podminky.urs.cz/item/CS_URS_2025_02/611131325" TargetMode="External"/><Relationship Id="rId87" Type="http://schemas.openxmlformats.org/officeDocument/2006/relationships/hyperlink" Target="https://podminky.urs.cz/item/CS_URS_2025_02/631319012" TargetMode="External"/><Relationship Id="rId110" Type="http://schemas.openxmlformats.org/officeDocument/2006/relationships/hyperlink" Target="https://podminky.urs.cz/item/CS_URS_2025_02/998011009" TargetMode="External"/><Relationship Id="rId115" Type="http://schemas.openxmlformats.org/officeDocument/2006/relationships/hyperlink" Target="https://podminky.urs.cz/item/CS_URS_2025_02/711441559" TargetMode="External"/><Relationship Id="rId131" Type="http://schemas.openxmlformats.org/officeDocument/2006/relationships/hyperlink" Target="https://podminky.urs.cz/item/CS_URS_2025_02/713141338" TargetMode="External"/><Relationship Id="rId136" Type="http://schemas.openxmlformats.org/officeDocument/2006/relationships/hyperlink" Target="https://podminky.urs.cz/item/CS_URS_2025_02/998713112" TargetMode="External"/><Relationship Id="rId157" Type="http://schemas.openxmlformats.org/officeDocument/2006/relationships/hyperlink" Target="https://podminky.urs.cz/item/CS_URS_2025_02/998767212" TargetMode="External"/><Relationship Id="rId178" Type="http://schemas.openxmlformats.org/officeDocument/2006/relationships/hyperlink" Target="https://podminky.urs.cz/item/CS_URS_2025_02/783923161" TargetMode="External"/><Relationship Id="rId61" Type="http://schemas.openxmlformats.org/officeDocument/2006/relationships/hyperlink" Target="https://podminky.urs.cz/item/CS_URS_2025_02/434351142" TargetMode="External"/><Relationship Id="rId82" Type="http://schemas.openxmlformats.org/officeDocument/2006/relationships/hyperlink" Target="https://podminky.urs.cz/item/CS_URS_2025_02/622251201" TargetMode="External"/><Relationship Id="rId152" Type="http://schemas.openxmlformats.org/officeDocument/2006/relationships/hyperlink" Target="https://podminky.urs.cz/item/CS_URS_2025_02/763164523" TargetMode="External"/><Relationship Id="rId173" Type="http://schemas.openxmlformats.org/officeDocument/2006/relationships/hyperlink" Target="https://podminky.urs.cz/item/CS_URS_2025_02/781131112" TargetMode="External"/><Relationship Id="rId19" Type="http://schemas.openxmlformats.org/officeDocument/2006/relationships/hyperlink" Target="https://podminky.urs.cz/item/CS_URS_2025_02/274361821" TargetMode="External"/><Relationship Id="rId14" Type="http://schemas.openxmlformats.org/officeDocument/2006/relationships/hyperlink" Target="https://podminky.urs.cz/item/CS_URS_2025_02/273351122" TargetMode="External"/><Relationship Id="rId30" Type="http://schemas.openxmlformats.org/officeDocument/2006/relationships/hyperlink" Target="https://podminky.urs.cz/item/CS_URS_2025_02/317998113" TargetMode="External"/><Relationship Id="rId35" Type="http://schemas.openxmlformats.org/officeDocument/2006/relationships/hyperlink" Target="https://podminky.urs.cz/item/CS_URS_2025_02/342244221" TargetMode="External"/><Relationship Id="rId56" Type="http://schemas.openxmlformats.org/officeDocument/2006/relationships/hyperlink" Target="https://podminky.urs.cz/item/CS_URS_2025_02/430321414" TargetMode="External"/><Relationship Id="rId77" Type="http://schemas.openxmlformats.org/officeDocument/2006/relationships/hyperlink" Target="https://podminky.urs.cz/item/CS_URS_2025_02/622212001" TargetMode="External"/><Relationship Id="rId100" Type="http://schemas.openxmlformats.org/officeDocument/2006/relationships/hyperlink" Target="https://podminky.urs.cz/item/CS_URS_2025_02/941221111" TargetMode="External"/><Relationship Id="rId105" Type="http://schemas.openxmlformats.org/officeDocument/2006/relationships/hyperlink" Target="https://podminky.urs.cz/item/CS_URS_2025_02/944511811" TargetMode="External"/><Relationship Id="rId126" Type="http://schemas.openxmlformats.org/officeDocument/2006/relationships/hyperlink" Target="https://podminky.urs.cz/item/CS_URS_2025_02/713121111" TargetMode="External"/><Relationship Id="rId147" Type="http://schemas.openxmlformats.org/officeDocument/2006/relationships/hyperlink" Target="https://podminky.urs.cz/item/CS_URS_2025_02/763121476" TargetMode="External"/><Relationship Id="rId168" Type="http://schemas.openxmlformats.org/officeDocument/2006/relationships/hyperlink" Target="https://podminky.urs.cz/item/CS_URS_2025_02/776121111" TargetMode="External"/><Relationship Id="rId8" Type="http://schemas.openxmlformats.org/officeDocument/2006/relationships/hyperlink" Target="https://podminky.urs.cz/item/CS_URS_2025_02/171251201" TargetMode="External"/><Relationship Id="rId51" Type="http://schemas.openxmlformats.org/officeDocument/2006/relationships/hyperlink" Target="https://podminky.urs.cz/item/CS_URS_2025_02/413361821" TargetMode="External"/><Relationship Id="rId72" Type="http://schemas.openxmlformats.org/officeDocument/2006/relationships/hyperlink" Target="https://podminky.urs.cz/item/CS_URS_2025_02/612341321" TargetMode="External"/><Relationship Id="rId93" Type="http://schemas.openxmlformats.org/officeDocument/2006/relationships/hyperlink" Target="https://podminky.urs.cz/item/CS_URS_2025_02/633811111" TargetMode="External"/><Relationship Id="rId98" Type="http://schemas.openxmlformats.org/officeDocument/2006/relationships/hyperlink" Target="https://podminky.urs.cz/item/CS_URS_2025_02/919726122" TargetMode="External"/><Relationship Id="rId121" Type="http://schemas.openxmlformats.org/officeDocument/2006/relationships/hyperlink" Target="https://podminky.urs.cz/item/CS_URS_2025_02/712341559" TargetMode="External"/><Relationship Id="rId142" Type="http://schemas.openxmlformats.org/officeDocument/2006/relationships/hyperlink" Target="https://podminky.urs.cz/item/CS_URS_2025_02/998762112" TargetMode="External"/><Relationship Id="rId163" Type="http://schemas.openxmlformats.org/officeDocument/2006/relationships/hyperlink" Target="https://podminky.urs.cz/item/CS_URS_2025_02/771473133" TargetMode="External"/><Relationship Id="rId3" Type="http://schemas.openxmlformats.org/officeDocument/2006/relationships/hyperlink" Target="https://podminky.urs.cz/item/CS_URS_2025_02/132251253" TargetMode="External"/><Relationship Id="rId25" Type="http://schemas.openxmlformats.org/officeDocument/2006/relationships/hyperlink" Target="https://podminky.urs.cz/item/CS_URS_2025_02/317168053" TargetMode="External"/><Relationship Id="rId46" Type="http://schemas.openxmlformats.org/officeDocument/2006/relationships/hyperlink" Target="https://podminky.urs.cz/item/CS_URS_2025_02/413321414" TargetMode="External"/><Relationship Id="rId67" Type="http://schemas.openxmlformats.org/officeDocument/2006/relationships/hyperlink" Target="https://podminky.urs.cz/item/CS_URS_2025_02/611341325" TargetMode="External"/><Relationship Id="rId116" Type="http://schemas.openxmlformats.org/officeDocument/2006/relationships/hyperlink" Target="https://podminky.urs.cz/item/CS_URS_2025_02/711442559" TargetMode="External"/><Relationship Id="rId137" Type="http://schemas.openxmlformats.org/officeDocument/2006/relationships/hyperlink" Target="https://podminky.urs.cz/item/CS_URS_2025_02/762341046" TargetMode="External"/><Relationship Id="rId158" Type="http://schemas.openxmlformats.org/officeDocument/2006/relationships/hyperlink" Target="https://podminky.urs.cz/item/CS_URS_2025_02/771111011" TargetMode="External"/><Relationship Id="rId20" Type="http://schemas.openxmlformats.org/officeDocument/2006/relationships/hyperlink" Target="https://podminky.urs.cz/item/CS_URS_2025_02/311235161" TargetMode="External"/><Relationship Id="rId41" Type="http://schemas.openxmlformats.org/officeDocument/2006/relationships/hyperlink" Target="https://podminky.urs.cz/item/CS_URS_2025_02/411351011" TargetMode="External"/><Relationship Id="rId62" Type="http://schemas.openxmlformats.org/officeDocument/2006/relationships/hyperlink" Target="https://podminky.urs.cz/item/CS_URS_2025_02/564201011" TargetMode="External"/><Relationship Id="rId83" Type="http://schemas.openxmlformats.org/officeDocument/2006/relationships/hyperlink" Target="https://podminky.urs.cz/item/CS_URS_2025_02/622322321" TargetMode="External"/><Relationship Id="rId88" Type="http://schemas.openxmlformats.org/officeDocument/2006/relationships/hyperlink" Target="https://podminky.urs.cz/item/CS_URS_2025_02/631319173" TargetMode="External"/><Relationship Id="rId111" Type="http://schemas.openxmlformats.org/officeDocument/2006/relationships/hyperlink" Target="https://podminky.urs.cz/item/CS_URS_2025_02/711161222" TargetMode="External"/><Relationship Id="rId132" Type="http://schemas.openxmlformats.org/officeDocument/2006/relationships/hyperlink" Target="https://podminky.urs.cz/item/CS_URS_2025_02/713141378" TargetMode="External"/><Relationship Id="rId153" Type="http://schemas.openxmlformats.org/officeDocument/2006/relationships/hyperlink" Target="https://podminky.urs.cz/item/CS_URS_2025_02/998763322" TargetMode="External"/><Relationship Id="rId174" Type="http://schemas.openxmlformats.org/officeDocument/2006/relationships/hyperlink" Target="https://podminky.urs.cz/item/CS_URS_2025_02/781131264" TargetMode="External"/><Relationship Id="rId179" Type="http://schemas.openxmlformats.org/officeDocument/2006/relationships/hyperlink" Target="https://podminky.urs.cz/item/CS_URS_2025_02/784181102" TargetMode="External"/><Relationship Id="rId15" Type="http://schemas.openxmlformats.org/officeDocument/2006/relationships/hyperlink" Target="https://podminky.urs.cz/item/CS_URS_2025_02/273361821" TargetMode="External"/><Relationship Id="rId36" Type="http://schemas.openxmlformats.org/officeDocument/2006/relationships/hyperlink" Target="https://podminky.urs.cz/item/CS_URS_2025_02/345321515" TargetMode="External"/><Relationship Id="rId57" Type="http://schemas.openxmlformats.org/officeDocument/2006/relationships/hyperlink" Target="https://podminky.urs.cz/item/CS_URS_2025_02/430361821" TargetMode="External"/><Relationship Id="rId106" Type="http://schemas.openxmlformats.org/officeDocument/2006/relationships/hyperlink" Target="https://podminky.urs.cz/item/CS_URS_2025_02/949101111" TargetMode="External"/><Relationship Id="rId127" Type="http://schemas.openxmlformats.org/officeDocument/2006/relationships/hyperlink" Target="https://podminky.urs.cz/item/CS_URS_2025_02/713121111" TargetMode="External"/><Relationship Id="rId10" Type="http://schemas.openxmlformats.org/officeDocument/2006/relationships/hyperlink" Target="https://podminky.urs.cz/item/CS_URS_2025_02/181912112" TargetMode="External"/><Relationship Id="rId31" Type="http://schemas.openxmlformats.org/officeDocument/2006/relationships/hyperlink" Target="https://podminky.urs.cz/item/CS_URS_2025_02/330321410" TargetMode="External"/><Relationship Id="rId52" Type="http://schemas.openxmlformats.org/officeDocument/2006/relationships/hyperlink" Target="https://podminky.urs.cz/item/CS_URS_2025_02/417321515" TargetMode="External"/><Relationship Id="rId73" Type="http://schemas.openxmlformats.org/officeDocument/2006/relationships/hyperlink" Target="https://podminky.urs.cz/item/CS_URS_2025_02/622131301" TargetMode="External"/><Relationship Id="rId78" Type="http://schemas.openxmlformats.org/officeDocument/2006/relationships/hyperlink" Target="https://podminky.urs.cz/item/CS_URS_2025_02/622221041" TargetMode="External"/><Relationship Id="rId94" Type="http://schemas.openxmlformats.org/officeDocument/2006/relationships/hyperlink" Target="https://podminky.urs.cz/item/CS_URS_2025_02/635111232" TargetMode="External"/><Relationship Id="rId99" Type="http://schemas.openxmlformats.org/officeDocument/2006/relationships/hyperlink" Target="https://podminky.urs.cz/item/CS_URS_2025_02/919726125" TargetMode="External"/><Relationship Id="rId101" Type="http://schemas.openxmlformats.org/officeDocument/2006/relationships/hyperlink" Target="https://podminky.urs.cz/item/CS_URS_2025_02/941221211" TargetMode="External"/><Relationship Id="rId122" Type="http://schemas.openxmlformats.org/officeDocument/2006/relationships/hyperlink" Target="https://podminky.urs.cz/item/CS_URS_2025_02/712431111" TargetMode="External"/><Relationship Id="rId143" Type="http://schemas.openxmlformats.org/officeDocument/2006/relationships/hyperlink" Target="https://podminky.urs.cz/item/CS_URS_2025_02/763111492" TargetMode="External"/><Relationship Id="rId148" Type="http://schemas.openxmlformats.org/officeDocument/2006/relationships/hyperlink" Target="https://podminky.urs.cz/item/CS_URS_2025_02/763121714" TargetMode="External"/><Relationship Id="rId164" Type="http://schemas.openxmlformats.org/officeDocument/2006/relationships/hyperlink" Target="https://podminky.urs.cz/item/CS_URS_2025_02/771574473" TargetMode="External"/><Relationship Id="rId169" Type="http://schemas.openxmlformats.org/officeDocument/2006/relationships/hyperlink" Target="https://podminky.urs.cz/item/CS_URS_2025_02/776141121" TargetMode="External"/><Relationship Id="rId4" Type="http://schemas.openxmlformats.org/officeDocument/2006/relationships/hyperlink" Target="https://podminky.urs.cz/item/CS_URS_2025_02/162751117" TargetMode="External"/><Relationship Id="rId9" Type="http://schemas.openxmlformats.org/officeDocument/2006/relationships/hyperlink" Target="https://podminky.urs.cz/item/CS_URS_2025_02/174151101" TargetMode="External"/><Relationship Id="rId180" Type="http://schemas.openxmlformats.org/officeDocument/2006/relationships/hyperlink" Target="https://podminky.urs.cz/item/CS_URS_2025_02/784211101" TargetMode="External"/><Relationship Id="rId26" Type="http://schemas.openxmlformats.org/officeDocument/2006/relationships/hyperlink" Target="https://podminky.urs.cz/item/CS_URS_2025_02/317168054" TargetMode="External"/><Relationship Id="rId47" Type="http://schemas.openxmlformats.org/officeDocument/2006/relationships/hyperlink" Target="https://podminky.urs.cz/item/CS_URS_2025_02/413351111" TargetMode="External"/><Relationship Id="rId68" Type="http://schemas.openxmlformats.org/officeDocument/2006/relationships/hyperlink" Target="https://podminky.urs.cz/item/CS_URS_2025_02/612131301" TargetMode="External"/><Relationship Id="rId89" Type="http://schemas.openxmlformats.org/officeDocument/2006/relationships/hyperlink" Target="https://podminky.urs.cz/item/CS_URS_2025_02/631362021" TargetMode="External"/><Relationship Id="rId112" Type="http://schemas.openxmlformats.org/officeDocument/2006/relationships/hyperlink" Target="https://podminky.urs.cz/item/CS_URS_2025_02/711161383" TargetMode="External"/><Relationship Id="rId133" Type="http://schemas.openxmlformats.org/officeDocument/2006/relationships/hyperlink" Target="https://podminky.urs.cz/item/CS_URS_2025_02/713141396" TargetMode="External"/><Relationship Id="rId154" Type="http://schemas.openxmlformats.org/officeDocument/2006/relationships/hyperlink" Target="https://podminky.urs.cz/item/CS_URS_2025_02/998764212" TargetMode="External"/><Relationship Id="rId175" Type="http://schemas.openxmlformats.org/officeDocument/2006/relationships/hyperlink" Target="https://podminky.urs.cz/item/CS_URS_2025_02/781474154" TargetMode="External"/><Relationship Id="rId16" Type="http://schemas.openxmlformats.org/officeDocument/2006/relationships/hyperlink" Target="https://podminky.urs.cz/item/CS_URS_2025_02/274322511" TargetMode="External"/><Relationship Id="rId37" Type="http://schemas.openxmlformats.org/officeDocument/2006/relationships/hyperlink" Target="https://podminky.urs.cz/item/CS_URS_2025_02/345351005" TargetMode="External"/><Relationship Id="rId58" Type="http://schemas.openxmlformats.org/officeDocument/2006/relationships/hyperlink" Target="https://podminky.urs.cz/item/CS_URS_2025_02/431351121" TargetMode="External"/><Relationship Id="rId79" Type="http://schemas.openxmlformats.org/officeDocument/2006/relationships/hyperlink" Target="https://podminky.urs.cz/item/CS_URS_2025_02/622222001" TargetMode="External"/><Relationship Id="rId102" Type="http://schemas.openxmlformats.org/officeDocument/2006/relationships/hyperlink" Target="https://podminky.urs.cz/item/CS_URS_2025_02/941221811" TargetMode="External"/><Relationship Id="rId123" Type="http://schemas.openxmlformats.org/officeDocument/2006/relationships/hyperlink" Target="https://podminky.urs.cz/item/CS_URS_2025_02/712811101" TargetMode="External"/><Relationship Id="rId144" Type="http://schemas.openxmlformats.org/officeDocument/2006/relationships/hyperlink" Target="https://podminky.urs.cz/item/CS_URS_2025_02/763111717" TargetMode="External"/><Relationship Id="rId90" Type="http://schemas.openxmlformats.org/officeDocument/2006/relationships/hyperlink" Target="https://podminky.urs.cz/item/CS_URS_2025_02/632451101" TargetMode="External"/><Relationship Id="rId165" Type="http://schemas.openxmlformats.org/officeDocument/2006/relationships/hyperlink" Target="https://podminky.urs.cz/item/CS_URS_2025_02/771574476" TargetMode="External"/><Relationship Id="rId27" Type="http://schemas.openxmlformats.org/officeDocument/2006/relationships/hyperlink" Target="https://podminky.urs.cz/item/CS_URS_2025_02/317168056" TargetMode="External"/><Relationship Id="rId48" Type="http://schemas.openxmlformats.org/officeDocument/2006/relationships/hyperlink" Target="https://podminky.urs.cz/item/CS_URS_2025_02/413351112" TargetMode="External"/><Relationship Id="rId69" Type="http://schemas.openxmlformats.org/officeDocument/2006/relationships/hyperlink" Target="https://podminky.urs.cz/item/CS_URS_2025_02/612131321" TargetMode="External"/><Relationship Id="rId113" Type="http://schemas.openxmlformats.org/officeDocument/2006/relationships/hyperlink" Target="https://podminky.urs.cz/item/CS_URS_2025_02/711411001" TargetMode="External"/><Relationship Id="rId134" Type="http://schemas.openxmlformats.org/officeDocument/2006/relationships/hyperlink" Target="https://podminky.urs.cz/item/CS_URS_2025_02/713151175" TargetMode="External"/><Relationship Id="rId80" Type="http://schemas.openxmlformats.org/officeDocument/2006/relationships/hyperlink" Target="https://podminky.urs.cz/item/CS_URS_2025_02/622251101" TargetMode="External"/><Relationship Id="rId155" Type="http://schemas.openxmlformats.org/officeDocument/2006/relationships/hyperlink" Target="https://podminky.urs.cz/item/CS_URS_2025_02/766629214" TargetMode="External"/><Relationship Id="rId176" Type="http://schemas.openxmlformats.org/officeDocument/2006/relationships/hyperlink" Target="https://podminky.urs.cz/item/CS_URS_2025_02/781495115" TargetMode="External"/><Relationship Id="rId17" Type="http://schemas.openxmlformats.org/officeDocument/2006/relationships/hyperlink" Target="https://podminky.urs.cz/item/CS_URS_2025_02/274351121" TargetMode="External"/><Relationship Id="rId38" Type="http://schemas.openxmlformats.org/officeDocument/2006/relationships/hyperlink" Target="https://podminky.urs.cz/item/CS_URS_2025_02/345351006" TargetMode="External"/><Relationship Id="rId59" Type="http://schemas.openxmlformats.org/officeDocument/2006/relationships/hyperlink" Target="https://podminky.urs.cz/item/CS_URS_2025_02/431351122" TargetMode="External"/><Relationship Id="rId103" Type="http://schemas.openxmlformats.org/officeDocument/2006/relationships/hyperlink" Target="https://podminky.urs.cz/item/CS_URS_2025_02/944511111" TargetMode="External"/><Relationship Id="rId124" Type="http://schemas.openxmlformats.org/officeDocument/2006/relationships/hyperlink" Target="https://podminky.urs.cz/item/CS_URS_2025_02/712841559" TargetMode="External"/><Relationship Id="rId70" Type="http://schemas.openxmlformats.org/officeDocument/2006/relationships/hyperlink" Target="https://podminky.urs.cz/item/CS_URS_2025_02/612135101" TargetMode="External"/><Relationship Id="rId91" Type="http://schemas.openxmlformats.org/officeDocument/2006/relationships/hyperlink" Target="https://podminky.urs.cz/item/CS_URS_2025_02/632451214" TargetMode="External"/><Relationship Id="rId145" Type="http://schemas.openxmlformats.org/officeDocument/2006/relationships/hyperlink" Target="https://podminky.urs.cz/item/CS_URS_2025_02/763111772" TargetMode="External"/><Relationship Id="rId166" Type="http://schemas.openxmlformats.org/officeDocument/2006/relationships/hyperlink" Target="https://podminky.urs.cz/item/CS_URS_2025_02/998771112" TargetMode="External"/><Relationship Id="rId1" Type="http://schemas.openxmlformats.org/officeDocument/2006/relationships/hyperlink" Target="https://podminky.urs.cz/item/CS_URS_2025_02/115101201" TargetMode="External"/><Relationship Id="rId28" Type="http://schemas.openxmlformats.org/officeDocument/2006/relationships/hyperlink" Target="https://podminky.urs.cz/item/CS_URS_2025_02/317168059" TargetMode="External"/><Relationship Id="rId49" Type="http://schemas.openxmlformats.org/officeDocument/2006/relationships/hyperlink" Target="https://podminky.urs.cz/item/CS_URS_2025_02/413352111" TargetMode="External"/><Relationship Id="rId114" Type="http://schemas.openxmlformats.org/officeDocument/2006/relationships/hyperlink" Target="https://podminky.urs.cz/item/CS_URS_2025_02/711412001" TargetMode="Externa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3" Type="http://schemas.openxmlformats.org/officeDocument/2006/relationships/hyperlink" Target="https://podminky.urs.cz/item/CS_URS_2025_02/181411131" TargetMode="External"/><Relationship Id="rId18" Type="http://schemas.openxmlformats.org/officeDocument/2006/relationships/hyperlink" Target="https://podminky.urs.cz/item/CS_URS_2025_02/183403161" TargetMode="External"/><Relationship Id="rId26" Type="http://schemas.openxmlformats.org/officeDocument/2006/relationships/hyperlink" Target="https://podminky.urs.cz/item/CS_URS_2025_02/573231107" TargetMode="External"/><Relationship Id="rId3" Type="http://schemas.openxmlformats.org/officeDocument/2006/relationships/hyperlink" Target="https://podminky.urs.cz/item/CS_URS_2025_02/132251101" TargetMode="External"/><Relationship Id="rId21" Type="http://schemas.openxmlformats.org/officeDocument/2006/relationships/hyperlink" Target="https://podminky.urs.cz/item/CS_URS_2025_02/212755214" TargetMode="External"/><Relationship Id="rId34" Type="http://schemas.openxmlformats.org/officeDocument/2006/relationships/drawing" Target="../drawings/drawing21.xml"/><Relationship Id="rId7" Type="http://schemas.openxmlformats.org/officeDocument/2006/relationships/hyperlink" Target="https://podminky.urs.cz/item/CS_URS_2025_02/171201231" TargetMode="External"/><Relationship Id="rId12" Type="http://schemas.openxmlformats.org/officeDocument/2006/relationships/hyperlink" Target="https://podminky.urs.cz/item/CS_URS_2025_02/181351003" TargetMode="External"/><Relationship Id="rId17" Type="http://schemas.openxmlformats.org/officeDocument/2006/relationships/hyperlink" Target="https://podminky.urs.cz/item/CS_URS_2025_02/183403153" TargetMode="External"/><Relationship Id="rId25" Type="http://schemas.openxmlformats.org/officeDocument/2006/relationships/hyperlink" Target="https://podminky.urs.cz/item/CS_URS_2025_02/573111112" TargetMode="External"/><Relationship Id="rId33" Type="http://schemas.openxmlformats.org/officeDocument/2006/relationships/hyperlink" Target="https://podminky.urs.cz/item/CS_URS_2025_02/998225111" TargetMode="External"/><Relationship Id="rId2" Type="http://schemas.openxmlformats.org/officeDocument/2006/relationships/hyperlink" Target="https://podminky.urs.cz/item/CS_URS_2025_02/122251104" TargetMode="External"/><Relationship Id="rId16" Type="http://schemas.openxmlformats.org/officeDocument/2006/relationships/hyperlink" Target="https://podminky.urs.cz/item/CS_URS_2025_02/183403152" TargetMode="External"/><Relationship Id="rId20" Type="http://schemas.openxmlformats.org/officeDocument/2006/relationships/hyperlink" Target="https://podminky.urs.cz/item/CS_URS_2025_02/211971110" TargetMode="External"/><Relationship Id="rId29" Type="http://schemas.openxmlformats.org/officeDocument/2006/relationships/hyperlink" Target="https://podminky.urs.cz/item/CS_URS_2025_02/919112213" TargetMode="External"/><Relationship Id="rId1" Type="http://schemas.openxmlformats.org/officeDocument/2006/relationships/hyperlink" Target="https://podminky.urs.cz/item/CS_URS_2025_02/122251102" TargetMode="External"/><Relationship Id="rId6" Type="http://schemas.openxmlformats.org/officeDocument/2006/relationships/hyperlink" Target="https://podminky.urs.cz/item/CS_URS_2025_02/171151112" TargetMode="External"/><Relationship Id="rId11" Type="http://schemas.openxmlformats.org/officeDocument/2006/relationships/hyperlink" Target="https://podminky.urs.cz/item/CS_URS_2025_02/181111111" TargetMode="External"/><Relationship Id="rId24" Type="http://schemas.openxmlformats.org/officeDocument/2006/relationships/hyperlink" Target="https://podminky.urs.cz/item/CS_URS_2025_02/564911411" TargetMode="External"/><Relationship Id="rId32" Type="http://schemas.openxmlformats.org/officeDocument/2006/relationships/hyperlink" Target="https://podminky.urs.cz/item/CS_URS_2025_02/919735112" TargetMode="External"/><Relationship Id="rId5" Type="http://schemas.openxmlformats.org/officeDocument/2006/relationships/hyperlink" Target="https://podminky.urs.cz/item/CS_URS_2025_02/162751119" TargetMode="External"/><Relationship Id="rId15" Type="http://schemas.openxmlformats.org/officeDocument/2006/relationships/hyperlink" Target="https://podminky.urs.cz/item/CS_URS_2025_02/183403113" TargetMode="External"/><Relationship Id="rId23" Type="http://schemas.openxmlformats.org/officeDocument/2006/relationships/hyperlink" Target="https://podminky.urs.cz/item/CS_URS_2025_02/564861114" TargetMode="External"/><Relationship Id="rId28" Type="http://schemas.openxmlformats.org/officeDocument/2006/relationships/hyperlink" Target="https://podminky.urs.cz/item/CS_URS_2025_02/916131213" TargetMode="External"/><Relationship Id="rId10" Type="http://schemas.openxmlformats.org/officeDocument/2006/relationships/hyperlink" Target="https://podminky.urs.cz/item/CS_URS_2025_02/181912112" TargetMode="External"/><Relationship Id="rId19" Type="http://schemas.openxmlformats.org/officeDocument/2006/relationships/hyperlink" Target="https://podminky.urs.cz/item/CS_URS_2025_02/211531111" TargetMode="External"/><Relationship Id="rId31" Type="http://schemas.openxmlformats.org/officeDocument/2006/relationships/hyperlink" Target="https://podminky.urs.cz/item/CS_URS_2025_02/919726122" TargetMode="External"/><Relationship Id="rId4" Type="http://schemas.openxmlformats.org/officeDocument/2006/relationships/hyperlink" Target="https://podminky.urs.cz/item/CS_URS_2025_02/162751117" TargetMode="External"/><Relationship Id="rId9" Type="http://schemas.openxmlformats.org/officeDocument/2006/relationships/hyperlink" Target="https://podminky.urs.cz/item/CS_URS_2025_02/174151101" TargetMode="External"/><Relationship Id="rId14" Type="http://schemas.openxmlformats.org/officeDocument/2006/relationships/hyperlink" Target="https://podminky.urs.cz/item/CS_URS_2025_02/181951111" TargetMode="External"/><Relationship Id="rId22" Type="http://schemas.openxmlformats.org/officeDocument/2006/relationships/hyperlink" Target="https://podminky.urs.cz/item/CS_URS_2025_02/564861111" TargetMode="External"/><Relationship Id="rId27" Type="http://schemas.openxmlformats.org/officeDocument/2006/relationships/hyperlink" Target="https://podminky.urs.cz/item/CS_URS_2025_02/577155131" TargetMode="External"/><Relationship Id="rId30" Type="http://schemas.openxmlformats.org/officeDocument/2006/relationships/hyperlink" Target="https://podminky.urs.cz/item/CS_URS_2025_02/919122112" TargetMode="External"/><Relationship Id="rId8" Type="http://schemas.openxmlformats.org/officeDocument/2006/relationships/hyperlink" Target="https://podminky.urs.cz/item/CS_URS_2025_02/171251201" TargetMode="External"/></Relationships>
</file>

<file path=xl/worksheets/_rels/sheet22.xml.rels><?xml version="1.0" encoding="UTF-8" standalone="yes"?>
<Relationships xmlns="http://schemas.openxmlformats.org/package/2006/relationships"><Relationship Id="rId8" Type="http://schemas.openxmlformats.org/officeDocument/2006/relationships/hyperlink" Target="https://podminky.urs.cz/item/CS_URS_2025_02/181912112" TargetMode="External"/><Relationship Id="rId13" Type="http://schemas.openxmlformats.org/officeDocument/2006/relationships/hyperlink" Target="https://podminky.urs.cz/item/CS_URS_2025_02/564851111" TargetMode="External"/><Relationship Id="rId18" Type="http://schemas.openxmlformats.org/officeDocument/2006/relationships/hyperlink" Target="https://podminky.urs.cz/item/CS_URS_2025_02/916131213" TargetMode="External"/><Relationship Id="rId3" Type="http://schemas.openxmlformats.org/officeDocument/2006/relationships/hyperlink" Target="https://podminky.urs.cz/item/CS_URS_2025_02/162751117" TargetMode="External"/><Relationship Id="rId21" Type="http://schemas.openxmlformats.org/officeDocument/2006/relationships/hyperlink" Target="https://podminky.urs.cz/item/CS_URS_2025_02/998223011" TargetMode="External"/><Relationship Id="rId7" Type="http://schemas.openxmlformats.org/officeDocument/2006/relationships/hyperlink" Target="https://podminky.urs.cz/item/CS_URS_2025_02/174151101" TargetMode="External"/><Relationship Id="rId12" Type="http://schemas.openxmlformats.org/officeDocument/2006/relationships/hyperlink" Target="https://podminky.urs.cz/item/CS_URS_2025_02/564201111" TargetMode="External"/><Relationship Id="rId17" Type="http://schemas.openxmlformats.org/officeDocument/2006/relationships/hyperlink" Target="https://podminky.urs.cz/item/CS_URS_2025_02/596212221" TargetMode="External"/><Relationship Id="rId2" Type="http://schemas.openxmlformats.org/officeDocument/2006/relationships/hyperlink" Target="https://podminky.urs.cz/item/CS_URS_2025_02/132251101" TargetMode="External"/><Relationship Id="rId16" Type="http://schemas.openxmlformats.org/officeDocument/2006/relationships/hyperlink" Target="https://podminky.urs.cz/item/CS_URS_2025_02/596212220" TargetMode="External"/><Relationship Id="rId20" Type="http://schemas.openxmlformats.org/officeDocument/2006/relationships/hyperlink" Target="https://podminky.urs.cz/item/CS_URS_2025_02/919726122" TargetMode="External"/><Relationship Id="rId1" Type="http://schemas.openxmlformats.org/officeDocument/2006/relationships/hyperlink" Target="https://podminky.urs.cz/item/CS_URS_2025_02/122251102" TargetMode="External"/><Relationship Id="rId6" Type="http://schemas.openxmlformats.org/officeDocument/2006/relationships/hyperlink" Target="https://podminky.urs.cz/item/CS_URS_2025_02/171251201" TargetMode="External"/><Relationship Id="rId11" Type="http://schemas.openxmlformats.org/officeDocument/2006/relationships/hyperlink" Target="https://podminky.urs.cz/item/CS_URS_2025_02/212755214" TargetMode="External"/><Relationship Id="rId5" Type="http://schemas.openxmlformats.org/officeDocument/2006/relationships/hyperlink" Target="https://podminky.urs.cz/item/CS_URS_2025_02/171201231" TargetMode="External"/><Relationship Id="rId15" Type="http://schemas.openxmlformats.org/officeDocument/2006/relationships/hyperlink" Target="https://podminky.urs.cz/item/CS_URS_2025_02/564871116" TargetMode="External"/><Relationship Id="rId10" Type="http://schemas.openxmlformats.org/officeDocument/2006/relationships/hyperlink" Target="https://podminky.urs.cz/item/CS_URS_2025_02/211971110" TargetMode="External"/><Relationship Id="rId19" Type="http://schemas.openxmlformats.org/officeDocument/2006/relationships/hyperlink" Target="https://podminky.urs.cz/item/CS_URS_2025_02/916131213" TargetMode="External"/><Relationship Id="rId4" Type="http://schemas.openxmlformats.org/officeDocument/2006/relationships/hyperlink" Target="https://podminky.urs.cz/item/CS_URS_2025_02/162751119" TargetMode="External"/><Relationship Id="rId9" Type="http://schemas.openxmlformats.org/officeDocument/2006/relationships/hyperlink" Target="https://podminky.urs.cz/item/CS_URS_2025_02/211531111" TargetMode="External"/><Relationship Id="rId14" Type="http://schemas.openxmlformats.org/officeDocument/2006/relationships/hyperlink" Target="https://podminky.urs.cz/item/CS_URS_2025_02/564861111" TargetMode="External"/><Relationship Id="rId22"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8" Type="http://schemas.openxmlformats.org/officeDocument/2006/relationships/hyperlink" Target="https://podminky.urs.cz/item/CS_URS_2025_02/174151101" TargetMode="External"/><Relationship Id="rId13" Type="http://schemas.openxmlformats.org/officeDocument/2006/relationships/hyperlink" Target="https://podminky.urs.cz/item/CS_URS_2025_02/181951111" TargetMode="External"/><Relationship Id="rId18" Type="http://schemas.openxmlformats.org/officeDocument/2006/relationships/hyperlink" Target="https://podminky.urs.cz/item/CS_URS_2025_02/211531111" TargetMode="External"/><Relationship Id="rId26" Type="http://schemas.openxmlformats.org/officeDocument/2006/relationships/hyperlink" Target="https://podminky.urs.cz/item/CS_URS_2025_02/596212221" TargetMode="External"/><Relationship Id="rId3" Type="http://schemas.openxmlformats.org/officeDocument/2006/relationships/hyperlink" Target="https://podminky.urs.cz/item/CS_URS_2025_02/162751117" TargetMode="External"/><Relationship Id="rId21" Type="http://schemas.openxmlformats.org/officeDocument/2006/relationships/hyperlink" Target="https://podminky.urs.cz/item/CS_URS_2025_02/564201111" TargetMode="External"/><Relationship Id="rId7" Type="http://schemas.openxmlformats.org/officeDocument/2006/relationships/hyperlink" Target="https://podminky.urs.cz/item/CS_URS_2025_02/171251201" TargetMode="External"/><Relationship Id="rId12" Type="http://schemas.openxmlformats.org/officeDocument/2006/relationships/hyperlink" Target="https://podminky.urs.cz/item/CS_URS_2025_02/181411131" TargetMode="External"/><Relationship Id="rId17" Type="http://schemas.openxmlformats.org/officeDocument/2006/relationships/hyperlink" Target="https://podminky.urs.cz/item/CS_URS_2025_02/183403161" TargetMode="External"/><Relationship Id="rId25" Type="http://schemas.openxmlformats.org/officeDocument/2006/relationships/hyperlink" Target="https://podminky.urs.cz/item/CS_URS_2025_02/596212220" TargetMode="External"/><Relationship Id="rId2" Type="http://schemas.openxmlformats.org/officeDocument/2006/relationships/hyperlink" Target="https://podminky.urs.cz/item/CS_URS_2025_02/132251101" TargetMode="External"/><Relationship Id="rId16" Type="http://schemas.openxmlformats.org/officeDocument/2006/relationships/hyperlink" Target="https://podminky.urs.cz/item/CS_URS_2025_02/183403153" TargetMode="External"/><Relationship Id="rId20" Type="http://schemas.openxmlformats.org/officeDocument/2006/relationships/hyperlink" Target="https://podminky.urs.cz/item/CS_URS_2025_02/212755214" TargetMode="External"/><Relationship Id="rId29" Type="http://schemas.openxmlformats.org/officeDocument/2006/relationships/hyperlink" Target="https://podminky.urs.cz/item/CS_URS_2025_02/916131213" TargetMode="External"/><Relationship Id="rId1" Type="http://schemas.openxmlformats.org/officeDocument/2006/relationships/hyperlink" Target="https://podminky.urs.cz/item/CS_URS_2025_02/122251101" TargetMode="External"/><Relationship Id="rId6" Type="http://schemas.openxmlformats.org/officeDocument/2006/relationships/hyperlink" Target="https://podminky.urs.cz/item/CS_URS_2025_02/171201231" TargetMode="External"/><Relationship Id="rId11" Type="http://schemas.openxmlformats.org/officeDocument/2006/relationships/hyperlink" Target="https://podminky.urs.cz/item/CS_URS_2025_02/181351003" TargetMode="External"/><Relationship Id="rId24" Type="http://schemas.openxmlformats.org/officeDocument/2006/relationships/hyperlink" Target="https://podminky.urs.cz/item/CS_URS_2025_02/564871116" TargetMode="External"/><Relationship Id="rId32" Type="http://schemas.openxmlformats.org/officeDocument/2006/relationships/drawing" Target="../drawings/drawing23.xml"/><Relationship Id="rId5" Type="http://schemas.openxmlformats.org/officeDocument/2006/relationships/hyperlink" Target="https://podminky.urs.cz/item/CS_URS_2025_02/171151112" TargetMode="External"/><Relationship Id="rId15" Type="http://schemas.openxmlformats.org/officeDocument/2006/relationships/hyperlink" Target="https://podminky.urs.cz/item/CS_URS_2025_02/183403152" TargetMode="External"/><Relationship Id="rId23" Type="http://schemas.openxmlformats.org/officeDocument/2006/relationships/hyperlink" Target="https://podminky.urs.cz/item/CS_URS_2025_02/564861111" TargetMode="External"/><Relationship Id="rId28" Type="http://schemas.openxmlformats.org/officeDocument/2006/relationships/hyperlink" Target="https://podminky.urs.cz/item/CS_URS_2025_02/916131213" TargetMode="External"/><Relationship Id="rId10" Type="http://schemas.openxmlformats.org/officeDocument/2006/relationships/hyperlink" Target="https://podminky.urs.cz/item/CS_URS_2025_02/181111111" TargetMode="External"/><Relationship Id="rId19" Type="http://schemas.openxmlformats.org/officeDocument/2006/relationships/hyperlink" Target="https://podminky.urs.cz/item/CS_URS_2025_02/211971110" TargetMode="External"/><Relationship Id="rId31" Type="http://schemas.openxmlformats.org/officeDocument/2006/relationships/hyperlink" Target="https://podminky.urs.cz/item/CS_URS_2025_02/998223011" TargetMode="External"/><Relationship Id="rId4" Type="http://schemas.openxmlformats.org/officeDocument/2006/relationships/hyperlink" Target="https://podminky.urs.cz/item/CS_URS_2025_02/162751119" TargetMode="External"/><Relationship Id="rId9" Type="http://schemas.openxmlformats.org/officeDocument/2006/relationships/hyperlink" Target="https://podminky.urs.cz/item/CS_URS_2025_02/181912112" TargetMode="External"/><Relationship Id="rId14" Type="http://schemas.openxmlformats.org/officeDocument/2006/relationships/hyperlink" Target="https://podminky.urs.cz/item/CS_URS_2025_02/183403113" TargetMode="External"/><Relationship Id="rId22" Type="http://schemas.openxmlformats.org/officeDocument/2006/relationships/hyperlink" Target="https://podminky.urs.cz/item/CS_URS_2025_02/564851111" TargetMode="External"/><Relationship Id="rId27" Type="http://schemas.openxmlformats.org/officeDocument/2006/relationships/hyperlink" Target="https://podminky.urs.cz/item/CS_URS_2025_02/916131113" TargetMode="External"/><Relationship Id="rId30" Type="http://schemas.openxmlformats.org/officeDocument/2006/relationships/hyperlink" Target="https://podminky.urs.cz/item/CS_URS_2025_02/919726122" TargetMode="External"/></Relationships>
</file>

<file path=xl/worksheets/_rels/sheet24.xml.rels><?xml version="1.0" encoding="UTF-8" standalone="yes"?>
<Relationships xmlns="http://schemas.openxmlformats.org/package/2006/relationships"><Relationship Id="rId8" Type="http://schemas.openxmlformats.org/officeDocument/2006/relationships/hyperlink" Target="https://podminky.urs.cz/item/CS_URS_2025_02/998232110" TargetMode="External"/><Relationship Id="rId3" Type="http://schemas.openxmlformats.org/officeDocument/2006/relationships/hyperlink" Target="https://podminky.urs.cz/item/CS_URS_2025_02/162751119" TargetMode="External"/><Relationship Id="rId7" Type="http://schemas.openxmlformats.org/officeDocument/2006/relationships/hyperlink" Target="https://podminky.urs.cz/item/CS_URS_2025_02/275313711" TargetMode="External"/><Relationship Id="rId2" Type="http://schemas.openxmlformats.org/officeDocument/2006/relationships/hyperlink" Target="https://podminky.urs.cz/item/CS_URS_2025_02/162751117" TargetMode="External"/><Relationship Id="rId1" Type="http://schemas.openxmlformats.org/officeDocument/2006/relationships/hyperlink" Target="https://podminky.urs.cz/item/CS_URS_2025_02/131111333" TargetMode="External"/><Relationship Id="rId6" Type="http://schemas.openxmlformats.org/officeDocument/2006/relationships/hyperlink" Target="https://podminky.urs.cz/item/CS_URS_2025_02/460371111" TargetMode="External"/><Relationship Id="rId5" Type="http://schemas.openxmlformats.org/officeDocument/2006/relationships/hyperlink" Target="https://podminky.urs.cz/item/CS_URS_2025_02/171251201" TargetMode="External"/><Relationship Id="rId4" Type="http://schemas.openxmlformats.org/officeDocument/2006/relationships/hyperlink" Target="https://podminky.urs.cz/item/CS_URS_2025_02/171201231" TargetMode="External"/><Relationship Id="rId9"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8" Type="http://schemas.openxmlformats.org/officeDocument/2006/relationships/hyperlink" Target="https://podminky.urs.cz/item/CS_URS_2025_02/998232110" TargetMode="External"/><Relationship Id="rId3" Type="http://schemas.openxmlformats.org/officeDocument/2006/relationships/hyperlink" Target="https://podminky.urs.cz/item/CS_URS_2025_02/162751119" TargetMode="External"/><Relationship Id="rId7" Type="http://schemas.openxmlformats.org/officeDocument/2006/relationships/hyperlink" Target="https://podminky.urs.cz/item/CS_URS_2025_02/275313711" TargetMode="External"/><Relationship Id="rId2" Type="http://schemas.openxmlformats.org/officeDocument/2006/relationships/hyperlink" Target="https://podminky.urs.cz/item/CS_URS_2025_02/162751117" TargetMode="External"/><Relationship Id="rId1" Type="http://schemas.openxmlformats.org/officeDocument/2006/relationships/hyperlink" Target="https://podminky.urs.cz/item/CS_URS_2025_02/131111333" TargetMode="External"/><Relationship Id="rId6" Type="http://schemas.openxmlformats.org/officeDocument/2006/relationships/hyperlink" Target="https://podminky.urs.cz/item/CS_URS_2025_02/460371111" TargetMode="External"/><Relationship Id="rId5" Type="http://schemas.openxmlformats.org/officeDocument/2006/relationships/hyperlink" Target="https://podminky.urs.cz/item/CS_URS_2025_02/171251201" TargetMode="External"/><Relationship Id="rId4" Type="http://schemas.openxmlformats.org/officeDocument/2006/relationships/hyperlink" Target="https://podminky.urs.cz/item/CS_URS_2025_02/171201231" TargetMode="External"/><Relationship Id="rId9"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3" Type="http://schemas.openxmlformats.org/officeDocument/2006/relationships/hyperlink" Target="https://podminky.urs.cz/item/CS_URS_2025_02/181951111" TargetMode="External"/><Relationship Id="rId18" Type="http://schemas.openxmlformats.org/officeDocument/2006/relationships/hyperlink" Target="https://podminky.urs.cz/item/CS_URS_2025_02/564201111" TargetMode="External"/><Relationship Id="rId26" Type="http://schemas.openxmlformats.org/officeDocument/2006/relationships/hyperlink" Target="https://podminky.urs.cz/item/CS_URS_2025_02/916131213" TargetMode="External"/><Relationship Id="rId3" Type="http://schemas.openxmlformats.org/officeDocument/2006/relationships/hyperlink" Target="https://podminky.urs.cz/item/CS_URS_2025_02/162751117" TargetMode="External"/><Relationship Id="rId21" Type="http://schemas.openxmlformats.org/officeDocument/2006/relationships/hyperlink" Target="https://podminky.urs.cz/item/CS_URS_2025_02/573231107" TargetMode="External"/><Relationship Id="rId34" Type="http://schemas.openxmlformats.org/officeDocument/2006/relationships/drawing" Target="../drawings/drawing26.xml"/><Relationship Id="rId7" Type="http://schemas.openxmlformats.org/officeDocument/2006/relationships/hyperlink" Target="https://podminky.urs.cz/item/CS_URS_2025_02/171251201" TargetMode="External"/><Relationship Id="rId12" Type="http://schemas.openxmlformats.org/officeDocument/2006/relationships/hyperlink" Target="https://podminky.urs.cz/item/CS_URS_2025_02/181411131" TargetMode="External"/><Relationship Id="rId17" Type="http://schemas.openxmlformats.org/officeDocument/2006/relationships/hyperlink" Target="https://podminky.urs.cz/item/CS_URS_2025_02/183403161" TargetMode="External"/><Relationship Id="rId25" Type="http://schemas.openxmlformats.org/officeDocument/2006/relationships/hyperlink" Target="https://podminky.urs.cz/item/CS_URS_2025_02/916131113" TargetMode="External"/><Relationship Id="rId33" Type="http://schemas.openxmlformats.org/officeDocument/2006/relationships/hyperlink" Target="https://podminky.urs.cz/item/CS_URS_2025_02/998223011" TargetMode="External"/><Relationship Id="rId2" Type="http://schemas.openxmlformats.org/officeDocument/2006/relationships/hyperlink" Target="https://podminky.urs.cz/item/CS_URS_2025_02/122251103" TargetMode="External"/><Relationship Id="rId16" Type="http://schemas.openxmlformats.org/officeDocument/2006/relationships/hyperlink" Target="https://podminky.urs.cz/item/CS_URS_2025_02/183403153" TargetMode="External"/><Relationship Id="rId20" Type="http://schemas.openxmlformats.org/officeDocument/2006/relationships/hyperlink" Target="https://podminky.urs.cz/item/CS_URS_2025_02/564871116" TargetMode="External"/><Relationship Id="rId29" Type="http://schemas.openxmlformats.org/officeDocument/2006/relationships/hyperlink" Target="https://podminky.urs.cz/item/CS_URS_2025_02/919112213" TargetMode="External"/><Relationship Id="rId1" Type="http://schemas.openxmlformats.org/officeDocument/2006/relationships/hyperlink" Target="https://podminky.urs.cz/item/CS_URS_2025_02/122251101" TargetMode="External"/><Relationship Id="rId6" Type="http://schemas.openxmlformats.org/officeDocument/2006/relationships/hyperlink" Target="https://podminky.urs.cz/item/CS_URS_2025_02/171201231" TargetMode="External"/><Relationship Id="rId11" Type="http://schemas.openxmlformats.org/officeDocument/2006/relationships/hyperlink" Target="https://podminky.urs.cz/item/CS_URS_2025_02/181351003" TargetMode="External"/><Relationship Id="rId24" Type="http://schemas.openxmlformats.org/officeDocument/2006/relationships/hyperlink" Target="https://podminky.urs.cz/item/CS_URS_2025_02/596212221" TargetMode="External"/><Relationship Id="rId32" Type="http://schemas.openxmlformats.org/officeDocument/2006/relationships/hyperlink" Target="https://podminky.urs.cz/item/CS_URS_2025_02/919735112" TargetMode="External"/><Relationship Id="rId5" Type="http://schemas.openxmlformats.org/officeDocument/2006/relationships/hyperlink" Target="https://podminky.urs.cz/item/CS_URS_2025_02/171151112" TargetMode="External"/><Relationship Id="rId15" Type="http://schemas.openxmlformats.org/officeDocument/2006/relationships/hyperlink" Target="https://podminky.urs.cz/item/CS_URS_2025_02/183403152" TargetMode="External"/><Relationship Id="rId23" Type="http://schemas.openxmlformats.org/officeDocument/2006/relationships/hyperlink" Target="https://podminky.urs.cz/item/CS_URS_2025_02/596212220" TargetMode="External"/><Relationship Id="rId28" Type="http://schemas.openxmlformats.org/officeDocument/2006/relationships/hyperlink" Target="https://podminky.urs.cz/item/CS_URS_2025_02/916131213" TargetMode="External"/><Relationship Id="rId10" Type="http://schemas.openxmlformats.org/officeDocument/2006/relationships/hyperlink" Target="https://podminky.urs.cz/item/CS_URS_2025_02/181111111" TargetMode="External"/><Relationship Id="rId19" Type="http://schemas.openxmlformats.org/officeDocument/2006/relationships/hyperlink" Target="https://podminky.urs.cz/item/CS_URS_2025_02/564861111" TargetMode="External"/><Relationship Id="rId31" Type="http://schemas.openxmlformats.org/officeDocument/2006/relationships/hyperlink" Target="https://podminky.urs.cz/item/CS_URS_2025_02/919726122" TargetMode="External"/><Relationship Id="rId4" Type="http://schemas.openxmlformats.org/officeDocument/2006/relationships/hyperlink" Target="https://podminky.urs.cz/item/CS_URS_2025_02/162751119" TargetMode="External"/><Relationship Id="rId9" Type="http://schemas.openxmlformats.org/officeDocument/2006/relationships/hyperlink" Target="https://podminky.urs.cz/item/CS_URS_2025_02/181912112" TargetMode="External"/><Relationship Id="rId14" Type="http://schemas.openxmlformats.org/officeDocument/2006/relationships/hyperlink" Target="https://podminky.urs.cz/item/CS_URS_2025_02/183403113" TargetMode="External"/><Relationship Id="rId22" Type="http://schemas.openxmlformats.org/officeDocument/2006/relationships/hyperlink" Target="https://podminky.urs.cz/item/CS_URS_2025_02/577155131" TargetMode="External"/><Relationship Id="rId27" Type="http://schemas.openxmlformats.org/officeDocument/2006/relationships/hyperlink" Target="https://podminky.urs.cz/item/CS_URS_2025_02/916131213" TargetMode="External"/><Relationship Id="rId30" Type="http://schemas.openxmlformats.org/officeDocument/2006/relationships/hyperlink" Target="https://podminky.urs.cz/item/CS_URS_2025_02/919122112" TargetMode="External"/><Relationship Id="rId8" Type="http://schemas.openxmlformats.org/officeDocument/2006/relationships/hyperlink" Target="https://podminky.urs.cz/item/CS_URS_2025_02/174151101" TargetMode="External"/></Relationships>
</file>

<file path=xl/worksheets/_rels/sheet27.xml.rels><?xml version="1.0" encoding="UTF-8" standalone="yes"?>
<Relationships xmlns="http://schemas.openxmlformats.org/package/2006/relationships"><Relationship Id="rId13" Type="http://schemas.openxmlformats.org/officeDocument/2006/relationships/hyperlink" Target="https://podminky.urs.cz/item/CS_URS_2025_02/167151111" TargetMode="External"/><Relationship Id="rId18" Type="http://schemas.openxmlformats.org/officeDocument/2006/relationships/hyperlink" Target="https://podminky.urs.cz/item/CS_URS_2025_02/564231111" TargetMode="External"/><Relationship Id="rId26" Type="http://schemas.openxmlformats.org/officeDocument/2006/relationships/hyperlink" Target="https://podminky.urs.cz/item/CS_URS_2025_02/891211112" TargetMode="External"/><Relationship Id="rId39" Type="http://schemas.openxmlformats.org/officeDocument/2006/relationships/hyperlink" Target="https://podminky.urs.cz/item/CS_URS_2025_02/741120201" TargetMode="External"/><Relationship Id="rId21" Type="http://schemas.openxmlformats.org/officeDocument/2006/relationships/hyperlink" Target="https://podminky.urs.cz/item/CS_URS_2025_02/871251141" TargetMode="External"/><Relationship Id="rId34" Type="http://schemas.openxmlformats.org/officeDocument/2006/relationships/hyperlink" Target="https://podminky.urs.cz/item/CS_URS_2025_02/899722114" TargetMode="External"/><Relationship Id="rId7" Type="http://schemas.openxmlformats.org/officeDocument/2006/relationships/hyperlink" Target="https://podminky.urs.cz/item/CS_URS_2025_02/151101101" TargetMode="External"/><Relationship Id="rId12" Type="http://schemas.openxmlformats.org/officeDocument/2006/relationships/hyperlink" Target="https://podminky.urs.cz/item/CS_URS_2025_02/162751119" TargetMode="External"/><Relationship Id="rId17" Type="http://schemas.openxmlformats.org/officeDocument/2006/relationships/hyperlink" Target="https://podminky.urs.cz/item/CS_URS_2025_02/175151101" TargetMode="External"/><Relationship Id="rId25" Type="http://schemas.openxmlformats.org/officeDocument/2006/relationships/hyperlink" Target="https://podminky.urs.cz/item/CS_URS_2025_02/877211126" TargetMode="External"/><Relationship Id="rId33" Type="http://schemas.openxmlformats.org/officeDocument/2006/relationships/hyperlink" Target="https://podminky.urs.cz/item/CS_URS_2025_02/899713111" TargetMode="External"/><Relationship Id="rId38" Type="http://schemas.openxmlformats.org/officeDocument/2006/relationships/hyperlink" Target="https://podminky.urs.cz/item/CS_URS_2025_02/722219191" TargetMode="External"/><Relationship Id="rId2" Type="http://schemas.openxmlformats.org/officeDocument/2006/relationships/hyperlink" Target="https://podminky.urs.cz/item/CS_URS_2025_02/119001421" TargetMode="External"/><Relationship Id="rId16" Type="http://schemas.openxmlformats.org/officeDocument/2006/relationships/hyperlink" Target="https://podminky.urs.cz/item/CS_URS_2025_02/174101101" TargetMode="External"/><Relationship Id="rId20" Type="http://schemas.openxmlformats.org/officeDocument/2006/relationships/hyperlink" Target="https://podminky.urs.cz/item/CS_URS_2025_02/871211141" TargetMode="External"/><Relationship Id="rId29" Type="http://schemas.openxmlformats.org/officeDocument/2006/relationships/hyperlink" Target="https://podminky.urs.cz/item/CS_URS_2025_02/892241111" TargetMode="External"/><Relationship Id="rId1" Type="http://schemas.openxmlformats.org/officeDocument/2006/relationships/hyperlink" Target="https://podminky.urs.cz/item/CS_URS_2025_02/119001405" TargetMode="External"/><Relationship Id="rId6" Type="http://schemas.openxmlformats.org/officeDocument/2006/relationships/hyperlink" Target="https://podminky.urs.cz/item/CS_URS_2025_02/141721212" TargetMode="External"/><Relationship Id="rId11" Type="http://schemas.openxmlformats.org/officeDocument/2006/relationships/hyperlink" Target="https://podminky.urs.cz/item/CS_URS_2025_02/162751117" TargetMode="External"/><Relationship Id="rId24" Type="http://schemas.openxmlformats.org/officeDocument/2006/relationships/hyperlink" Target="https://podminky.urs.cz/item/CS_URS_2025_02/877211112" TargetMode="External"/><Relationship Id="rId32" Type="http://schemas.openxmlformats.org/officeDocument/2006/relationships/hyperlink" Target="https://podminky.urs.cz/item/CS_URS_2025_02/899401113" TargetMode="External"/><Relationship Id="rId37" Type="http://schemas.openxmlformats.org/officeDocument/2006/relationships/hyperlink" Target="https://podminky.urs.cz/item/CS_URS_2025_02/998276101" TargetMode="External"/><Relationship Id="rId40" Type="http://schemas.openxmlformats.org/officeDocument/2006/relationships/drawing" Target="../drawings/drawing27.xml"/><Relationship Id="rId5" Type="http://schemas.openxmlformats.org/officeDocument/2006/relationships/hyperlink" Target="https://podminky.urs.cz/item/CS_URS_2025_02/132151254" TargetMode="External"/><Relationship Id="rId15" Type="http://schemas.openxmlformats.org/officeDocument/2006/relationships/hyperlink" Target="https://podminky.urs.cz/item/CS_URS_2025_02/171251201" TargetMode="External"/><Relationship Id="rId23" Type="http://schemas.openxmlformats.org/officeDocument/2006/relationships/hyperlink" Target="https://podminky.urs.cz/item/CS_URS_2025_02/877211110" TargetMode="External"/><Relationship Id="rId28" Type="http://schemas.openxmlformats.org/officeDocument/2006/relationships/hyperlink" Target="https://podminky.urs.cz/item/CS_URS_2025_02/892233122" TargetMode="External"/><Relationship Id="rId36" Type="http://schemas.openxmlformats.org/officeDocument/2006/relationships/hyperlink" Target="https://podminky.urs.cz/item/CS_URS_2025_02/899913122" TargetMode="External"/><Relationship Id="rId10" Type="http://schemas.openxmlformats.org/officeDocument/2006/relationships/hyperlink" Target="https://podminky.urs.cz/item/CS_URS_2025_02/162351104" TargetMode="External"/><Relationship Id="rId19" Type="http://schemas.openxmlformats.org/officeDocument/2006/relationships/hyperlink" Target="https://podminky.urs.cz/item/CS_URS_2025_02/857261131" TargetMode="External"/><Relationship Id="rId31" Type="http://schemas.openxmlformats.org/officeDocument/2006/relationships/hyperlink" Target="https://podminky.urs.cz/item/CS_URS_2025_02/899401112" TargetMode="External"/><Relationship Id="rId4" Type="http://schemas.openxmlformats.org/officeDocument/2006/relationships/hyperlink" Target="https://podminky.urs.cz/item/CS_URS_2025_02/131251203" TargetMode="External"/><Relationship Id="rId9" Type="http://schemas.openxmlformats.org/officeDocument/2006/relationships/hyperlink" Target="https://podminky.urs.cz/item/CS_URS_2025_02/161102111" TargetMode="External"/><Relationship Id="rId14" Type="http://schemas.openxmlformats.org/officeDocument/2006/relationships/hyperlink" Target="https://podminky.urs.cz/item/CS_URS_2025_02/171201231" TargetMode="External"/><Relationship Id="rId22" Type="http://schemas.openxmlformats.org/officeDocument/2006/relationships/hyperlink" Target="https://podminky.urs.cz/item/CS_URS_2025_02/877211101" TargetMode="External"/><Relationship Id="rId27" Type="http://schemas.openxmlformats.org/officeDocument/2006/relationships/hyperlink" Target="https://podminky.urs.cz/item/CS_URS_2025_02/891212641" TargetMode="External"/><Relationship Id="rId30" Type="http://schemas.openxmlformats.org/officeDocument/2006/relationships/hyperlink" Target="https://podminky.urs.cz/item/CS_URS_2025_02/892372111" TargetMode="External"/><Relationship Id="rId35" Type="http://schemas.openxmlformats.org/officeDocument/2006/relationships/hyperlink" Target="https://podminky.urs.cz/item/CS_URS_2025_02/899911207" TargetMode="External"/><Relationship Id="rId8" Type="http://schemas.openxmlformats.org/officeDocument/2006/relationships/hyperlink" Target="https://podminky.urs.cz/item/CS_URS_2025_02/151101111" TargetMode="External"/><Relationship Id="rId3" Type="http://schemas.openxmlformats.org/officeDocument/2006/relationships/hyperlink" Target="https://podminky.urs.cz/item/CS_URS_2025_02/120001101" TargetMode="External"/></Relationships>
</file>

<file path=xl/worksheets/_rels/sheet28.xml.rels><?xml version="1.0" encoding="UTF-8" standalone="yes"?>
<Relationships xmlns="http://schemas.openxmlformats.org/package/2006/relationships"><Relationship Id="rId13" Type="http://schemas.openxmlformats.org/officeDocument/2006/relationships/hyperlink" Target="https://podminky.urs.cz/item/CS_URS_2025_02/162751117" TargetMode="External"/><Relationship Id="rId18" Type="http://schemas.openxmlformats.org/officeDocument/2006/relationships/hyperlink" Target="https://podminky.urs.cz/item/CS_URS_2025_02/174101101" TargetMode="External"/><Relationship Id="rId26" Type="http://schemas.openxmlformats.org/officeDocument/2006/relationships/hyperlink" Target="https://podminky.urs.cz/item/CS_URS_2025_02/871363122" TargetMode="External"/><Relationship Id="rId39" Type="http://schemas.openxmlformats.org/officeDocument/2006/relationships/hyperlink" Target="https://podminky.urs.cz/item/CS_URS_2025_02/899102112" TargetMode="External"/><Relationship Id="rId21" Type="http://schemas.openxmlformats.org/officeDocument/2006/relationships/hyperlink" Target="https://podminky.urs.cz/item/CS_URS_2025_02/212752101" TargetMode="External"/><Relationship Id="rId34" Type="http://schemas.openxmlformats.org/officeDocument/2006/relationships/hyperlink" Target="https://podminky.urs.cz/item/CS_URS_2025_02/894410211" TargetMode="External"/><Relationship Id="rId42" Type="http://schemas.openxmlformats.org/officeDocument/2006/relationships/hyperlink" Target="https://podminky.urs.cz/item/CS_URS_2025_02/998276101" TargetMode="External"/><Relationship Id="rId7" Type="http://schemas.openxmlformats.org/officeDocument/2006/relationships/hyperlink" Target="https://podminky.urs.cz/item/CS_URS_2025_02/131151202" TargetMode="External"/><Relationship Id="rId2" Type="http://schemas.openxmlformats.org/officeDocument/2006/relationships/hyperlink" Target="https://podminky.urs.cz/item/CS_URS_2025_02/115101301" TargetMode="External"/><Relationship Id="rId16" Type="http://schemas.openxmlformats.org/officeDocument/2006/relationships/hyperlink" Target="https://podminky.urs.cz/item/CS_URS_2025_02/171201231" TargetMode="External"/><Relationship Id="rId20" Type="http://schemas.openxmlformats.org/officeDocument/2006/relationships/hyperlink" Target="https://podminky.urs.cz/item/CS_URS_2025_01/181351003" TargetMode="External"/><Relationship Id="rId29" Type="http://schemas.openxmlformats.org/officeDocument/2006/relationships/hyperlink" Target="https://podminky.urs.cz/item/CS_URS_2025_02/877390330" TargetMode="External"/><Relationship Id="rId41" Type="http://schemas.openxmlformats.org/officeDocument/2006/relationships/hyperlink" Target="https://podminky.urs.cz/item/CS_URS_2025_02/899713111" TargetMode="External"/><Relationship Id="rId1" Type="http://schemas.openxmlformats.org/officeDocument/2006/relationships/hyperlink" Target="https://podminky.urs.cz/item/CS_URS_2025_02/115101201" TargetMode="External"/><Relationship Id="rId6" Type="http://schemas.openxmlformats.org/officeDocument/2006/relationships/hyperlink" Target="https://podminky.urs.cz/item/CS_URS_2025_01/121151113" TargetMode="External"/><Relationship Id="rId11" Type="http://schemas.openxmlformats.org/officeDocument/2006/relationships/hyperlink" Target="https://podminky.urs.cz/item/CS_URS_2025_02/161102111" TargetMode="External"/><Relationship Id="rId24" Type="http://schemas.openxmlformats.org/officeDocument/2006/relationships/hyperlink" Target="https://podminky.urs.cz/item/CS_URS_2025_02/452311141" TargetMode="External"/><Relationship Id="rId32" Type="http://schemas.openxmlformats.org/officeDocument/2006/relationships/hyperlink" Target="https://podminky.urs.cz/item/CS_URS_2025_02/894118001" TargetMode="External"/><Relationship Id="rId37" Type="http://schemas.openxmlformats.org/officeDocument/2006/relationships/hyperlink" Target="https://podminky.urs.cz/item/CS_URS_2025_02/895931111" TargetMode="External"/><Relationship Id="rId40" Type="http://schemas.openxmlformats.org/officeDocument/2006/relationships/hyperlink" Target="https://podminky.urs.cz/item/CS_URS_2025_02/899104112" TargetMode="External"/><Relationship Id="rId5" Type="http://schemas.openxmlformats.org/officeDocument/2006/relationships/hyperlink" Target="https://podminky.urs.cz/item/CS_URS_2025_02/120001101" TargetMode="External"/><Relationship Id="rId15" Type="http://schemas.openxmlformats.org/officeDocument/2006/relationships/hyperlink" Target="https://podminky.urs.cz/item/CS_URS_2025_02/167151101" TargetMode="External"/><Relationship Id="rId23" Type="http://schemas.openxmlformats.org/officeDocument/2006/relationships/hyperlink" Target="https://podminky.urs.cz/item/CS_URS_2025_02/452112112" TargetMode="External"/><Relationship Id="rId28" Type="http://schemas.openxmlformats.org/officeDocument/2006/relationships/hyperlink" Target="https://podminky.urs.cz/item/CS_URS_2025_02/871393122" TargetMode="External"/><Relationship Id="rId36" Type="http://schemas.openxmlformats.org/officeDocument/2006/relationships/hyperlink" Target="https://podminky.urs.cz/item/CS_URS_2025_02/894410232" TargetMode="External"/><Relationship Id="rId10" Type="http://schemas.openxmlformats.org/officeDocument/2006/relationships/hyperlink" Target="https://podminky.urs.cz/item/CS_URS_2025_02/151101111" TargetMode="External"/><Relationship Id="rId19" Type="http://schemas.openxmlformats.org/officeDocument/2006/relationships/hyperlink" Target="https://podminky.urs.cz/item/CS_URS_2025_02/175151101" TargetMode="External"/><Relationship Id="rId31" Type="http://schemas.openxmlformats.org/officeDocument/2006/relationships/hyperlink" Target="https://podminky.urs.cz/item/CS_URS_2025_02/892381111" TargetMode="External"/><Relationship Id="rId4" Type="http://schemas.openxmlformats.org/officeDocument/2006/relationships/hyperlink" Target="https://podminky.urs.cz/item/CS_URS_2025_02/119001421" TargetMode="External"/><Relationship Id="rId9" Type="http://schemas.openxmlformats.org/officeDocument/2006/relationships/hyperlink" Target="https://podminky.urs.cz/item/CS_URS_2025_02/151101101" TargetMode="External"/><Relationship Id="rId14" Type="http://schemas.openxmlformats.org/officeDocument/2006/relationships/hyperlink" Target="https://podminky.urs.cz/item/CS_URS_2025_02/162751119" TargetMode="External"/><Relationship Id="rId22" Type="http://schemas.openxmlformats.org/officeDocument/2006/relationships/hyperlink" Target="https://podminky.urs.cz/item/CS_URS_2025_02/359901211" TargetMode="External"/><Relationship Id="rId27" Type="http://schemas.openxmlformats.org/officeDocument/2006/relationships/hyperlink" Target="https://podminky.urs.cz/item/CS_URS_2025_02/871363123" TargetMode="External"/><Relationship Id="rId30" Type="http://schemas.openxmlformats.org/officeDocument/2006/relationships/hyperlink" Target="https://podminky.urs.cz/item/CS_URS_2025_02/892372111" TargetMode="External"/><Relationship Id="rId35" Type="http://schemas.openxmlformats.org/officeDocument/2006/relationships/hyperlink" Target="https://podminky.urs.cz/item/CS_URS_2025_02/894410212" TargetMode="External"/><Relationship Id="rId43" Type="http://schemas.openxmlformats.org/officeDocument/2006/relationships/drawing" Target="../drawings/drawing28.xml"/><Relationship Id="rId8" Type="http://schemas.openxmlformats.org/officeDocument/2006/relationships/hyperlink" Target="https://podminky.urs.cz/item/CS_URS_2025_02/132154204" TargetMode="External"/><Relationship Id="rId3" Type="http://schemas.openxmlformats.org/officeDocument/2006/relationships/hyperlink" Target="https://podminky.urs.cz/item/CS_URS_2025_02/119001406" TargetMode="External"/><Relationship Id="rId12" Type="http://schemas.openxmlformats.org/officeDocument/2006/relationships/hyperlink" Target="https://podminky.urs.cz/item/CS_URS_2025_02/162351124" TargetMode="External"/><Relationship Id="rId17" Type="http://schemas.openxmlformats.org/officeDocument/2006/relationships/hyperlink" Target="https://podminky.urs.cz/item/CS_URS_2025_02/171251201" TargetMode="External"/><Relationship Id="rId25" Type="http://schemas.openxmlformats.org/officeDocument/2006/relationships/hyperlink" Target="https://podminky.urs.cz/item/CS_URS_2025_02/564231111" TargetMode="External"/><Relationship Id="rId33" Type="http://schemas.openxmlformats.org/officeDocument/2006/relationships/hyperlink" Target="https://podminky.urs.cz/item/CS_URS_2025_02/894410101" TargetMode="External"/><Relationship Id="rId38" Type="http://schemas.openxmlformats.org/officeDocument/2006/relationships/hyperlink" Target="https://podminky.urs.cz/item/CS_URS_2025_02/895941102" TargetMode="Externa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26" Type="http://schemas.openxmlformats.org/officeDocument/2006/relationships/hyperlink" Target="https://podminky.urs.cz/item/CS_URS_2025_02/721194109" TargetMode="External"/><Relationship Id="rId21" Type="http://schemas.openxmlformats.org/officeDocument/2006/relationships/hyperlink" Target="https://podminky.urs.cz/item/CS_URS_2025_02/721174025" TargetMode="External"/><Relationship Id="rId42" Type="http://schemas.openxmlformats.org/officeDocument/2006/relationships/hyperlink" Target="https://podminky.urs.cz/item/CS_URS_2025_02/722224115" TargetMode="External"/><Relationship Id="rId47" Type="http://schemas.openxmlformats.org/officeDocument/2006/relationships/hyperlink" Target="https://podminky.urs.cz/item/CS_URS_2025_02/722232044" TargetMode="External"/><Relationship Id="rId63" Type="http://schemas.openxmlformats.org/officeDocument/2006/relationships/hyperlink" Target="https://podminky.urs.cz/item/CS_URS_2025_02/725244103" TargetMode="External"/><Relationship Id="rId68" Type="http://schemas.openxmlformats.org/officeDocument/2006/relationships/hyperlink" Target="https://podminky.urs.cz/item/CS_URS_2025_02/725822612" TargetMode="External"/><Relationship Id="rId16" Type="http://schemas.openxmlformats.org/officeDocument/2006/relationships/hyperlink" Target="https://podminky.urs.cz/item/CS_URS_2025_02/892271111" TargetMode="External"/><Relationship Id="rId11" Type="http://schemas.openxmlformats.org/officeDocument/2006/relationships/hyperlink" Target="https://podminky.urs.cz/item/CS_URS_2025_02/359901211" TargetMode="External"/><Relationship Id="rId32" Type="http://schemas.openxmlformats.org/officeDocument/2006/relationships/hyperlink" Target="https://podminky.urs.cz/item/CS_URS_2025_02/998721102" TargetMode="External"/><Relationship Id="rId37" Type="http://schemas.openxmlformats.org/officeDocument/2006/relationships/hyperlink" Target="https://podminky.urs.cz/item/CS_URS_2025_02/722181222" TargetMode="External"/><Relationship Id="rId53" Type="http://schemas.openxmlformats.org/officeDocument/2006/relationships/hyperlink" Target="https://podminky.urs.cz/item/CS_URS_2025_02/722290226" TargetMode="External"/><Relationship Id="rId58" Type="http://schemas.openxmlformats.org/officeDocument/2006/relationships/hyperlink" Target="https://podminky.urs.cz/item/CS_URS_2025_02/725112022" TargetMode="External"/><Relationship Id="rId74" Type="http://schemas.openxmlformats.org/officeDocument/2006/relationships/hyperlink" Target="https://podminky.urs.cz/item/CS_URS_2025_02/998725101" TargetMode="External"/><Relationship Id="rId79" Type="http://schemas.openxmlformats.org/officeDocument/2006/relationships/hyperlink" Target="https://podminky.urs.cz/item/CS_URS_2025_02/732421201" TargetMode="External"/><Relationship Id="rId5" Type="http://schemas.openxmlformats.org/officeDocument/2006/relationships/hyperlink" Target="https://podminky.urs.cz/item/CS_URS_2025_02/162751119" TargetMode="External"/><Relationship Id="rId61" Type="http://schemas.openxmlformats.org/officeDocument/2006/relationships/hyperlink" Target="https://podminky.urs.cz/item/CS_URS_2025_02/725211703" TargetMode="External"/><Relationship Id="rId82" Type="http://schemas.openxmlformats.org/officeDocument/2006/relationships/hyperlink" Target="https://podminky.urs.cz/item/CS_URS_2025_02/763172321" TargetMode="External"/><Relationship Id="rId19" Type="http://schemas.openxmlformats.org/officeDocument/2006/relationships/hyperlink" Target="https://podminky.urs.cz/item/CS_URS_2025_02/998276101" TargetMode="External"/><Relationship Id="rId14" Type="http://schemas.openxmlformats.org/officeDocument/2006/relationships/hyperlink" Target="https://podminky.urs.cz/item/CS_URS_2025_02/871313120" TargetMode="External"/><Relationship Id="rId22" Type="http://schemas.openxmlformats.org/officeDocument/2006/relationships/hyperlink" Target="https://podminky.urs.cz/item/CS_URS_2025_02/721174041" TargetMode="External"/><Relationship Id="rId27" Type="http://schemas.openxmlformats.org/officeDocument/2006/relationships/hyperlink" Target="https://podminky.urs.cz/item/CS_URS_2025_02/721211421" TargetMode="External"/><Relationship Id="rId30" Type="http://schemas.openxmlformats.org/officeDocument/2006/relationships/hyperlink" Target="https://podminky.urs.cz/item/CS_URS_2025_02/721273153" TargetMode="External"/><Relationship Id="rId35" Type="http://schemas.openxmlformats.org/officeDocument/2006/relationships/hyperlink" Target="https://podminky.urs.cz/item/CS_URS_2025_02/722174004" TargetMode="External"/><Relationship Id="rId43" Type="http://schemas.openxmlformats.org/officeDocument/2006/relationships/hyperlink" Target="https://podminky.urs.cz/item/CS_URS_2025_02/722231072" TargetMode="External"/><Relationship Id="rId48" Type="http://schemas.openxmlformats.org/officeDocument/2006/relationships/hyperlink" Target="https://podminky.urs.cz/item/CS_URS_2025_02/722232045" TargetMode="External"/><Relationship Id="rId56" Type="http://schemas.openxmlformats.org/officeDocument/2006/relationships/hyperlink" Target="https://podminky.urs.cz/item/CS_URS_2025_02/724234108" TargetMode="External"/><Relationship Id="rId64" Type="http://schemas.openxmlformats.org/officeDocument/2006/relationships/hyperlink" Target="https://podminky.urs.cz/item/CS_URS_2025_02/725244203" TargetMode="External"/><Relationship Id="rId69" Type="http://schemas.openxmlformats.org/officeDocument/2006/relationships/hyperlink" Target="https://podminky.urs.cz/item/CS_URS_2025_02/725841312" TargetMode="External"/><Relationship Id="rId77" Type="http://schemas.openxmlformats.org/officeDocument/2006/relationships/hyperlink" Target="https://podminky.urs.cz/item/CS_URS_2025_02/726131043" TargetMode="External"/><Relationship Id="rId8" Type="http://schemas.openxmlformats.org/officeDocument/2006/relationships/hyperlink" Target="https://podminky.urs.cz/item/CS_URS_2025_02/171251201" TargetMode="External"/><Relationship Id="rId51" Type="http://schemas.openxmlformats.org/officeDocument/2006/relationships/hyperlink" Target="https://podminky.urs.cz/item/CS_URS_2025_02/722234263" TargetMode="External"/><Relationship Id="rId72" Type="http://schemas.openxmlformats.org/officeDocument/2006/relationships/hyperlink" Target="https://podminky.urs.cz/item/CS_URS_2025_02/725862103" TargetMode="External"/><Relationship Id="rId80" Type="http://schemas.openxmlformats.org/officeDocument/2006/relationships/hyperlink" Target="https://podminky.urs.cz/item/CS_URS_2025_02/734411101" TargetMode="External"/><Relationship Id="rId3" Type="http://schemas.openxmlformats.org/officeDocument/2006/relationships/hyperlink" Target="https://podminky.urs.cz/item/CS_URS_2025_02/162351124" TargetMode="External"/><Relationship Id="rId12" Type="http://schemas.openxmlformats.org/officeDocument/2006/relationships/hyperlink" Target="https://podminky.urs.cz/item/CS_URS_2025_02/564231111" TargetMode="External"/><Relationship Id="rId17" Type="http://schemas.openxmlformats.org/officeDocument/2006/relationships/hyperlink" Target="https://podminky.urs.cz/item/CS_URS_2025_02/892351111" TargetMode="External"/><Relationship Id="rId25" Type="http://schemas.openxmlformats.org/officeDocument/2006/relationships/hyperlink" Target="https://podminky.urs.cz/item/CS_URS_2025_02/721194105" TargetMode="External"/><Relationship Id="rId33" Type="http://schemas.openxmlformats.org/officeDocument/2006/relationships/hyperlink" Target="https://podminky.urs.cz/item/CS_URS_2025_02/722174002" TargetMode="External"/><Relationship Id="rId38" Type="http://schemas.openxmlformats.org/officeDocument/2006/relationships/hyperlink" Target="https://podminky.urs.cz/item/CS_URS_2025_02/722181251" TargetMode="External"/><Relationship Id="rId46" Type="http://schemas.openxmlformats.org/officeDocument/2006/relationships/hyperlink" Target="https://podminky.urs.cz/item/CS_URS_2025_02/722232043" TargetMode="External"/><Relationship Id="rId59" Type="http://schemas.openxmlformats.org/officeDocument/2006/relationships/hyperlink" Target="https://podminky.urs.cz/item/CS_URS_2025_02/725211616" TargetMode="External"/><Relationship Id="rId67" Type="http://schemas.openxmlformats.org/officeDocument/2006/relationships/hyperlink" Target="https://podminky.urs.cz/item/CS_URS_2025_02/725821329" TargetMode="External"/><Relationship Id="rId20" Type="http://schemas.openxmlformats.org/officeDocument/2006/relationships/hyperlink" Target="https://podminky.urs.cz/item/CS_URS_2025_02/721174024" TargetMode="External"/><Relationship Id="rId41" Type="http://schemas.openxmlformats.org/officeDocument/2006/relationships/hyperlink" Target="https://podminky.urs.cz/item/CS_URS_2025_02/722220121" TargetMode="External"/><Relationship Id="rId54" Type="http://schemas.openxmlformats.org/officeDocument/2006/relationships/hyperlink" Target="https://podminky.urs.cz/item/CS_URS_2025_02/722290234" TargetMode="External"/><Relationship Id="rId62" Type="http://schemas.openxmlformats.org/officeDocument/2006/relationships/hyperlink" Target="https://podminky.urs.cz/item/CS_URS_2025_02/725241213" TargetMode="External"/><Relationship Id="rId70" Type="http://schemas.openxmlformats.org/officeDocument/2006/relationships/hyperlink" Target="https://podminky.urs.cz/item/CS_URS_2025_02/725861102" TargetMode="External"/><Relationship Id="rId75" Type="http://schemas.openxmlformats.org/officeDocument/2006/relationships/hyperlink" Target="https://podminky.urs.cz/item/CS_URS_2025_02/726131031" TargetMode="External"/><Relationship Id="rId83" Type="http://schemas.openxmlformats.org/officeDocument/2006/relationships/drawing" Target="../drawings/drawing3.xml"/><Relationship Id="rId1" Type="http://schemas.openxmlformats.org/officeDocument/2006/relationships/hyperlink" Target="https://podminky.urs.cz/item/CS_URS_2025_02/132151254" TargetMode="External"/><Relationship Id="rId6" Type="http://schemas.openxmlformats.org/officeDocument/2006/relationships/hyperlink" Target="https://podminky.urs.cz/item/CS_URS_2025_02/167151111" TargetMode="External"/><Relationship Id="rId15" Type="http://schemas.openxmlformats.org/officeDocument/2006/relationships/hyperlink" Target="https://podminky.urs.cz/item/CS_URS_2025_02/871363120" TargetMode="External"/><Relationship Id="rId23" Type="http://schemas.openxmlformats.org/officeDocument/2006/relationships/hyperlink" Target="https://podminky.urs.cz/item/CS_URS_2025_02/721174043" TargetMode="External"/><Relationship Id="rId28" Type="http://schemas.openxmlformats.org/officeDocument/2006/relationships/hyperlink" Target="https://podminky.urs.cz/item/CS_URS_2025_02/721211912" TargetMode="External"/><Relationship Id="rId36" Type="http://schemas.openxmlformats.org/officeDocument/2006/relationships/hyperlink" Target="https://podminky.urs.cz/item/CS_URS_2025_02/722181221" TargetMode="External"/><Relationship Id="rId49" Type="http://schemas.openxmlformats.org/officeDocument/2006/relationships/hyperlink" Target="https://podminky.urs.cz/item/CS_URS_2025_02/722232171" TargetMode="External"/><Relationship Id="rId57" Type="http://schemas.openxmlformats.org/officeDocument/2006/relationships/hyperlink" Target="https://podminky.urs.cz/item/CS_URS_2025_02/998724101" TargetMode="External"/><Relationship Id="rId10" Type="http://schemas.openxmlformats.org/officeDocument/2006/relationships/hyperlink" Target="https://podminky.urs.cz/item/CS_URS_2025_02/175151101" TargetMode="External"/><Relationship Id="rId31" Type="http://schemas.openxmlformats.org/officeDocument/2006/relationships/hyperlink" Target="https://podminky.urs.cz/item/CS_URS_2025_02/721290111" TargetMode="External"/><Relationship Id="rId44" Type="http://schemas.openxmlformats.org/officeDocument/2006/relationships/hyperlink" Target="https://podminky.urs.cz/item/CS_URS_2025_02/722231074" TargetMode="External"/><Relationship Id="rId52" Type="http://schemas.openxmlformats.org/officeDocument/2006/relationships/hyperlink" Target="https://podminky.urs.cz/item/CS_URS_2025_02/722239102" TargetMode="External"/><Relationship Id="rId60" Type="http://schemas.openxmlformats.org/officeDocument/2006/relationships/hyperlink" Target="https://podminky.urs.cz/item/CS_URS_2025_02/725211681" TargetMode="External"/><Relationship Id="rId65" Type="http://schemas.openxmlformats.org/officeDocument/2006/relationships/hyperlink" Target="https://podminky.urs.cz/item/CS_URS_2025_02/725331112" TargetMode="External"/><Relationship Id="rId73" Type="http://schemas.openxmlformats.org/officeDocument/2006/relationships/hyperlink" Target="https://podminky.urs.cz/item/CS_URS_2025_02/725865501" TargetMode="External"/><Relationship Id="rId78" Type="http://schemas.openxmlformats.org/officeDocument/2006/relationships/hyperlink" Target="https://podminky.urs.cz/item/CS_URS_2025_02/998726111" TargetMode="External"/><Relationship Id="rId81" Type="http://schemas.openxmlformats.org/officeDocument/2006/relationships/hyperlink" Target="https://podminky.urs.cz/item/CS_URS_2025_02/734421101" TargetMode="External"/><Relationship Id="rId4" Type="http://schemas.openxmlformats.org/officeDocument/2006/relationships/hyperlink" Target="https://podminky.urs.cz/item/CS_URS_2025_02/162751117" TargetMode="External"/><Relationship Id="rId9" Type="http://schemas.openxmlformats.org/officeDocument/2006/relationships/hyperlink" Target="https://podminky.urs.cz/item/CS_URS_2025_02/174101101" TargetMode="External"/><Relationship Id="rId13" Type="http://schemas.openxmlformats.org/officeDocument/2006/relationships/hyperlink" Target="https://podminky.urs.cz/item/CS_URS_2025_02/871263120" TargetMode="External"/><Relationship Id="rId18" Type="http://schemas.openxmlformats.org/officeDocument/2006/relationships/hyperlink" Target="https://podminky.urs.cz/item/CS_URS_2025_02/892372111" TargetMode="External"/><Relationship Id="rId39" Type="http://schemas.openxmlformats.org/officeDocument/2006/relationships/hyperlink" Target="https://podminky.urs.cz/item/CS_URS_2025_02/722181252" TargetMode="External"/><Relationship Id="rId34" Type="http://schemas.openxmlformats.org/officeDocument/2006/relationships/hyperlink" Target="https://podminky.urs.cz/item/CS_URS_2025_02/722174003" TargetMode="External"/><Relationship Id="rId50" Type="http://schemas.openxmlformats.org/officeDocument/2006/relationships/hyperlink" Target="https://podminky.urs.cz/item/CS_URS_2025_02/722232172" TargetMode="External"/><Relationship Id="rId55" Type="http://schemas.openxmlformats.org/officeDocument/2006/relationships/hyperlink" Target="https://podminky.urs.cz/item/CS_URS_2025_02/998722101" TargetMode="External"/><Relationship Id="rId76" Type="http://schemas.openxmlformats.org/officeDocument/2006/relationships/hyperlink" Target="https://podminky.urs.cz/item/CS_URS_2025_02/726131041" TargetMode="External"/><Relationship Id="rId7" Type="http://schemas.openxmlformats.org/officeDocument/2006/relationships/hyperlink" Target="https://podminky.urs.cz/item/CS_URS_2025_02/171201231" TargetMode="External"/><Relationship Id="rId71" Type="http://schemas.openxmlformats.org/officeDocument/2006/relationships/hyperlink" Target="https://podminky.urs.cz/item/CS_URS_2025_02/725861312" TargetMode="External"/><Relationship Id="rId2" Type="http://schemas.openxmlformats.org/officeDocument/2006/relationships/hyperlink" Target="https://podminky.urs.cz/item/CS_URS_2025_02/161102111" TargetMode="External"/><Relationship Id="rId29" Type="http://schemas.openxmlformats.org/officeDocument/2006/relationships/hyperlink" Target="https://podminky.urs.cz/item/CS_URS_2025_02/721233112" TargetMode="External"/><Relationship Id="rId24" Type="http://schemas.openxmlformats.org/officeDocument/2006/relationships/hyperlink" Target="https://podminky.urs.cz/item/CS_URS_2025_02/721175212" TargetMode="External"/><Relationship Id="rId40" Type="http://schemas.openxmlformats.org/officeDocument/2006/relationships/hyperlink" Target="https://podminky.urs.cz/item/CS_URS_2025_02/722220111" TargetMode="External"/><Relationship Id="rId45" Type="http://schemas.openxmlformats.org/officeDocument/2006/relationships/hyperlink" Target="https://podminky.urs.cz/item/CS_URS_2025_02/722231143" TargetMode="External"/><Relationship Id="rId66" Type="http://schemas.openxmlformats.org/officeDocument/2006/relationships/hyperlink" Target="https://podminky.urs.cz/item/CS_URS_2025_02/725821312" TargetMode="External"/></Relationships>
</file>

<file path=xl/worksheets/_rels/sheet30.xml.rels><?xml version="1.0" encoding="UTF-8" standalone="yes"?>
<Relationships xmlns="http://schemas.openxmlformats.org/package/2006/relationships"><Relationship Id="rId8" Type="http://schemas.openxmlformats.org/officeDocument/2006/relationships/hyperlink" Target="https://podminky.urs.cz/item/CS_URS_2025_02/162751119" TargetMode="External"/><Relationship Id="rId13" Type="http://schemas.openxmlformats.org/officeDocument/2006/relationships/hyperlink" Target="https://podminky.urs.cz/item/CS_URS_2025_02/175151101" TargetMode="External"/><Relationship Id="rId18" Type="http://schemas.openxmlformats.org/officeDocument/2006/relationships/hyperlink" Target="https://podminky.urs.cz/item/CS_URS_2025_02/892241111" TargetMode="External"/><Relationship Id="rId26" Type="http://schemas.openxmlformats.org/officeDocument/2006/relationships/hyperlink" Target="https://podminky.urs.cz/item/CS_URS_2025_02/741120401" TargetMode="External"/><Relationship Id="rId3" Type="http://schemas.openxmlformats.org/officeDocument/2006/relationships/hyperlink" Target="https://podminky.urs.cz/item/CS_URS_2025_02/120001101" TargetMode="External"/><Relationship Id="rId21" Type="http://schemas.openxmlformats.org/officeDocument/2006/relationships/hyperlink" Target="https://podminky.urs.cz/item/CS_URS_2025_02/722224116" TargetMode="External"/><Relationship Id="rId7" Type="http://schemas.openxmlformats.org/officeDocument/2006/relationships/hyperlink" Target="https://podminky.urs.cz/item/CS_URS_2025_02/162751117" TargetMode="External"/><Relationship Id="rId12" Type="http://schemas.openxmlformats.org/officeDocument/2006/relationships/hyperlink" Target="https://podminky.urs.cz/item/CS_URS_2025_02/174101101" TargetMode="External"/><Relationship Id="rId17" Type="http://schemas.openxmlformats.org/officeDocument/2006/relationships/hyperlink" Target="https://podminky.urs.cz/item/CS_URS_2025_02/892233122" TargetMode="External"/><Relationship Id="rId25" Type="http://schemas.openxmlformats.org/officeDocument/2006/relationships/hyperlink" Target="https://podminky.urs.cz/item/CS_URS_2025_02/998722101" TargetMode="External"/><Relationship Id="rId2" Type="http://schemas.openxmlformats.org/officeDocument/2006/relationships/hyperlink" Target="https://podminky.urs.cz/item/CS_URS_2025_02/119001421" TargetMode="External"/><Relationship Id="rId16" Type="http://schemas.openxmlformats.org/officeDocument/2006/relationships/hyperlink" Target="https://podminky.urs.cz/item/CS_URS_2025_02/871231141" TargetMode="External"/><Relationship Id="rId20" Type="http://schemas.openxmlformats.org/officeDocument/2006/relationships/hyperlink" Target="https://podminky.urs.cz/item/CS_URS_2025_02/998276101" TargetMode="External"/><Relationship Id="rId1" Type="http://schemas.openxmlformats.org/officeDocument/2006/relationships/hyperlink" Target="https://podminky.urs.cz/item/CS_URS_2025_02/119001405" TargetMode="External"/><Relationship Id="rId6" Type="http://schemas.openxmlformats.org/officeDocument/2006/relationships/hyperlink" Target="https://podminky.urs.cz/item/CS_URS_2025_02/162351104" TargetMode="External"/><Relationship Id="rId11" Type="http://schemas.openxmlformats.org/officeDocument/2006/relationships/hyperlink" Target="https://podminky.urs.cz/item/CS_URS_2025_02/171251201" TargetMode="External"/><Relationship Id="rId24" Type="http://schemas.openxmlformats.org/officeDocument/2006/relationships/hyperlink" Target="https://podminky.urs.cz/item/CS_URS_2025_02/722234265" TargetMode="External"/><Relationship Id="rId5" Type="http://schemas.openxmlformats.org/officeDocument/2006/relationships/hyperlink" Target="https://podminky.urs.cz/item/CS_URS_2025_02/161102111" TargetMode="External"/><Relationship Id="rId15" Type="http://schemas.openxmlformats.org/officeDocument/2006/relationships/hyperlink" Target="https://podminky.urs.cz/item/CS_URS_2025_02/871161141" TargetMode="External"/><Relationship Id="rId23" Type="http://schemas.openxmlformats.org/officeDocument/2006/relationships/hyperlink" Target="https://podminky.urs.cz/item/CS_URS_2025_02/722232045" TargetMode="External"/><Relationship Id="rId10" Type="http://schemas.openxmlformats.org/officeDocument/2006/relationships/hyperlink" Target="https://podminky.urs.cz/item/CS_URS_2025_02/171201231" TargetMode="External"/><Relationship Id="rId19" Type="http://schemas.openxmlformats.org/officeDocument/2006/relationships/hyperlink" Target="https://podminky.urs.cz/item/CS_URS_2025_02/899722114" TargetMode="External"/><Relationship Id="rId4" Type="http://schemas.openxmlformats.org/officeDocument/2006/relationships/hyperlink" Target="https://podminky.urs.cz/item/CS_URS_2025_02/132154202" TargetMode="External"/><Relationship Id="rId9" Type="http://schemas.openxmlformats.org/officeDocument/2006/relationships/hyperlink" Target="https://podminky.urs.cz/item/CS_URS_2025_02/167151111" TargetMode="External"/><Relationship Id="rId14" Type="http://schemas.openxmlformats.org/officeDocument/2006/relationships/hyperlink" Target="https://podminky.urs.cz/item/CS_URS_2025_02/564231011" TargetMode="External"/><Relationship Id="rId22" Type="http://schemas.openxmlformats.org/officeDocument/2006/relationships/hyperlink" Target="https://podminky.urs.cz/item/CS_URS_2025_02/722231074" TargetMode="External"/><Relationship Id="rId27"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8" Type="http://schemas.openxmlformats.org/officeDocument/2006/relationships/hyperlink" Target="https://podminky.urs.cz/item/CS_URS_2025_02/162751119" TargetMode="External"/><Relationship Id="rId13" Type="http://schemas.openxmlformats.org/officeDocument/2006/relationships/hyperlink" Target="https://podminky.urs.cz/item/CS_URS_2025_02/175151101" TargetMode="External"/><Relationship Id="rId18" Type="http://schemas.openxmlformats.org/officeDocument/2006/relationships/hyperlink" Target="https://podminky.urs.cz/item/CS_URS_2025_02/892241111" TargetMode="External"/><Relationship Id="rId26" Type="http://schemas.openxmlformats.org/officeDocument/2006/relationships/hyperlink" Target="https://podminky.urs.cz/item/CS_URS_2025_02/741120401" TargetMode="External"/><Relationship Id="rId3" Type="http://schemas.openxmlformats.org/officeDocument/2006/relationships/hyperlink" Target="https://podminky.urs.cz/item/CS_URS_2025_02/120001101" TargetMode="External"/><Relationship Id="rId21" Type="http://schemas.openxmlformats.org/officeDocument/2006/relationships/hyperlink" Target="https://podminky.urs.cz/item/CS_URS_2025_02/722224116" TargetMode="External"/><Relationship Id="rId7" Type="http://schemas.openxmlformats.org/officeDocument/2006/relationships/hyperlink" Target="https://podminky.urs.cz/item/CS_URS_2025_02/162751117" TargetMode="External"/><Relationship Id="rId12" Type="http://schemas.openxmlformats.org/officeDocument/2006/relationships/hyperlink" Target="https://podminky.urs.cz/item/CS_URS_2025_02/174101101" TargetMode="External"/><Relationship Id="rId17" Type="http://schemas.openxmlformats.org/officeDocument/2006/relationships/hyperlink" Target="https://podminky.urs.cz/item/CS_URS_2025_02/892233122" TargetMode="External"/><Relationship Id="rId25" Type="http://schemas.openxmlformats.org/officeDocument/2006/relationships/hyperlink" Target="https://podminky.urs.cz/item/CS_URS_2025_02/998722101" TargetMode="External"/><Relationship Id="rId2" Type="http://schemas.openxmlformats.org/officeDocument/2006/relationships/hyperlink" Target="https://podminky.urs.cz/item/CS_URS_2025_02/119001421" TargetMode="External"/><Relationship Id="rId16" Type="http://schemas.openxmlformats.org/officeDocument/2006/relationships/hyperlink" Target="https://podminky.urs.cz/item/CS_URS_2025_02/871231141" TargetMode="External"/><Relationship Id="rId20" Type="http://schemas.openxmlformats.org/officeDocument/2006/relationships/hyperlink" Target="https://podminky.urs.cz/item/CS_URS_2025_02/998276101" TargetMode="External"/><Relationship Id="rId1" Type="http://schemas.openxmlformats.org/officeDocument/2006/relationships/hyperlink" Target="https://podminky.urs.cz/item/CS_URS_2025_02/119001405" TargetMode="External"/><Relationship Id="rId6" Type="http://schemas.openxmlformats.org/officeDocument/2006/relationships/hyperlink" Target="https://podminky.urs.cz/item/CS_URS_2025_02/162351104" TargetMode="External"/><Relationship Id="rId11" Type="http://schemas.openxmlformats.org/officeDocument/2006/relationships/hyperlink" Target="https://podminky.urs.cz/item/CS_URS_2025_02/171251201" TargetMode="External"/><Relationship Id="rId24" Type="http://schemas.openxmlformats.org/officeDocument/2006/relationships/hyperlink" Target="https://podminky.urs.cz/item/CS_URS_2025_02/722234265" TargetMode="External"/><Relationship Id="rId5" Type="http://schemas.openxmlformats.org/officeDocument/2006/relationships/hyperlink" Target="https://podminky.urs.cz/item/CS_URS_2025_02/161102111" TargetMode="External"/><Relationship Id="rId15" Type="http://schemas.openxmlformats.org/officeDocument/2006/relationships/hyperlink" Target="https://podminky.urs.cz/item/CS_URS_2025_02/871161141" TargetMode="External"/><Relationship Id="rId23" Type="http://schemas.openxmlformats.org/officeDocument/2006/relationships/hyperlink" Target="https://podminky.urs.cz/item/CS_URS_2025_02/722232045" TargetMode="External"/><Relationship Id="rId10" Type="http://schemas.openxmlformats.org/officeDocument/2006/relationships/hyperlink" Target="https://podminky.urs.cz/item/CS_URS_2025_02/171201231" TargetMode="External"/><Relationship Id="rId19" Type="http://schemas.openxmlformats.org/officeDocument/2006/relationships/hyperlink" Target="https://podminky.urs.cz/item/CS_URS_2025_02/899722114" TargetMode="External"/><Relationship Id="rId4" Type="http://schemas.openxmlformats.org/officeDocument/2006/relationships/hyperlink" Target="https://podminky.urs.cz/item/CS_URS_2025_02/132154202" TargetMode="External"/><Relationship Id="rId9" Type="http://schemas.openxmlformats.org/officeDocument/2006/relationships/hyperlink" Target="https://podminky.urs.cz/item/CS_URS_2025_02/167151111" TargetMode="External"/><Relationship Id="rId14" Type="http://schemas.openxmlformats.org/officeDocument/2006/relationships/hyperlink" Target="https://podminky.urs.cz/item/CS_URS_2025_02/564231011" TargetMode="External"/><Relationship Id="rId22" Type="http://schemas.openxmlformats.org/officeDocument/2006/relationships/hyperlink" Target="https://podminky.urs.cz/item/CS_URS_2025_02/722231074" TargetMode="External"/><Relationship Id="rId27"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3" Type="http://schemas.openxmlformats.org/officeDocument/2006/relationships/hyperlink" Target="https://podminky.urs.cz/item/CS_URS_2025_02/171201231" TargetMode="External"/><Relationship Id="rId18" Type="http://schemas.openxmlformats.org/officeDocument/2006/relationships/hyperlink" Target="https://podminky.urs.cz/item/CS_URS_2025_02/564231011" TargetMode="External"/><Relationship Id="rId26" Type="http://schemas.openxmlformats.org/officeDocument/2006/relationships/hyperlink" Target="https://podminky.urs.cz/item/CS_URS_2025_02/894812255" TargetMode="External"/><Relationship Id="rId21" Type="http://schemas.openxmlformats.org/officeDocument/2006/relationships/hyperlink" Target="https://podminky.urs.cz/item/CS_URS_2025_02/892372111" TargetMode="External"/><Relationship Id="rId34" Type="http://schemas.openxmlformats.org/officeDocument/2006/relationships/hyperlink" Target="https://podminky.urs.cz/item/CS_URS_2025_02/998276101" TargetMode="External"/><Relationship Id="rId7" Type="http://schemas.openxmlformats.org/officeDocument/2006/relationships/hyperlink" Target="https://podminky.urs.cz/item/CS_URS_2025_02/151101111" TargetMode="External"/><Relationship Id="rId12" Type="http://schemas.openxmlformats.org/officeDocument/2006/relationships/hyperlink" Target="https://podminky.urs.cz/item/CS_URS_2025_02/167151111" TargetMode="External"/><Relationship Id="rId17" Type="http://schemas.openxmlformats.org/officeDocument/2006/relationships/hyperlink" Target="https://podminky.urs.cz/item/CS_URS_2025_02/359901212" TargetMode="External"/><Relationship Id="rId25" Type="http://schemas.openxmlformats.org/officeDocument/2006/relationships/hyperlink" Target="https://podminky.urs.cz/item/CS_URS_2025_02/894812249" TargetMode="External"/><Relationship Id="rId33" Type="http://schemas.openxmlformats.org/officeDocument/2006/relationships/hyperlink" Target="https://podminky.urs.cz/item/CS_URS_2025_02/899102112" TargetMode="External"/><Relationship Id="rId38" Type="http://schemas.openxmlformats.org/officeDocument/2006/relationships/drawing" Target="../drawings/drawing32.xml"/><Relationship Id="rId2" Type="http://schemas.openxmlformats.org/officeDocument/2006/relationships/hyperlink" Target="https://podminky.urs.cz/item/CS_URS_2025_02/119001421" TargetMode="External"/><Relationship Id="rId16" Type="http://schemas.openxmlformats.org/officeDocument/2006/relationships/hyperlink" Target="https://podminky.urs.cz/item/CS_URS_2025_02/175151101" TargetMode="External"/><Relationship Id="rId20" Type="http://schemas.openxmlformats.org/officeDocument/2006/relationships/hyperlink" Target="https://podminky.urs.cz/item/CS_URS_2025_02/892351111" TargetMode="External"/><Relationship Id="rId29" Type="http://schemas.openxmlformats.org/officeDocument/2006/relationships/hyperlink" Target="https://podminky.urs.cz/item/CS_URS_2025_02/894812339" TargetMode="External"/><Relationship Id="rId1" Type="http://schemas.openxmlformats.org/officeDocument/2006/relationships/hyperlink" Target="https://podminky.urs.cz/item/CS_URS_2025_02/119001406" TargetMode="External"/><Relationship Id="rId6" Type="http://schemas.openxmlformats.org/officeDocument/2006/relationships/hyperlink" Target="https://podminky.urs.cz/item/CS_URS_2025_02/151101101" TargetMode="External"/><Relationship Id="rId11" Type="http://schemas.openxmlformats.org/officeDocument/2006/relationships/hyperlink" Target="https://podminky.urs.cz/item/CS_URS_2025_02/162751119" TargetMode="External"/><Relationship Id="rId24" Type="http://schemas.openxmlformats.org/officeDocument/2006/relationships/hyperlink" Target="https://podminky.urs.cz/item/CS_URS_2025_02/894812232" TargetMode="External"/><Relationship Id="rId32" Type="http://schemas.openxmlformats.org/officeDocument/2006/relationships/hyperlink" Target="https://podminky.urs.cz/item/CS_URS_2025_02/897173112" TargetMode="External"/><Relationship Id="rId37" Type="http://schemas.openxmlformats.org/officeDocument/2006/relationships/hyperlink" Target="https://podminky.urs.cz/item/CS_URS_2025_02/721249115" TargetMode="External"/><Relationship Id="rId5" Type="http://schemas.openxmlformats.org/officeDocument/2006/relationships/hyperlink" Target="https://podminky.urs.cz/item/CS_URS_2025_02/132154203" TargetMode="External"/><Relationship Id="rId15" Type="http://schemas.openxmlformats.org/officeDocument/2006/relationships/hyperlink" Target="https://podminky.urs.cz/item/CS_URS_2025_02/174101101" TargetMode="External"/><Relationship Id="rId23" Type="http://schemas.openxmlformats.org/officeDocument/2006/relationships/hyperlink" Target="https://podminky.urs.cz/item/CS_URS_2025_02/894812203" TargetMode="External"/><Relationship Id="rId28" Type="http://schemas.openxmlformats.org/officeDocument/2006/relationships/hyperlink" Target="https://podminky.urs.cz/item/CS_URS_2025_02/894812332" TargetMode="External"/><Relationship Id="rId36" Type="http://schemas.openxmlformats.org/officeDocument/2006/relationships/hyperlink" Target="https://podminky.urs.cz/item/CS_URS_2025_02/711472053" TargetMode="External"/><Relationship Id="rId10" Type="http://schemas.openxmlformats.org/officeDocument/2006/relationships/hyperlink" Target="https://podminky.urs.cz/item/CS_URS_2025_02/162751117" TargetMode="External"/><Relationship Id="rId19" Type="http://schemas.openxmlformats.org/officeDocument/2006/relationships/hyperlink" Target="https://podminky.urs.cz/item/CS_URS_2025_02/871313121" TargetMode="External"/><Relationship Id="rId31" Type="http://schemas.openxmlformats.org/officeDocument/2006/relationships/hyperlink" Target="https://podminky.urs.cz/item/CS_URS_2025_02/897171112" TargetMode="External"/><Relationship Id="rId4" Type="http://schemas.openxmlformats.org/officeDocument/2006/relationships/hyperlink" Target="https://podminky.urs.cz/item/CS_URS_2025_02/131151201" TargetMode="External"/><Relationship Id="rId9" Type="http://schemas.openxmlformats.org/officeDocument/2006/relationships/hyperlink" Target="https://podminky.urs.cz/item/CS_URS_2025_02/162351104" TargetMode="External"/><Relationship Id="rId14" Type="http://schemas.openxmlformats.org/officeDocument/2006/relationships/hyperlink" Target="https://podminky.urs.cz/item/CS_URS_2025_02/171251201" TargetMode="External"/><Relationship Id="rId22" Type="http://schemas.openxmlformats.org/officeDocument/2006/relationships/hyperlink" Target="https://podminky.urs.cz/item/CS_URS_2025_02/894812201" TargetMode="External"/><Relationship Id="rId27" Type="http://schemas.openxmlformats.org/officeDocument/2006/relationships/hyperlink" Target="https://podminky.urs.cz/item/CS_URS_2025_02/894812311" TargetMode="External"/><Relationship Id="rId30" Type="http://schemas.openxmlformats.org/officeDocument/2006/relationships/hyperlink" Target="https://podminky.urs.cz/item/CS_URS_2025_02/894812354" TargetMode="External"/><Relationship Id="rId35" Type="http://schemas.openxmlformats.org/officeDocument/2006/relationships/hyperlink" Target="https://podminky.urs.cz/item/CS_URS_2025_02/919726123" TargetMode="External"/><Relationship Id="rId8" Type="http://schemas.openxmlformats.org/officeDocument/2006/relationships/hyperlink" Target="https://podminky.urs.cz/item/CS_URS_2025_02/161102111" TargetMode="External"/><Relationship Id="rId3" Type="http://schemas.openxmlformats.org/officeDocument/2006/relationships/hyperlink" Target="https://podminky.urs.cz/item/CS_URS_2025_02/120001101" TargetMode="External"/></Relationships>
</file>

<file path=xl/worksheets/_rels/sheet33.xml.rels><?xml version="1.0" encoding="UTF-8" standalone="yes"?>
<Relationships xmlns="http://schemas.openxmlformats.org/package/2006/relationships"><Relationship Id="rId13" Type="http://schemas.openxmlformats.org/officeDocument/2006/relationships/hyperlink" Target="https://podminky.urs.cz/item/CS_URS_2025_02/171201231" TargetMode="External"/><Relationship Id="rId18" Type="http://schemas.openxmlformats.org/officeDocument/2006/relationships/hyperlink" Target="https://podminky.urs.cz/item/CS_URS_2025_02/564231011" TargetMode="External"/><Relationship Id="rId26" Type="http://schemas.openxmlformats.org/officeDocument/2006/relationships/hyperlink" Target="https://podminky.urs.cz/item/CS_URS_2025_02/894812255" TargetMode="External"/><Relationship Id="rId21" Type="http://schemas.openxmlformats.org/officeDocument/2006/relationships/hyperlink" Target="https://podminky.urs.cz/item/CS_URS_2025_02/892372111" TargetMode="External"/><Relationship Id="rId34" Type="http://schemas.openxmlformats.org/officeDocument/2006/relationships/hyperlink" Target="https://podminky.urs.cz/item/CS_URS_2025_02/998276101" TargetMode="External"/><Relationship Id="rId7" Type="http://schemas.openxmlformats.org/officeDocument/2006/relationships/hyperlink" Target="https://podminky.urs.cz/item/CS_URS_2025_02/151101111" TargetMode="External"/><Relationship Id="rId12" Type="http://schemas.openxmlformats.org/officeDocument/2006/relationships/hyperlink" Target="https://podminky.urs.cz/item/CS_URS_2025_02/167151111" TargetMode="External"/><Relationship Id="rId17" Type="http://schemas.openxmlformats.org/officeDocument/2006/relationships/hyperlink" Target="https://podminky.urs.cz/item/CS_URS_2025_02/359901212" TargetMode="External"/><Relationship Id="rId25" Type="http://schemas.openxmlformats.org/officeDocument/2006/relationships/hyperlink" Target="https://podminky.urs.cz/item/CS_URS_2025_02/894812249" TargetMode="External"/><Relationship Id="rId33" Type="http://schemas.openxmlformats.org/officeDocument/2006/relationships/hyperlink" Target="https://podminky.urs.cz/item/CS_URS_2025_02/899102112" TargetMode="External"/><Relationship Id="rId38" Type="http://schemas.openxmlformats.org/officeDocument/2006/relationships/drawing" Target="../drawings/drawing33.xml"/><Relationship Id="rId2" Type="http://schemas.openxmlformats.org/officeDocument/2006/relationships/hyperlink" Target="https://podminky.urs.cz/item/CS_URS_2025_02/119001421" TargetMode="External"/><Relationship Id="rId16" Type="http://schemas.openxmlformats.org/officeDocument/2006/relationships/hyperlink" Target="https://podminky.urs.cz/item/CS_URS_2025_02/175151101" TargetMode="External"/><Relationship Id="rId20" Type="http://schemas.openxmlformats.org/officeDocument/2006/relationships/hyperlink" Target="https://podminky.urs.cz/item/CS_URS_2025_02/892351111" TargetMode="External"/><Relationship Id="rId29" Type="http://schemas.openxmlformats.org/officeDocument/2006/relationships/hyperlink" Target="https://podminky.urs.cz/item/CS_URS_2025_02/894812339" TargetMode="External"/><Relationship Id="rId1" Type="http://schemas.openxmlformats.org/officeDocument/2006/relationships/hyperlink" Target="https://podminky.urs.cz/item/CS_URS_2025_02/119001406" TargetMode="External"/><Relationship Id="rId6" Type="http://schemas.openxmlformats.org/officeDocument/2006/relationships/hyperlink" Target="https://podminky.urs.cz/item/CS_URS_2025_02/151101101" TargetMode="External"/><Relationship Id="rId11" Type="http://schemas.openxmlformats.org/officeDocument/2006/relationships/hyperlink" Target="https://podminky.urs.cz/item/CS_URS_2025_02/162751119" TargetMode="External"/><Relationship Id="rId24" Type="http://schemas.openxmlformats.org/officeDocument/2006/relationships/hyperlink" Target="https://podminky.urs.cz/item/CS_URS_2025_02/894812232" TargetMode="External"/><Relationship Id="rId32" Type="http://schemas.openxmlformats.org/officeDocument/2006/relationships/hyperlink" Target="https://podminky.urs.cz/item/CS_URS_2025_02/897173112" TargetMode="External"/><Relationship Id="rId37" Type="http://schemas.openxmlformats.org/officeDocument/2006/relationships/hyperlink" Target="https://podminky.urs.cz/item/CS_URS_2025_02/721249115" TargetMode="External"/><Relationship Id="rId5" Type="http://schemas.openxmlformats.org/officeDocument/2006/relationships/hyperlink" Target="https://podminky.urs.cz/item/CS_URS_2025_02/132154203" TargetMode="External"/><Relationship Id="rId15" Type="http://schemas.openxmlformats.org/officeDocument/2006/relationships/hyperlink" Target="https://podminky.urs.cz/item/CS_URS_2025_02/174101101" TargetMode="External"/><Relationship Id="rId23" Type="http://schemas.openxmlformats.org/officeDocument/2006/relationships/hyperlink" Target="https://podminky.urs.cz/item/CS_URS_2025_02/894812203" TargetMode="External"/><Relationship Id="rId28" Type="http://schemas.openxmlformats.org/officeDocument/2006/relationships/hyperlink" Target="https://podminky.urs.cz/item/CS_URS_2025_02/894812332" TargetMode="External"/><Relationship Id="rId36" Type="http://schemas.openxmlformats.org/officeDocument/2006/relationships/hyperlink" Target="https://podminky.urs.cz/item/CS_URS_2025_02/711472053" TargetMode="External"/><Relationship Id="rId10" Type="http://schemas.openxmlformats.org/officeDocument/2006/relationships/hyperlink" Target="https://podminky.urs.cz/item/CS_URS_2025_02/162751117" TargetMode="External"/><Relationship Id="rId19" Type="http://schemas.openxmlformats.org/officeDocument/2006/relationships/hyperlink" Target="https://podminky.urs.cz/item/CS_URS_2025_02/871313121" TargetMode="External"/><Relationship Id="rId31" Type="http://schemas.openxmlformats.org/officeDocument/2006/relationships/hyperlink" Target="https://podminky.urs.cz/item/CS_URS_2025_02/897171112" TargetMode="External"/><Relationship Id="rId4" Type="http://schemas.openxmlformats.org/officeDocument/2006/relationships/hyperlink" Target="https://podminky.urs.cz/item/CS_URS_2025_02/131151201" TargetMode="External"/><Relationship Id="rId9" Type="http://schemas.openxmlformats.org/officeDocument/2006/relationships/hyperlink" Target="https://podminky.urs.cz/item/CS_URS_2025_02/162351104" TargetMode="External"/><Relationship Id="rId14" Type="http://schemas.openxmlformats.org/officeDocument/2006/relationships/hyperlink" Target="https://podminky.urs.cz/item/CS_URS_2025_02/171251201" TargetMode="External"/><Relationship Id="rId22" Type="http://schemas.openxmlformats.org/officeDocument/2006/relationships/hyperlink" Target="https://podminky.urs.cz/item/CS_URS_2025_02/894812201" TargetMode="External"/><Relationship Id="rId27" Type="http://schemas.openxmlformats.org/officeDocument/2006/relationships/hyperlink" Target="https://podminky.urs.cz/item/CS_URS_2025_02/894812311" TargetMode="External"/><Relationship Id="rId30" Type="http://schemas.openxmlformats.org/officeDocument/2006/relationships/hyperlink" Target="https://podminky.urs.cz/item/CS_URS_2025_02/894812354" TargetMode="External"/><Relationship Id="rId35" Type="http://schemas.openxmlformats.org/officeDocument/2006/relationships/hyperlink" Target="https://podminky.urs.cz/item/CS_URS_2025_02/919726123" TargetMode="External"/><Relationship Id="rId8" Type="http://schemas.openxmlformats.org/officeDocument/2006/relationships/hyperlink" Target="https://podminky.urs.cz/item/CS_URS_2025_02/161102111" TargetMode="External"/><Relationship Id="rId3" Type="http://schemas.openxmlformats.org/officeDocument/2006/relationships/hyperlink" Target="https://podminky.urs.cz/item/CS_URS_2025_02/120001101" TargetMode="External"/></Relationships>
</file>

<file path=xl/worksheets/_rels/sheet34.xml.rels><?xml version="1.0" encoding="UTF-8" standalone="yes"?>
<Relationships xmlns="http://schemas.openxmlformats.org/package/2006/relationships"><Relationship Id="rId13" Type="http://schemas.openxmlformats.org/officeDocument/2006/relationships/hyperlink" Target="https://podminky.urs.cz/item/CS_URS_2025_02/167151111" TargetMode="External"/><Relationship Id="rId18" Type="http://schemas.openxmlformats.org/officeDocument/2006/relationships/hyperlink" Target="https://podminky.urs.cz/item/CS_URS_2025_02/212752101" TargetMode="External"/><Relationship Id="rId26" Type="http://schemas.openxmlformats.org/officeDocument/2006/relationships/hyperlink" Target="https://podminky.urs.cz/item/CS_URS_2025_02/891212122" TargetMode="External"/><Relationship Id="rId39" Type="http://schemas.openxmlformats.org/officeDocument/2006/relationships/drawing" Target="../drawings/drawing34.xml"/><Relationship Id="rId21" Type="http://schemas.openxmlformats.org/officeDocument/2006/relationships/hyperlink" Target="https://podminky.urs.cz/item/CS_URS_2025_02/452311141" TargetMode="External"/><Relationship Id="rId34" Type="http://schemas.openxmlformats.org/officeDocument/2006/relationships/hyperlink" Target="https://podminky.urs.cz/item/CS_URS_2025_02/894410213" TargetMode="External"/><Relationship Id="rId7" Type="http://schemas.openxmlformats.org/officeDocument/2006/relationships/hyperlink" Target="https://podminky.urs.cz/item/CS_URS_2025_02/151101101" TargetMode="External"/><Relationship Id="rId12" Type="http://schemas.openxmlformats.org/officeDocument/2006/relationships/hyperlink" Target="https://podminky.urs.cz/item/CS_URS_2025_02/162751119" TargetMode="External"/><Relationship Id="rId17" Type="http://schemas.openxmlformats.org/officeDocument/2006/relationships/hyperlink" Target="https://podminky.urs.cz/item/CS_URS_2025_02/175151101" TargetMode="External"/><Relationship Id="rId25" Type="http://schemas.openxmlformats.org/officeDocument/2006/relationships/hyperlink" Target="https://podminky.urs.cz/item/CS_URS_2025_02/877420320" TargetMode="External"/><Relationship Id="rId33" Type="http://schemas.openxmlformats.org/officeDocument/2006/relationships/hyperlink" Target="https://podminky.urs.cz/item/CS_URS_2025_02/894410212" TargetMode="External"/><Relationship Id="rId38" Type="http://schemas.openxmlformats.org/officeDocument/2006/relationships/hyperlink" Target="https://podminky.urs.cz/item/CS_URS_2025_02/998276101" TargetMode="External"/><Relationship Id="rId2" Type="http://schemas.openxmlformats.org/officeDocument/2006/relationships/hyperlink" Target="https://podminky.urs.cz/item/CS_URS_2025_02/115101301" TargetMode="External"/><Relationship Id="rId16" Type="http://schemas.openxmlformats.org/officeDocument/2006/relationships/hyperlink" Target="https://podminky.urs.cz/item/CS_URS_2025_02/174101101" TargetMode="External"/><Relationship Id="rId20" Type="http://schemas.openxmlformats.org/officeDocument/2006/relationships/hyperlink" Target="https://podminky.urs.cz/item/CS_URS_2025_02/452112112" TargetMode="External"/><Relationship Id="rId29" Type="http://schemas.openxmlformats.org/officeDocument/2006/relationships/hyperlink" Target="https://podminky.urs.cz/item/CS_URS_2025_02/892442111" TargetMode="External"/><Relationship Id="rId1" Type="http://schemas.openxmlformats.org/officeDocument/2006/relationships/hyperlink" Target="https://podminky.urs.cz/item/CS_URS_2025_02/115101201" TargetMode="External"/><Relationship Id="rId6" Type="http://schemas.openxmlformats.org/officeDocument/2006/relationships/hyperlink" Target="https://podminky.urs.cz/item/CS_URS_2025_02/132154204" TargetMode="External"/><Relationship Id="rId11" Type="http://schemas.openxmlformats.org/officeDocument/2006/relationships/hyperlink" Target="https://podminky.urs.cz/item/CS_URS_2025_02/162751117" TargetMode="External"/><Relationship Id="rId24" Type="http://schemas.openxmlformats.org/officeDocument/2006/relationships/hyperlink" Target="https://podminky.urs.cz/item/CS_URS_2025_02/871423123" TargetMode="External"/><Relationship Id="rId32" Type="http://schemas.openxmlformats.org/officeDocument/2006/relationships/hyperlink" Target="https://podminky.urs.cz/item/CS_URS_2025_02/894410103" TargetMode="External"/><Relationship Id="rId37" Type="http://schemas.openxmlformats.org/officeDocument/2006/relationships/hyperlink" Target="https://podminky.urs.cz/item/CS_URS_2025_02/899104112" TargetMode="External"/><Relationship Id="rId5" Type="http://schemas.openxmlformats.org/officeDocument/2006/relationships/hyperlink" Target="https://podminky.urs.cz/item/CS_URS_2025_02/131151201" TargetMode="External"/><Relationship Id="rId15" Type="http://schemas.openxmlformats.org/officeDocument/2006/relationships/hyperlink" Target="https://podminky.urs.cz/item/CS_URS_2025_02/171251201" TargetMode="External"/><Relationship Id="rId23" Type="http://schemas.openxmlformats.org/officeDocument/2006/relationships/hyperlink" Target="https://podminky.urs.cz/item/CS_URS_2025_02/871313123" TargetMode="External"/><Relationship Id="rId28" Type="http://schemas.openxmlformats.org/officeDocument/2006/relationships/hyperlink" Target="https://podminky.urs.cz/item/CS_URS_2025_02/892421111" TargetMode="External"/><Relationship Id="rId36" Type="http://schemas.openxmlformats.org/officeDocument/2006/relationships/hyperlink" Target="https://podminky.urs.cz/item/CS_URS_2025_02/894410302" TargetMode="External"/><Relationship Id="rId10" Type="http://schemas.openxmlformats.org/officeDocument/2006/relationships/hyperlink" Target="https://podminky.urs.cz/item/CS_URS_2025_02/162351124" TargetMode="External"/><Relationship Id="rId19" Type="http://schemas.openxmlformats.org/officeDocument/2006/relationships/hyperlink" Target="https://podminky.urs.cz/item/CS_URS_2025_02/359901211" TargetMode="External"/><Relationship Id="rId31" Type="http://schemas.openxmlformats.org/officeDocument/2006/relationships/hyperlink" Target="https://podminky.urs.cz/item/CS_URS_2025_02/894410102" TargetMode="External"/><Relationship Id="rId4" Type="http://schemas.openxmlformats.org/officeDocument/2006/relationships/hyperlink" Target="https://podminky.urs.cz/item/CS_URS_2025_02/120001101" TargetMode="External"/><Relationship Id="rId9" Type="http://schemas.openxmlformats.org/officeDocument/2006/relationships/hyperlink" Target="https://podminky.urs.cz/item/CS_URS_2025_02/161102111" TargetMode="External"/><Relationship Id="rId14" Type="http://schemas.openxmlformats.org/officeDocument/2006/relationships/hyperlink" Target="https://podminky.urs.cz/item/CS_URS_2025_02/171201231" TargetMode="External"/><Relationship Id="rId22" Type="http://schemas.openxmlformats.org/officeDocument/2006/relationships/hyperlink" Target="https://podminky.urs.cz/item/CS_URS_2025_02/564231111" TargetMode="External"/><Relationship Id="rId27" Type="http://schemas.openxmlformats.org/officeDocument/2006/relationships/hyperlink" Target="https://podminky.urs.cz/item/CS_URS_2025_02/892351111" TargetMode="External"/><Relationship Id="rId30" Type="http://schemas.openxmlformats.org/officeDocument/2006/relationships/hyperlink" Target="https://podminky.urs.cz/item/CS_URS_2025_02/894118001" TargetMode="External"/><Relationship Id="rId35" Type="http://schemas.openxmlformats.org/officeDocument/2006/relationships/hyperlink" Target="https://podminky.urs.cz/item/CS_URS_2025_02/894410232" TargetMode="External"/><Relationship Id="rId8" Type="http://schemas.openxmlformats.org/officeDocument/2006/relationships/hyperlink" Target="https://podminky.urs.cz/item/CS_URS_2025_02/151101111" TargetMode="External"/><Relationship Id="rId3" Type="http://schemas.openxmlformats.org/officeDocument/2006/relationships/hyperlink" Target="https://podminky.urs.cz/item/CS_URS_2025_02/119001406" TargetMode="Externa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8" Type="http://schemas.openxmlformats.org/officeDocument/2006/relationships/hyperlink" Target="https://podminky.urs.cz/item/CS_URS_2025_02/039002000" TargetMode="External"/><Relationship Id="rId13" Type="http://schemas.openxmlformats.org/officeDocument/2006/relationships/drawing" Target="../drawings/drawing41.xml"/><Relationship Id="rId3" Type="http://schemas.openxmlformats.org/officeDocument/2006/relationships/hyperlink" Target="https://podminky.urs.cz/item/CS_URS_2025_02/013244000" TargetMode="External"/><Relationship Id="rId7" Type="http://schemas.openxmlformats.org/officeDocument/2006/relationships/hyperlink" Target="https://podminky.urs.cz/item/CS_URS_2025_02/035103001" TargetMode="External"/><Relationship Id="rId12" Type="http://schemas.openxmlformats.org/officeDocument/2006/relationships/hyperlink" Target="https://podminky.urs.cz/item/CS_URS_2025_02/090001000" TargetMode="External"/><Relationship Id="rId2" Type="http://schemas.openxmlformats.org/officeDocument/2006/relationships/hyperlink" Target="https://podminky.urs.cz/item/CS_URS_2025_02/012303000" TargetMode="External"/><Relationship Id="rId1" Type="http://schemas.openxmlformats.org/officeDocument/2006/relationships/hyperlink" Target="https://podminky.urs.cz/item/CS_URS_2025_02/012103000" TargetMode="External"/><Relationship Id="rId6" Type="http://schemas.openxmlformats.org/officeDocument/2006/relationships/hyperlink" Target="https://podminky.urs.cz/item/CS_URS_2025_02/030001000" TargetMode="External"/><Relationship Id="rId11" Type="http://schemas.openxmlformats.org/officeDocument/2006/relationships/hyperlink" Target="https://podminky.urs.cz/item/CS_URS_2025_02/071103000" TargetMode="External"/><Relationship Id="rId5" Type="http://schemas.openxmlformats.org/officeDocument/2006/relationships/hyperlink" Target="https://podminky.urs.cz/item/CS_URS_2025_02/020001000" TargetMode="External"/><Relationship Id="rId10" Type="http://schemas.openxmlformats.org/officeDocument/2006/relationships/hyperlink" Target="https://podminky.urs.cz/item/CS_URS_2025_02/045002000" TargetMode="External"/><Relationship Id="rId4" Type="http://schemas.openxmlformats.org/officeDocument/2006/relationships/hyperlink" Target="https://podminky.urs.cz/item/CS_URS_2025_02/013254000" TargetMode="External"/><Relationship Id="rId9" Type="http://schemas.openxmlformats.org/officeDocument/2006/relationships/hyperlink" Target="https://podminky.urs.cz/item/CS_URS_2025_02/043103000" TargetMode="Externa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CM143"/>
  <sheetViews>
    <sheetView showGridLines="0" tabSelected="1" workbookViewId="0"/>
  </sheetViews>
  <sheetFormatPr defaultRowHeight="15"/>
  <cols>
    <col min="1" max="1" width="8.33203125" customWidth="1"/>
    <col min="2" max="2" width="1.6640625" customWidth="1"/>
    <col min="3" max="3" width="4.1640625" customWidth="1"/>
    <col min="4" max="33" width="2.6640625" customWidth="1"/>
    <col min="34" max="34" width="3.33203125" customWidth="1"/>
    <col min="35" max="35" width="31.6640625" customWidth="1"/>
    <col min="36" max="37" width="2.5" customWidth="1"/>
    <col min="38" max="38" width="8.33203125" customWidth="1"/>
    <col min="39" max="39" width="3.33203125" customWidth="1"/>
    <col min="40" max="40" width="13.33203125" customWidth="1"/>
    <col min="41" max="41" width="7.5" customWidth="1"/>
    <col min="42" max="42" width="4.1640625" customWidth="1"/>
    <col min="43" max="43" width="15.6640625" hidden="1" customWidth="1"/>
    <col min="44" max="44" width="13.6640625" customWidth="1"/>
    <col min="45" max="47" width="25.83203125" hidden="1" customWidth="1"/>
    <col min="48" max="49" width="21.6640625" hidden="1" customWidth="1"/>
    <col min="50" max="51" width="25" hidden="1" customWidth="1"/>
    <col min="52" max="52" width="21.6640625" hidden="1" customWidth="1"/>
    <col min="53" max="53" width="19.1640625" hidden="1" customWidth="1"/>
    <col min="54" max="54" width="25" hidden="1" customWidth="1"/>
    <col min="55" max="55" width="21.6640625" hidden="1" customWidth="1"/>
    <col min="56" max="56" width="19.1640625" hidden="1" customWidth="1"/>
    <col min="57" max="57" width="66.5" customWidth="1"/>
    <col min="71" max="91" width="9.33203125" hidden="1"/>
  </cols>
  <sheetData>
    <row r="1" spans="1:74" ht="11.25">
      <c r="A1" s="16" t="s">
        <v>0</v>
      </c>
      <c r="AZ1" s="16" t="s">
        <v>1</v>
      </c>
      <c r="BA1" s="16" t="s">
        <v>2</v>
      </c>
      <c r="BB1" s="16" t="s">
        <v>1</v>
      </c>
      <c r="BT1" s="16" t="s">
        <v>3</v>
      </c>
      <c r="BU1" s="16" t="s">
        <v>3</v>
      </c>
      <c r="BV1" s="16" t="s">
        <v>4</v>
      </c>
    </row>
    <row r="2" spans="1:74" ht="36.950000000000003" customHeight="1">
      <c r="AR2" s="223" t="s">
        <v>5</v>
      </c>
      <c r="AS2" s="208"/>
      <c r="AT2" s="208"/>
      <c r="AU2" s="208"/>
      <c r="AV2" s="208"/>
      <c r="AW2" s="208"/>
      <c r="AX2" s="208"/>
      <c r="AY2" s="208"/>
      <c r="AZ2" s="208"/>
      <c r="BA2" s="208"/>
      <c r="BB2" s="208"/>
      <c r="BC2" s="208"/>
      <c r="BD2" s="208"/>
      <c r="BE2" s="208"/>
      <c r="BS2" s="17" t="s">
        <v>6</v>
      </c>
      <c r="BT2" s="17" t="s">
        <v>7</v>
      </c>
    </row>
    <row r="3" spans="1:74" ht="6.95" customHeight="1">
      <c r="B3" s="18"/>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c r="AK3" s="19"/>
      <c r="AL3" s="19"/>
      <c r="AM3" s="19"/>
      <c r="AN3" s="19"/>
      <c r="AO3" s="19"/>
      <c r="AP3" s="19"/>
      <c r="AQ3" s="19"/>
      <c r="AR3" s="20"/>
      <c r="BS3" s="17" t="s">
        <v>6</v>
      </c>
      <c r="BT3" s="17" t="s">
        <v>8</v>
      </c>
    </row>
    <row r="4" spans="1:74" ht="24.95" customHeight="1">
      <c r="B4" s="20"/>
      <c r="D4" s="21" t="s">
        <v>9</v>
      </c>
      <c r="AR4" s="20"/>
      <c r="AS4" s="22" t="s">
        <v>10</v>
      </c>
      <c r="BE4" s="23" t="s">
        <v>11</v>
      </c>
      <c r="BS4" s="17" t="s">
        <v>12</v>
      </c>
    </row>
    <row r="5" spans="1:74" ht="12" customHeight="1">
      <c r="B5" s="20"/>
      <c r="D5" s="24" t="s">
        <v>13</v>
      </c>
      <c r="K5" s="207" t="s">
        <v>14</v>
      </c>
      <c r="L5" s="208"/>
      <c r="M5" s="208"/>
      <c r="N5" s="208"/>
      <c r="O5" s="208"/>
      <c r="P5" s="208"/>
      <c r="Q5" s="208"/>
      <c r="R5" s="208"/>
      <c r="S5" s="208"/>
      <c r="T5" s="208"/>
      <c r="U5" s="208"/>
      <c r="V5" s="208"/>
      <c r="W5" s="208"/>
      <c r="X5" s="208"/>
      <c r="Y5" s="208"/>
      <c r="Z5" s="208"/>
      <c r="AA5" s="208"/>
      <c r="AB5" s="208"/>
      <c r="AC5" s="208"/>
      <c r="AD5" s="208"/>
      <c r="AE5" s="208"/>
      <c r="AF5" s="208"/>
      <c r="AG5" s="208"/>
      <c r="AH5" s="208"/>
      <c r="AI5" s="208"/>
      <c r="AJ5" s="208"/>
      <c r="AK5" s="208"/>
      <c r="AL5" s="208"/>
      <c r="AM5" s="208"/>
      <c r="AN5" s="208"/>
      <c r="AO5" s="208"/>
      <c r="AR5" s="20"/>
      <c r="BE5" s="204" t="s">
        <v>15</v>
      </c>
      <c r="BS5" s="17" t="s">
        <v>6</v>
      </c>
    </row>
    <row r="6" spans="1:74" ht="36.950000000000003" customHeight="1">
      <c r="B6" s="20"/>
      <c r="D6" s="26" t="s">
        <v>16</v>
      </c>
      <c r="K6" s="209" t="s">
        <v>17</v>
      </c>
      <c r="L6" s="208"/>
      <c r="M6" s="208"/>
      <c r="N6" s="208"/>
      <c r="O6" s="208"/>
      <c r="P6" s="208"/>
      <c r="Q6" s="208"/>
      <c r="R6" s="208"/>
      <c r="S6" s="208"/>
      <c r="T6" s="208"/>
      <c r="U6" s="208"/>
      <c r="V6" s="208"/>
      <c r="W6" s="208"/>
      <c r="X6" s="208"/>
      <c r="Y6" s="208"/>
      <c r="Z6" s="208"/>
      <c r="AA6" s="208"/>
      <c r="AB6" s="208"/>
      <c r="AC6" s="208"/>
      <c r="AD6" s="208"/>
      <c r="AE6" s="208"/>
      <c r="AF6" s="208"/>
      <c r="AG6" s="208"/>
      <c r="AH6" s="208"/>
      <c r="AI6" s="208"/>
      <c r="AJ6" s="208"/>
      <c r="AK6" s="208"/>
      <c r="AL6" s="208"/>
      <c r="AM6" s="208"/>
      <c r="AN6" s="208"/>
      <c r="AO6" s="208"/>
      <c r="AR6" s="20"/>
      <c r="BE6" s="205"/>
      <c r="BS6" s="17" t="s">
        <v>6</v>
      </c>
    </row>
    <row r="7" spans="1:74" ht="12" customHeight="1">
      <c r="B7" s="20"/>
      <c r="D7" s="27" t="s">
        <v>18</v>
      </c>
      <c r="K7" s="25" t="s">
        <v>1</v>
      </c>
      <c r="AK7" s="27" t="s">
        <v>19</v>
      </c>
      <c r="AN7" s="25" t="s">
        <v>1</v>
      </c>
      <c r="AR7" s="20"/>
      <c r="BE7" s="205"/>
      <c r="BS7" s="17" t="s">
        <v>6</v>
      </c>
    </row>
    <row r="8" spans="1:74" ht="12" customHeight="1">
      <c r="B8" s="20"/>
      <c r="D8" s="27" t="s">
        <v>20</v>
      </c>
      <c r="K8" s="25" t="s">
        <v>21</v>
      </c>
      <c r="AK8" s="27" t="s">
        <v>22</v>
      </c>
      <c r="AN8" s="28" t="s">
        <v>23</v>
      </c>
      <c r="AR8" s="20"/>
      <c r="BE8" s="205"/>
      <c r="BS8" s="17" t="s">
        <v>6</v>
      </c>
    </row>
    <row r="9" spans="1:74" ht="14.45" customHeight="1">
      <c r="B9" s="20"/>
      <c r="AR9" s="20"/>
      <c r="BE9" s="205"/>
      <c r="BS9" s="17" t="s">
        <v>6</v>
      </c>
    </row>
    <row r="10" spans="1:74" ht="12" customHeight="1">
      <c r="B10" s="20"/>
      <c r="D10" s="27" t="s">
        <v>24</v>
      </c>
      <c r="AK10" s="27" t="s">
        <v>25</v>
      </c>
      <c r="AN10" s="25" t="s">
        <v>1</v>
      </c>
      <c r="AR10" s="20"/>
      <c r="BE10" s="205"/>
      <c r="BS10" s="17" t="s">
        <v>6</v>
      </c>
    </row>
    <row r="11" spans="1:74" ht="18.399999999999999" customHeight="1">
      <c r="B11" s="20"/>
      <c r="E11" s="25" t="s">
        <v>26</v>
      </c>
      <c r="AK11" s="27" t="s">
        <v>27</v>
      </c>
      <c r="AN11" s="25" t="s">
        <v>1</v>
      </c>
      <c r="AR11" s="20"/>
      <c r="BE11" s="205"/>
      <c r="BS11" s="17" t="s">
        <v>6</v>
      </c>
    </row>
    <row r="12" spans="1:74" ht="6.95" customHeight="1">
      <c r="B12" s="20"/>
      <c r="AR12" s="20"/>
      <c r="BE12" s="205"/>
      <c r="BS12" s="17" t="s">
        <v>6</v>
      </c>
    </row>
    <row r="13" spans="1:74" ht="12" customHeight="1">
      <c r="B13" s="20"/>
      <c r="D13" s="27" t="s">
        <v>28</v>
      </c>
      <c r="AK13" s="27" t="s">
        <v>25</v>
      </c>
      <c r="AN13" s="29" t="s">
        <v>29</v>
      </c>
      <c r="AR13" s="20"/>
      <c r="BE13" s="205"/>
      <c r="BS13" s="17" t="s">
        <v>6</v>
      </c>
    </row>
    <row r="14" spans="1:74" ht="12.75">
      <c r="B14" s="20"/>
      <c r="E14" s="210" t="s">
        <v>29</v>
      </c>
      <c r="F14" s="211"/>
      <c r="G14" s="211"/>
      <c r="H14" s="211"/>
      <c r="I14" s="211"/>
      <c r="J14" s="211"/>
      <c r="K14" s="211"/>
      <c r="L14" s="211"/>
      <c r="M14" s="211"/>
      <c r="N14" s="211"/>
      <c r="O14" s="211"/>
      <c r="P14" s="211"/>
      <c r="Q14" s="211"/>
      <c r="R14" s="211"/>
      <c r="S14" s="211"/>
      <c r="T14" s="211"/>
      <c r="U14" s="211"/>
      <c r="V14" s="211"/>
      <c r="W14" s="211"/>
      <c r="X14" s="211"/>
      <c r="Y14" s="211"/>
      <c r="Z14" s="211"/>
      <c r="AA14" s="211"/>
      <c r="AB14" s="211"/>
      <c r="AC14" s="211"/>
      <c r="AD14" s="211"/>
      <c r="AE14" s="211"/>
      <c r="AF14" s="211"/>
      <c r="AG14" s="211"/>
      <c r="AH14" s="211"/>
      <c r="AI14" s="211"/>
      <c r="AJ14" s="211"/>
      <c r="AK14" s="27" t="s">
        <v>27</v>
      </c>
      <c r="AN14" s="29" t="s">
        <v>29</v>
      </c>
      <c r="AR14" s="20"/>
      <c r="BE14" s="205"/>
      <c r="BS14" s="17" t="s">
        <v>6</v>
      </c>
    </row>
    <row r="15" spans="1:74" ht="6.95" customHeight="1">
      <c r="B15" s="20"/>
      <c r="AR15" s="20"/>
      <c r="BE15" s="205"/>
      <c r="BS15" s="17" t="s">
        <v>3</v>
      </c>
    </row>
    <row r="16" spans="1:74" ht="12" customHeight="1">
      <c r="B16" s="20"/>
      <c r="D16" s="27" t="s">
        <v>30</v>
      </c>
      <c r="AK16" s="27" t="s">
        <v>25</v>
      </c>
      <c r="AN16" s="25" t="s">
        <v>1</v>
      </c>
      <c r="AR16" s="20"/>
      <c r="BE16" s="205"/>
      <c r="BS16" s="17" t="s">
        <v>3</v>
      </c>
    </row>
    <row r="17" spans="2:71" ht="18.399999999999999" customHeight="1">
      <c r="B17" s="20"/>
      <c r="E17" s="25" t="s">
        <v>31</v>
      </c>
      <c r="AK17" s="27" t="s">
        <v>27</v>
      </c>
      <c r="AN17" s="25" t="s">
        <v>1</v>
      </c>
      <c r="AR17" s="20"/>
      <c r="BE17" s="205"/>
      <c r="BS17" s="17" t="s">
        <v>32</v>
      </c>
    </row>
    <row r="18" spans="2:71" ht="6.95" customHeight="1">
      <c r="B18" s="20"/>
      <c r="AR18" s="20"/>
      <c r="BE18" s="205"/>
      <c r="BS18" s="17" t="s">
        <v>6</v>
      </c>
    </row>
    <row r="19" spans="2:71" ht="12" customHeight="1">
      <c r="B19" s="20"/>
      <c r="D19" s="27" t="s">
        <v>33</v>
      </c>
      <c r="AK19" s="27" t="s">
        <v>25</v>
      </c>
      <c r="AN19" s="25" t="s">
        <v>1</v>
      </c>
      <c r="AR19" s="20"/>
      <c r="BE19" s="205"/>
      <c r="BS19" s="17" t="s">
        <v>6</v>
      </c>
    </row>
    <row r="20" spans="2:71" ht="18.399999999999999" customHeight="1">
      <c r="B20" s="20"/>
      <c r="E20" s="25" t="s">
        <v>21</v>
      </c>
      <c r="AK20" s="27" t="s">
        <v>27</v>
      </c>
      <c r="AN20" s="25" t="s">
        <v>1</v>
      </c>
      <c r="AR20" s="20"/>
      <c r="BE20" s="205"/>
      <c r="BS20" s="17" t="s">
        <v>32</v>
      </c>
    </row>
    <row r="21" spans="2:71" ht="6.95" customHeight="1">
      <c r="B21" s="20"/>
      <c r="AR21" s="20"/>
      <c r="BE21" s="205"/>
    </row>
    <row r="22" spans="2:71" ht="12" customHeight="1">
      <c r="B22" s="20"/>
      <c r="D22" s="27" t="s">
        <v>34</v>
      </c>
      <c r="AR22" s="20"/>
      <c r="BE22" s="205"/>
    </row>
    <row r="23" spans="2:71" ht="107.25" customHeight="1">
      <c r="B23" s="20"/>
      <c r="E23" s="212" t="s">
        <v>35</v>
      </c>
      <c r="F23" s="212"/>
      <c r="G23" s="212"/>
      <c r="H23" s="212"/>
      <c r="I23" s="212"/>
      <c r="J23" s="212"/>
      <c r="K23" s="212"/>
      <c r="L23" s="212"/>
      <c r="M23" s="212"/>
      <c r="N23" s="212"/>
      <c r="O23" s="212"/>
      <c r="P23" s="212"/>
      <c r="Q23" s="212"/>
      <c r="R23" s="212"/>
      <c r="S23" s="212"/>
      <c r="T23" s="212"/>
      <c r="U23" s="212"/>
      <c r="V23" s="212"/>
      <c r="W23" s="212"/>
      <c r="X23" s="212"/>
      <c r="Y23" s="212"/>
      <c r="Z23" s="212"/>
      <c r="AA23" s="212"/>
      <c r="AB23" s="212"/>
      <c r="AC23" s="212"/>
      <c r="AD23" s="212"/>
      <c r="AE23" s="212"/>
      <c r="AF23" s="212"/>
      <c r="AG23" s="212"/>
      <c r="AH23" s="212"/>
      <c r="AI23" s="212"/>
      <c r="AJ23" s="212"/>
      <c r="AK23" s="212"/>
      <c r="AL23" s="212"/>
      <c r="AM23" s="212"/>
      <c r="AN23" s="212"/>
      <c r="AR23" s="20"/>
      <c r="BE23" s="205"/>
    </row>
    <row r="24" spans="2:71" ht="6.95" customHeight="1">
      <c r="B24" s="20"/>
      <c r="AR24" s="20"/>
      <c r="BE24" s="205"/>
    </row>
    <row r="25" spans="2:71" ht="6.95" customHeight="1">
      <c r="B25" s="20"/>
      <c r="D25" s="31"/>
      <c r="E25" s="31"/>
      <c r="F25" s="31"/>
      <c r="G25" s="31"/>
      <c r="H25" s="31"/>
      <c r="I25" s="31"/>
      <c r="J25" s="31"/>
      <c r="K25" s="31"/>
      <c r="L25" s="31"/>
      <c r="M25" s="31"/>
      <c r="N25" s="31"/>
      <c r="O25" s="31"/>
      <c r="P25" s="31"/>
      <c r="Q25" s="31"/>
      <c r="R25" s="31"/>
      <c r="S25" s="31"/>
      <c r="T25" s="31"/>
      <c r="U25" s="31"/>
      <c r="V25" s="31"/>
      <c r="W25" s="31"/>
      <c r="X25" s="31"/>
      <c r="Y25" s="31"/>
      <c r="Z25" s="31"/>
      <c r="AA25" s="31"/>
      <c r="AB25" s="31"/>
      <c r="AC25" s="31"/>
      <c r="AD25" s="31"/>
      <c r="AE25" s="31"/>
      <c r="AF25" s="31"/>
      <c r="AG25" s="31"/>
      <c r="AH25" s="31"/>
      <c r="AI25" s="31"/>
      <c r="AJ25" s="31"/>
      <c r="AK25" s="31"/>
      <c r="AL25" s="31"/>
      <c r="AM25" s="31"/>
      <c r="AN25" s="31"/>
      <c r="AO25" s="31"/>
      <c r="AR25" s="20"/>
      <c r="BE25" s="205"/>
    </row>
    <row r="26" spans="2:71" s="1" customFormat="1" ht="25.9" customHeight="1">
      <c r="B26" s="32"/>
      <c r="D26" s="33" t="s">
        <v>36</v>
      </c>
      <c r="E26" s="34"/>
      <c r="F26" s="34"/>
      <c r="G26" s="34"/>
      <c r="H26" s="34"/>
      <c r="I26" s="34"/>
      <c r="J26" s="34"/>
      <c r="K26" s="34"/>
      <c r="L26" s="34"/>
      <c r="M26" s="34"/>
      <c r="N26" s="34"/>
      <c r="O26" s="34"/>
      <c r="P26" s="34"/>
      <c r="Q26" s="34"/>
      <c r="R26" s="34"/>
      <c r="S26" s="34"/>
      <c r="T26" s="34"/>
      <c r="U26" s="34"/>
      <c r="V26" s="34"/>
      <c r="W26" s="34"/>
      <c r="X26" s="34"/>
      <c r="Y26" s="34"/>
      <c r="Z26" s="34"/>
      <c r="AA26" s="34"/>
      <c r="AB26" s="34"/>
      <c r="AC26" s="34"/>
      <c r="AD26" s="34"/>
      <c r="AE26" s="34"/>
      <c r="AF26" s="34"/>
      <c r="AG26" s="34"/>
      <c r="AH26" s="34"/>
      <c r="AI26" s="34"/>
      <c r="AJ26" s="34"/>
      <c r="AK26" s="213">
        <f>ROUND(AG94,2)</f>
        <v>0</v>
      </c>
      <c r="AL26" s="214"/>
      <c r="AM26" s="214"/>
      <c r="AN26" s="214"/>
      <c r="AO26" s="214"/>
      <c r="AR26" s="32"/>
      <c r="BE26" s="205"/>
    </row>
    <row r="27" spans="2:71" s="1" customFormat="1" ht="6.95" customHeight="1">
      <c r="B27" s="32"/>
      <c r="AR27" s="32"/>
      <c r="BE27" s="205"/>
    </row>
    <row r="28" spans="2:71" s="1" customFormat="1" ht="12.75">
      <c r="B28" s="32"/>
      <c r="L28" s="215" t="s">
        <v>37</v>
      </c>
      <c r="M28" s="215"/>
      <c r="N28" s="215"/>
      <c r="O28" s="215"/>
      <c r="P28" s="215"/>
      <c r="W28" s="215" t="s">
        <v>38</v>
      </c>
      <c r="X28" s="215"/>
      <c r="Y28" s="215"/>
      <c r="Z28" s="215"/>
      <c r="AA28" s="215"/>
      <c r="AB28" s="215"/>
      <c r="AC28" s="215"/>
      <c r="AD28" s="215"/>
      <c r="AE28" s="215"/>
      <c r="AK28" s="215" t="s">
        <v>39</v>
      </c>
      <c r="AL28" s="215"/>
      <c r="AM28" s="215"/>
      <c r="AN28" s="215"/>
      <c r="AO28" s="215"/>
      <c r="AR28" s="32"/>
      <c r="BE28" s="205"/>
    </row>
    <row r="29" spans="2:71" s="2" customFormat="1" ht="14.45" customHeight="1">
      <c r="B29" s="36"/>
      <c r="D29" s="27" t="s">
        <v>40</v>
      </c>
      <c r="F29" s="27" t="s">
        <v>41</v>
      </c>
      <c r="L29" s="218">
        <v>0.21</v>
      </c>
      <c r="M29" s="217"/>
      <c r="N29" s="217"/>
      <c r="O29" s="217"/>
      <c r="P29" s="217"/>
      <c r="W29" s="216">
        <f>ROUND(AZ94, 2)</f>
        <v>0</v>
      </c>
      <c r="X29" s="217"/>
      <c r="Y29" s="217"/>
      <c r="Z29" s="217"/>
      <c r="AA29" s="217"/>
      <c r="AB29" s="217"/>
      <c r="AC29" s="217"/>
      <c r="AD29" s="217"/>
      <c r="AE29" s="217"/>
      <c r="AK29" s="216">
        <f>ROUND(AV94, 2)</f>
        <v>0</v>
      </c>
      <c r="AL29" s="217"/>
      <c r="AM29" s="217"/>
      <c r="AN29" s="217"/>
      <c r="AO29" s="217"/>
      <c r="AR29" s="36"/>
      <c r="BE29" s="206"/>
    </row>
    <row r="30" spans="2:71" s="2" customFormat="1" ht="14.45" customHeight="1">
      <c r="B30" s="36"/>
      <c r="F30" s="27" t="s">
        <v>42</v>
      </c>
      <c r="L30" s="218">
        <v>0.12</v>
      </c>
      <c r="M30" s="217"/>
      <c r="N30" s="217"/>
      <c r="O30" s="217"/>
      <c r="P30" s="217"/>
      <c r="W30" s="216">
        <f>ROUND(BA94, 2)</f>
        <v>0</v>
      </c>
      <c r="X30" s="217"/>
      <c r="Y30" s="217"/>
      <c r="Z30" s="217"/>
      <c r="AA30" s="217"/>
      <c r="AB30" s="217"/>
      <c r="AC30" s="217"/>
      <c r="AD30" s="217"/>
      <c r="AE30" s="217"/>
      <c r="AK30" s="216">
        <f>ROUND(AW94, 2)</f>
        <v>0</v>
      </c>
      <c r="AL30" s="217"/>
      <c r="AM30" s="217"/>
      <c r="AN30" s="217"/>
      <c r="AO30" s="217"/>
      <c r="AR30" s="36"/>
      <c r="BE30" s="206"/>
    </row>
    <row r="31" spans="2:71" s="2" customFormat="1" ht="14.45" hidden="1" customHeight="1">
      <c r="B31" s="36"/>
      <c r="F31" s="27" t="s">
        <v>43</v>
      </c>
      <c r="L31" s="218">
        <v>0.21</v>
      </c>
      <c r="M31" s="217"/>
      <c r="N31" s="217"/>
      <c r="O31" s="217"/>
      <c r="P31" s="217"/>
      <c r="W31" s="216">
        <f>ROUND(BB94, 2)</f>
        <v>0</v>
      </c>
      <c r="X31" s="217"/>
      <c r="Y31" s="217"/>
      <c r="Z31" s="217"/>
      <c r="AA31" s="217"/>
      <c r="AB31" s="217"/>
      <c r="AC31" s="217"/>
      <c r="AD31" s="217"/>
      <c r="AE31" s="217"/>
      <c r="AK31" s="216">
        <v>0</v>
      </c>
      <c r="AL31" s="217"/>
      <c r="AM31" s="217"/>
      <c r="AN31" s="217"/>
      <c r="AO31" s="217"/>
      <c r="AR31" s="36"/>
      <c r="BE31" s="206"/>
    </row>
    <row r="32" spans="2:71" s="2" customFormat="1" ht="14.45" hidden="1" customHeight="1">
      <c r="B32" s="36"/>
      <c r="F32" s="27" t="s">
        <v>44</v>
      </c>
      <c r="L32" s="218">
        <v>0.12</v>
      </c>
      <c r="M32" s="217"/>
      <c r="N32" s="217"/>
      <c r="O32" s="217"/>
      <c r="P32" s="217"/>
      <c r="W32" s="216">
        <f>ROUND(BC94, 2)</f>
        <v>0</v>
      </c>
      <c r="X32" s="217"/>
      <c r="Y32" s="217"/>
      <c r="Z32" s="217"/>
      <c r="AA32" s="217"/>
      <c r="AB32" s="217"/>
      <c r="AC32" s="217"/>
      <c r="AD32" s="217"/>
      <c r="AE32" s="217"/>
      <c r="AK32" s="216">
        <v>0</v>
      </c>
      <c r="AL32" s="217"/>
      <c r="AM32" s="217"/>
      <c r="AN32" s="217"/>
      <c r="AO32" s="217"/>
      <c r="AR32" s="36"/>
      <c r="BE32" s="206"/>
    </row>
    <row r="33" spans="2:57" s="2" customFormat="1" ht="14.45" hidden="1" customHeight="1">
      <c r="B33" s="36"/>
      <c r="F33" s="27" t="s">
        <v>45</v>
      </c>
      <c r="L33" s="218">
        <v>0</v>
      </c>
      <c r="M33" s="217"/>
      <c r="N33" s="217"/>
      <c r="O33" s="217"/>
      <c r="P33" s="217"/>
      <c r="W33" s="216">
        <f>ROUND(BD94, 2)</f>
        <v>0</v>
      </c>
      <c r="X33" s="217"/>
      <c r="Y33" s="217"/>
      <c r="Z33" s="217"/>
      <c r="AA33" s="217"/>
      <c r="AB33" s="217"/>
      <c r="AC33" s="217"/>
      <c r="AD33" s="217"/>
      <c r="AE33" s="217"/>
      <c r="AK33" s="216">
        <v>0</v>
      </c>
      <c r="AL33" s="217"/>
      <c r="AM33" s="217"/>
      <c r="AN33" s="217"/>
      <c r="AO33" s="217"/>
      <c r="AR33" s="36"/>
      <c r="BE33" s="206"/>
    </row>
    <row r="34" spans="2:57" s="1" customFormat="1" ht="6.95" customHeight="1">
      <c r="B34" s="32"/>
      <c r="AR34" s="32"/>
      <c r="BE34" s="205"/>
    </row>
    <row r="35" spans="2:57" s="1" customFormat="1" ht="25.9" customHeight="1">
      <c r="B35" s="32"/>
      <c r="C35" s="37"/>
      <c r="D35" s="38" t="s">
        <v>46</v>
      </c>
      <c r="E35" s="39"/>
      <c r="F35" s="39"/>
      <c r="G35" s="39"/>
      <c r="H35" s="39"/>
      <c r="I35" s="39"/>
      <c r="J35" s="39"/>
      <c r="K35" s="39"/>
      <c r="L35" s="39"/>
      <c r="M35" s="39"/>
      <c r="N35" s="39"/>
      <c r="O35" s="39"/>
      <c r="P35" s="39"/>
      <c r="Q35" s="39"/>
      <c r="R35" s="39"/>
      <c r="S35" s="39"/>
      <c r="T35" s="40" t="s">
        <v>47</v>
      </c>
      <c r="U35" s="39"/>
      <c r="V35" s="39"/>
      <c r="W35" s="39"/>
      <c r="X35" s="222" t="s">
        <v>48</v>
      </c>
      <c r="Y35" s="220"/>
      <c r="Z35" s="220"/>
      <c r="AA35" s="220"/>
      <c r="AB35" s="220"/>
      <c r="AC35" s="39"/>
      <c r="AD35" s="39"/>
      <c r="AE35" s="39"/>
      <c r="AF35" s="39"/>
      <c r="AG35" s="39"/>
      <c r="AH35" s="39"/>
      <c r="AI35" s="39"/>
      <c r="AJ35" s="39"/>
      <c r="AK35" s="219">
        <f>SUM(AK26:AK33)</f>
        <v>0</v>
      </c>
      <c r="AL35" s="220"/>
      <c r="AM35" s="220"/>
      <c r="AN35" s="220"/>
      <c r="AO35" s="221"/>
      <c r="AP35" s="37"/>
      <c r="AQ35" s="37"/>
      <c r="AR35" s="32"/>
    </row>
    <row r="36" spans="2:57" s="1" customFormat="1" ht="6.95" customHeight="1">
      <c r="B36" s="32"/>
      <c r="AR36" s="32"/>
    </row>
    <row r="37" spans="2:57" s="1" customFormat="1" ht="14.45" customHeight="1">
      <c r="B37" s="32"/>
      <c r="AR37" s="32"/>
    </row>
    <row r="38" spans="2:57" ht="14.45" customHeight="1">
      <c r="B38" s="20"/>
      <c r="AR38" s="20"/>
    </row>
    <row r="39" spans="2:57" ht="14.45" customHeight="1">
      <c r="B39" s="20"/>
      <c r="AR39" s="20"/>
    </row>
    <row r="40" spans="2:57" ht="14.45" customHeight="1">
      <c r="B40" s="20"/>
      <c r="AR40" s="20"/>
    </row>
    <row r="41" spans="2:57" ht="14.45" customHeight="1">
      <c r="B41" s="20"/>
      <c r="AR41" s="20"/>
    </row>
    <row r="42" spans="2:57" ht="14.45" customHeight="1">
      <c r="B42" s="20"/>
      <c r="AR42" s="20"/>
    </row>
    <row r="43" spans="2:57" ht="14.45" customHeight="1">
      <c r="B43" s="20"/>
      <c r="AR43" s="20"/>
    </row>
    <row r="44" spans="2:57" ht="14.45" customHeight="1">
      <c r="B44" s="20"/>
      <c r="AR44" s="20"/>
    </row>
    <row r="45" spans="2:57" ht="14.45" customHeight="1">
      <c r="B45" s="20"/>
      <c r="AR45" s="20"/>
    </row>
    <row r="46" spans="2:57" ht="14.45" customHeight="1">
      <c r="B46" s="20"/>
      <c r="AR46" s="20"/>
    </row>
    <row r="47" spans="2:57" ht="14.45" customHeight="1">
      <c r="B47" s="20"/>
      <c r="AR47" s="20"/>
    </row>
    <row r="48" spans="2:57" ht="14.45" customHeight="1">
      <c r="B48" s="20"/>
      <c r="AR48" s="20"/>
    </row>
    <row r="49" spans="2:44" s="1" customFormat="1" ht="14.45" customHeight="1">
      <c r="B49" s="32"/>
      <c r="D49" s="41" t="s">
        <v>49</v>
      </c>
      <c r="E49" s="42"/>
      <c r="F49" s="42"/>
      <c r="G49" s="42"/>
      <c r="H49" s="42"/>
      <c r="I49" s="42"/>
      <c r="J49" s="42"/>
      <c r="K49" s="42"/>
      <c r="L49" s="42"/>
      <c r="M49" s="42"/>
      <c r="N49" s="42"/>
      <c r="O49" s="42"/>
      <c r="P49" s="42"/>
      <c r="Q49" s="42"/>
      <c r="R49" s="42"/>
      <c r="S49" s="42"/>
      <c r="T49" s="42"/>
      <c r="U49" s="42"/>
      <c r="V49" s="42"/>
      <c r="W49" s="42"/>
      <c r="X49" s="42"/>
      <c r="Y49" s="42"/>
      <c r="Z49" s="42"/>
      <c r="AA49" s="42"/>
      <c r="AB49" s="42"/>
      <c r="AC49" s="42"/>
      <c r="AD49" s="42"/>
      <c r="AE49" s="42"/>
      <c r="AF49" s="42"/>
      <c r="AG49" s="42"/>
      <c r="AH49" s="41" t="s">
        <v>50</v>
      </c>
      <c r="AI49" s="42"/>
      <c r="AJ49" s="42"/>
      <c r="AK49" s="42"/>
      <c r="AL49" s="42"/>
      <c r="AM49" s="42"/>
      <c r="AN49" s="42"/>
      <c r="AO49" s="42"/>
      <c r="AR49" s="32"/>
    </row>
    <row r="50" spans="2:44" ht="11.25">
      <c r="B50" s="20"/>
      <c r="AR50" s="20"/>
    </row>
    <row r="51" spans="2:44" ht="11.25">
      <c r="B51" s="20"/>
      <c r="AR51" s="20"/>
    </row>
    <row r="52" spans="2:44" ht="11.25">
      <c r="B52" s="20"/>
      <c r="AR52" s="20"/>
    </row>
    <row r="53" spans="2:44" ht="11.25">
      <c r="B53" s="20"/>
      <c r="AR53" s="20"/>
    </row>
    <row r="54" spans="2:44" ht="11.25">
      <c r="B54" s="20"/>
      <c r="AR54" s="20"/>
    </row>
    <row r="55" spans="2:44" ht="11.25">
      <c r="B55" s="20"/>
      <c r="AR55" s="20"/>
    </row>
    <row r="56" spans="2:44" ht="11.25">
      <c r="B56" s="20"/>
      <c r="AR56" s="20"/>
    </row>
    <row r="57" spans="2:44" ht="11.25">
      <c r="B57" s="20"/>
      <c r="AR57" s="20"/>
    </row>
    <row r="58" spans="2:44" ht="11.25">
      <c r="B58" s="20"/>
      <c r="AR58" s="20"/>
    </row>
    <row r="59" spans="2:44" ht="11.25">
      <c r="B59" s="20"/>
      <c r="AR59" s="20"/>
    </row>
    <row r="60" spans="2:44" s="1" customFormat="1" ht="12.75">
      <c r="B60" s="32"/>
      <c r="D60" s="43" t="s">
        <v>51</v>
      </c>
      <c r="E60" s="34"/>
      <c r="F60" s="34"/>
      <c r="G60" s="34"/>
      <c r="H60" s="34"/>
      <c r="I60" s="34"/>
      <c r="J60" s="34"/>
      <c r="K60" s="34"/>
      <c r="L60" s="34"/>
      <c r="M60" s="34"/>
      <c r="N60" s="34"/>
      <c r="O60" s="34"/>
      <c r="P60" s="34"/>
      <c r="Q60" s="34"/>
      <c r="R60" s="34"/>
      <c r="S60" s="34"/>
      <c r="T60" s="34"/>
      <c r="U60" s="34"/>
      <c r="V60" s="43" t="s">
        <v>52</v>
      </c>
      <c r="W60" s="34"/>
      <c r="X60" s="34"/>
      <c r="Y60" s="34"/>
      <c r="Z60" s="34"/>
      <c r="AA60" s="34"/>
      <c r="AB60" s="34"/>
      <c r="AC60" s="34"/>
      <c r="AD60" s="34"/>
      <c r="AE60" s="34"/>
      <c r="AF60" s="34"/>
      <c r="AG60" s="34"/>
      <c r="AH60" s="43" t="s">
        <v>51</v>
      </c>
      <c r="AI60" s="34"/>
      <c r="AJ60" s="34"/>
      <c r="AK60" s="34"/>
      <c r="AL60" s="34"/>
      <c r="AM60" s="43" t="s">
        <v>52</v>
      </c>
      <c r="AN60" s="34"/>
      <c r="AO60" s="34"/>
      <c r="AR60" s="32"/>
    </row>
    <row r="61" spans="2:44" ht="11.25">
      <c r="B61" s="20"/>
      <c r="AR61" s="20"/>
    </row>
    <row r="62" spans="2:44" ht="11.25">
      <c r="B62" s="20"/>
      <c r="AR62" s="20"/>
    </row>
    <row r="63" spans="2:44" ht="11.25">
      <c r="B63" s="20"/>
      <c r="AR63" s="20"/>
    </row>
    <row r="64" spans="2:44" s="1" customFormat="1" ht="12.75">
      <c r="B64" s="32"/>
      <c r="D64" s="41" t="s">
        <v>53</v>
      </c>
      <c r="E64" s="42"/>
      <c r="F64" s="42"/>
      <c r="G64" s="42"/>
      <c r="H64" s="42"/>
      <c r="I64" s="42"/>
      <c r="J64" s="42"/>
      <c r="K64" s="42"/>
      <c r="L64" s="42"/>
      <c r="M64" s="42"/>
      <c r="N64" s="42"/>
      <c r="O64" s="42"/>
      <c r="P64" s="42"/>
      <c r="Q64" s="42"/>
      <c r="R64" s="42"/>
      <c r="S64" s="42"/>
      <c r="T64" s="42"/>
      <c r="U64" s="42"/>
      <c r="V64" s="42"/>
      <c r="W64" s="42"/>
      <c r="X64" s="42"/>
      <c r="Y64" s="42"/>
      <c r="Z64" s="42"/>
      <c r="AA64" s="42"/>
      <c r="AB64" s="42"/>
      <c r="AC64" s="42"/>
      <c r="AD64" s="42"/>
      <c r="AE64" s="42"/>
      <c r="AF64" s="42"/>
      <c r="AG64" s="42"/>
      <c r="AH64" s="41" t="s">
        <v>54</v>
      </c>
      <c r="AI64" s="42"/>
      <c r="AJ64" s="42"/>
      <c r="AK64" s="42"/>
      <c r="AL64" s="42"/>
      <c r="AM64" s="42"/>
      <c r="AN64" s="42"/>
      <c r="AO64" s="42"/>
      <c r="AR64" s="32"/>
    </row>
    <row r="65" spans="2:44" ht="11.25">
      <c r="B65" s="20"/>
      <c r="AR65" s="20"/>
    </row>
    <row r="66" spans="2:44" ht="11.25">
      <c r="B66" s="20"/>
      <c r="AR66" s="20"/>
    </row>
    <row r="67" spans="2:44" ht="11.25">
      <c r="B67" s="20"/>
      <c r="AR67" s="20"/>
    </row>
    <row r="68" spans="2:44" ht="11.25">
      <c r="B68" s="20"/>
      <c r="AR68" s="20"/>
    </row>
    <row r="69" spans="2:44" ht="11.25">
      <c r="B69" s="20"/>
      <c r="AR69" s="20"/>
    </row>
    <row r="70" spans="2:44" ht="11.25">
      <c r="B70" s="20"/>
      <c r="AR70" s="20"/>
    </row>
    <row r="71" spans="2:44" ht="11.25">
      <c r="B71" s="20"/>
      <c r="AR71" s="20"/>
    </row>
    <row r="72" spans="2:44" ht="11.25">
      <c r="B72" s="20"/>
      <c r="AR72" s="20"/>
    </row>
    <row r="73" spans="2:44" ht="11.25">
      <c r="B73" s="20"/>
      <c r="AR73" s="20"/>
    </row>
    <row r="74" spans="2:44" ht="11.25">
      <c r="B74" s="20"/>
      <c r="AR74" s="20"/>
    </row>
    <row r="75" spans="2:44" s="1" customFormat="1" ht="12.75">
      <c r="B75" s="32"/>
      <c r="D75" s="43" t="s">
        <v>51</v>
      </c>
      <c r="E75" s="34"/>
      <c r="F75" s="34"/>
      <c r="G75" s="34"/>
      <c r="H75" s="34"/>
      <c r="I75" s="34"/>
      <c r="J75" s="34"/>
      <c r="K75" s="34"/>
      <c r="L75" s="34"/>
      <c r="M75" s="34"/>
      <c r="N75" s="34"/>
      <c r="O75" s="34"/>
      <c r="P75" s="34"/>
      <c r="Q75" s="34"/>
      <c r="R75" s="34"/>
      <c r="S75" s="34"/>
      <c r="T75" s="34"/>
      <c r="U75" s="34"/>
      <c r="V75" s="43" t="s">
        <v>52</v>
      </c>
      <c r="W75" s="34"/>
      <c r="X75" s="34"/>
      <c r="Y75" s="34"/>
      <c r="Z75" s="34"/>
      <c r="AA75" s="34"/>
      <c r="AB75" s="34"/>
      <c r="AC75" s="34"/>
      <c r="AD75" s="34"/>
      <c r="AE75" s="34"/>
      <c r="AF75" s="34"/>
      <c r="AG75" s="34"/>
      <c r="AH75" s="43" t="s">
        <v>51</v>
      </c>
      <c r="AI75" s="34"/>
      <c r="AJ75" s="34"/>
      <c r="AK75" s="34"/>
      <c r="AL75" s="34"/>
      <c r="AM75" s="43" t="s">
        <v>52</v>
      </c>
      <c r="AN75" s="34"/>
      <c r="AO75" s="34"/>
      <c r="AR75" s="32"/>
    </row>
    <row r="76" spans="2:44" s="1" customFormat="1" ht="11.25">
      <c r="B76" s="32"/>
      <c r="AR76" s="32"/>
    </row>
    <row r="77" spans="2:44" s="1" customFormat="1" ht="6.95" customHeight="1">
      <c r="B77" s="44"/>
      <c r="C77" s="45"/>
      <c r="D77" s="45"/>
      <c r="E77" s="45"/>
      <c r="F77" s="45"/>
      <c r="G77" s="45"/>
      <c r="H77" s="45"/>
      <c r="I77" s="45"/>
      <c r="J77" s="45"/>
      <c r="K77" s="45"/>
      <c r="L77" s="45"/>
      <c r="M77" s="45"/>
      <c r="N77" s="45"/>
      <c r="O77" s="45"/>
      <c r="P77" s="45"/>
      <c r="Q77" s="45"/>
      <c r="R77" s="45"/>
      <c r="S77" s="45"/>
      <c r="T77" s="45"/>
      <c r="U77" s="45"/>
      <c r="V77" s="45"/>
      <c r="W77" s="45"/>
      <c r="X77" s="45"/>
      <c r="Y77" s="45"/>
      <c r="Z77" s="45"/>
      <c r="AA77" s="45"/>
      <c r="AB77" s="45"/>
      <c r="AC77" s="45"/>
      <c r="AD77" s="45"/>
      <c r="AE77" s="45"/>
      <c r="AF77" s="45"/>
      <c r="AG77" s="45"/>
      <c r="AH77" s="45"/>
      <c r="AI77" s="45"/>
      <c r="AJ77" s="45"/>
      <c r="AK77" s="45"/>
      <c r="AL77" s="45"/>
      <c r="AM77" s="45"/>
      <c r="AN77" s="45"/>
      <c r="AO77" s="45"/>
      <c r="AP77" s="45"/>
      <c r="AQ77" s="45"/>
      <c r="AR77" s="32"/>
    </row>
    <row r="81" spans="1:91" s="1" customFormat="1" ht="6.95" customHeight="1">
      <c r="B81" s="46"/>
      <c r="C81" s="47"/>
      <c r="D81" s="47"/>
      <c r="E81" s="47"/>
      <c r="F81" s="47"/>
      <c r="G81" s="47"/>
      <c r="H81" s="47"/>
      <c r="I81" s="47"/>
      <c r="J81" s="47"/>
      <c r="K81" s="47"/>
      <c r="L81" s="47"/>
      <c r="M81" s="47"/>
      <c r="N81" s="47"/>
      <c r="O81" s="47"/>
      <c r="P81" s="47"/>
      <c r="Q81" s="47"/>
      <c r="R81" s="47"/>
      <c r="S81" s="47"/>
      <c r="T81" s="47"/>
      <c r="U81" s="47"/>
      <c r="V81" s="47"/>
      <c r="W81" s="47"/>
      <c r="X81" s="47"/>
      <c r="Y81" s="47"/>
      <c r="Z81" s="47"/>
      <c r="AA81" s="47"/>
      <c r="AB81" s="47"/>
      <c r="AC81" s="47"/>
      <c r="AD81" s="47"/>
      <c r="AE81" s="47"/>
      <c r="AF81" s="47"/>
      <c r="AG81" s="47"/>
      <c r="AH81" s="47"/>
      <c r="AI81" s="47"/>
      <c r="AJ81" s="47"/>
      <c r="AK81" s="47"/>
      <c r="AL81" s="47"/>
      <c r="AM81" s="47"/>
      <c r="AN81" s="47"/>
      <c r="AO81" s="47"/>
      <c r="AP81" s="47"/>
      <c r="AQ81" s="47"/>
      <c r="AR81" s="32"/>
    </row>
    <row r="82" spans="1:91" s="1" customFormat="1" ht="24.95" customHeight="1">
      <c r="B82" s="32"/>
      <c r="C82" s="21" t="s">
        <v>55</v>
      </c>
      <c r="AR82" s="32"/>
    </row>
    <row r="83" spans="1:91" s="1" customFormat="1" ht="6.95" customHeight="1">
      <c r="B83" s="32"/>
      <c r="AR83" s="32"/>
    </row>
    <row r="84" spans="1:91" s="3" customFormat="1" ht="12" customHeight="1">
      <c r="B84" s="48"/>
      <c r="C84" s="27" t="s">
        <v>13</v>
      </c>
      <c r="L84" s="3" t="str">
        <f>K5</f>
        <v>N25-124_exp2</v>
      </c>
      <c r="AR84" s="48"/>
    </row>
    <row r="85" spans="1:91" s="4" customFormat="1" ht="36.950000000000003" customHeight="1">
      <c r="B85" s="49"/>
      <c r="C85" s="50" t="s">
        <v>16</v>
      </c>
      <c r="L85" s="230" t="str">
        <f>K6</f>
        <v>Transformace domova Černovice – Lidmaň V. – Černovice</v>
      </c>
      <c r="M85" s="231"/>
      <c r="N85" s="231"/>
      <c r="O85" s="231"/>
      <c r="P85" s="231"/>
      <c r="Q85" s="231"/>
      <c r="R85" s="231"/>
      <c r="S85" s="231"/>
      <c r="T85" s="231"/>
      <c r="U85" s="231"/>
      <c r="V85" s="231"/>
      <c r="W85" s="231"/>
      <c r="X85" s="231"/>
      <c r="Y85" s="231"/>
      <c r="Z85" s="231"/>
      <c r="AA85" s="231"/>
      <c r="AB85" s="231"/>
      <c r="AC85" s="231"/>
      <c r="AD85" s="231"/>
      <c r="AE85" s="231"/>
      <c r="AF85" s="231"/>
      <c r="AG85" s="231"/>
      <c r="AH85" s="231"/>
      <c r="AI85" s="231"/>
      <c r="AJ85" s="231"/>
      <c r="AK85" s="231"/>
      <c r="AL85" s="231"/>
      <c r="AM85" s="231"/>
      <c r="AN85" s="231"/>
      <c r="AO85" s="231"/>
      <c r="AR85" s="49"/>
    </row>
    <row r="86" spans="1:91" s="1" customFormat="1" ht="6.95" customHeight="1">
      <c r="B86" s="32"/>
      <c r="AR86" s="32"/>
    </row>
    <row r="87" spans="1:91" s="1" customFormat="1" ht="12" customHeight="1">
      <c r="B87" s="32"/>
      <c r="C87" s="27" t="s">
        <v>20</v>
      </c>
      <c r="L87" s="51" t="str">
        <f>IF(K8="","",K8)</f>
        <v xml:space="preserve"> </v>
      </c>
      <c r="AI87" s="27" t="s">
        <v>22</v>
      </c>
      <c r="AM87" s="237" t="str">
        <f>IF(AN8= "","",AN8)</f>
        <v>10. 12. 2025</v>
      </c>
      <c r="AN87" s="237"/>
      <c r="AR87" s="32"/>
    </row>
    <row r="88" spans="1:91" s="1" customFormat="1" ht="6.95" customHeight="1">
      <c r="B88" s="32"/>
      <c r="AR88" s="32"/>
    </row>
    <row r="89" spans="1:91" s="1" customFormat="1" ht="15.2" customHeight="1">
      <c r="B89" s="32"/>
      <c r="C89" s="27" t="s">
        <v>24</v>
      </c>
      <c r="L89" s="3" t="str">
        <f>IF(E11= "","",E11)</f>
        <v>Kraj Vysočina</v>
      </c>
      <c r="AI89" s="27" t="s">
        <v>30</v>
      </c>
      <c r="AM89" s="238" t="str">
        <f>IF(E17="","",E17)</f>
        <v>ARPIK OSTRAVA s.r.o.</v>
      </c>
      <c r="AN89" s="239"/>
      <c r="AO89" s="239"/>
      <c r="AP89" s="239"/>
      <c r="AR89" s="32"/>
      <c r="AS89" s="240" t="s">
        <v>56</v>
      </c>
      <c r="AT89" s="241"/>
      <c r="AU89" s="53"/>
      <c r="AV89" s="53"/>
      <c r="AW89" s="53"/>
      <c r="AX89" s="53"/>
      <c r="AY89" s="53"/>
      <c r="AZ89" s="53"/>
      <c r="BA89" s="53"/>
      <c r="BB89" s="53"/>
      <c r="BC89" s="53"/>
      <c r="BD89" s="54"/>
    </row>
    <row r="90" spans="1:91" s="1" customFormat="1" ht="15.2" customHeight="1">
      <c r="B90" s="32"/>
      <c r="C90" s="27" t="s">
        <v>28</v>
      </c>
      <c r="L90" s="3" t="str">
        <f>IF(E14= "Vyplň údaj","",E14)</f>
        <v/>
      </c>
      <c r="AI90" s="27" t="s">
        <v>33</v>
      </c>
      <c r="AM90" s="238" t="str">
        <f>IF(E20="","",E20)</f>
        <v xml:space="preserve"> </v>
      </c>
      <c r="AN90" s="239"/>
      <c r="AO90" s="239"/>
      <c r="AP90" s="239"/>
      <c r="AR90" s="32"/>
      <c r="AS90" s="242"/>
      <c r="AT90" s="243"/>
      <c r="BD90" s="56"/>
    </row>
    <row r="91" spans="1:91" s="1" customFormat="1" ht="10.9" customHeight="1">
      <c r="B91" s="32"/>
      <c r="AR91" s="32"/>
      <c r="AS91" s="242"/>
      <c r="AT91" s="243"/>
      <c r="BD91" s="56"/>
    </row>
    <row r="92" spans="1:91" s="1" customFormat="1" ht="29.25" customHeight="1">
      <c r="B92" s="32"/>
      <c r="C92" s="232" t="s">
        <v>57</v>
      </c>
      <c r="D92" s="233"/>
      <c r="E92" s="233"/>
      <c r="F92" s="233"/>
      <c r="G92" s="233"/>
      <c r="H92" s="57"/>
      <c r="I92" s="234" t="s">
        <v>58</v>
      </c>
      <c r="J92" s="233"/>
      <c r="K92" s="233"/>
      <c r="L92" s="233"/>
      <c r="M92" s="233"/>
      <c r="N92" s="233"/>
      <c r="O92" s="233"/>
      <c r="P92" s="233"/>
      <c r="Q92" s="233"/>
      <c r="R92" s="233"/>
      <c r="S92" s="233"/>
      <c r="T92" s="233"/>
      <c r="U92" s="233"/>
      <c r="V92" s="233"/>
      <c r="W92" s="233"/>
      <c r="X92" s="233"/>
      <c r="Y92" s="233"/>
      <c r="Z92" s="233"/>
      <c r="AA92" s="233"/>
      <c r="AB92" s="233"/>
      <c r="AC92" s="233"/>
      <c r="AD92" s="233"/>
      <c r="AE92" s="233"/>
      <c r="AF92" s="233"/>
      <c r="AG92" s="245" t="s">
        <v>59</v>
      </c>
      <c r="AH92" s="233"/>
      <c r="AI92" s="233"/>
      <c r="AJ92" s="233"/>
      <c r="AK92" s="233"/>
      <c r="AL92" s="233"/>
      <c r="AM92" s="233"/>
      <c r="AN92" s="234" t="s">
        <v>60</v>
      </c>
      <c r="AO92" s="233"/>
      <c r="AP92" s="244"/>
      <c r="AQ92" s="58" t="s">
        <v>61</v>
      </c>
      <c r="AR92" s="32"/>
      <c r="AS92" s="59" t="s">
        <v>62</v>
      </c>
      <c r="AT92" s="60" t="s">
        <v>63</v>
      </c>
      <c r="AU92" s="60" t="s">
        <v>64</v>
      </c>
      <c r="AV92" s="60" t="s">
        <v>65</v>
      </c>
      <c r="AW92" s="60" t="s">
        <v>66</v>
      </c>
      <c r="AX92" s="60" t="s">
        <v>67</v>
      </c>
      <c r="AY92" s="60" t="s">
        <v>68</v>
      </c>
      <c r="AZ92" s="60" t="s">
        <v>69</v>
      </c>
      <c r="BA92" s="60" t="s">
        <v>70</v>
      </c>
      <c r="BB92" s="60" t="s">
        <v>71</v>
      </c>
      <c r="BC92" s="60" t="s">
        <v>72</v>
      </c>
      <c r="BD92" s="61" t="s">
        <v>73</v>
      </c>
    </row>
    <row r="93" spans="1:91" s="1" customFormat="1" ht="10.9" customHeight="1">
      <c r="B93" s="32"/>
      <c r="AR93" s="32"/>
      <c r="AS93" s="62"/>
      <c r="AT93" s="53"/>
      <c r="AU93" s="53"/>
      <c r="AV93" s="53"/>
      <c r="AW93" s="53"/>
      <c r="AX93" s="53"/>
      <c r="AY93" s="53"/>
      <c r="AZ93" s="53"/>
      <c r="BA93" s="53"/>
      <c r="BB93" s="53"/>
      <c r="BC93" s="53"/>
      <c r="BD93" s="54"/>
    </row>
    <row r="94" spans="1:91" s="5" customFormat="1" ht="32.450000000000003" customHeight="1">
      <c r="B94" s="63"/>
      <c r="C94" s="64" t="s">
        <v>74</v>
      </c>
      <c r="D94" s="65"/>
      <c r="E94" s="65"/>
      <c r="F94" s="65"/>
      <c r="G94" s="65"/>
      <c r="H94" s="65"/>
      <c r="I94" s="65"/>
      <c r="J94" s="65"/>
      <c r="K94" s="65"/>
      <c r="L94" s="65"/>
      <c r="M94" s="65"/>
      <c r="N94" s="65"/>
      <c r="O94" s="65"/>
      <c r="P94" s="65"/>
      <c r="Q94" s="65"/>
      <c r="R94" s="65"/>
      <c r="S94" s="65"/>
      <c r="T94" s="65"/>
      <c r="U94" s="65"/>
      <c r="V94" s="65"/>
      <c r="W94" s="65"/>
      <c r="X94" s="65"/>
      <c r="Y94" s="65"/>
      <c r="Z94" s="65"/>
      <c r="AA94" s="65"/>
      <c r="AB94" s="65"/>
      <c r="AC94" s="65"/>
      <c r="AD94" s="65"/>
      <c r="AE94" s="65"/>
      <c r="AF94" s="65"/>
      <c r="AG94" s="246">
        <f>ROUND(AG95+AG106+AG118+AG119+AG122+AG125+AG126+AG141,2)</f>
        <v>0</v>
      </c>
      <c r="AH94" s="246"/>
      <c r="AI94" s="246"/>
      <c r="AJ94" s="246"/>
      <c r="AK94" s="246"/>
      <c r="AL94" s="246"/>
      <c r="AM94" s="246"/>
      <c r="AN94" s="247">
        <f t="shared" ref="AN94:AN141" si="0">SUM(AG94,AT94)</f>
        <v>0</v>
      </c>
      <c r="AO94" s="247"/>
      <c r="AP94" s="247"/>
      <c r="AQ94" s="67" t="s">
        <v>1</v>
      </c>
      <c r="AR94" s="63"/>
      <c r="AS94" s="68">
        <f>ROUND(AS95+AS106+AS118+AS119+AS122+AS125+AS126+AS141,2)</f>
        <v>0</v>
      </c>
      <c r="AT94" s="69">
        <f t="shared" ref="AT94:AT141" si="1">ROUND(SUM(AV94:AW94),2)</f>
        <v>0</v>
      </c>
      <c r="AU94" s="70">
        <f>ROUND(AU95+AU106+AU118+AU119+AU122+AU125+AU126+AU141,5)</f>
        <v>0</v>
      </c>
      <c r="AV94" s="69">
        <f>ROUND(AZ94*L29,2)</f>
        <v>0</v>
      </c>
      <c r="AW94" s="69">
        <f>ROUND(BA94*L30,2)</f>
        <v>0</v>
      </c>
      <c r="AX94" s="69">
        <f>ROUND(BB94*L29,2)</f>
        <v>0</v>
      </c>
      <c r="AY94" s="69">
        <f>ROUND(BC94*L30,2)</f>
        <v>0</v>
      </c>
      <c r="AZ94" s="69">
        <f>ROUND(AZ95+AZ106+AZ118+AZ119+AZ122+AZ125+AZ126+AZ141,2)</f>
        <v>0</v>
      </c>
      <c r="BA94" s="69">
        <f>ROUND(BA95+BA106+BA118+BA119+BA122+BA125+BA126+BA141,2)</f>
        <v>0</v>
      </c>
      <c r="BB94" s="69">
        <f>ROUND(BB95+BB106+BB118+BB119+BB122+BB125+BB126+BB141,2)</f>
        <v>0</v>
      </c>
      <c r="BC94" s="69">
        <f>ROUND(BC95+BC106+BC118+BC119+BC122+BC125+BC126+BC141,2)</f>
        <v>0</v>
      </c>
      <c r="BD94" s="71">
        <f>ROUND(BD95+BD106+BD118+BD119+BD122+BD125+BD126+BD141,2)</f>
        <v>0</v>
      </c>
      <c r="BS94" s="72" t="s">
        <v>75</v>
      </c>
      <c r="BT94" s="72" t="s">
        <v>76</v>
      </c>
      <c r="BU94" s="73" t="s">
        <v>77</v>
      </c>
      <c r="BV94" s="72" t="s">
        <v>78</v>
      </c>
      <c r="BW94" s="72" t="s">
        <v>4</v>
      </c>
      <c r="BX94" s="72" t="s">
        <v>79</v>
      </c>
      <c r="CL94" s="72" t="s">
        <v>1</v>
      </c>
    </row>
    <row r="95" spans="1:91" s="6" customFormat="1" ht="37.5" customHeight="1">
      <c r="B95" s="74"/>
      <c r="C95" s="75"/>
      <c r="D95" s="235" t="s">
        <v>80</v>
      </c>
      <c r="E95" s="235"/>
      <c r="F95" s="235"/>
      <c r="G95" s="235"/>
      <c r="H95" s="235"/>
      <c r="I95" s="76"/>
      <c r="J95" s="235" t="s">
        <v>81</v>
      </c>
      <c r="K95" s="235"/>
      <c r="L95" s="235"/>
      <c r="M95" s="235"/>
      <c r="N95" s="235"/>
      <c r="O95" s="235"/>
      <c r="P95" s="235"/>
      <c r="Q95" s="235"/>
      <c r="R95" s="235"/>
      <c r="S95" s="235"/>
      <c r="T95" s="235"/>
      <c r="U95" s="235"/>
      <c r="V95" s="235"/>
      <c r="W95" s="235"/>
      <c r="X95" s="235"/>
      <c r="Y95" s="235"/>
      <c r="Z95" s="235"/>
      <c r="AA95" s="235"/>
      <c r="AB95" s="235"/>
      <c r="AC95" s="235"/>
      <c r="AD95" s="235"/>
      <c r="AE95" s="235"/>
      <c r="AF95" s="235"/>
      <c r="AG95" s="228">
        <f>ROUND(AG96+AG97+AG104+AG105,2)</f>
        <v>0</v>
      </c>
      <c r="AH95" s="227"/>
      <c r="AI95" s="227"/>
      <c r="AJ95" s="227"/>
      <c r="AK95" s="227"/>
      <c r="AL95" s="227"/>
      <c r="AM95" s="227"/>
      <c r="AN95" s="226">
        <f t="shared" si="0"/>
        <v>0</v>
      </c>
      <c r="AO95" s="227"/>
      <c r="AP95" s="227"/>
      <c r="AQ95" s="77" t="s">
        <v>82</v>
      </c>
      <c r="AR95" s="74"/>
      <c r="AS95" s="78">
        <f>ROUND(AS96+AS97+AS104+AS105,2)</f>
        <v>0</v>
      </c>
      <c r="AT95" s="79">
        <f t="shared" si="1"/>
        <v>0</v>
      </c>
      <c r="AU95" s="80">
        <f>ROUND(AU96+AU97+AU104+AU105,5)</f>
        <v>0</v>
      </c>
      <c r="AV95" s="79">
        <f>ROUND(AZ95*L29,2)</f>
        <v>0</v>
      </c>
      <c r="AW95" s="79">
        <f>ROUND(BA95*L30,2)</f>
        <v>0</v>
      </c>
      <c r="AX95" s="79">
        <f>ROUND(BB95*L29,2)</f>
        <v>0</v>
      </c>
      <c r="AY95" s="79">
        <f>ROUND(BC95*L30,2)</f>
        <v>0</v>
      </c>
      <c r="AZ95" s="79">
        <f>ROUND(AZ96+AZ97+AZ104+AZ105,2)</f>
        <v>0</v>
      </c>
      <c r="BA95" s="79">
        <f>ROUND(BA96+BA97+BA104+BA105,2)</f>
        <v>0</v>
      </c>
      <c r="BB95" s="79">
        <f>ROUND(BB96+BB97+BB104+BB105,2)</f>
        <v>0</v>
      </c>
      <c r="BC95" s="79">
        <f>ROUND(BC96+BC97+BC104+BC105,2)</f>
        <v>0</v>
      </c>
      <c r="BD95" s="81">
        <f>ROUND(BD96+BD97+BD104+BD105,2)</f>
        <v>0</v>
      </c>
      <c r="BS95" s="82" t="s">
        <v>75</v>
      </c>
      <c r="BT95" s="82" t="s">
        <v>83</v>
      </c>
      <c r="BU95" s="82" t="s">
        <v>77</v>
      </c>
      <c r="BV95" s="82" t="s">
        <v>78</v>
      </c>
      <c r="BW95" s="82" t="s">
        <v>84</v>
      </c>
      <c r="BX95" s="82" t="s">
        <v>4</v>
      </c>
      <c r="CL95" s="82" t="s">
        <v>1</v>
      </c>
      <c r="CM95" s="82" t="s">
        <v>83</v>
      </c>
    </row>
    <row r="96" spans="1:91" s="3" customFormat="1" ht="16.5" customHeight="1">
      <c r="A96" s="83" t="s">
        <v>85</v>
      </c>
      <c r="B96" s="48"/>
      <c r="C96" s="9"/>
      <c r="D96" s="9"/>
      <c r="E96" s="236" t="s">
        <v>86</v>
      </c>
      <c r="F96" s="236"/>
      <c r="G96" s="236"/>
      <c r="H96" s="236"/>
      <c r="I96" s="236"/>
      <c r="J96" s="9"/>
      <c r="K96" s="236" t="s">
        <v>87</v>
      </c>
      <c r="L96" s="236"/>
      <c r="M96" s="236"/>
      <c r="N96" s="236"/>
      <c r="O96" s="236"/>
      <c r="P96" s="236"/>
      <c r="Q96" s="236"/>
      <c r="R96" s="236"/>
      <c r="S96" s="236"/>
      <c r="T96" s="236"/>
      <c r="U96" s="236"/>
      <c r="V96" s="236"/>
      <c r="W96" s="236"/>
      <c r="X96" s="236"/>
      <c r="Y96" s="236"/>
      <c r="Z96" s="236"/>
      <c r="AA96" s="236"/>
      <c r="AB96" s="236"/>
      <c r="AC96" s="236"/>
      <c r="AD96" s="236"/>
      <c r="AE96" s="236"/>
      <c r="AF96" s="236"/>
      <c r="AG96" s="224">
        <f>'D.1.1 - ARCHITEKTONICKO-S...'!J32</f>
        <v>0</v>
      </c>
      <c r="AH96" s="225"/>
      <c r="AI96" s="225"/>
      <c r="AJ96" s="225"/>
      <c r="AK96" s="225"/>
      <c r="AL96" s="225"/>
      <c r="AM96" s="225"/>
      <c r="AN96" s="224">
        <f t="shared" si="0"/>
        <v>0</v>
      </c>
      <c r="AO96" s="225"/>
      <c r="AP96" s="225"/>
      <c r="AQ96" s="84" t="s">
        <v>88</v>
      </c>
      <c r="AR96" s="48"/>
      <c r="AS96" s="85">
        <v>0</v>
      </c>
      <c r="AT96" s="86">
        <f t="shared" si="1"/>
        <v>0</v>
      </c>
      <c r="AU96" s="87">
        <f>'D.1.1 - ARCHITEKTONICKO-S...'!P147</f>
        <v>0</v>
      </c>
      <c r="AV96" s="86">
        <f>'D.1.1 - ARCHITEKTONICKO-S...'!J35</f>
        <v>0</v>
      </c>
      <c r="AW96" s="86">
        <f>'D.1.1 - ARCHITEKTONICKO-S...'!J36</f>
        <v>0</v>
      </c>
      <c r="AX96" s="86">
        <f>'D.1.1 - ARCHITEKTONICKO-S...'!J37</f>
        <v>0</v>
      </c>
      <c r="AY96" s="86">
        <f>'D.1.1 - ARCHITEKTONICKO-S...'!J38</f>
        <v>0</v>
      </c>
      <c r="AZ96" s="86">
        <f>'D.1.1 - ARCHITEKTONICKO-S...'!F35</f>
        <v>0</v>
      </c>
      <c r="BA96" s="86">
        <f>'D.1.1 - ARCHITEKTONICKO-S...'!F36</f>
        <v>0</v>
      </c>
      <c r="BB96" s="86">
        <f>'D.1.1 - ARCHITEKTONICKO-S...'!F37</f>
        <v>0</v>
      </c>
      <c r="BC96" s="86">
        <f>'D.1.1 - ARCHITEKTONICKO-S...'!F38</f>
        <v>0</v>
      </c>
      <c r="BD96" s="88">
        <f>'D.1.1 - ARCHITEKTONICKO-S...'!F39</f>
        <v>0</v>
      </c>
      <c r="BT96" s="25" t="s">
        <v>89</v>
      </c>
      <c r="BV96" s="25" t="s">
        <v>78</v>
      </c>
      <c r="BW96" s="25" t="s">
        <v>90</v>
      </c>
      <c r="BX96" s="25" t="s">
        <v>84</v>
      </c>
      <c r="CL96" s="25" t="s">
        <v>1</v>
      </c>
    </row>
    <row r="97" spans="1:91" s="3" customFormat="1" ht="16.5" customHeight="1">
      <c r="B97" s="48"/>
      <c r="C97" s="9"/>
      <c r="D97" s="9"/>
      <c r="E97" s="236" t="s">
        <v>91</v>
      </c>
      <c r="F97" s="236"/>
      <c r="G97" s="236"/>
      <c r="H97" s="236"/>
      <c r="I97" s="236"/>
      <c r="J97" s="9"/>
      <c r="K97" s="236" t="s">
        <v>92</v>
      </c>
      <c r="L97" s="236"/>
      <c r="M97" s="236"/>
      <c r="N97" s="236"/>
      <c r="O97" s="236"/>
      <c r="P97" s="236"/>
      <c r="Q97" s="236"/>
      <c r="R97" s="236"/>
      <c r="S97" s="236"/>
      <c r="T97" s="236"/>
      <c r="U97" s="236"/>
      <c r="V97" s="236"/>
      <c r="W97" s="236"/>
      <c r="X97" s="236"/>
      <c r="Y97" s="236"/>
      <c r="Z97" s="236"/>
      <c r="AA97" s="236"/>
      <c r="AB97" s="236"/>
      <c r="AC97" s="236"/>
      <c r="AD97" s="236"/>
      <c r="AE97" s="236"/>
      <c r="AF97" s="236"/>
      <c r="AG97" s="229">
        <f>ROUND(SUM(AG98:AG103),2)</f>
        <v>0</v>
      </c>
      <c r="AH97" s="225"/>
      <c r="AI97" s="225"/>
      <c r="AJ97" s="225"/>
      <c r="AK97" s="225"/>
      <c r="AL97" s="225"/>
      <c r="AM97" s="225"/>
      <c r="AN97" s="224">
        <f t="shared" si="0"/>
        <v>0</v>
      </c>
      <c r="AO97" s="225"/>
      <c r="AP97" s="225"/>
      <c r="AQ97" s="84" t="s">
        <v>88</v>
      </c>
      <c r="AR97" s="48"/>
      <c r="AS97" s="85">
        <f>ROUND(SUM(AS98:AS103),2)</f>
        <v>0</v>
      </c>
      <c r="AT97" s="86">
        <f t="shared" si="1"/>
        <v>0</v>
      </c>
      <c r="AU97" s="87">
        <f>ROUND(SUM(AU98:AU103),5)</f>
        <v>0</v>
      </c>
      <c r="AV97" s="86">
        <f>ROUND(AZ97*L29,2)</f>
        <v>0</v>
      </c>
      <c r="AW97" s="86">
        <f>ROUND(BA97*L30,2)</f>
        <v>0</v>
      </c>
      <c r="AX97" s="86">
        <f>ROUND(BB97*L29,2)</f>
        <v>0</v>
      </c>
      <c r="AY97" s="86">
        <f>ROUND(BC97*L30,2)</f>
        <v>0</v>
      </c>
      <c r="AZ97" s="86">
        <f>ROUND(SUM(AZ98:AZ103),2)</f>
        <v>0</v>
      </c>
      <c r="BA97" s="86">
        <f>ROUND(SUM(BA98:BA103),2)</f>
        <v>0</v>
      </c>
      <c r="BB97" s="86">
        <f>ROUND(SUM(BB98:BB103),2)</f>
        <v>0</v>
      </c>
      <c r="BC97" s="86">
        <f>ROUND(SUM(BC98:BC103),2)</f>
        <v>0</v>
      </c>
      <c r="BD97" s="88">
        <f>ROUND(SUM(BD98:BD103),2)</f>
        <v>0</v>
      </c>
      <c r="BS97" s="25" t="s">
        <v>75</v>
      </c>
      <c r="BT97" s="25" t="s">
        <v>89</v>
      </c>
      <c r="BU97" s="25" t="s">
        <v>77</v>
      </c>
      <c r="BV97" s="25" t="s">
        <v>78</v>
      </c>
      <c r="BW97" s="25" t="s">
        <v>93</v>
      </c>
      <c r="BX97" s="25" t="s">
        <v>84</v>
      </c>
      <c r="CL97" s="25" t="s">
        <v>1</v>
      </c>
    </row>
    <row r="98" spans="1:91" s="3" customFormat="1" ht="35.25" customHeight="1">
      <c r="A98" s="83" t="s">
        <v>85</v>
      </c>
      <c r="B98" s="48"/>
      <c r="C98" s="9"/>
      <c r="D98" s="9"/>
      <c r="E98" s="9"/>
      <c r="F98" s="236" t="s">
        <v>94</v>
      </c>
      <c r="G98" s="236"/>
      <c r="H98" s="236"/>
      <c r="I98" s="236"/>
      <c r="J98" s="236"/>
      <c r="K98" s="9"/>
      <c r="L98" s="236" t="s">
        <v>95</v>
      </c>
      <c r="M98" s="236"/>
      <c r="N98" s="236"/>
      <c r="O98" s="236"/>
      <c r="P98" s="236"/>
      <c r="Q98" s="236"/>
      <c r="R98" s="236"/>
      <c r="S98" s="236"/>
      <c r="T98" s="236"/>
      <c r="U98" s="236"/>
      <c r="V98" s="236"/>
      <c r="W98" s="236"/>
      <c r="X98" s="236"/>
      <c r="Y98" s="236"/>
      <c r="Z98" s="236"/>
      <c r="AA98" s="236"/>
      <c r="AB98" s="236"/>
      <c r="AC98" s="236"/>
      <c r="AD98" s="236"/>
      <c r="AE98" s="236"/>
      <c r="AF98" s="236"/>
      <c r="AG98" s="224">
        <f>'SO 01.D.1.2.A - ZDRAVOTNĚ...'!J34</f>
        <v>0</v>
      </c>
      <c r="AH98" s="225"/>
      <c r="AI98" s="225"/>
      <c r="AJ98" s="225"/>
      <c r="AK98" s="225"/>
      <c r="AL98" s="225"/>
      <c r="AM98" s="225"/>
      <c r="AN98" s="224">
        <f t="shared" si="0"/>
        <v>0</v>
      </c>
      <c r="AO98" s="225"/>
      <c r="AP98" s="225"/>
      <c r="AQ98" s="84" t="s">
        <v>88</v>
      </c>
      <c r="AR98" s="48"/>
      <c r="AS98" s="85">
        <v>0</v>
      </c>
      <c r="AT98" s="86">
        <f t="shared" si="1"/>
        <v>0</v>
      </c>
      <c r="AU98" s="87">
        <f>'SO 01.D.1.2.A - ZDRAVOTNĚ...'!P139</f>
        <v>0</v>
      </c>
      <c r="AV98" s="86">
        <f>'SO 01.D.1.2.A - ZDRAVOTNĚ...'!J37</f>
        <v>0</v>
      </c>
      <c r="AW98" s="86">
        <f>'SO 01.D.1.2.A - ZDRAVOTNĚ...'!J38</f>
        <v>0</v>
      </c>
      <c r="AX98" s="86">
        <f>'SO 01.D.1.2.A - ZDRAVOTNĚ...'!J39</f>
        <v>0</v>
      </c>
      <c r="AY98" s="86">
        <f>'SO 01.D.1.2.A - ZDRAVOTNĚ...'!J40</f>
        <v>0</v>
      </c>
      <c r="AZ98" s="86">
        <f>'SO 01.D.1.2.A - ZDRAVOTNĚ...'!F37</f>
        <v>0</v>
      </c>
      <c r="BA98" s="86">
        <f>'SO 01.D.1.2.A - ZDRAVOTNĚ...'!F38</f>
        <v>0</v>
      </c>
      <c r="BB98" s="86">
        <f>'SO 01.D.1.2.A - ZDRAVOTNĚ...'!F39</f>
        <v>0</v>
      </c>
      <c r="BC98" s="86">
        <f>'SO 01.D.1.2.A - ZDRAVOTNĚ...'!F40</f>
        <v>0</v>
      </c>
      <c r="BD98" s="88">
        <f>'SO 01.D.1.2.A - ZDRAVOTNĚ...'!F41</f>
        <v>0</v>
      </c>
      <c r="BT98" s="25" t="s">
        <v>96</v>
      </c>
      <c r="BV98" s="25" t="s">
        <v>78</v>
      </c>
      <c r="BW98" s="25" t="s">
        <v>97</v>
      </c>
      <c r="BX98" s="25" t="s">
        <v>93</v>
      </c>
      <c r="CL98" s="25" t="s">
        <v>1</v>
      </c>
    </row>
    <row r="99" spans="1:91" s="3" customFormat="1" ht="35.25" customHeight="1">
      <c r="A99" s="83" t="s">
        <v>85</v>
      </c>
      <c r="B99" s="48"/>
      <c r="C99" s="9"/>
      <c r="D99" s="9"/>
      <c r="E99" s="9"/>
      <c r="F99" s="236" t="s">
        <v>98</v>
      </c>
      <c r="G99" s="236"/>
      <c r="H99" s="236"/>
      <c r="I99" s="236"/>
      <c r="J99" s="236"/>
      <c r="K99" s="9"/>
      <c r="L99" s="236" t="s">
        <v>99</v>
      </c>
      <c r="M99" s="236"/>
      <c r="N99" s="236"/>
      <c r="O99" s="236"/>
      <c r="P99" s="236"/>
      <c r="Q99" s="236"/>
      <c r="R99" s="236"/>
      <c r="S99" s="236"/>
      <c r="T99" s="236"/>
      <c r="U99" s="236"/>
      <c r="V99" s="236"/>
      <c r="W99" s="236"/>
      <c r="X99" s="236"/>
      <c r="Y99" s="236"/>
      <c r="Z99" s="236"/>
      <c r="AA99" s="236"/>
      <c r="AB99" s="236"/>
      <c r="AC99" s="236"/>
      <c r="AD99" s="236"/>
      <c r="AE99" s="236"/>
      <c r="AF99" s="236"/>
      <c r="AG99" s="224">
        <f>'SO 01.D.1.2.B - VYTÁPĚNÍ'!J34</f>
        <v>0</v>
      </c>
      <c r="AH99" s="225"/>
      <c r="AI99" s="225"/>
      <c r="AJ99" s="225"/>
      <c r="AK99" s="225"/>
      <c r="AL99" s="225"/>
      <c r="AM99" s="225"/>
      <c r="AN99" s="224">
        <f t="shared" si="0"/>
        <v>0</v>
      </c>
      <c r="AO99" s="225"/>
      <c r="AP99" s="225"/>
      <c r="AQ99" s="84" t="s">
        <v>88</v>
      </c>
      <c r="AR99" s="48"/>
      <c r="AS99" s="85">
        <v>0</v>
      </c>
      <c r="AT99" s="86">
        <f t="shared" si="1"/>
        <v>0</v>
      </c>
      <c r="AU99" s="87">
        <f>'SO 01.D.1.2.B - VYTÁPĚNÍ'!P134</f>
        <v>0</v>
      </c>
      <c r="AV99" s="86">
        <f>'SO 01.D.1.2.B - VYTÁPĚNÍ'!J37</f>
        <v>0</v>
      </c>
      <c r="AW99" s="86">
        <f>'SO 01.D.1.2.B - VYTÁPĚNÍ'!J38</f>
        <v>0</v>
      </c>
      <c r="AX99" s="86">
        <f>'SO 01.D.1.2.B - VYTÁPĚNÍ'!J39</f>
        <v>0</v>
      </c>
      <c r="AY99" s="86">
        <f>'SO 01.D.1.2.B - VYTÁPĚNÍ'!J40</f>
        <v>0</v>
      </c>
      <c r="AZ99" s="86">
        <f>'SO 01.D.1.2.B - VYTÁPĚNÍ'!F37</f>
        <v>0</v>
      </c>
      <c r="BA99" s="86">
        <f>'SO 01.D.1.2.B - VYTÁPĚNÍ'!F38</f>
        <v>0</v>
      </c>
      <c r="BB99" s="86">
        <f>'SO 01.D.1.2.B - VYTÁPĚNÍ'!F39</f>
        <v>0</v>
      </c>
      <c r="BC99" s="86">
        <f>'SO 01.D.1.2.B - VYTÁPĚNÍ'!F40</f>
        <v>0</v>
      </c>
      <c r="BD99" s="88">
        <f>'SO 01.D.1.2.B - VYTÁPĚNÍ'!F41</f>
        <v>0</v>
      </c>
      <c r="BT99" s="25" t="s">
        <v>96</v>
      </c>
      <c r="BV99" s="25" t="s">
        <v>78</v>
      </c>
      <c r="BW99" s="25" t="s">
        <v>100</v>
      </c>
      <c r="BX99" s="25" t="s">
        <v>93</v>
      </c>
      <c r="CL99" s="25" t="s">
        <v>1</v>
      </c>
    </row>
    <row r="100" spans="1:91" s="3" customFormat="1" ht="35.25" customHeight="1">
      <c r="A100" s="83" t="s">
        <v>85</v>
      </c>
      <c r="B100" s="48"/>
      <c r="C100" s="9"/>
      <c r="D100" s="9"/>
      <c r="E100" s="9"/>
      <c r="F100" s="236" t="s">
        <v>101</v>
      </c>
      <c r="G100" s="236"/>
      <c r="H100" s="236"/>
      <c r="I100" s="236"/>
      <c r="J100" s="236"/>
      <c r="K100" s="9"/>
      <c r="L100" s="236" t="s">
        <v>102</v>
      </c>
      <c r="M100" s="236"/>
      <c r="N100" s="236"/>
      <c r="O100" s="236"/>
      <c r="P100" s="236"/>
      <c r="Q100" s="236"/>
      <c r="R100" s="236"/>
      <c r="S100" s="236"/>
      <c r="T100" s="236"/>
      <c r="U100" s="236"/>
      <c r="V100" s="236"/>
      <c r="W100" s="236"/>
      <c r="X100" s="236"/>
      <c r="Y100" s="236"/>
      <c r="Z100" s="236"/>
      <c r="AA100" s="236"/>
      <c r="AB100" s="236"/>
      <c r="AC100" s="236"/>
      <c r="AD100" s="236"/>
      <c r="AE100" s="236"/>
      <c r="AF100" s="236"/>
      <c r="AG100" s="224">
        <f>'SO 01.D.1.2.C - VZDUCHOTE...'!J34</f>
        <v>0</v>
      </c>
      <c r="AH100" s="225"/>
      <c r="AI100" s="225"/>
      <c r="AJ100" s="225"/>
      <c r="AK100" s="225"/>
      <c r="AL100" s="225"/>
      <c r="AM100" s="225"/>
      <c r="AN100" s="224">
        <f t="shared" si="0"/>
        <v>0</v>
      </c>
      <c r="AO100" s="225"/>
      <c r="AP100" s="225"/>
      <c r="AQ100" s="84" t="s">
        <v>88</v>
      </c>
      <c r="AR100" s="48"/>
      <c r="AS100" s="85">
        <v>0</v>
      </c>
      <c r="AT100" s="86">
        <f t="shared" si="1"/>
        <v>0</v>
      </c>
      <c r="AU100" s="87">
        <f>'SO 01.D.1.2.C - VZDUCHOTE...'!P162</f>
        <v>0</v>
      </c>
      <c r="AV100" s="86">
        <f>'SO 01.D.1.2.C - VZDUCHOTE...'!J37</f>
        <v>0</v>
      </c>
      <c r="AW100" s="86">
        <f>'SO 01.D.1.2.C - VZDUCHOTE...'!J38</f>
        <v>0</v>
      </c>
      <c r="AX100" s="86">
        <f>'SO 01.D.1.2.C - VZDUCHOTE...'!J39</f>
        <v>0</v>
      </c>
      <c r="AY100" s="86">
        <f>'SO 01.D.1.2.C - VZDUCHOTE...'!J40</f>
        <v>0</v>
      </c>
      <c r="AZ100" s="86">
        <f>'SO 01.D.1.2.C - VZDUCHOTE...'!F37</f>
        <v>0</v>
      </c>
      <c r="BA100" s="86">
        <f>'SO 01.D.1.2.C - VZDUCHOTE...'!F38</f>
        <v>0</v>
      </c>
      <c r="BB100" s="86">
        <f>'SO 01.D.1.2.C - VZDUCHOTE...'!F39</f>
        <v>0</v>
      </c>
      <c r="BC100" s="86">
        <f>'SO 01.D.1.2.C - VZDUCHOTE...'!F40</f>
        <v>0</v>
      </c>
      <c r="BD100" s="88">
        <f>'SO 01.D.1.2.C - VZDUCHOTE...'!F41</f>
        <v>0</v>
      </c>
      <c r="BT100" s="25" t="s">
        <v>96</v>
      </c>
      <c r="BV100" s="25" t="s">
        <v>78</v>
      </c>
      <c r="BW100" s="25" t="s">
        <v>103</v>
      </c>
      <c r="BX100" s="25" t="s">
        <v>93</v>
      </c>
      <c r="CL100" s="25" t="s">
        <v>1</v>
      </c>
    </row>
    <row r="101" spans="1:91" s="3" customFormat="1" ht="35.25" customHeight="1">
      <c r="A101" s="83" t="s">
        <v>85</v>
      </c>
      <c r="B101" s="48"/>
      <c r="C101" s="9"/>
      <c r="D101" s="9"/>
      <c r="E101" s="9"/>
      <c r="F101" s="236" t="s">
        <v>104</v>
      </c>
      <c r="G101" s="236"/>
      <c r="H101" s="236"/>
      <c r="I101" s="236"/>
      <c r="J101" s="236"/>
      <c r="K101" s="9"/>
      <c r="L101" s="236" t="s">
        <v>105</v>
      </c>
      <c r="M101" s="236"/>
      <c r="N101" s="236"/>
      <c r="O101" s="236"/>
      <c r="P101" s="236"/>
      <c r="Q101" s="236"/>
      <c r="R101" s="236"/>
      <c r="S101" s="236"/>
      <c r="T101" s="236"/>
      <c r="U101" s="236"/>
      <c r="V101" s="236"/>
      <c r="W101" s="236"/>
      <c r="X101" s="236"/>
      <c r="Y101" s="236"/>
      <c r="Z101" s="236"/>
      <c r="AA101" s="236"/>
      <c r="AB101" s="236"/>
      <c r="AC101" s="236"/>
      <c r="AD101" s="236"/>
      <c r="AE101" s="236"/>
      <c r="AF101" s="236"/>
      <c r="AG101" s="224">
        <f>'SO 01.D.1.2.D - SILNOPROU...'!J34</f>
        <v>0</v>
      </c>
      <c r="AH101" s="225"/>
      <c r="AI101" s="225"/>
      <c r="AJ101" s="225"/>
      <c r="AK101" s="225"/>
      <c r="AL101" s="225"/>
      <c r="AM101" s="225"/>
      <c r="AN101" s="224">
        <f t="shared" si="0"/>
        <v>0</v>
      </c>
      <c r="AO101" s="225"/>
      <c r="AP101" s="225"/>
      <c r="AQ101" s="84" t="s">
        <v>88</v>
      </c>
      <c r="AR101" s="48"/>
      <c r="AS101" s="85">
        <v>0</v>
      </c>
      <c r="AT101" s="86">
        <f t="shared" si="1"/>
        <v>0</v>
      </c>
      <c r="AU101" s="87">
        <f>'SO 01.D.1.2.D - SILNOPROU...'!P163</f>
        <v>0</v>
      </c>
      <c r="AV101" s="86">
        <f>'SO 01.D.1.2.D - SILNOPROU...'!J37</f>
        <v>0</v>
      </c>
      <c r="AW101" s="86">
        <f>'SO 01.D.1.2.D - SILNOPROU...'!J38</f>
        <v>0</v>
      </c>
      <c r="AX101" s="86">
        <f>'SO 01.D.1.2.D - SILNOPROU...'!J39</f>
        <v>0</v>
      </c>
      <c r="AY101" s="86">
        <f>'SO 01.D.1.2.D - SILNOPROU...'!J40</f>
        <v>0</v>
      </c>
      <c r="AZ101" s="86">
        <f>'SO 01.D.1.2.D - SILNOPROU...'!F37</f>
        <v>0</v>
      </c>
      <c r="BA101" s="86">
        <f>'SO 01.D.1.2.D - SILNOPROU...'!F38</f>
        <v>0</v>
      </c>
      <c r="BB101" s="86">
        <f>'SO 01.D.1.2.D - SILNOPROU...'!F39</f>
        <v>0</v>
      </c>
      <c r="BC101" s="86">
        <f>'SO 01.D.1.2.D - SILNOPROU...'!F40</f>
        <v>0</v>
      </c>
      <c r="BD101" s="88">
        <f>'SO 01.D.1.2.D - SILNOPROU...'!F41</f>
        <v>0</v>
      </c>
      <c r="BT101" s="25" t="s">
        <v>96</v>
      </c>
      <c r="BV101" s="25" t="s">
        <v>78</v>
      </c>
      <c r="BW101" s="25" t="s">
        <v>106</v>
      </c>
      <c r="BX101" s="25" t="s">
        <v>93</v>
      </c>
      <c r="CL101" s="25" t="s">
        <v>1</v>
      </c>
    </row>
    <row r="102" spans="1:91" s="3" customFormat="1" ht="35.25" customHeight="1">
      <c r="A102" s="83" t="s">
        <v>85</v>
      </c>
      <c r="B102" s="48"/>
      <c r="C102" s="9"/>
      <c r="D102" s="9"/>
      <c r="E102" s="9"/>
      <c r="F102" s="236" t="s">
        <v>107</v>
      </c>
      <c r="G102" s="236"/>
      <c r="H102" s="236"/>
      <c r="I102" s="236"/>
      <c r="J102" s="236"/>
      <c r="K102" s="9"/>
      <c r="L102" s="236" t="s">
        <v>108</v>
      </c>
      <c r="M102" s="236"/>
      <c r="N102" s="236"/>
      <c r="O102" s="236"/>
      <c r="P102" s="236"/>
      <c r="Q102" s="236"/>
      <c r="R102" s="236"/>
      <c r="S102" s="236"/>
      <c r="T102" s="236"/>
      <c r="U102" s="236"/>
      <c r="V102" s="236"/>
      <c r="W102" s="236"/>
      <c r="X102" s="236"/>
      <c r="Y102" s="236"/>
      <c r="Z102" s="236"/>
      <c r="AA102" s="236"/>
      <c r="AB102" s="236"/>
      <c r="AC102" s="236"/>
      <c r="AD102" s="236"/>
      <c r="AE102" s="236"/>
      <c r="AF102" s="236"/>
      <c r="AG102" s="224">
        <f>'SO 01.D.1.2.E - SLABOPROU...'!J34</f>
        <v>0</v>
      </c>
      <c r="AH102" s="225"/>
      <c r="AI102" s="225"/>
      <c r="AJ102" s="225"/>
      <c r="AK102" s="225"/>
      <c r="AL102" s="225"/>
      <c r="AM102" s="225"/>
      <c r="AN102" s="224">
        <f t="shared" si="0"/>
        <v>0</v>
      </c>
      <c r="AO102" s="225"/>
      <c r="AP102" s="225"/>
      <c r="AQ102" s="84" t="s">
        <v>88</v>
      </c>
      <c r="AR102" s="48"/>
      <c r="AS102" s="85">
        <v>0</v>
      </c>
      <c r="AT102" s="86">
        <f t="shared" si="1"/>
        <v>0</v>
      </c>
      <c r="AU102" s="87">
        <f>'SO 01.D.1.2.E - SLABOPROU...'!P128</f>
        <v>0</v>
      </c>
      <c r="AV102" s="86">
        <f>'SO 01.D.1.2.E - SLABOPROU...'!J37</f>
        <v>0</v>
      </c>
      <c r="AW102" s="86">
        <f>'SO 01.D.1.2.E - SLABOPROU...'!J38</f>
        <v>0</v>
      </c>
      <c r="AX102" s="86">
        <f>'SO 01.D.1.2.E - SLABOPROU...'!J39</f>
        <v>0</v>
      </c>
      <c r="AY102" s="86">
        <f>'SO 01.D.1.2.E - SLABOPROU...'!J40</f>
        <v>0</v>
      </c>
      <c r="AZ102" s="86">
        <f>'SO 01.D.1.2.E - SLABOPROU...'!F37</f>
        <v>0</v>
      </c>
      <c r="BA102" s="86">
        <f>'SO 01.D.1.2.E - SLABOPROU...'!F38</f>
        <v>0</v>
      </c>
      <c r="BB102" s="86">
        <f>'SO 01.D.1.2.E - SLABOPROU...'!F39</f>
        <v>0</v>
      </c>
      <c r="BC102" s="86">
        <f>'SO 01.D.1.2.E - SLABOPROU...'!F40</f>
        <v>0</v>
      </c>
      <c r="BD102" s="88">
        <f>'SO 01.D.1.2.E - SLABOPROU...'!F41</f>
        <v>0</v>
      </c>
      <c r="BT102" s="25" t="s">
        <v>96</v>
      </c>
      <c r="BV102" s="25" t="s">
        <v>78</v>
      </c>
      <c r="BW102" s="25" t="s">
        <v>109</v>
      </c>
      <c r="BX102" s="25" t="s">
        <v>93</v>
      </c>
      <c r="CL102" s="25" t="s">
        <v>1</v>
      </c>
    </row>
    <row r="103" spans="1:91" s="3" customFormat="1" ht="35.25" customHeight="1">
      <c r="A103" s="83" t="s">
        <v>85</v>
      </c>
      <c r="B103" s="48"/>
      <c r="C103" s="9"/>
      <c r="D103" s="9"/>
      <c r="E103" s="9"/>
      <c r="F103" s="236" t="s">
        <v>110</v>
      </c>
      <c r="G103" s="236"/>
      <c r="H103" s="236"/>
      <c r="I103" s="236"/>
      <c r="J103" s="236"/>
      <c r="K103" s="9"/>
      <c r="L103" s="236" t="s">
        <v>111</v>
      </c>
      <c r="M103" s="236"/>
      <c r="N103" s="236"/>
      <c r="O103" s="236"/>
      <c r="P103" s="236"/>
      <c r="Q103" s="236"/>
      <c r="R103" s="236"/>
      <c r="S103" s="236"/>
      <c r="T103" s="236"/>
      <c r="U103" s="236"/>
      <c r="V103" s="236"/>
      <c r="W103" s="236"/>
      <c r="X103" s="236"/>
      <c r="Y103" s="236"/>
      <c r="Z103" s="236"/>
      <c r="AA103" s="236"/>
      <c r="AB103" s="236"/>
      <c r="AC103" s="236"/>
      <c r="AD103" s="236"/>
      <c r="AE103" s="236"/>
      <c r="AF103" s="236"/>
      <c r="AG103" s="224">
        <f>'SO 01.D.1.2.F - MAR'!J34</f>
        <v>0</v>
      </c>
      <c r="AH103" s="225"/>
      <c r="AI103" s="225"/>
      <c r="AJ103" s="225"/>
      <c r="AK103" s="225"/>
      <c r="AL103" s="225"/>
      <c r="AM103" s="225"/>
      <c r="AN103" s="224">
        <f t="shared" si="0"/>
        <v>0</v>
      </c>
      <c r="AO103" s="225"/>
      <c r="AP103" s="225"/>
      <c r="AQ103" s="84" t="s">
        <v>88</v>
      </c>
      <c r="AR103" s="48"/>
      <c r="AS103" s="85">
        <v>0</v>
      </c>
      <c r="AT103" s="86">
        <f t="shared" si="1"/>
        <v>0</v>
      </c>
      <c r="AU103" s="87">
        <f>'SO 01.D.1.2.F - MAR'!P147</f>
        <v>0</v>
      </c>
      <c r="AV103" s="86">
        <f>'SO 01.D.1.2.F - MAR'!J37</f>
        <v>0</v>
      </c>
      <c r="AW103" s="86">
        <f>'SO 01.D.1.2.F - MAR'!J38</f>
        <v>0</v>
      </c>
      <c r="AX103" s="86">
        <f>'SO 01.D.1.2.F - MAR'!J39</f>
        <v>0</v>
      </c>
      <c r="AY103" s="86">
        <f>'SO 01.D.1.2.F - MAR'!J40</f>
        <v>0</v>
      </c>
      <c r="AZ103" s="86">
        <f>'SO 01.D.1.2.F - MAR'!F37</f>
        <v>0</v>
      </c>
      <c r="BA103" s="86">
        <f>'SO 01.D.1.2.F - MAR'!F38</f>
        <v>0</v>
      </c>
      <c r="BB103" s="86">
        <f>'SO 01.D.1.2.F - MAR'!F39</f>
        <v>0</v>
      </c>
      <c r="BC103" s="86">
        <f>'SO 01.D.1.2.F - MAR'!F40</f>
        <v>0</v>
      </c>
      <c r="BD103" s="88">
        <f>'SO 01.D.1.2.F - MAR'!F41</f>
        <v>0</v>
      </c>
      <c r="BT103" s="25" t="s">
        <v>96</v>
      </c>
      <c r="BV103" s="25" t="s">
        <v>78</v>
      </c>
      <c r="BW103" s="25" t="s">
        <v>112</v>
      </c>
      <c r="BX103" s="25" t="s">
        <v>93</v>
      </c>
      <c r="CL103" s="25" t="s">
        <v>1</v>
      </c>
    </row>
    <row r="104" spans="1:91" s="3" customFormat="1" ht="23.25" customHeight="1">
      <c r="A104" s="83" t="s">
        <v>85</v>
      </c>
      <c r="B104" s="48"/>
      <c r="C104" s="9"/>
      <c r="D104" s="9"/>
      <c r="E104" s="236" t="s">
        <v>113</v>
      </c>
      <c r="F104" s="236"/>
      <c r="G104" s="236"/>
      <c r="H104" s="236"/>
      <c r="I104" s="236"/>
      <c r="J104" s="9"/>
      <c r="K104" s="236" t="s">
        <v>114</v>
      </c>
      <c r="L104" s="236"/>
      <c r="M104" s="236"/>
      <c r="N104" s="236"/>
      <c r="O104" s="236"/>
      <c r="P104" s="236"/>
      <c r="Q104" s="236"/>
      <c r="R104" s="236"/>
      <c r="S104" s="236"/>
      <c r="T104" s="236"/>
      <c r="U104" s="236"/>
      <c r="V104" s="236"/>
      <c r="W104" s="236"/>
      <c r="X104" s="236"/>
      <c r="Y104" s="236"/>
      <c r="Z104" s="236"/>
      <c r="AA104" s="236"/>
      <c r="AB104" s="236"/>
      <c r="AC104" s="236"/>
      <c r="AD104" s="236"/>
      <c r="AE104" s="236"/>
      <c r="AF104" s="236"/>
      <c r="AG104" s="224">
        <f>'D.3 - DOKUMENTACE STAVEBN...'!J32</f>
        <v>0</v>
      </c>
      <c r="AH104" s="225"/>
      <c r="AI104" s="225"/>
      <c r="AJ104" s="225"/>
      <c r="AK104" s="225"/>
      <c r="AL104" s="225"/>
      <c r="AM104" s="225"/>
      <c r="AN104" s="224">
        <f t="shared" si="0"/>
        <v>0</v>
      </c>
      <c r="AO104" s="225"/>
      <c r="AP104" s="225"/>
      <c r="AQ104" s="84" t="s">
        <v>88</v>
      </c>
      <c r="AR104" s="48"/>
      <c r="AS104" s="85">
        <v>0</v>
      </c>
      <c r="AT104" s="86">
        <f t="shared" si="1"/>
        <v>0</v>
      </c>
      <c r="AU104" s="87">
        <f>'D.3 - DOKUMENTACE STAVEBN...'!P121</f>
        <v>0</v>
      </c>
      <c r="AV104" s="86">
        <f>'D.3 - DOKUMENTACE STAVEBN...'!J35</f>
        <v>0</v>
      </c>
      <c r="AW104" s="86">
        <f>'D.3 - DOKUMENTACE STAVEBN...'!J36</f>
        <v>0</v>
      </c>
      <c r="AX104" s="86">
        <f>'D.3 - DOKUMENTACE STAVEBN...'!J37</f>
        <v>0</v>
      </c>
      <c r="AY104" s="86">
        <f>'D.3 - DOKUMENTACE STAVEBN...'!J38</f>
        <v>0</v>
      </c>
      <c r="AZ104" s="86">
        <f>'D.3 - DOKUMENTACE STAVEBN...'!F35</f>
        <v>0</v>
      </c>
      <c r="BA104" s="86">
        <f>'D.3 - DOKUMENTACE STAVEBN...'!F36</f>
        <v>0</v>
      </c>
      <c r="BB104" s="86">
        <f>'D.3 - DOKUMENTACE STAVEBN...'!F37</f>
        <v>0</v>
      </c>
      <c r="BC104" s="86">
        <f>'D.3 - DOKUMENTACE STAVEBN...'!F38</f>
        <v>0</v>
      </c>
      <c r="BD104" s="88">
        <f>'D.3 - DOKUMENTACE STAVEBN...'!F39</f>
        <v>0</v>
      </c>
      <c r="BT104" s="25" t="s">
        <v>89</v>
      </c>
      <c r="BV104" s="25" t="s">
        <v>78</v>
      </c>
      <c r="BW104" s="25" t="s">
        <v>115</v>
      </c>
      <c r="BX104" s="25" t="s">
        <v>84</v>
      </c>
      <c r="CL104" s="25" t="s">
        <v>1</v>
      </c>
    </row>
    <row r="105" spans="1:91" s="3" customFormat="1" ht="16.5" customHeight="1">
      <c r="A105" s="83" t="s">
        <v>85</v>
      </c>
      <c r="B105" s="48"/>
      <c r="C105" s="9"/>
      <c r="D105" s="9"/>
      <c r="E105" s="236" t="s">
        <v>116</v>
      </c>
      <c r="F105" s="236"/>
      <c r="G105" s="236"/>
      <c r="H105" s="236"/>
      <c r="I105" s="236"/>
      <c r="J105" s="9"/>
      <c r="K105" s="236" t="s">
        <v>117</v>
      </c>
      <c r="L105" s="236"/>
      <c r="M105" s="236"/>
      <c r="N105" s="236"/>
      <c r="O105" s="236"/>
      <c r="P105" s="236"/>
      <c r="Q105" s="236"/>
      <c r="R105" s="236"/>
      <c r="S105" s="236"/>
      <c r="T105" s="236"/>
      <c r="U105" s="236"/>
      <c r="V105" s="236"/>
      <c r="W105" s="236"/>
      <c r="X105" s="236"/>
      <c r="Y105" s="236"/>
      <c r="Z105" s="236"/>
      <c r="AA105" s="236"/>
      <c r="AB105" s="236"/>
      <c r="AC105" s="236"/>
      <c r="AD105" s="236"/>
      <c r="AE105" s="236"/>
      <c r="AF105" s="236"/>
      <c r="AG105" s="224">
        <f>'D.4 - POŽÁRNĚ BEZPEČNOSTN...'!J32</f>
        <v>0</v>
      </c>
      <c r="AH105" s="225"/>
      <c r="AI105" s="225"/>
      <c r="AJ105" s="225"/>
      <c r="AK105" s="225"/>
      <c r="AL105" s="225"/>
      <c r="AM105" s="225"/>
      <c r="AN105" s="224">
        <f t="shared" si="0"/>
        <v>0</v>
      </c>
      <c r="AO105" s="225"/>
      <c r="AP105" s="225"/>
      <c r="AQ105" s="84" t="s">
        <v>88</v>
      </c>
      <c r="AR105" s="48"/>
      <c r="AS105" s="85">
        <v>0</v>
      </c>
      <c r="AT105" s="86">
        <f t="shared" si="1"/>
        <v>0</v>
      </c>
      <c r="AU105" s="87">
        <f>'D.4 - POŽÁRNĚ BEZPEČNOSTN...'!P121</f>
        <v>0</v>
      </c>
      <c r="AV105" s="86">
        <f>'D.4 - POŽÁRNĚ BEZPEČNOSTN...'!J35</f>
        <v>0</v>
      </c>
      <c r="AW105" s="86">
        <f>'D.4 - POŽÁRNĚ BEZPEČNOSTN...'!J36</f>
        <v>0</v>
      </c>
      <c r="AX105" s="86">
        <f>'D.4 - POŽÁRNĚ BEZPEČNOSTN...'!J37</f>
        <v>0</v>
      </c>
      <c r="AY105" s="86">
        <f>'D.4 - POŽÁRNĚ BEZPEČNOSTN...'!J38</f>
        <v>0</v>
      </c>
      <c r="AZ105" s="86">
        <f>'D.4 - POŽÁRNĚ BEZPEČNOSTN...'!F35</f>
        <v>0</v>
      </c>
      <c r="BA105" s="86">
        <f>'D.4 - POŽÁRNĚ BEZPEČNOSTN...'!F36</f>
        <v>0</v>
      </c>
      <c r="BB105" s="86">
        <f>'D.4 - POŽÁRNĚ BEZPEČNOSTN...'!F37</f>
        <v>0</v>
      </c>
      <c r="BC105" s="86">
        <f>'D.4 - POŽÁRNĚ BEZPEČNOSTN...'!F38</f>
        <v>0</v>
      </c>
      <c r="BD105" s="88">
        <f>'D.4 - POŽÁRNĚ BEZPEČNOSTN...'!F39</f>
        <v>0</v>
      </c>
      <c r="BT105" s="25" t="s">
        <v>89</v>
      </c>
      <c r="BV105" s="25" t="s">
        <v>78</v>
      </c>
      <c r="BW105" s="25" t="s">
        <v>118</v>
      </c>
      <c r="BX105" s="25" t="s">
        <v>84</v>
      </c>
      <c r="CL105" s="25" t="s">
        <v>1</v>
      </c>
    </row>
    <row r="106" spans="1:91" s="6" customFormat="1" ht="37.5" customHeight="1">
      <c r="B106" s="74"/>
      <c r="C106" s="75"/>
      <c r="D106" s="235" t="s">
        <v>119</v>
      </c>
      <c r="E106" s="235"/>
      <c r="F106" s="235"/>
      <c r="G106" s="235"/>
      <c r="H106" s="235"/>
      <c r="I106" s="76"/>
      <c r="J106" s="235" t="s">
        <v>81</v>
      </c>
      <c r="K106" s="235"/>
      <c r="L106" s="235"/>
      <c r="M106" s="235"/>
      <c r="N106" s="235"/>
      <c r="O106" s="235"/>
      <c r="P106" s="235"/>
      <c r="Q106" s="235"/>
      <c r="R106" s="235"/>
      <c r="S106" s="235"/>
      <c r="T106" s="235"/>
      <c r="U106" s="235"/>
      <c r="V106" s="235"/>
      <c r="W106" s="235"/>
      <c r="X106" s="235"/>
      <c r="Y106" s="235"/>
      <c r="Z106" s="235"/>
      <c r="AA106" s="235"/>
      <c r="AB106" s="235"/>
      <c r="AC106" s="235"/>
      <c r="AD106" s="235"/>
      <c r="AE106" s="235"/>
      <c r="AF106" s="235"/>
      <c r="AG106" s="228">
        <f>ROUND(AG107+AG108+AG109+AG116+AG117,2)</f>
        <v>0</v>
      </c>
      <c r="AH106" s="227"/>
      <c r="AI106" s="227"/>
      <c r="AJ106" s="227"/>
      <c r="AK106" s="227"/>
      <c r="AL106" s="227"/>
      <c r="AM106" s="227"/>
      <c r="AN106" s="226">
        <f t="shared" si="0"/>
        <v>0</v>
      </c>
      <c r="AO106" s="227"/>
      <c r="AP106" s="227"/>
      <c r="AQ106" s="77" t="s">
        <v>82</v>
      </c>
      <c r="AR106" s="74"/>
      <c r="AS106" s="78">
        <f>ROUND(AS107+AS108+AS109+AS116+AS117,2)</f>
        <v>0</v>
      </c>
      <c r="AT106" s="79">
        <f t="shared" si="1"/>
        <v>0</v>
      </c>
      <c r="AU106" s="80">
        <f>ROUND(AU107+AU108+AU109+AU116+AU117,5)</f>
        <v>0</v>
      </c>
      <c r="AV106" s="79">
        <f>ROUND(AZ106*L29,2)</f>
        <v>0</v>
      </c>
      <c r="AW106" s="79">
        <f>ROUND(BA106*L30,2)</f>
        <v>0</v>
      </c>
      <c r="AX106" s="79">
        <f>ROUND(BB106*L29,2)</f>
        <v>0</v>
      </c>
      <c r="AY106" s="79">
        <f>ROUND(BC106*L30,2)</f>
        <v>0</v>
      </c>
      <c r="AZ106" s="79">
        <f>ROUND(AZ107+AZ108+AZ109+AZ116+AZ117,2)</f>
        <v>0</v>
      </c>
      <c r="BA106" s="79">
        <f>ROUND(BA107+BA108+BA109+BA116+BA117,2)</f>
        <v>0</v>
      </c>
      <c r="BB106" s="79">
        <f>ROUND(BB107+BB108+BB109+BB116+BB117,2)</f>
        <v>0</v>
      </c>
      <c r="BC106" s="79">
        <f>ROUND(BC107+BC108+BC109+BC116+BC117,2)</f>
        <v>0</v>
      </c>
      <c r="BD106" s="81">
        <f>ROUND(BD107+BD108+BD109+BD116+BD117,2)</f>
        <v>0</v>
      </c>
      <c r="BS106" s="82" t="s">
        <v>75</v>
      </c>
      <c r="BT106" s="82" t="s">
        <v>83</v>
      </c>
      <c r="BU106" s="82" t="s">
        <v>77</v>
      </c>
      <c r="BV106" s="82" t="s">
        <v>78</v>
      </c>
      <c r="BW106" s="82" t="s">
        <v>120</v>
      </c>
      <c r="BX106" s="82" t="s">
        <v>4</v>
      </c>
      <c r="CL106" s="82" t="s">
        <v>1</v>
      </c>
      <c r="CM106" s="82" t="s">
        <v>83</v>
      </c>
    </row>
    <row r="107" spans="1:91" s="3" customFormat="1" ht="16.5" customHeight="1">
      <c r="A107" s="83" t="s">
        <v>85</v>
      </c>
      <c r="B107" s="48"/>
      <c r="C107" s="9"/>
      <c r="D107" s="9"/>
      <c r="E107" s="236" t="s">
        <v>86</v>
      </c>
      <c r="F107" s="236"/>
      <c r="G107" s="236"/>
      <c r="H107" s="236"/>
      <c r="I107" s="236"/>
      <c r="J107" s="9"/>
      <c r="K107" s="236" t="s">
        <v>87</v>
      </c>
      <c r="L107" s="236"/>
      <c r="M107" s="236"/>
      <c r="N107" s="236"/>
      <c r="O107" s="236"/>
      <c r="P107" s="236"/>
      <c r="Q107" s="236"/>
      <c r="R107" s="236"/>
      <c r="S107" s="236"/>
      <c r="T107" s="236"/>
      <c r="U107" s="236"/>
      <c r="V107" s="236"/>
      <c r="W107" s="236"/>
      <c r="X107" s="236"/>
      <c r="Y107" s="236"/>
      <c r="Z107" s="236"/>
      <c r="AA107" s="236"/>
      <c r="AB107" s="236"/>
      <c r="AC107" s="236"/>
      <c r="AD107" s="236"/>
      <c r="AE107" s="236"/>
      <c r="AF107" s="236"/>
      <c r="AG107" s="224">
        <f>'D.1.1 - ARCHITEKTONICKO-S..._01'!J32</f>
        <v>0</v>
      </c>
      <c r="AH107" s="225"/>
      <c r="AI107" s="225"/>
      <c r="AJ107" s="225"/>
      <c r="AK107" s="225"/>
      <c r="AL107" s="225"/>
      <c r="AM107" s="225"/>
      <c r="AN107" s="224">
        <f t="shared" si="0"/>
        <v>0</v>
      </c>
      <c r="AO107" s="225"/>
      <c r="AP107" s="225"/>
      <c r="AQ107" s="84" t="s">
        <v>88</v>
      </c>
      <c r="AR107" s="48"/>
      <c r="AS107" s="85">
        <v>0</v>
      </c>
      <c r="AT107" s="86">
        <f t="shared" si="1"/>
        <v>0</v>
      </c>
      <c r="AU107" s="87">
        <f>'D.1.1 - ARCHITEKTONICKO-S..._01'!P147</f>
        <v>0</v>
      </c>
      <c r="AV107" s="86">
        <f>'D.1.1 - ARCHITEKTONICKO-S..._01'!J35</f>
        <v>0</v>
      </c>
      <c r="AW107" s="86">
        <f>'D.1.1 - ARCHITEKTONICKO-S..._01'!J36</f>
        <v>0</v>
      </c>
      <c r="AX107" s="86">
        <f>'D.1.1 - ARCHITEKTONICKO-S..._01'!J37</f>
        <v>0</v>
      </c>
      <c r="AY107" s="86">
        <f>'D.1.1 - ARCHITEKTONICKO-S..._01'!J38</f>
        <v>0</v>
      </c>
      <c r="AZ107" s="86">
        <f>'D.1.1 - ARCHITEKTONICKO-S..._01'!F35</f>
        <v>0</v>
      </c>
      <c r="BA107" s="86">
        <f>'D.1.1 - ARCHITEKTONICKO-S..._01'!F36</f>
        <v>0</v>
      </c>
      <c r="BB107" s="86">
        <f>'D.1.1 - ARCHITEKTONICKO-S..._01'!F37</f>
        <v>0</v>
      </c>
      <c r="BC107" s="86">
        <f>'D.1.1 - ARCHITEKTONICKO-S..._01'!F38</f>
        <v>0</v>
      </c>
      <c r="BD107" s="88">
        <f>'D.1.1 - ARCHITEKTONICKO-S..._01'!F39</f>
        <v>0</v>
      </c>
      <c r="BT107" s="25" t="s">
        <v>89</v>
      </c>
      <c r="BV107" s="25" t="s">
        <v>78</v>
      </c>
      <c r="BW107" s="25" t="s">
        <v>121</v>
      </c>
      <c r="BX107" s="25" t="s">
        <v>120</v>
      </c>
      <c r="CL107" s="25" t="s">
        <v>1</v>
      </c>
    </row>
    <row r="108" spans="1:91" s="3" customFormat="1" ht="23.25" customHeight="1">
      <c r="A108" s="83" t="s">
        <v>85</v>
      </c>
      <c r="B108" s="48"/>
      <c r="C108" s="9"/>
      <c r="D108" s="9"/>
      <c r="E108" s="236" t="s">
        <v>122</v>
      </c>
      <c r="F108" s="236"/>
      <c r="G108" s="236"/>
      <c r="H108" s="236"/>
      <c r="I108" s="236"/>
      <c r="J108" s="9"/>
      <c r="K108" s="236" t="s">
        <v>123</v>
      </c>
      <c r="L108" s="236"/>
      <c r="M108" s="236"/>
      <c r="N108" s="236"/>
      <c r="O108" s="236"/>
      <c r="P108" s="236"/>
      <c r="Q108" s="236"/>
      <c r="R108" s="236"/>
      <c r="S108" s="236"/>
      <c r="T108" s="236"/>
      <c r="U108" s="236"/>
      <c r="V108" s="236"/>
      <c r="W108" s="236"/>
      <c r="X108" s="236"/>
      <c r="Y108" s="236"/>
      <c r="Z108" s="236"/>
      <c r="AA108" s="236"/>
      <c r="AB108" s="236"/>
      <c r="AC108" s="236"/>
      <c r="AD108" s="236"/>
      <c r="AE108" s="236"/>
      <c r="AF108" s="236"/>
      <c r="AG108" s="224">
        <f>'D.1.1.1 - ARCHITEKTONICKO...'!J32</f>
        <v>0</v>
      </c>
      <c r="AH108" s="225"/>
      <c r="AI108" s="225"/>
      <c r="AJ108" s="225"/>
      <c r="AK108" s="225"/>
      <c r="AL108" s="225"/>
      <c r="AM108" s="225"/>
      <c r="AN108" s="224">
        <f t="shared" si="0"/>
        <v>0</v>
      </c>
      <c r="AO108" s="225"/>
      <c r="AP108" s="225"/>
      <c r="AQ108" s="84" t="s">
        <v>88</v>
      </c>
      <c r="AR108" s="48"/>
      <c r="AS108" s="85">
        <v>0</v>
      </c>
      <c r="AT108" s="86">
        <f t="shared" si="1"/>
        <v>0</v>
      </c>
      <c r="AU108" s="87">
        <f>'D.1.1.1 - ARCHITEKTONICKO...'!P130</f>
        <v>0</v>
      </c>
      <c r="AV108" s="86">
        <f>'D.1.1.1 - ARCHITEKTONICKO...'!J35</f>
        <v>0</v>
      </c>
      <c r="AW108" s="86">
        <f>'D.1.1.1 - ARCHITEKTONICKO...'!J36</f>
        <v>0</v>
      </c>
      <c r="AX108" s="86">
        <f>'D.1.1.1 - ARCHITEKTONICKO...'!J37</f>
        <v>0</v>
      </c>
      <c r="AY108" s="86">
        <f>'D.1.1.1 - ARCHITEKTONICKO...'!J38</f>
        <v>0</v>
      </c>
      <c r="AZ108" s="86">
        <f>'D.1.1.1 - ARCHITEKTONICKO...'!F35</f>
        <v>0</v>
      </c>
      <c r="BA108" s="86">
        <f>'D.1.1.1 - ARCHITEKTONICKO...'!F36</f>
        <v>0</v>
      </c>
      <c r="BB108" s="86">
        <f>'D.1.1.1 - ARCHITEKTONICKO...'!F37</f>
        <v>0</v>
      </c>
      <c r="BC108" s="86">
        <f>'D.1.1.1 - ARCHITEKTONICKO...'!F38</f>
        <v>0</v>
      </c>
      <c r="BD108" s="88">
        <f>'D.1.1.1 - ARCHITEKTONICKO...'!F39</f>
        <v>0</v>
      </c>
      <c r="BT108" s="25" t="s">
        <v>89</v>
      </c>
      <c r="BV108" s="25" t="s">
        <v>78</v>
      </c>
      <c r="BW108" s="25" t="s">
        <v>124</v>
      </c>
      <c r="BX108" s="25" t="s">
        <v>120</v>
      </c>
      <c r="CL108" s="25" t="s">
        <v>1</v>
      </c>
    </row>
    <row r="109" spans="1:91" s="3" customFormat="1" ht="16.5" customHeight="1">
      <c r="B109" s="48"/>
      <c r="C109" s="9"/>
      <c r="D109" s="9"/>
      <c r="E109" s="236" t="s">
        <v>91</v>
      </c>
      <c r="F109" s="236"/>
      <c r="G109" s="236"/>
      <c r="H109" s="236"/>
      <c r="I109" s="236"/>
      <c r="J109" s="9"/>
      <c r="K109" s="236" t="s">
        <v>92</v>
      </c>
      <c r="L109" s="236"/>
      <c r="M109" s="236"/>
      <c r="N109" s="236"/>
      <c r="O109" s="236"/>
      <c r="P109" s="236"/>
      <c r="Q109" s="236"/>
      <c r="R109" s="236"/>
      <c r="S109" s="236"/>
      <c r="T109" s="236"/>
      <c r="U109" s="236"/>
      <c r="V109" s="236"/>
      <c r="W109" s="236"/>
      <c r="X109" s="236"/>
      <c r="Y109" s="236"/>
      <c r="Z109" s="236"/>
      <c r="AA109" s="236"/>
      <c r="AB109" s="236"/>
      <c r="AC109" s="236"/>
      <c r="AD109" s="236"/>
      <c r="AE109" s="236"/>
      <c r="AF109" s="236"/>
      <c r="AG109" s="229">
        <f>ROUND(SUM(AG110:AG115),2)</f>
        <v>0</v>
      </c>
      <c r="AH109" s="225"/>
      <c r="AI109" s="225"/>
      <c r="AJ109" s="225"/>
      <c r="AK109" s="225"/>
      <c r="AL109" s="225"/>
      <c r="AM109" s="225"/>
      <c r="AN109" s="224">
        <f t="shared" si="0"/>
        <v>0</v>
      </c>
      <c r="AO109" s="225"/>
      <c r="AP109" s="225"/>
      <c r="AQ109" s="84" t="s">
        <v>88</v>
      </c>
      <c r="AR109" s="48"/>
      <c r="AS109" s="85">
        <f>ROUND(SUM(AS110:AS115),2)</f>
        <v>0</v>
      </c>
      <c r="AT109" s="86">
        <f t="shared" si="1"/>
        <v>0</v>
      </c>
      <c r="AU109" s="87">
        <f>ROUND(SUM(AU110:AU115),5)</f>
        <v>0</v>
      </c>
      <c r="AV109" s="86">
        <f>ROUND(AZ109*L29,2)</f>
        <v>0</v>
      </c>
      <c r="AW109" s="86">
        <f>ROUND(BA109*L30,2)</f>
        <v>0</v>
      </c>
      <c r="AX109" s="86">
        <f>ROUND(BB109*L29,2)</f>
        <v>0</v>
      </c>
      <c r="AY109" s="86">
        <f>ROUND(BC109*L30,2)</f>
        <v>0</v>
      </c>
      <c r="AZ109" s="86">
        <f>ROUND(SUM(AZ110:AZ115),2)</f>
        <v>0</v>
      </c>
      <c r="BA109" s="86">
        <f>ROUND(SUM(BA110:BA115),2)</f>
        <v>0</v>
      </c>
      <c r="BB109" s="86">
        <f>ROUND(SUM(BB110:BB115),2)</f>
        <v>0</v>
      </c>
      <c r="BC109" s="86">
        <f>ROUND(SUM(BC110:BC115),2)</f>
        <v>0</v>
      </c>
      <c r="BD109" s="88">
        <f>ROUND(SUM(BD110:BD115),2)</f>
        <v>0</v>
      </c>
      <c r="BS109" s="25" t="s">
        <v>75</v>
      </c>
      <c r="BT109" s="25" t="s">
        <v>89</v>
      </c>
      <c r="BU109" s="25" t="s">
        <v>77</v>
      </c>
      <c r="BV109" s="25" t="s">
        <v>78</v>
      </c>
      <c r="BW109" s="25" t="s">
        <v>125</v>
      </c>
      <c r="BX109" s="25" t="s">
        <v>120</v>
      </c>
      <c r="CL109" s="25" t="s">
        <v>1</v>
      </c>
    </row>
    <row r="110" spans="1:91" s="3" customFormat="1" ht="35.25" customHeight="1">
      <c r="A110" s="83" t="s">
        <v>85</v>
      </c>
      <c r="B110" s="48"/>
      <c r="C110" s="9"/>
      <c r="D110" s="9"/>
      <c r="E110" s="9"/>
      <c r="F110" s="236" t="s">
        <v>126</v>
      </c>
      <c r="G110" s="236"/>
      <c r="H110" s="236"/>
      <c r="I110" s="236"/>
      <c r="J110" s="236"/>
      <c r="K110" s="9"/>
      <c r="L110" s="236" t="s">
        <v>95</v>
      </c>
      <c r="M110" s="236"/>
      <c r="N110" s="236"/>
      <c r="O110" s="236"/>
      <c r="P110" s="236"/>
      <c r="Q110" s="236"/>
      <c r="R110" s="236"/>
      <c r="S110" s="236"/>
      <c r="T110" s="236"/>
      <c r="U110" s="236"/>
      <c r="V110" s="236"/>
      <c r="W110" s="236"/>
      <c r="X110" s="236"/>
      <c r="Y110" s="236"/>
      <c r="Z110" s="236"/>
      <c r="AA110" s="236"/>
      <c r="AB110" s="236"/>
      <c r="AC110" s="236"/>
      <c r="AD110" s="236"/>
      <c r="AE110" s="236"/>
      <c r="AF110" s="236"/>
      <c r="AG110" s="224">
        <f>'SO 02.D.1.2.A - ZDRAVOTNĚ...'!J34</f>
        <v>0</v>
      </c>
      <c r="AH110" s="225"/>
      <c r="AI110" s="225"/>
      <c r="AJ110" s="225"/>
      <c r="AK110" s="225"/>
      <c r="AL110" s="225"/>
      <c r="AM110" s="225"/>
      <c r="AN110" s="224">
        <f t="shared" si="0"/>
        <v>0</v>
      </c>
      <c r="AO110" s="225"/>
      <c r="AP110" s="225"/>
      <c r="AQ110" s="84" t="s">
        <v>88</v>
      </c>
      <c r="AR110" s="48"/>
      <c r="AS110" s="85">
        <v>0</v>
      </c>
      <c r="AT110" s="86">
        <f t="shared" si="1"/>
        <v>0</v>
      </c>
      <c r="AU110" s="87">
        <f>'SO 02.D.1.2.A - ZDRAVOTNĚ...'!P139</f>
        <v>0</v>
      </c>
      <c r="AV110" s="86">
        <f>'SO 02.D.1.2.A - ZDRAVOTNĚ...'!J37</f>
        <v>0</v>
      </c>
      <c r="AW110" s="86">
        <f>'SO 02.D.1.2.A - ZDRAVOTNĚ...'!J38</f>
        <v>0</v>
      </c>
      <c r="AX110" s="86">
        <f>'SO 02.D.1.2.A - ZDRAVOTNĚ...'!J39</f>
        <v>0</v>
      </c>
      <c r="AY110" s="86">
        <f>'SO 02.D.1.2.A - ZDRAVOTNĚ...'!J40</f>
        <v>0</v>
      </c>
      <c r="AZ110" s="86">
        <f>'SO 02.D.1.2.A - ZDRAVOTNĚ...'!F37</f>
        <v>0</v>
      </c>
      <c r="BA110" s="86">
        <f>'SO 02.D.1.2.A - ZDRAVOTNĚ...'!F38</f>
        <v>0</v>
      </c>
      <c r="BB110" s="86">
        <f>'SO 02.D.1.2.A - ZDRAVOTNĚ...'!F39</f>
        <v>0</v>
      </c>
      <c r="BC110" s="86">
        <f>'SO 02.D.1.2.A - ZDRAVOTNĚ...'!F40</f>
        <v>0</v>
      </c>
      <c r="BD110" s="88">
        <f>'SO 02.D.1.2.A - ZDRAVOTNĚ...'!F41</f>
        <v>0</v>
      </c>
      <c r="BT110" s="25" t="s">
        <v>96</v>
      </c>
      <c r="BV110" s="25" t="s">
        <v>78</v>
      </c>
      <c r="BW110" s="25" t="s">
        <v>127</v>
      </c>
      <c r="BX110" s="25" t="s">
        <v>125</v>
      </c>
      <c r="CL110" s="25" t="s">
        <v>1</v>
      </c>
    </row>
    <row r="111" spans="1:91" s="3" customFormat="1" ht="35.25" customHeight="1">
      <c r="A111" s="83" t="s">
        <v>85</v>
      </c>
      <c r="B111" s="48"/>
      <c r="C111" s="9"/>
      <c r="D111" s="9"/>
      <c r="E111" s="9"/>
      <c r="F111" s="236" t="s">
        <v>128</v>
      </c>
      <c r="G111" s="236"/>
      <c r="H111" s="236"/>
      <c r="I111" s="236"/>
      <c r="J111" s="236"/>
      <c r="K111" s="9"/>
      <c r="L111" s="236" t="s">
        <v>99</v>
      </c>
      <c r="M111" s="236"/>
      <c r="N111" s="236"/>
      <c r="O111" s="236"/>
      <c r="P111" s="236"/>
      <c r="Q111" s="236"/>
      <c r="R111" s="236"/>
      <c r="S111" s="236"/>
      <c r="T111" s="236"/>
      <c r="U111" s="236"/>
      <c r="V111" s="236"/>
      <c r="W111" s="236"/>
      <c r="X111" s="236"/>
      <c r="Y111" s="236"/>
      <c r="Z111" s="236"/>
      <c r="AA111" s="236"/>
      <c r="AB111" s="236"/>
      <c r="AC111" s="236"/>
      <c r="AD111" s="236"/>
      <c r="AE111" s="236"/>
      <c r="AF111" s="236"/>
      <c r="AG111" s="224">
        <f>'SO 02.D.1.2.B - VYTÁPĚNÍ'!J34</f>
        <v>0</v>
      </c>
      <c r="AH111" s="225"/>
      <c r="AI111" s="225"/>
      <c r="AJ111" s="225"/>
      <c r="AK111" s="225"/>
      <c r="AL111" s="225"/>
      <c r="AM111" s="225"/>
      <c r="AN111" s="224">
        <f t="shared" si="0"/>
        <v>0</v>
      </c>
      <c r="AO111" s="225"/>
      <c r="AP111" s="225"/>
      <c r="AQ111" s="84" t="s">
        <v>88</v>
      </c>
      <c r="AR111" s="48"/>
      <c r="AS111" s="85">
        <v>0</v>
      </c>
      <c r="AT111" s="86">
        <f t="shared" si="1"/>
        <v>0</v>
      </c>
      <c r="AU111" s="87">
        <f>'SO 02.D.1.2.B - VYTÁPĚNÍ'!P134</f>
        <v>0</v>
      </c>
      <c r="AV111" s="86">
        <f>'SO 02.D.1.2.B - VYTÁPĚNÍ'!J37</f>
        <v>0</v>
      </c>
      <c r="AW111" s="86">
        <f>'SO 02.D.1.2.B - VYTÁPĚNÍ'!J38</f>
        <v>0</v>
      </c>
      <c r="AX111" s="86">
        <f>'SO 02.D.1.2.B - VYTÁPĚNÍ'!J39</f>
        <v>0</v>
      </c>
      <c r="AY111" s="86">
        <f>'SO 02.D.1.2.B - VYTÁPĚNÍ'!J40</f>
        <v>0</v>
      </c>
      <c r="AZ111" s="86">
        <f>'SO 02.D.1.2.B - VYTÁPĚNÍ'!F37</f>
        <v>0</v>
      </c>
      <c r="BA111" s="86">
        <f>'SO 02.D.1.2.B - VYTÁPĚNÍ'!F38</f>
        <v>0</v>
      </c>
      <c r="BB111" s="86">
        <f>'SO 02.D.1.2.B - VYTÁPĚNÍ'!F39</f>
        <v>0</v>
      </c>
      <c r="BC111" s="86">
        <f>'SO 02.D.1.2.B - VYTÁPĚNÍ'!F40</f>
        <v>0</v>
      </c>
      <c r="BD111" s="88">
        <f>'SO 02.D.1.2.B - VYTÁPĚNÍ'!F41</f>
        <v>0</v>
      </c>
      <c r="BT111" s="25" t="s">
        <v>96</v>
      </c>
      <c r="BV111" s="25" t="s">
        <v>78</v>
      </c>
      <c r="BW111" s="25" t="s">
        <v>129</v>
      </c>
      <c r="BX111" s="25" t="s">
        <v>125</v>
      </c>
      <c r="CL111" s="25" t="s">
        <v>1</v>
      </c>
    </row>
    <row r="112" spans="1:91" s="3" customFormat="1" ht="35.25" customHeight="1">
      <c r="A112" s="83" t="s">
        <v>85</v>
      </c>
      <c r="B112" s="48"/>
      <c r="C112" s="9"/>
      <c r="D112" s="9"/>
      <c r="E112" s="9"/>
      <c r="F112" s="236" t="s">
        <v>130</v>
      </c>
      <c r="G112" s="236"/>
      <c r="H112" s="236"/>
      <c r="I112" s="236"/>
      <c r="J112" s="236"/>
      <c r="K112" s="9"/>
      <c r="L112" s="236" t="s">
        <v>102</v>
      </c>
      <c r="M112" s="236"/>
      <c r="N112" s="236"/>
      <c r="O112" s="236"/>
      <c r="P112" s="236"/>
      <c r="Q112" s="236"/>
      <c r="R112" s="236"/>
      <c r="S112" s="236"/>
      <c r="T112" s="236"/>
      <c r="U112" s="236"/>
      <c r="V112" s="236"/>
      <c r="W112" s="236"/>
      <c r="X112" s="236"/>
      <c r="Y112" s="236"/>
      <c r="Z112" s="236"/>
      <c r="AA112" s="236"/>
      <c r="AB112" s="236"/>
      <c r="AC112" s="236"/>
      <c r="AD112" s="236"/>
      <c r="AE112" s="236"/>
      <c r="AF112" s="236"/>
      <c r="AG112" s="224">
        <f>'SO 02.D.1.2.C - VZDUCHOTE...'!J34</f>
        <v>0</v>
      </c>
      <c r="AH112" s="225"/>
      <c r="AI112" s="225"/>
      <c r="AJ112" s="225"/>
      <c r="AK112" s="225"/>
      <c r="AL112" s="225"/>
      <c r="AM112" s="225"/>
      <c r="AN112" s="224">
        <f t="shared" si="0"/>
        <v>0</v>
      </c>
      <c r="AO112" s="225"/>
      <c r="AP112" s="225"/>
      <c r="AQ112" s="84" t="s">
        <v>88</v>
      </c>
      <c r="AR112" s="48"/>
      <c r="AS112" s="85">
        <v>0</v>
      </c>
      <c r="AT112" s="86">
        <f t="shared" si="1"/>
        <v>0</v>
      </c>
      <c r="AU112" s="87">
        <f>'SO 02.D.1.2.C - VZDUCHOTE...'!P162</f>
        <v>0</v>
      </c>
      <c r="AV112" s="86">
        <f>'SO 02.D.1.2.C - VZDUCHOTE...'!J37</f>
        <v>0</v>
      </c>
      <c r="AW112" s="86">
        <f>'SO 02.D.1.2.C - VZDUCHOTE...'!J38</f>
        <v>0</v>
      </c>
      <c r="AX112" s="86">
        <f>'SO 02.D.1.2.C - VZDUCHOTE...'!J39</f>
        <v>0</v>
      </c>
      <c r="AY112" s="86">
        <f>'SO 02.D.1.2.C - VZDUCHOTE...'!J40</f>
        <v>0</v>
      </c>
      <c r="AZ112" s="86">
        <f>'SO 02.D.1.2.C - VZDUCHOTE...'!F37</f>
        <v>0</v>
      </c>
      <c r="BA112" s="86">
        <f>'SO 02.D.1.2.C - VZDUCHOTE...'!F38</f>
        <v>0</v>
      </c>
      <c r="BB112" s="86">
        <f>'SO 02.D.1.2.C - VZDUCHOTE...'!F39</f>
        <v>0</v>
      </c>
      <c r="BC112" s="86">
        <f>'SO 02.D.1.2.C - VZDUCHOTE...'!F40</f>
        <v>0</v>
      </c>
      <c r="BD112" s="88">
        <f>'SO 02.D.1.2.C - VZDUCHOTE...'!F41</f>
        <v>0</v>
      </c>
      <c r="BT112" s="25" t="s">
        <v>96</v>
      </c>
      <c r="BV112" s="25" t="s">
        <v>78</v>
      </c>
      <c r="BW112" s="25" t="s">
        <v>131</v>
      </c>
      <c r="BX112" s="25" t="s">
        <v>125</v>
      </c>
      <c r="CL112" s="25" t="s">
        <v>1</v>
      </c>
    </row>
    <row r="113" spans="1:91" s="3" customFormat="1" ht="35.25" customHeight="1">
      <c r="A113" s="83" t="s">
        <v>85</v>
      </c>
      <c r="B113" s="48"/>
      <c r="C113" s="9"/>
      <c r="D113" s="9"/>
      <c r="E113" s="9"/>
      <c r="F113" s="236" t="s">
        <v>132</v>
      </c>
      <c r="G113" s="236"/>
      <c r="H113" s="236"/>
      <c r="I113" s="236"/>
      <c r="J113" s="236"/>
      <c r="K113" s="9"/>
      <c r="L113" s="236" t="s">
        <v>105</v>
      </c>
      <c r="M113" s="236"/>
      <c r="N113" s="236"/>
      <c r="O113" s="236"/>
      <c r="P113" s="236"/>
      <c r="Q113" s="236"/>
      <c r="R113" s="236"/>
      <c r="S113" s="236"/>
      <c r="T113" s="236"/>
      <c r="U113" s="236"/>
      <c r="V113" s="236"/>
      <c r="W113" s="236"/>
      <c r="X113" s="236"/>
      <c r="Y113" s="236"/>
      <c r="Z113" s="236"/>
      <c r="AA113" s="236"/>
      <c r="AB113" s="236"/>
      <c r="AC113" s="236"/>
      <c r="AD113" s="236"/>
      <c r="AE113" s="236"/>
      <c r="AF113" s="236"/>
      <c r="AG113" s="224">
        <f>'SO 02.D.1.2.D - SILNOPROU...'!J34</f>
        <v>0</v>
      </c>
      <c r="AH113" s="225"/>
      <c r="AI113" s="225"/>
      <c r="AJ113" s="225"/>
      <c r="AK113" s="225"/>
      <c r="AL113" s="225"/>
      <c r="AM113" s="225"/>
      <c r="AN113" s="224">
        <f t="shared" si="0"/>
        <v>0</v>
      </c>
      <c r="AO113" s="225"/>
      <c r="AP113" s="225"/>
      <c r="AQ113" s="84" t="s">
        <v>88</v>
      </c>
      <c r="AR113" s="48"/>
      <c r="AS113" s="85">
        <v>0</v>
      </c>
      <c r="AT113" s="86">
        <f t="shared" si="1"/>
        <v>0</v>
      </c>
      <c r="AU113" s="87">
        <f>'SO 02.D.1.2.D - SILNOPROU...'!P161</f>
        <v>0</v>
      </c>
      <c r="AV113" s="86">
        <f>'SO 02.D.1.2.D - SILNOPROU...'!J37</f>
        <v>0</v>
      </c>
      <c r="AW113" s="86">
        <f>'SO 02.D.1.2.D - SILNOPROU...'!J38</f>
        <v>0</v>
      </c>
      <c r="AX113" s="86">
        <f>'SO 02.D.1.2.D - SILNOPROU...'!J39</f>
        <v>0</v>
      </c>
      <c r="AY113" s="86">
        <f>'SO 02.D.1.2.D - SILNOPROU...'!J40</f>
        <v>0</v>
      </c>
      <c r="AZ113" s="86">
        <f>'SO 02.D.1.2.D - SILNOPROU...'!F37</f>
        <v>0</v>
      </c>
      <c r="BA113" s="86">
        <f>'SO 02.D.1.2.D - SILNOPROU...'!F38</f>
        <v>0</v>
      </c>
      <c r="BB113" s="86">
        <f>'SO 02.D.1.2.D - SILNOPROU...'!F39</f>
        <v>0</v>
      </c>
      <c r="BC113" s="86">
        <f>'SO 02.D.1.2.D - SILNOPROU...'!F40</f>
        <v>0</v>
      </c>
      <c r="BD113" s="88">
        <f>'SO 02.D.1.2.D - SILNOPROU...'!F41</f>
        <v>0</v>
      </c>
      <c r="BT113" s="25" t="s">
        <v>96</v>
      </c>
      <c r="BV113" s="25" t="s">
        <v>78</v>
      </c>
      <c r="BW113" s="25" t="s">
        <v>133</v>
      </c>
      <c r="BX113" s="25" t="s">
        <v>125</v>
      </c>
      <c r="CL113" s="25" t="s">
        <v>1</v>
      </c>
    </row>
    <row r="114" spans="1:91" s="3" customFormat="1" ht="35.25" customHeight="1">
      <c r="A114" s="83" t="s">
        <v>85</v>
      </c>
      <c r="B114" s="48"/>
      <c r="C114" s="9"/>
      <c r="D114" s="9"/>
      <c r="E114" s="9"/>
      <c r="F114" s="236" t="s">
        <v>134</v>
      </c>
      <c r="G114" s="236"/>
      <c r="H114" s="236"/>
      <c r="I114" s="236"/>
      <c r="J114" s="236"/>
      <c r="K114" s="9"/>
      <c r="L114" s="236" t="s">
        <v>108</v>
      </c>
      <c r="M114" s="236"/>
      <c r="N114" s="236"/>
      <c r="O114" s="236"/>
      <c r="P114" s="236"/>
      <c r="Q114" s="236"/>
      <c r="R114" s="236"/>
      <c r="S114" s="236"/>
      <c r="T114" s="236"/>
      <c r="U114" s="236"/>
      <c r="V114" s="236"/>
      <c r="W114" s="236"/>
      <c r="X114" s="236"/>
      <c r="Y114" s="236"/>
      <c r="Z114" s="236"/>
      <c r="AA114" s="236"/>
      <c r="AB114" s="236"/>
      <c r="AC114" s="236"/>
      <c r="AD114" s="236"/>
      <c r="AE114" s="236"/>
      <c r="AF114" s="236"/>
      <c r="AG114" s="224">
        <f>'SO 02.D.1.2.E - SLABOPROU...'!J34</f>
        <v>0</v>
      </c>
      <c r="AH114" s="225"/>
      <c r="AI114" s="225"/>
      <c r="AJ114" s="225"/>
      <c r="AK114" s="225"/>
      <c r="AL114" s="225"/>
      <c r="AM114" s="225"/>
      <c r="AN114" s="224">
        <f t="shared" si="0"/>
        <v>0</v>
      </c>
      <c r="AO114" s="225"/>
      <c r="AP114" s="225"/>
      <c r="AQ114" s="84" t="s">
        <v>88</v>
      </c>
      <c r="AR114" s="48"/>
      <c r="AS114" s="85">
        <v>0</v>
      </c>
      <c r="AT114" s="86">
        <f t="shared" si="1"/>
        <v>0</v>
      </c>
      <c r="AU114" s="87">
        <f>'SO 02.D.1.2.E - SLABOPROU...'!P128</f>
        <v>0</v>
      </c>
      <c r="AV114" s="86">
        <f>'SO 02.D.1.2.E - SLABOPROU...'!J37</f>
        <v>0</v>
      </c>
      <c r="AW114" s="86">
        <f>'SO 02.D.1.2.E - SLABOPROU...'!J38</f>
        <v>0</v>
      </c>
      <c r="AX114" s="86">
        <f>'SO 02.D.1.2.E - SLABOPROU...'!J39</f>
        <v>0</v>
      </c>
      <c r="AY114" s="86">
        <f>'SO 02.D.1.2.E - SLABOPROU...'!J40</f>
        <v>0</v>
      </c>
      <c r="AZ114" s="86">
        <f>'SO 02.D.1.2.E - SLABOPROU...'!F37</f>
        <v>0</v>
      </c>
      <c r="BA114" s="86">
        <f>'SO 02.D.1.2.E - SLABOPROU...'!F38</f>
        <v>0</v>
      </c>
      <c r="BB114" s="86">
        <f>'SO 02.D.1.2.E - SLABOPROU...'!F39</f>
        <v>0</v>
      </c>
      <c r="BC114" s="86">
        <f>'SO 02.D.1.2.E - SLABOPROU...'!F40</f>
        <v>0</v>
      </c>
      <c r="BD114" s="88">
        <f>'SO 02.D.1.2.E - SLABOPROU...'!F41</f>
        <v>0</v>
      </c>
      <c r="BT114" s="25" t="s">
        <v>96</v>
      </c>
      <c r="BV114" s="25" t="s">
        <v>78</v>
      </c>
      <c r="BW114" s="25" t="s">
        <v>135</v>
      </c>
      <c r="BX114" s="25" t="s">
        <v>125</v>
      </c>
      <c r="CL114" s="25" t="s">
        <v>1</v>
      </c>
    </row>
    <row r="115" spans="1:91" s="3" customFormat="1" ht="35.25" customHeight="1">
      <c r="A115" s="83" t="s">
        <v>85</v>
      </c>
      <c r="B115" s="48"/>
      <c r="C115" s="9"/>
      <c r="D115" s="9"/>
      <c r="E115" s="9"/>
      <c r="F115" s="236" t="s">
        <v>136</v>
      </c>
      <c r="G115" s="236"/>
      <c r="H115" s="236"/>
      <c r="I115" s="236"/>
      <c r="J115" s="236"/>
      <c r="K115" s="9"/>
      <c r="L115" s="236" t="s">
        <v>111</v>
      </c>
      <c r="M115" s="236"/>
      <c r="N115" s="236"/>
      <c r="O115" s="236"/>
      <c r="P115" s="236"/>
      <c r="Q115" s="236"/>
      <c r="R115" s="236"/>
      <c r="S115" s="236"/>
      <c r="T115" s="236"/>
      <c r="U115" s="236"/>
      <c r="V115" s="236"/>
      <c r="W115" s="236"/>
      <c r="X115" s="236"/>
      <c r="Y115" s="236"/>
      <c r="Z115" s="236"/>
      <c r="AA115" s="236"/>
      <c r="AB115" s="236"/>
      <c r="AC115" s="236"/>
      <c r="AD115" s="236"/>
      <c r="AE115" s="236"/>
      <c r="AF115" s="236"/>
      <c r="AG115" s="224">
        <f>'SO 02.D.1.2.F - MAR'!J34</f>
        <v>0</v>
      </c>
      <c r="AH115" s="225"/>
      <c r="AI115" s="225"/>
      <c r="AJ115" s="225"/>
      <c r="AK115" s="225"/>
      <c r="AL115" s="225"/>
      <c r="AM115" s="225"/>
      <c r="AN115" s="224">
        <f t="shared" si="0"/>
        <v>0</v>
      </c>
      <c r="AO115" s="225"/>
      <c r="AP115" s="225"/>
      <c r="AQ115" s="84" t="s">
        <v>88</v>
      </c>
      <c r="AR115" s="48"/>
      <c r="AS115" s="85">
        <v>0</v>
      </c>
      <c r="AT115" s="86">
        <f t="shared" si="1"/>
        <v>0</v>
      </c>
      <c r="AU115" s="87">
        <f>'SO 02.D.1.2.F - MAR'!P147</f>
        <v>0</v>
      </c>
      <c r="AV115" s="86">
        <f>'SO 02.D.1.2.F - MAR'!J37</f>
        <v>0</v>
      </c>
      <c r="AW115" s="86">
        <f>'SO 02.D.1.2.F - MAR'!J38</f>
        <v>0</v>
      </c>
      <c r="AX115" s="86">
        <f>'SO 02.D.1.2.F - MAR'!J39</f>
        <v>0</v>
      </c>
      <c r="AY115" s="86">
        <f>'SO 02.D.1.2.F - MAR'!J40</f>
        <v>0</v>
      </c>
      <c r="AZ115" s="86">
        <f>'SO 02.D.1.2.F - MAR'!F37</f>
        <v>0</v>
      </c>
      <c r="BA115" s="86">
        <f>'SO 02.D.1.2.F - MAR'!F38</f>
        <v>0</v>
      </c>
      <c r="BB115" s="86">
        <f>'SO 02.D.1.2.F - MAR'!F39</f>
        <v>0</v>
      </c>
      <c r="BC115" s="86">
        <f>'SO 02.D.1.2.F - MAR'!F40</f>
        <v>0</v>
      </c>
      <c r="BD115" s="88">
        <f>'SO 02.D.1.2.F - MAR'!F41</f>
        <v>0</v>
      </c>
      <c r="BT115" s="25" t="s">
        <v>96</v>
      </c>
      <c r="BV115" s="25" t="s">
        <v>78</v>
      </c>
      <c r="BW115" s="25" t="s">
        <v>137</v>
      </c>
      <c r="BX115" s="25" t="s">
        <v>125</v>
      </c>
      <c r="CL115" s="25" t="s">
        <v>1</v>
      </c>
    </row>
    <row r="116" spans="1:91" s="3" customFormat="1" ht="23.25" customHeight="1">
      <c r="A116" s="83" t="s">
        <v>85</v>
      </c>
      <c r="B116" s="48"/>
      <c r="C116" s="9"/>
      <c r="D116" s="9"/>
      <c r="E116" s="236" t="s">
        <v>113</v>
      </c>
      <c r="F116" s="236"/>
      <c r="G116" s="236"/>
      <c r="H116" s="236"/>
      <c r="I116" s="236"/>
      <c r="J116" s="9"/>
      <c r="K116" s="236" t="s">
        <v>114</v>
      </c>
      <c r="L116" s="236"/>
      <c r="M116" s="236"/>
      <c r="N116" s="236"/>
      <c r="O116" s="236"/>
      <c r="P116" s="236"/>
      <c r="Q116" s="236"/>
      <c r="R116" s="236"/>
      <c r="S116" s="236"/>
      <c r="T116" s="236"/>
      <c r="U116" s="236"/>
      <c r="V116" s="236"/>
      <c r="W116" s="236"/>
      <c r="X116" s="236"/>
      <c r="Y116" s="236"/>
      <c r="Z116" s="236"/>
      <c r="AA116" s="236"/>
      <c r="AB116" s="236"/>
      <c r="AC116" s="236"/>
      <c r="AD116" s="236"/>
      <c r="AE116" s="236"/>
      <c r="AF116" s="236"/>
      <c r="AG116" s="224">
        <f>'D.3 - DOKUMENTACE STAVEBN..._01'!J32</f>
        <v>0</v>
      </c>
      <c r="AH116" s="225"/>
      <c r="AI116" s="225"/>
      <c r="AJ116" s="225"/>
      <c r="AK116" s="225"/>
      <c r="AL116" s="225"/>
      <c r="AM116" s="225"/>
      <c r="AN116" s="224">
        <f t="shared" si="0"/>
        <v>0</v>
      </c>
      <c r="AO116" s="225"/>
      <c r="AP116" s="225"/>
      <c r="AQ116" s="84" t="s">
        <v>88</v>
      </c>
      <c r="AR116" s="48"/>
      <c r="AS116" s="85">
        <v>0</v>
      </c>
      <c r="AT116" s="86">
        <f t="shared" si="1"/>
        <v>0</v>
      </c>
      <c r="AU116" s="87">
        <f>'D.3 - DOKUMENTACE STAVEBN..._01'!P121</f>
        <v>0</v>
      </c>
      <c r="AV116" s="86">
        <f>'D.3 - DOKUMENTACE STAVEBN..._01'!J35</f>
        <v>0</v>
      </c>
      <c r="AW116" s="86">
        <f>'D.3 - DOKUMENTACE STAVEBN..._01'!J36</f>
        <v>0</v>
      </c>
      <c r="AX116" s="86">
        <f>'D.3 - DOKUMENTACE STAVEBN..._01'!J37</f>
        <v>0</v>
      </c>
      <c r="AY116" s="86">
        <f>'D.3 - DOKUMENTACE STAVEBN..._01'!J38</f>
        <v>0</v>
      </c>
      <c r="AZ116" s="86">
        <f>'D.3 - DOKUMENTACE STAVEBN..._01'!F35</f>
        <v>0</v>
      </c>
      <c r="BA116" s="86">
        <f>'D.3 - DOKUMENTACE STAVEBN..._01'!F36</f>
        <v>0</v>
      </c>
      <c r="BB116" s="86">
        <f>'D.3 - DOKUMENTACE STAVEBN..._01'!F37</f>
        <v>0</v>
      </c>
      <c r="BC116" s="86">
        <f>'D.3 - DOKUMENTACE STAVEBN..._01'!F38</f>
        <v>0</v>
      </c>
      <c r="BD116" s="88">
        <f>'D.3 - DOKUMENTACE STAVEBN..._01'!F39</f>
        <v>0</v>
      </c>
      <c r="BT116" s="25" t="s">
        <v>89</v>
      </c>
      <c r="BV116" s="25" t="s">
        <v>78</v>
      </c>
      <c r="BW116" s="25" t="s">
        <v>138</v>
      </c>
      <c r="BX116" s="25" t="s">
        <v>120</v>
      </c>
      <c r="CL116" s="25" t="s">
        <v>1</v>
      </c>
    </row>
    <row r="117" spans="1:91" s="3" customFormat="1" ht="16.5" customHeight="1">
      <c r="A117" s="83" t="s">
        <v>85</v>
      </c>
      <c r="B117" s="48"/>
      <c r="C117" s="9"/>
      <c r="D117" s="9"/>
      <c r="E117" s="236" t="s">
        <v>116</v>
      </c>
      <c r="F117" s="236"/>
      <c r="G117" s="236"/>
      <c r="H117" s="236"/>
      <c r="I117" s="236"/>
      <c r="J117" s="9"/>
      <c r="K117" s="236" t="s">
        <v>117</v>
      </c>
      <c r="L117" s="236"/>
      <c r="M117" s="236"/>
      <c r="N117" s="236"/>
      <c r="O117" s="236"/>
      <c r="P117" s="236"/>
      <c r="Q117" s="236"/>
      <c r="R117" s="236"/>
      <c r="S117" s="236"/>
      <c r="T117" s="236"/>
      <c r="U117" s="236"/>
      <c r="V117" s="236"/>
      <c r="W117" s="236"/>
      <c r="X117" s="236"/>
      <c r="Y117" s="236"/>
      <c r="Z117" s="236"/>
      <c r="AA117" s="236"/>
      <c r="AB117" s="236"/>
      <c r="AC117" s="236"/>
      <c r="AD117" s="236"/>
      <c r="AE117" s="236"/>
      <c r="AF117" s="236"/>
      <c r="AG117" s="224">
        <f>'D.4 - POŽÁRNĚ BEZPEČNOSTN..._01'!J32</f>
        <v>0</v>
      </c>
      <c r="AH117" s="225"/>
      <c r="AI117" s="225"/>
      <c r="AJ117" s="225"/>
      <c r="AK117" s="225"/>
      <c r="AL117" s="225"/>
      <c r="AM117" s="225"/>
      <c r="AN117" s="224">
        <f t="shared" si="0"/>
        <v>0</v>
      </c>
      <c r="AO117" s="225"/>
      <c r="AP117" s="225"/>
      <c r="AQ117" s="84" t="s">
        <v>88</v>
      </c>
      <c r="AR117" s="48"/>
      <c r="AS117" s="85">
        <v>0</v>
      </c>
      <c r="AT117" s="86">
        <f t="shared" si="1"/>
        <v>0</v>
      </c>
      <c r="AU117" s="87">
        <f>'D.4 - POŽÁRNĚ BEZPEČNOSTN..._01'!P121</f>
        <v>0</v>
      </c>
      <c r="AV117" s="86">
        <f>'D.4 - POŽÁRNĚ BEZPEČNOSTN..._01'!J35</f>
        <v>0</v>
      </c>
      <c r="AW117" s="86">
        <f>'D.4 - POŽÁRNĚ BEZPEČNOSTN..._01'!J36</f>
        <v>0</v>
      </c>
      <c r="AX117" s="86">
        <f>'D.4 - POŽÁRNĚ BEZPEČNOSTN..._01'!J37</f>
        <v>0</v>
      </c>
      <c r="AY117" s="86">
        <f>'D.4 - POŽÁRNĚ BEZPEČNOSTN..._01'!J38</f>
        <v>0</v>
      </c>
      <c r="AZ117" s="86">
        <f>'D.4 - POŽÁRNĚ BEZPEČNOSTN..._01'!F35</f>
        <v>0</v>
      </c>
      <c r="BA117" s="86">
        <f>'D.4 - POŽÁRNĚ BEZPEČNOSTN..._01'!F36</f>
        <v>0</v>
      </c>
      <c r="BB117" s="86">
        <f>'D.4 - POŽÁRNĚ BEZPEČNOSTN..._01'!F37</f>
        <v>0</v>
      </c>
      <c r="BC117" s="86">
        <f>'D.4 - POŽÁRNĚ BEZPEČNOSTN..._01'!F38</f>
        <v>0</v>
      </c>
      <c r="BD117" s="88">
        <f>'D.4 - POŽÁRNĚ BEZPEČNOSTN..._01'!F39</f>
        <v>0</v>
      </c>
      <c r="BT117" s="25" t="s">
        <v>89</v>
      </c>
      <c r="BV117" s="25" t="s">
        <v>78</v>
      </c>
      <c r="BW117" s="25" t="s">
        <v>139</v>
      </c>
      <c r="BX117" s="25" t="s">
        <v>120</v>
      </c>
      <c r="CL117" s="25" t="s">
        <v>1</v>
      </c>
    </row>
    <row r="118" spans="1:91" s="6" customFormat="1" ht="16.5" customHeight="1">
      <c r="A118" s="83" t="s">
        <v>85</v>
      </c>
      <c r="B118" s="74"/>
      <c r="C118" s="75"/>
      <c r="D118" s="235" t="s">
        <v>140</v>
      </c>
      <c r="E118" s="235"/>
      <c r="F118" s="235"/>
      <c r="G118" s="235"/>
      <c r="H118" s="235"/>
      <c r="I118" s="76"/>
      <c r="J118" s="235" t="s">
        <v>141</v>
      </c>
      <c r="K118" s="235"/>
      <c r="L118" s="235"/>
      <c r="M118" s="235"/>
      <c r="N118" s="235"/>
      <c r="O118" s="235"/>
      <c r="P118" s="235"/>
      <c r="Q118" s="235"/>
      <c r="R118" s="235"/>
      <c r="S118" s="235"/>
      <c r="T118" s="235"/>
      <c r="U118" s="235"/>
      <c r="V118" s="235"/>
      <c r="W118" s="235"/>
      <c r="X118" s="235"/>
      <c r="Y118" s="235"/>
      <c r="Z118" s="235"/>
      <c r="AA118" s="235"/>
      <c r="AB118" s="235"/>
      <c r="AC118" s="235"/>
      <c r="AD118" s="235"/>
      <c r="AE118" s="235"/>
      <c r="AF118" s="235"/>
      <c r="AG118" s="226">
        <f>'SO 03 - ÚČELOVÁ KOMUNIKACE'!J30</f>
        <v>0</v>
      </c>
      <c r="AH118" s="227"/>
      <c r="AI118" s="227"/>
      <c r="AJ118" s="227"/>
      <c r="AK118" s="227"/>
      <c r="AL118" s="227"/>
      <c r="AM118" s="227"/>
      <c r="AN118" s="226">
        <f t="shared" si="0"/>
        <v>0</v>
      </c>
      <c r="AO118" s="227"/>
      <c r="AP118" s="227"/>
      <c r="AQ118" s="77" t="s">
        <v>82</v>
      </c>
      <c r="AR118" s="74"/>
      <c r="AS118" s="78">
        <v>0</v>
      </c>
      <c r="AT118" s="79">
        <f t="shared" si="1"/>
        <v>0</v>
      </c>
      <c r="AU118" s="80">
        <f>'SO 03 - ÚČELOVÁ KOMUNIKACE'!P125</f>
        <v>0</v>
      </c>
      <c r="AV118" s="79">
        <f>'SO 03 - ÚČELOVÁ KOMUNIKACE'!J33</f>
        <v>0</v>
      </c>
      <c r="AW118" s="79">
        <f>'SO 03 - ÚČELOVÁ KOMUNIKACE'!J34</f>
        <v>0</v>
      </c>
      <c r="AX118" s="79">
        <f>'SO 03 - ÚČELOVÁ KOMUNIKACE'!J35</f>
        <v>0</v>
      </c>
      <c r="AY118" s="79">
        <f>'SO 03 - ÚČELOVÁ KOMUNIKACE'!J36</f>
        <v>0</v>
      </c>
      <c r="AZ118" s="79">
        <f>'SO 03 - ÚČELOVÁ KOMUNIKACE'!F33</f>
        <v>0</v>
      </c>
      <c r="BA118" s="79">
        <f>'SO 03 - ÚČELOVÁ KOMUNIKACE'!F34</f>
        <v>0</v>
      </c>
      <c r="BB118" s="79">
        <f>'SO 03 - ÚČELOVÁ KOMUNIKACE'!F35</f>
        <v>0</v>
      </c>
      <c r="BC118" s="79">
        <f>'SO 03 - ÚČELOVÁ KOMUNIKACE'!F36</f>
        <v>0</v>
      </c>
      <c r="BD118" s="81">
        <f>'SO 03 - ÚČELOVÁ KOMUNIKACE'!F37</f>
        <v>0</v>
      </c>
      <c r="BT118" s="82" t="s">
        <v>83</v>
      </c>
      <c r="BV118" s="82" t="s">
        <v>78</v>
      </c>
      <c r="BW118" s="82" t="s">
        <v>142</v>
      </c>
      <c r="BX118" s="82" t="s">
        <v>4</v>
      </c>
      <c r="CL118" s="82" t="s">
        <v>1</v>
      </c>
      <c r="CM118" s="82" t="s">
        <v>89</v>
      </c>
    </row>
    <row r="119" spans="1:91" s="6" customFormat="1" ht="24.75" customHeight="1">
      <c r="B119" s="74"/>
      <c r="C119" s="75"/>
      <c r="D119" s="235" t="s">
        <v>143</v>
      </c>
      <c r="E119" s="235"/>
      <c r="F119" s="235"/>
      <c r="G119" s="235"/>
      <c r="H119" s="235"/>
      <c r="I119" s="76"/>
      <c r="J119" s="235" t="s">
        <v>144</v>
      </c>
      <c r="K119" s="235"/>
      <c r="L119" s="235"/>
      <c r="M119" s="235"/>
      <c r="N119" s="235"/>
      <c r="O119" s="235"/>
      <c r="P119" s="235"/>
      <c r="Q119" s="235"/>
      <c r="R119" s="235"/>
      <c r="S119" s="235"/>
      <c r="T119" s="235"/>
      <c r="U119" s="235"/>
      <c r="V119" s="235"/>
      <c r="W119" s="235"/>
      <c r="X119" s="235"/>
      <c r="Y119" s="235"/>
      <c r="Z119" s="235"/>
      <c r="AA119" s="235"/>
      <c r="AB119" s="235"/>
      <c r="AC119" s="235"/>
      <c r="AD119" s="235"/>
      <c r="AE119" s="235"/>
      <c r="AF119" s="235"/>
      <c r="AG119" s="228">
        <f>ROUND(SUM(AG120:AG121),2)</f>
        <v>0</v>
      </c>
      <c r="AH119" s="227"/>
      <c r="AI119" s="227"/>
      <c r="AJ119" s="227"/>
      <c r="AK119" s="227"/>
      <c r="AL119" s="227"/>
      <c r="AM119" s="227"/>
      <c r="AN119" s="226">
        <f t="shared" si="0"/>
        <v>0</v>
      </c>
      <c r="AO119" s="227"/>
      <c r="AP119" s="227"/>
      <c r="AQ119" s="77" t="s">
        <v>82</v>
      </c>
      <c r="AR119" s="74"/>
      <c r="AS119" s="78">
        <f>ROUND(SUM(AS120:AS121),2)</f>
        <v>0</v>
      </c>
      <c r="AT119" s="79">
        <f t="shared" si="1"/>
        <v>0</v>
      </c>
      <c r="AU119" s="80">
        <f>ROUND(SUM(AU120:AU121),5)</f>
        <v>0</v>
      </c>
      <c r="AV119" s="79">
        <f>ROUND(AZ119*L29,2)</f>
        <v>0</v>
      </c>
      <c r="AW119" s="79">
        <f>ROUND(BA119*L30,2)</f>
        <v>0</v>
      </c>
      <c r="AX119" s="79">
        <f>ROUND(BB119*L29,2)</f>
        <v>0</v>
      </c>
      <c r="AY119" s="79">
        <f>ROUND(BC119*L30,2)</f>
        <v>0</v>
      </c>
      <c r="AZ119" s="79">
        <f>ROUND(SUM(AZ120:AZ121),2)</f>
        <v>0</v>
      </c>
      <c r="BA119" s="79">
        <f>ROUND(SUM(BA120:BA121),2)</f>
        <v>0</v>
      </c>
      <c r="BB119" s="79">
        <f>ROUND(SUM(BB120:BB121),2)</f>
        <v>0</v>
      </c>
      <c r="BC119" s="79">
        <f>ROUND(SUM(BC120:BC121),2)</f>
        <v>0</v>
      </c>
      <c r="BD119" s="81">
        <f>ROUND(SUM(BD120:BD121),2)</f>
        <v>0</v>
      </c>
      <c r="BS119" s="82" t="s">
        <v>75</v>
      </c>
      <c r="BT119" s="82" t="s">
        <v>83</v>
      </c>
      <c r="BU119" s="82" t="s">
        <v>77</v>
      </c>
      <c r="BV119" s="82" t="s">
        <v>78</v>
      </c>
      <c r="BW119" s="82" t="s">
        <v>145</v>
      </c>
      <c r="BX119" s="82" t="s">
        <v>4</v>
      </c>
      <c r="CL119" s="82" t="s">
        <v>1</v>
      </c>
      <c r="CM119" s="82" t="s">
        <v>83</v>
      </c>
    </row>
    <row r="120" spans="1:91" s="3" customFormat="1" ht="23.25" customHeight="1">
      <c r="A120" s="83" t="s">
        <v>85</v>
      </c>
      <c r="B120" s="48"/>
      <c r="C120" s="9"/>
      <c r="D120" s="9"/>
      <c r="E120" s="236" t="s">
        <v>146</v>
      </c>
      <c r="F120" s="236"/>
      <c r="G120" s="236"/>
      <c r="H120" s="236"/>
      <c r="I120" s="236"/>
      <c r="J120" s="9"/>
      <c r="K120" s="236" t="s">
        <v>147</v>
      </c>
      <c r="L120" s="236"/>
      <c r="M120" s="236"/>
      <c r="N120" s="236"/>
      <c r="O120" s="236"/>
      <c r="P120" s="236"/>
      <c r="Q120" s="236"/>
      <c r="R120" s="236"/>
      <c r="S120" s="236"/>
      <c r="T120" s="236"/>
      <c r="U120" s="236"/>
      <c r="V120" s="236"/>
      <c r="W120" s="236"/>
      <c r="X120" s="236"/>
      <c r="Y120" s="236"/>
      <c r="Z120" s="236"/>
      <c r="AA120" s="236"/>
      <c r="AB120" s="236"/>
      <c r="AC120" s="236"/>
      <c r="AD120" s="236"/>
      <c r="AE120" s="236"/>
      <c r="AF120" s="236"/>
      <c r="AG120" s="224">
        <f>'SO 04a - PARKOVACÍ STÁNÍ ...'!J32</f>
        <v>0</v>
      </c>
      <c r="AH120" s="225"/>
      <c r="AI120" s="225"/>
      <c r="AJ120" s="225"/>
      <c r="AK120" s="225"/>
      <c r="AL120" s="225"/>
      <c r="AM120" s="225"/>
      <c r="AN120" s="224">
        <f t="shared" si="0"/>
        <v>0</v>
      </c>
      <c r="AO120" s="225"/>
      <c r="AP120" s="225"/>
      <c r="AQ120" s="84" t="s">
        <v>88</v>
      </c>
      <c r="AR120" s="48"/>
      <c r="AS120" s="85">
        <v>0</v>
      </c>
      <c r="AT120" s="86">
        <f t="shared" si="1"/>
        <v>0</v>
      </c>
      <c r="AU120" s="87">
        <f>'SO 04a - PARKOVACÍ STÁNÍ ...'!P128</f>
        <v>0</v>
      </c>
      <c r="AV120" s="86">
        <f>'SO 04a - PARKOVACÍ STÁNÍ ...'!J35</f>
        <v>0</v>
      </c>
      <c r="AW120" s="86">
        <f>'SO 04a - PARKOVACÍ STÁNÍ ...'!J36</f>
        <v>0</v>
      </c>
      <c r="AX120" s="86">
        <f>'SO 04a - PARKOVACÍ STÁNÍ ...'!J37</f>
        <v>0</v>
      </c>
      <c r="AY120" s="86">
        <f>'SO 04a - PARKOVACÍ STÁNÍ ...'!J38</f>
        <v>0</v>
      </c>
      <c r="AZ120" s="86">
        <f>'SO 04a - PARKOVACÍ STÁNÍ ...'!F35</f>
        <v>0</v>
      </c>
      <c r="BA120" s="86">
        <f>'SO 04a - PARKOVACÍ STÁNÍ ...'!F36</f>
        <v>0</v>
      </c>
      <c r="BB120" s="86">
        <f>'SO 04a - PARKOVACÍ STÁNÍ ...'!F37</f>
        <v>0</v>
      </c>
      <c r="BC120" s="86">
        <f>'SO 04a - PARKOVACÍ STÁNÍ ...'!F38</f>
        <v>0</v>
      </c>
      <c r="BD120" s="88">
        <f>'SO 04a - PARKOVACÍ STÁNÍ ...'!F39</f>
        <v>0</v>
      </c>
      <c r="BT120" s="25" t="s">
        <v>89</v>
      </c>
      <c r="BV120" s="25" t="s">
        <v>78</v>
      </c>
      <c r="BW120" s="25" t="s">
        <v>148</v>
      </c>
      <c r="BX120" s="25" t="s">
        <v>145</v>
      </c>
      <c r="CL120" s="25" t="s">
        <v>1</v>
      </c>
    </row>
    <row r="121" spans="1:91" s="3" customFormat="1" ht="23.25" customHeight="1">
      <c r="A121" s="83" t="s">
        <v>85</v>
      </c>
      <c r="B121" s="48"/>
      <c r="C121" s="9"/>
      <c r="D121" s="9"/>
      <c r="E121" s="236" t="s">
        <v>149</v>
      </c>
      <c r="F121" s="236"/>
      <c r="G121" s="236"/>
      <c r="H121" s="236"/>
      <c r="I121" s="236"/>
      <c r="J121" s="9"/>
      <c r="K121" s="236" t="s">
        <v>150</v>
      </c>
      <c r="L121" s="236"/>
      <c r="M121" s="236"/>
      <c r="N121" s="236"/>
      <c r="O121" s="236"/>
      <c r="P121" s="236"/>
      <c r="Q121" s="236"/>
      <c r="R121" s="236"/>
      <c r="S121" s="236"/>
      <c r="T121" s="236"/>
      <c r="U121" s="236"/>
      <c r="V121" s="236"/>
      <c r="W121" s="236"/>
      <c r="X121" s="236"/>
      <c r="Y121" s="236"/>
      <c r="Z121" s="236"/>
      <c r="AA121" s="236"/>
      <c r="AB121" s="236"/>
      <c r="AC121" s="236"/>
      <c r="AD121" s="236"/>
      <c r="AE121" s="236"/>
      <c r="AF121" s="236"/>
      <c r="AG121" s="224">
        <f>'SO 04b - PARKOVACÍ STÁNÍ ...'!J32</f>
        <v>0</v>
      </c>
      <c r="AH121" s="225"/>
      <c r="AI121" s="225"/>
      <c r="AJ121" s="225"/>
      <c r="AK121" s="225"/>
      <c r="AL121" s="225"/>
      <c r="AM121" s="225"/>
      <c r="AN121" s="224">
        <f t="shared" si="0"/>
        <v>0</v>
      </c>
      <c r="AO121" s="225"/>
      <c r="AP121" s="225"/>
      <c r="AQ121" s="84" t="s">
        <v>88</v>
      </c>
      <c r="AR121" s="48"/>
      <c r="AS121" s="85">
        <v>0</v>
      </c>
      <c r="AT121" s="86">
        <f t="shared" si="1"/>
        <v>0</v>
      </c>
      <c r="AU121" s="87">
        <f>'SO 04b - PARKOVACÍ STÁNÍ ...'!P129</f>
        <v>0</v>
      </c>
      <c r="AV121" s="86">
        <f>'SO 04b - PARKOVACÍ STÁNÍ ...'!J35</f>
        <v>0</v>
      </c>
      <c r="AW121" s="86">
        <f>'SO 04b - PARKOVACÍ STÁNÍ ...'!J36</f>
        <v>0</v>
      </c>
      <c r="AX121" s="86">
        <f>'SO 04b - PARKOVACÍ STÁNÍ ...'!J37</f>
        <v>0</v>
      </c>
      <c r="AY121" s="86">
        <f>'SO 04b - PARKOVACÍ STÁNÍ ...'!J38</f>
        <v>0</v>
      </c>
      <c r="AZ121" s="86">
        <f>'SO 04b - PARKOVACÍ STÁNÍ ...'!F35</f>
        <v>0</v>
      </c>
      <c r="BA121" s="86">
        <f>'SO 04b - PARKOVACÍ STÁNÍ ...'!F36</f>
        <v>0</v>
      </c>
      <c r="BB121" s="86">
        <f>'SO 04b - PARKOVACÍ STÁNÍ ...'!F37</f>
        <v>0</v>
      </c>
      <c r="BC121" s="86">
        <f>'SO 04b - PARKOVACÍ STÁNÍ ...'!F38</f>
        <v>0</v>
      </c>
      <c r="BD121" s="88">
        <f>'SO 04b - PARKOVACÍ STÁNÍ ...'!F39</f>
        <v>0</v>
      </c>
      <c r="BT121" s="25" t="s">
        <v>89</v>
      </c>
      <c r="BV121" s="25" t="s">
        <v>78</v>
      </c>
      <c r="BW121" s="25" t="s">
        <v>151</v>
      </c>
      <c r="BX121" s="25" t="s">
        <v>145</v>
      </c>
      <c r="CL121" s="25" t="s">
        <v>1</v>
      </c>
    </row>
    <row r="122" spans="1:91" s="6" customFormat="1" ht="16.5" customHeight="1">
      <c r="B122" s="74"/>
      <c r="C122" s="75"/>
      <c r="D122" s="235" t="s">
        <v>152</v>
      </c>
      <c r="E122" s="235"/>
      <c r="F122" s="235"/>
      <c r="G122" s="235"/>
      <c r="H122" s="235"/>
      <c r="I122" s="76"/>
      <c r="J122" s="235" t="s">
        <v>153</v>
      </c>
      <c r="K122" s="235"/>
      <c r="L122" s="235"/>
      <c r="M122" s="235"/>
      <c r="N122" s="235"/>
      <c r="O122" s="235"/>
      <c r="P122" s="235"/>
      <c r="Q122" s="235"/>
      <c r="R122" s="235"/>
      <c r="S122" s="235"/>
      <c r="T122" s="235"/>
      <c r="U122" s="235"/>
      <c r="V122" s="235"/>
      <c r="W122" s="235"/>
      <c r="X122" s="235"/>
      <c r="Y122" s="235"/>
      <c r="Z122" s="235"/>
      <c r="AA122" s="235"/>
      <c r="AB122" s="235"/>
      <c r="AC122" s="235"/>
      <c r="AD122" s="235"/>
      <c r="AE122" s="235"/>
      <c r="AF122" s="235"/>
      <c r="AG122" s="228">
        <f>ROUND(SUM(AG123:AG124),2)</f>
        <v>0</v>
      </c>
      <c r="AH122" s="227"/>
      <c r="AI122" s="227"/>
      <c r="AJ122" s="227"/>
      <c r="AK122" s="227"/>
      <c r="AL122" s="227"/>
      <c r="AM122" s="227"/>
      <c r="AN122" s="226">
        <f t="shared" si="0"/>
        <v>0</v>
      </c>
      <c r="AO122" s="227"/>
      <c r="AP122" s="227"/>
      <c r="AQ122" s="77" t="s">
        <v>82</v>
      </c>
      <c r="AR122" s="74"/>
      <c r="AS122" s="78">
        <f>ROUND(SUM(AS123:AS124),2)</f>
        <v>0</v>
      </c>
      <c r="AT122" s="79">
        <f t="shared" si="1"/>
        <v>0</v>
      </c>
      <c r="AU122" s="80">
        <f>ROUND(SUM(AU123:AU124),5)</f>
        <v>0</v>
      </c>
      <c r="AV122" s="79">
        <f>ROUND(AZ122*L29,2)</f>
        <v>0</v>
      </c>
      <c r="AW122" s="79">
        <f>ROUND(BA122*L30,2)</f>
        <v>0</v>
      </c>
      <c r="AX122" s="79">
        <f>ROUND(BB122*L29,2)</f>
        <v>0</v>
      </c>
      <c r="AY122" s="79">
        <f>ROUND(BC122*L30,2)</f>
        <v>0</v>
      </c>
      <c r="AZ122" s="79">
        <f>ROUND(SUM(AZ123:AZ124),2)</f>
        <v>0</v>
      </c>
      <c r="BA122" s="79">
        <f>ROUND(SUM(BA123:BA124),2)</f>
        <v>0</v>
      </c>
      <c r="BB122" s="79">
        <f>ROUND(SUM(BB123:BB124),2)</f>
        <v>0</v>
      </c>
      <c r="BC122" s="79">
        <f>ROUND(SUM(BC123:BC124),2)</f>
        <v>0</v>
      </c>
      <c r="BD122" s="81">
        <f>ROUND(SUM(BD123:BD124),2)</f>
        <v>0</v>
      </c>
      <c r="BS122" s="82" t="s">
        <v>75</v>
      </c>
      <c r="BT122" s="82" t="s">
        <v>83</v>
      </c>
      <c r="BU122" s="82" t="s">
        <v>77</v>
      </c>
      <c r="BV122" s="82" t="s">
        <v>78</v>
      </c>
      <c r="BW122" s="82" t="s">
        <v>154</v>
      </c>
      <c r="BX122" s="82" t="s">
        <v>4</v>
      </c>
      <c r="CL122" s="82" t="s">
        <v>1</v>
      </c>
      <c r="CM122" s="82" t="s">
        <v>83</v>
      </c>
    </row>
    <row r="123" spans="1:91" s="3" customFormat="1" ht="16.5" customHeight="1">
      <c r="A123" s="83" t="s">
        <v>85</v>
      </c>
      <c r="B123" s="48"/>
      <c r="C123" s="9"/>
      <c r="D123" s="9"/>
      <c r="E123" s="236" t="s">
        <v>155</v>
      </c>
      <c r="F123" s="236"/>
      <c r="G123" s="236"/>
      <c r="H123" s="236"/>
      <c r="I123" s="236"/>
      <c r="J123" s="9"/>
      <c r="K123" s="236" t="s">
        <v>156</v>
      </c>
      <c r="L123" s="236"/>
      <c r="M123" s="236"/>
      <c r="N123" s="236"/>
      <c r="O123" s="236"/>
      <c r="P123" s="236"/>
      <c r="Q123" s="236"/>
      <c r="R123" s="236"/>
      <c r="S123" s="236"/>
      <c r="T123" s="236"/>
      <c r="U123" s="236"/>
      <c r="V123" s="236"/>
      <c r="W123" s="236"/>
      <c r="X123" s="236"/>
      <c r="Y123" s="236"/>
      <c r="Z123" s="236"/>
      <c r="AA123" s="236"/>
      <c r="AB123" s="236"/>
      <c r="AC123" s="236"/>
      <c r="AD123" s="236"/>
      <c r="AE123" s="236"/>
      <c r="AF123" s="236"/>
      <c r="AG123" s="224">
        <f>'SO 05a - OPLOCENÍ (patříc...'!J32</f>
        <v>0</v>
      </c>
      <c r="AH123" s="225"/>
      <c r="AI123" s="225"/>
      <c r="AJ123" s="225"/>
      <c r="AK123" s="225"/>
      <c r="AL123" s="225"/>
      <c r="AM123" s="225"/>
      <c r="AN123" s="224">
        <f t="shared" si="0"/>
        <v>0</v>
      </c>
      <c r="AO123" s="225"/>
      <c r="AP123" s="225"/>
      <c r="AQ123" s="84" t="s">
        <v>88</v>
      </c>
      <c r="AR123" s="48"/>
      <c r="AS123" s="85">
        <v>0</v>
      </c>
      <c r="AT123" s="86">
        <f t="shared" si="1"/>
        <v>0</v>
      </c>
      <c r="AU123" s="87">
        <f>'SO 05a - OPLOCENÍ (patříc...'!P126</f>
        <v>0</v>
      </c>
      <c r="AV123" s="86">
        <f>'SO 05a - OPLOCENÍ (patříc...'!J35</f>
        <v>0</v>
      </c>
      <c r="AW123" s="86">
        <f>'SO 05a - OPLOCENÍ (patříc...'!J36</f>
        <v>0</v>
      </c>
      <c r="AX123" s="86">
        <f>'SO 05a - OPLOCENÍ (patříc...'!J37</f>
        <v>0</v>
      </c>
      <c r="AY123" s="86">
        <f>'SO 05a - OPLOCENÍ (patříc...'!J38</f>
        <v>0</v>
      </c>
      <c r="AZ123" s="86">
        <f>'SO 05a - OPLOCENÍ (patříc...'!F35</f>
        <v>0</v>
      </c>
      <c r="BA123" s="86">
        <f>'SO 05a - OPLOCENÍ (patříc...'!F36</f>
        <v>0</v>
      </c>
      <c r="BB123" s="86">
        <f>'SO 05a - OPLOCENÍ (patříc...'!F37</f>
        <v>0</v>
      </c>
      <c r="BC123" s="86">
        <f>'SO 05a - OPLOCENÍ (patříc...'!F38</f>
        <v>0</v>
      </c>
      <c r="BD123" s="88">
        <f>'SO 05a - OPLOCENÍ (patříc...'!F39</f>
        <v>0</v>
      </c>
      <c r="BT123" s="25" t="s">
        <v>89</v>
      </c>
      <c r="BV123" s="25" t="s">
        <v>78</v>
      </c>
      <c r="BW123" s="25" t="s">
        <v>157</v>
      </c>
      <c r="BX123" s="25" t="s">
        <v>154</v>
      </c>
      <c r="CL123" s="25" t="s">
        <v>1</v>
      </c>
    </row>
    <row r="124" spans="1:91" s="3" customFormat="1" ht="16.5" customHeight="1">
      <c r="A124" s="83" t="s">
        <v>85</v>
      </c>
      <c r="B124" s="48"/>
      <c r="C124" s="9"/>
      <c r="D124" s="9"/>
      <c r="E124" s="236" t="s">
        <v>158</v>
      </c>
      <c r="F124" s="236"/>
      <c r="G124" s="236"/>
      <c r="H124" s="236"/>
      <c r="I124" s="236"/>
      <c r="J124" s="9"/>
      <c r="K124" s="236" t="s">
        <v>159</v>
      </c>
      <c r="L124" s="236"/>
      <c r="M124" s="236"/>
      <c r="N124" s="236"/>
      <c r="O124" s="236"/>
      <c r="P124" s="236"/>
      <c r="Q124" s="236"/>
      <c r="R124" s="236"/>
      <c r="S124" s="236"/>
      <c r="T124" s="236"/>
      <c r="U124" s="236"/>
      <c r="V124" s="236"/>
      <c r="W124" s="236"/>
      <c r="X124" s="236"/>
      <c r="Y124" s="236"/>
      <c r="Z124" s="236"/>
      <c r="AA124" s="236"/>
      <c r="AB124" s="236"/>
      <c r="AC124" s="236"/>
      <c r="AD124" s="236"/>
      <c r="AE124" s="236"/>
      <c r="AF124" s="236"/>
      <c r="AG124" s="224">
        <f>'SO 05b - OPLOCENÍ (patříc...'!J32</f>
        <v>0</v>
      </c>
      <c r="AH124" s="225"/>
      <c r="AI124" s="225"/>
      <c r="AJ124" s="225"/>
      <c r="AK124" s="225"/>
      <c r="AL124" s="225"/>
      <c r="AM124" s="225"/>
      <c r="AN124" s="224">
        <f t="shared" si="0"/>
        <v>0</v>
      </c>
      <c r="AO124" s="225"/>
      <c r="AP124" s="225"/>
      <c r="AQ124" s="84" t="s">
        <v>88</v>
      </c>
      <c r="AR124" s="48"/>
      <c r="AS124" s="85">
        <v>0</v>
      </c>
      <c r="AT124" s="86">
        <f t="shared" si="1"/>
        <v>0</v>
      </c>
      <c r="AU124" s="87">
        <f>'SO 05b - OPLOCENÍ (patříc...'!P126</f>
        <v>0</v>
      </c>
      <c r="AV124" s="86">
        <f>'SO 05b - OPLOCENÍ (patříc...'!J35</f>
        <v>0</v>
      </c>
      <c r="AW124" s="86">
        <f>'SO 05b - OPLOCENÍ (patříc...'!J36</f>
        <v>0</v>
      </c>
      <c r="AX124" s="86">
        <f>'SO 05b - OPLOCENÍ (patříc...'!J37</f>
        <v>0</v>
      </c>
      <c r="AY124" s="86">
        <f>'SO 05b - OPLOCENÍ (patříc...'!J38</f>
        <v>0</v>
      </c>
      <c r="AZ124" s="86">
        <f>'SO 05b - OPLOCENÍ (patříc...'!F35</f>
        <v>0</v>
      </c>
      <c r="BA124" s="86">
        <f>'SO 05b - OPLOCENÍ (patříc...'!F36</f>
        <v>0</v>
      </c>
      <c r="BB124" s="86">
        <f>'SO 05b - OPLOCENÍ (patříc...'!F37</f>
        <v>0</v>
      </c>
      <c r="BC124" s="86">
        <f>'SO 05b - OPLOCENÍ (patříc...'!F38</f>
        <v>0</v>
      </c>
      <c r="BD124" s="88">
        <f>'SO 05b - OPLOCENÍ (patříc...'!F39</f>
        <v>0</v>
      </c>
      <c r="BT124" s="25" t="s">
        <v>89</v>
      </c>
      <c r="BV124" s="25" t="s">
        <v>78</v>
      </c>
      <c r="BW124" s="25" t="s">
        <v>160</v>
      </c>
      <c r="BX124" s="25" t="s">
        <v>154</v>
      </c>
      <c r="CL124" s="25" t="s">
        <v>1</v>
      </c>
    </row>
    <row r="125" spans="1:91" s="6" customFormat="1" ht="16.5" customHeight="1">
      <c r="A125" s="83" t="s">
        <v>85</v>
      </c>
      <c r="B125" s="74"/>
      <c r="C125" s="75"/>
      <c r="D125" s="235" t="s">
        <v>161</v>
      </c>
      <c r="E125" s="235"/>
      <c r="F125" s="235"/>
      <c r="G125" s="235"/>
      <c r="H125" s="235"/>
      <c r="I125" s="76"/>
      <c r="J125" s="235" t="s">
        <v>162</v>
      </c>
      <c r="K125" s="235"/>
      <c r="L125" s="235"/>
      <c r="M125" s="235"/>
      <c r="N125" s="235"/>
      <c r="O125" s="235"/>
      <c r="P125" s="235"/>
      <c r="Q125" s="235"/>
      <c r="R125" s="235"/>
      <c r="S125" s="235"/>
      <c r="T125" s="235"/>
      <c r="U125" s="235"/>
      <c r="V125" s="235"/>
      <c r="W125" s="235"/>
      <c r="X125" s="235"/>
      <c r="Y125" s="235"/>
      <c r="Z125" s="235"/>
      <c r="AA125" s="235"/>
      <c r="AB125" s="235"/>
      <c r="AC125" s="235"/>
      <c r="AD125" s="235"/>
      <c r="AE125" s="235"/>
      <c r="AF125" s="235"/>
      <c r="AG125" s="226">
        <f>'SO 06 - CHODNÍK'!J30</f>
        <v>0</v>
      </c>
      <c r="AH125" s="227"/>
      <c r="AI125" s="227"/>
      <c r="AJ125" s="227"/>
      <c r="AK125" s="227"/>
      <c r="AL125" s="227"/>
      <c r="AM125" s="227"/>
      <c r="AN125" s="226">
        <f t="shared" si="0"/>
        <v>0</v>
      </c>
      <c r="AO125" s="227"/>
      <c r="AP125" s="227"/>
      <c r="AQ125" s="77" t="s">
        <v>82</v>
      </c>
      <c r="AR125" s="74"/>
      <c r="AS125" s="78">
        <v>0</v>
      </c>
      <c r="AT125" s="79">
        <f t="shared" si="1"/>
        <v>0</v>
      </c>
      <c r="AU125" s="80">
        <f>'SO 06 - CHODNÍK'!P122</f>
        <v>0</v>
      </c>
      <c r="AV125" s="79">
        <f>'SO 06 - CHODNÍK'!J33</f>
        <v>0</v>
      </c>
      <c r="AW125" s="79">
        <f>'SO 06 - CHODNÍK'!J34</f>
        <v>0</v>
      </c>
      <c r="AX125" s="79">
        <f>'SO 06 - CHODNÍK'!J35</f>
        <v>0</v>
      </c>
      <c r="AY125" s="79">
        <f>'SO 06 - CHODNÍK'!J36</f>
        <v>0</v>
      </c>
      <c r="AZ125" s="79">
        <f>'SO 06 - CHODNÍK'!F33</f>
        <v>0</v>
      </c>
      <c r="BA125" s="79">
        <f>'SO 06 - CHODNÍK'!F34</f>
        <v>0</v>
      </c>
      <c r="BB125" s="79">
        <f>'SO 06 - CHODNÍK'!F35</f>
        <v>0</v>
      </c>
      <c r="BC125" s="79">
        <f>'SO 06 - CHODNÍK'!F36</f>
        <v>0</v>
      </c>
      <c r="BD125" s="81">
        <f>'SO 06 - CHODNÍK'!F37</f>
        <v>0</v>
      </c>
      <c r="BT125" s="82" t="s">
        <v>83</v>
      </c>
      <c r="BV125" s="82" t="s">
        <v>78</v>
      </c>
      <c r="BW125" s="82" t="s">
        <v>163</v>
      </c>
      <c r="BX125" s="82" t="s">
        <v>4</v>
      </c>
      <c r="CL125" s="82" t="s">
        <v>1</v>
      </c>
      <c r="CM125" s="82" t="s">
        <v>89</v>
      </c>
    </row>
    <row r="126" spans="1:91" s="6" customFormat="1" ht="16.5" customHeight="1">
      <c r="B126" s="74"/>
      <c r="C126" s="75"/>
      <c r="D126" s="235" t="s">
        <v>164</v>
      </c>
      <c r="E126" s="235"/>
      <c r="F126" s="235"/>
      <c r="G126" s="235"/>
      <c r="H126" s="235"/>
      <c r="I126" s="76"/>
      <c r="J126" s="235" t="s">
        <v>165</v>
      </c>
      <c r="K126" s="235"/>
      <c r="L126" s="235"/>
      <c r="M126" s="235"/>
      <c r="N126" s="235"/>
      <c r="O126" s="235"/>
      <c r="P126" s="235"/>
      <c r="Q126" s="235"/>
      <c r="R126" s="235"/>
      <c r="S126" s="235"/>
      <c r="T126" s="235"/>
      <c r="U126" s="235"/>
      <c r="V126" s="235"/>
      <c r="W126" s="235"/>
      <c r="X126" s="235"/>
      <c r="Y126" s="235"/>
      <c r="Z126" s="235"/>
      <c r="AA126" s="235"/>
      <c r="AB126" s="235"/>
      <c r="AC126" s="235"/>
      <c r="AD126" s="235"/>
      <c r="AE126" s="235"/>
      <c r="AF126" s="235"/>
      <c r="AG126" s="228">
        <f>ROUND(SUM(AG127:AG140),2)</f>
        <v>0</v>
      </c>
      <c r="AH126" s="227"/>
      <c r="AI126" s="227"/>
      <c r="AJ126" s="227"/>
      <c r="AK126" s="227"/>
      <c r="AL126" s="227"/>
      <c r="AM126" s="227"/>
      <c r="AN126" s="226">
        <f t="shared" si="0"/>
        <v>0</v>
      </c>
      <c r="AO126" s="227"/>
      <c r="AP126" s="227"/>
      <c r="AQ126" s="77" t="s">
        <v>82</v>
      </c>
      <c r="AR126" s="74"/>
      <c r="AS126" s="78">
        <f>ROUND(SUM(AS127:AS140),2)</f>
        <v>0</v>
      </c>
      <c r="AT126" s="79">
        <f t="shared" si="1"/>
        <v>0</v>
      </c>
      <c r="AU126" s="80">
        <f>ROUND(SUM(AU127:AU140),5)</f>
        <v>0</v>
      </c>
      <c r="AV126" s="79">
        <f>ROUND(AZ126*L29,2)</f>
        <v>0</v>
      </c>
      <c r="AW126" s="79">
        <f>ROUND(BA126*L30,2)</f>
        <v>0</v>
      </c>
      <c r="AX126" s="79">
        <f>ROUND(BB126*L29,2)</f>
        <v>0</v>
      </c>
      <c r="AY126" s="79">
        <f>ROUND(BC126*L30,2)</f>
        <v>0</v>
      </c>
      <c r="AZ126" s="79">
        <f>ROUND(SUM(AZ127:AZ140),2)</f>
        <v>0</v>
      </c>
      <c r="BA126" s="79">
        <f>ROUND(SUM(BA127:BA140),2)</f>
        <v>0</v>
      </c>
      <c r="BB126" s="79">
        <f>ROUND(SUM(BB127:BB140),2)</f>
        <v>0</v>
      </c>
      <c r="BC126" s="79">
        <f>ROUND(SUM(BC127:BC140),2)</f>
        <v>0</v>
      </c>
      <c r="BD126" s="81">
        <f>ROUND(SUM(BD127:BD140),2)</f>
        <v>0</v>
      </c>
      <c r="BS126" s="82" t="s">
        <v>75</v>
      </c>
      <c r="BT126" s="82" t="s">
        <v>83</v>
      </c>
      <c r="BU126" s="82" t="s">
        <v>77</v>
      </c>
      <c r="BV126" s="82" t="s">
        <v>78</v>
      </c>
      <c r="BW126" s="82" t="s">
        <v>166</v>
      </c>
      <c r="BX126" s="82" t="s">
        <v>4</v>
      </c>
      <c r="CL126" s="82" t="s">
        <v>1</v>
      </c>
      <c r="CM126" s="82" t="s">
        <v>83</v>
      </c>
    </row>
    <row r="127" spans="1:91" s="3" customFormat="1" ht="16.5" customHeight="1">
      <c r="A127" s="83" t="s">
        <v>85</v>
      </c>
      <c r="B127" s="48"/>
      <c r="C127" s="9"/>
      <c r="D127" s="9"/>
      <c r="E127" s="236" t="s">
        <v>167</v>
      </c>
      <c r="F127" s="236"/>
      <c r="G127" s="236"/>
      <c r="H127" s="236"/>
      <c r="I127" s="236"/>
      <c r="J127" s="9"/>
      <c r="K127" s="236" t="s">
        <v>168</v>
      </c>
      <c r="L127" s="236"/>
      <c r="M127" s="236"/>
      <c r="N127" s="236"/>
      <c r="O127" s="236"/>
      <c r="P127" s="236"/>
      <c r="Q127" s="236"/>
      <c r="R127" s="236"/>
      <c r="S127" s="236"/>
      <c r="T127" s="236"/>
      <c r="U127" s="236"/>
      <c r="V127" s="236"/>
      <c r="W127" s="236"/>
      <c r="X127" s="236"/>
      <c r="Y127" s="236"/>
      <c r="Z127" s="236"/>
      <c r="AA127" s="236"/>
      <c r="AB127" s="236"/>
      <c r="AC127" s="236"/>
      <c r="AD127" s="236"/>
      <c r="AE127" s="236"/>
      <c r="AF127" s="236"/>
      <c r="AG127" s="224">
        <f>'IO 01 - PRODLOUŽENÍ VODOVODU'!J32</f>
        <v>0</v>
      </c>
      <c r="AH127" s="225"/>
      <c r="AI127" s="225"/>
      <c r="AJ127" s="225"/>
      <c r="AK127" s="225"/>
      <c r="AL127" s="225"/>
      <c r="AM127" s="225"/>
      <c r="AN127" s="224">
        <f t="shared" si="0"/>
        <v>0</v>
      </c>
      <c r="AO127" s="225"/>
      <c r="AP127" s="225"/>
      <c r="AQ127" s="84" t="s">
        <v>88</v>
      </c>
      <c r="AR127" s="48"/>
      <c r="AS127" s="85">
        <v>0</v>
      </c>
      <c r="AT127" s="86">
        <f t="shared" si="1"/>
        <v>0</v>
      </c>
      <c r="AU127" s="87">
        <f>'IO 01 - PRODLOUŽENÍ VODOVODU'!P127</f>
        <v>0</v>
      </c>
      <c r="AV127" s="86">
        <f>'IO 01 - PRODLOUŽENÍ VODOVODU'!J35</f>
        <v>0</v>
      </c>
      <c r="AW127" s="86">
        <f>'IO 01 - PRODLOUŽENÍ VODOVODU'!J36</f>
        <v>0</v>
      </c>
      <c r="AX127" s="86">
        <f>'IO 01 - PRODLOUŽENÍ VODOVODU'!J37</f>
        <v>0</v>
      </c>
      <c r="AY127" s="86">
        <f>'IO 01 - PRODLOUŽENÍ VODOVODU'!J38</f>
        <v>0</v>
      </c>
      <c r="AZ127" s="86">
        <f>'IO 01 - PRODLOUŽENÍ VODOVODU'!F35</f>
        <v>0</v>
      </c>
      <c r="BA127" s="86">
        <f>'IO 01 - PRODLOUŽENÍ VODOVODU'!F36</f>
        <v>0</v>
      </c>
      <c r="BB127" s="86">
        <f>'IO 01 - PRODLOUŽENÍ VODOVODU'!F37</f>
        <v>0</v>
      </c>
      <c r="BC127" s="86">
        <f>'IO 01 - PRODLOUŽENÍ VODOVODU'!F38</f>
        <v>0</v>
      </c>
      <c r="BD127" s="88">
        <f>'IO 01 - PRODLOUŽENÍ VODOVODU'!F39</f>
        <v>0</v>
      </c>
      <c r="BT127" s="25" t="s">
        <v>89</v>
      </c>
      <c r="BV127" s="25" t="s">
        <v>78</v>
      </c>
      <c r="BW127" s="25" t="s">
        <v>169</v>
      </c>
      <c r="BX127" s="25" t="s">
        <v>166</v>
      </c>
      <c r="CL127" s="25" t="s">
        <v>1</v>
      </c>
    </row>
    <row r="128" spans="1:91" s="3" customFormat="1" ht="16.5" customHeight="1">
      <c r="A128" s="83" t="s">
        <v>85</v>
      </c>
      <c r="B128" s="48"/>
      <c r="C128" s="9"/>
      <c r="D128" s="9"/>
      <c r="E128" s="236" t="s">
        <v>170</v>
      </c>
      <c r="F128" s="236"/>
      <c r="G128" s="236"/>
      <c r="H128" s="236"/>
      <c r="I128" s="236"/>
      <c r="J128" s="9"/>
      <c r="K128" s="236" t="s">
        <v>171</v>
      </c>
      <c r="L128" s="236"/>
      <c r="M128" s="236"/>
      <c r="N128" s="236"/>
      <c r="O128" s="236"/>
      <c r="P128" s="236"/>
      <c r="Q128" s="236"/>
      <c r="R128" s="236"/>
      <c r="S128" s="236"/>
      <c r="T128" s="236"/>
      <c r="U128" s="236"/>
      <c r="V128" s="236"/>
      <c r="W128" s="236"/>
      <c r="X128" s="236"/>
      <c r="Y128" s="236"/>
      <c r="Z128" s="236"/>
      <c r="AA128" s="236"/>
      <c r="AB128" s="236"/>
      <c r="AC128" s="236"/>
      <c r="AD128" s="236"/>
      <c r="AE128" s="236"/>
      <c r="AF128" s="236"/>
      <c r="AG128" s="224">
        <f>'IO 02 - PRODLOUŽENÍ JEDNO...'!J32</f>
        <v>0</v>
      </c>
      <c r="AH128" s="225"/>
      <c r="AI128" s="225"/>
      <c r="AJ128" s="225"/>
      <c r="AK128" s="225"/>
      <c r="AL128" s="225"/>
      <c r="AM128" s="225"/>
      <c r="AN128" s="224">
        <f t="shared" si="0"/>
        <v>0</v>
      </c>
      <c r="AO128" s="225"/>
      <c r="AP128" s="225"/>
      <c r="AQ128" s="84" t="s">
        <v>88</v>
      </c>
      <c r="AR128" s="48"/>
      <c r="AS128" s="85">
        <v>0</v>
      </c>
      <c r="AT128" s="86">
        <f t="shared" si="1"/>
        <v>0</v>
      </c>
      <c r="AU128" s="87">
        <f>'IO 02 - PRODLOUŽENÍ JEDNO...'!P126</f>
        <v>0</v>
      </c>
      <c r="AV128" s="86">
        <f>'IO 02 - PRODLOUŽENÍ JEDNO...'!J35</f>
        <v>0</v>
      </c>
      <c r="AW128" s="86">
        <f>'IO 02 - PRODLOUŽENÍ JEDNO...'!J36</f>
        <v>0</v>
      </c>
      <c r="AX128" s="86">
        <f>'IO 02 - PRODLOUŽENÍ JEDNO...'!J37</f>
        <v>0</v>
      </c>
      <c r="AY128" s="86">
        <f>'IO 02 - PRODLOUŽENÍ JEDNO...'!J38</f>
        <v>0</v>
      </c>
      <c r="AZ128" s="86">
        <f>'IO 02 - PRODLOUŽENÍ JEDNO...'!F35</f>
        <v>0</v>
      </c>
      <c r="BA128" s="86">
        <f>'IO 02 - PRODLOUŽENÍ JEDNO...'!F36</f>
        <v>0</v>
      </c>
      <c r="BB128" s="86">
        <f>'IO 02 - PRODLOUŽENÍ JEDNO...'!F37</f>
        <v>0</v>
      </c>
      <c r="BC128" s="86">
        <f>'IO 02 - PRODLOUŽENÍ JEDNO...'!F38</f>
        <v>0</v>
      </c>
      <c r="BD128" s="88">
        <f>'IO 02 - PRODLOUŽENÍ JEDNO...'!F39</f>
        <v>0</v>
      </c>
      <c r="BT128" s="25" t="s">
        <v>89</v>
      </c>
      <c r="BV128" s="25" t="s">
        <v>78</v>
      </c>
      <c r="BW128" s="25" t="s">
        <v>172</v>
      </c>
      <c r="BX128" s="25" t="s">
        <v>166</v>
      </c>
      <c r="CL128" s="25" t="s">
        <v>1</v>
      </c>
    </row>
    <row r="129" spans="1:91" s="3" customFormat="1" ht="16.5" customHeight="1">
      <c r="A129" s="83" t="s">
        <v>85</v>
      </c>
      <c r="B129" s="48"/>
      <c r="C129" s="9"/>
      <c r="D129" s="9"/>
      <c r="E129" s="236" t="s">
        <v>173</v>
      </c>
      <c r="F129" s="236"/>
      <c r="G129" s="236"/>
      <c r="H129" s="236"/>
      <c r="I129" s="236"/>
      <c r="J129" s="9"/>
      <c r="K129" s="236" t="s">
        <v>174</v>
      </c>
      <c r="L129" s="236"/>
      <c r="M129" s="236"/>
      <c r="N129" s="236"/>
      <c r="O129" s="236"/>
      <c r="P129" s="236"/>
      <c r="Q129" s="236"/>
      <c r="R129" s="236"/>
      <c r="S129" s="236"/>
      <c r="T129" s="236"/>
      <c r="U129" s="236"/>
      <c r="V129" s="236"/>
      <c r="W129" s="236"/>
      <c r="X129" s="236"/>
      <c r="Y129" s="236"/>
      <c r="Z129" s="236"/>
      <c r="AA129" s="236"/>
      <c r="AB129" s="236"/>
      <c r="AC129" s="236"/>
      <c r="AD129" s="236"/>
      <c r="AE129" s="236"/>
      <c r="AF129" s="236"/>
      <c r="AG129" s="224">
        <f>'IO 03 - PRODLOUZENI-VO-RO...'!J32</f>
        <v>0</v>
      </c>
      <c r="AH129" s="225"/>
      <c r="AI129" s="225"/>
      <c r="AJ129" s="225"/>
      <c r="AK129" s="225"/>
      <c r="AL129" s="225"/>
      <c r="AM129" s="225"/>
      <c r="AN129" s="224">
        <f t="shared" si="0"/>
        <v>0</v>
      </c>
      <c r="AO129" s="225"/>
      <c r="AP129" s="225"/>
      <c r="AQ129" s="84" t="s">
        <v>88</v>
      </c>
      <c r="AR129" s="48"/>
      <c r="AS129" s="85">
        <v>0</v>
      </c>
      <c r="AT129" s="86">
        <f t="shared" si="1"/>
        <v>0</v>
      </c>
      <c r="AU129" s="87">
        <f>'IO 03 - PRODLOUZENI-VO-RO...'!P124</f>
        <v>0</v>
      </c>
      <c r="AV129" s="86">
        <f>'IO 03 - PRODLOUZENI-VO-RO...'!J35</f>
        <v>0</v>
      </c>
      <c r="AW129" s="86">
        <f>'IO 03 - PRODLOUZENI-VO-RO...'!J36</f>
        <v>0</v>
      </c>
      <c r="AX129" s="86">
        <f>'IO 03 - PRODLOUZENI-VO-RO...'!J37</f>
        <v>0</v>
      </c>
      <c r="AY129" s="86">
        <f>'IO 03 - PRODLOUZENI-VO-RO...'!J38</f>
        <v>0</v>
      </c>
      <c r="AZ129" s="86">
        <f>'IO 03 - PRODLOUZENI-VO-RO...'!F35</f>
        <v>0</v>
      </c>
      <c r="BA129" s="86">
        <f>'IO 03 - PRODLOUZENI-VO-RO...'!F36</f>
        <v>0</v>
      </c>
      <c r="BB129" s="86">
        <f>'IO 03 - PRODLOUZENI-VO-RO...'!F37</f>
        <v>0</v>
      </c>
      <c r="BC129" s="86">
        <f>'IO 03 - PRODLOUZENI-VO-RO...'!F38</f>
        <v>0</v>
      </c>
      <c r="BD129" s="88">
        <f>'IO 03 - PRODLOUZENI-VO-RO...'!F39</f>
        <v>0</v>
      </c>
      <c r="BT129" s="25" t="s">
        <v>89</v>
      </c>
      <c r="BV129" s="25" t="s">
        <v>78</v>
      </c>
      <c r="BW129" s="25" t="s">
        <v>175</v>
      </c>
      <c r="BX129" s="25" t="s">
        <v>166</v>
      </c>
      <c r="CL129" s="25" t="s">
        <v>1</v>
      </c>
    </row>
    <row r="130" spans="1:91" s="3" customFormat="1" ht="16.5" customHeight="1">
      <c r="A130" s="83" t="s">
        <v>85</v>
      </c>
      <c r="B130" s="48"/>
      <c r="C130" s="9"/>
      <c r="D130" s="9"/>
      <c r="E130" s="236" t="s">
        <v>176</v>
      </c>
      <c r="F130" s="236"/>
      <c r="G130" s="236"/>
      <c r="H130" s="236"/>
      <c r="I130" s="236"/>
      <c r="J130" s="9"/>
      <c r="K130" s="236" t="s">
        <v>177</v>
      </c>
      <c r="L130" s="236"/>
      <c r="M130" s="236"/>
      <c r="N130" s="236"/>
      <c r="O130" s="236"/>
      <c r="P130" s="236"/>
      <c r="Q130" s="236"/>
      <c r="R130" s="236"/>
      <c r="S130" s="236"/>
      <c r="T130" s="236"/>
      <c r="U130" s="236"/>
      <c r="V130" s="236"/>
      <c r="W130" s="236"/>
      <c r="X130" s="236"/>
      <c r="Y130" s="236"/>
      <c r="Z130" s="236"/>
      <c r="AA130" s="236"/>
      <c r="AB130" s="236"/>
      <c r="AC130" s="236"/>
      <c r="AD130" s="236"/>
      <c r="AE130" s="236"/>
      <c r="AF130" s="236"/>
      <c r="AG130" s="224">
        <f>'IO 04.01 - PŘÍPOJKA VODY ...'!J32</f>
        <v>0</v>
      </c>
      <c r="AH130" s="225"/>
      <c r="AI130" s="225"/>
      <c r="AJ130" s="225"/>
      <c r="AK130" s="225"/>
      <c r="AL130" s="225"/>
      <c r="AM130" s="225"/>
      <c r="AN130" s="224">
        <f t="shared" si="0"/>
        <v>0</v>
      </c>
      <c r="AO130" s="225"/>
      <c r="AP130" s="225"/>
      <c r="AQ130" s="84" t="s">
        <v>88</v>
      </c>
      <c r="AR130" s="48"/>
      <c r="AS130" s="85">
        <v>0</v>
      </c>
      <c r="AT130" s="86">
        <f t="shared" si="1"/>
        <v>0</v>
      </c>
      <c r="AU130" s="87">
        <f>'IO 04.01 - PŘÍPOJKA VODY ...'!P127</f>
        <v>0</v>
      </c>
      <c r="AV130" s="86">
        <f>'IO 04.01 - PŘÍPOJKA VODY ...'!J35</f>
        <v>0</v>
      </c>
      <c r="AW130" s="86">
        <f>'IO 04.01 - PŘÍPOJKA VODY ...'!J36</f>
        <v>0</v>
      </c>
      <c r="AX130" s="86">
        <f>'IO 04.01 - PŘÍPOJKA VODY ...'!J37</f>
        <v>0</v>
      </c>
      <c r="AY130" s="86">
        <f>'IO 04.01 - PŘÍPOJKA VODY ...'!J38</f>
        <v>0</v>
      </c>
      <c r="AZ130" s="86">
        <f>'IO 04.01 - PŘÍPOJKA VODY ...'!F35</f>
        <v>0</v>
      </c>
      <c r="BA130" s="86">
        <f>'IO 04.01 - PŘÍPOJKA VODY ...'!F36</f>
        <v>0</v>
      </c>
      <c r="BB130" s="86">
        <f>'IO 04.01 - PŘÍPOJKA VODY ...'!F37</f>
        <v>0</v>
      </c>
      <c r="BC130" s="86">
        <f>'IO 04.01 - PŘÍPOJKA VODY ...'!F38</f>
        <v>0</v>
      </c>
      <c r="BD130" s="88">
        <f>'IO 04.01 - PŘÍPOJKA VODY ...'!F39</f>
        <v>0</v>
      </c>
      <c r="BT130" s="25" t="s">
        <v>89</v>
      </c>
      <c r="BV130" s="25" t="s">
        <v>78</v>
      </c>
      <c r="BW130" s="25" t="s">
        <v>178</v>
      </c>
      <c r="BX130" s="25" t="s">
        <v>166</v>
      </c>
      <c r="CL130" s="25" t="s">
        <v>1</v>
      </c>
    </row>
    <row r="131" spans="1:91" s="3" customFormat="1" ht="16.5" customHeight="1">
      <c r="A131" s="83" t="s">
        <v>85</v>
      </c>
      <c r="B131" s="48"/>
      <c r="C131" s="9"/>
      <c r="D131" s="9"/>
      <c r="E131" s="236" t="s">
        <v>179</v>
      </c>
      <c r="F131" s="236"/>
      <c r="G131" s="236"/>
      <c r="H131" s="236"/>
      <c r="I131" s="236"/>
      <c r="J131" s="9"/>
      <c r="K131" s="236" t="s">
        <v>180</v>
      </c>
      <c r="L131" s="236"/>
      <c r="M131" s="236"/>
      <c r="N131" s="236"/>
      <c r="O131" s="236"/>
      <c r="P131" s="236"/>
      <c r="Q131" s="236"/>
      <c r="R131" s="236"/>
      <c r="S131" s="236"/>
      <c r="T131" s="236"/>
      <c r="U131" s="236"/>
      <c r="V131" s="236"/>
      <c r="W131" s="236"/>
      <c r="X131" s="236"/>
      <c r="Y131" s="236"/>
      <c r="Z131" s="236"/>
      <c r="AA131" s="236"/>
      <c r="AB131" s="236"/>
      <c r="AC131" s="236"/>
      <c r="AD131" s="236"/>
      <c r="AE131" s="236"/>
      <c r="AF131" s="236"/>
      <c r="AG131" s="224">
        <f>'IO 04.02 - PŘÍPOJKA VODY ...'!J32</f>
        <v>0</v>
      </c>
      <c r="AH131" s="225"/>
      <c r="AI131" s="225"/>
      <c r="AJ131" s="225"/>
      <c r="AK131" s="225"/>
      <c r="AL131" s="225"/>
      <c r="AM131" s="225"/>
      <c r="AN131" s="224">
        <f t="shared" si="0"/>
        <v>0</v>
      </c>
      <c r="AO131" s="225"/>
      <c r="AP131" s="225"/>
      <c r="AQ131" s="84" t="s">
        <v>88</v>
      </c>
      <c r="AR131" s="48"/>
      <c r="AS131" s="85">
        <v>0</v>
      </c>
      <c r="AT131" s="86">
        <f t="shared" si="1"/>
        <v>0</v>
      </c>
      <c r="AU131" s="87">
        <f>'IO 04.02 - PŘÍPOJKA VODY ...'!P127</f>
        <v>0</v>
      </c>
      <c r="AV131" s="86">
        <f>'IO 04.02 - PŘÍPOJKA VODY ...'!J35</f>
        <v>0</v>
      </c>
      <c r="AW131" s="86">
        <f>'IO 04.02 - PŘÍPOJKA VODY ...'!J36</f>
        <v>0</v>
      </c>
      <c r="AX131" s="86">
        <f>'IO 04.02 - PŘÍPOJKA VODY ...'!J37</f>
        <v>0</v>
      </c>
      <c r="AY131" s="86">
        <f>'IO 04.02 - PŘÍPOJKA VODY ...'!J38</f>
        <v>0</v>
      </c>
      <c r="AZ131" s="86">
        <f>'IO 04.02 - PŘÍPOJKA VODY ...'!F35</f>
        <v>0</v>
      </c>
      <c r="BA131" s="86">
        <f>'IO 04.02 - PŘÍPOJKA VODY ...'!F36</f>
        <v>0</v>
      </c>
      <c r="BB131" s="86">
        <f>'IO 04.02 - PŘÍPOJKA VODY ...'!F37</f>
        <v>0</v>
      </c>
      <c r="BC131" s="86">
        <f>'IO 04.02 - PŘÍPOJKA VODY ...'!F38</f>
        <v>0</v>
      </c>
      <c r="BD131" s="88">
        <f>'IO 04.02 - PŘÍPOJKA VODY ...'!F39</f>
        <v>0</v>
      </c>
      <c r="BT131" s="25" t="s">
        <v>89</v>
      </c>
      <c r="BV131" s="25" t="s">
        <v>78</v>
      </c>
      <c r="BW131" s="25" t="s">
        <v>181</v>
      </c>
      <c r="BX131" s="25" t="s">
        <v>166</v>
      </c>
      <c r="CL131" s="25" t="s">
        <v>1</v>
      </c>
    </row>
    <row r="132" spans="1:91" s="3" customFormat="1" ht="16.5" customHeight="1">
      <c r="A132" s="83" t="s">
        <v>85</v>
      </c>
      <c r="B132" s="48"/>
      <c r="C132" s="9"/>
      <c r="D132" s="9"/>
      <c r="E132" s="236" t="s">
        <v>182</v>
      </c>
      <c r="F132" s="236"/>
      <c r="G132" s="236"/>
      <c r="H132" s="236"/>
      <c r="I132" s="236"/>
      <c r="J132" s="9"/>
      <c r="K132" s="236" t="s">
        <v>183</v>
      </c>
      <c r="L132" s="236"/>
      <c r="M132" s="236"/>
      <c r="N132" s="236"/>
      <c r="O132" s="236"/>
      <c r="P132" s="236"/>
      <c r="Q132" s="236"/>
      <c r="R132" s="236"/>
      <c r="S132" s="236"/>
      <c r="T132" s="236"/>
      <c r="U132" s="236"/>
      <c r="V132" s="236"/>
      <c r="W132" s="236"/>
      <c r="X132" s="236"/>
      <c r="Y132" s="236"/>
      <c r="Z132" s="236"/>
      <c r="AA132" s="236"/>
      <c r="AB132" s="236"/>
      <c r="AC132" s="236"/>
      <c r="AD132" s="236"/>
      <c r="AE132" s="236"/>
      <c r="AF132" s="236"/>
      <c r="AG132" s="224">
        <f>'IO 05.01 - PŘÍPOJKA KANAL...'!J32</f>
        <v>0</v>
      </c>
      <c r="AH132" s="225"/>
      <c r="AI132" s="225"/>
      <c r="AJ132" s="225"/>
      <c r="AK132" s="225"/>
      <c r="AL132" s="225"/>
      <c r="AM132" s="225"/>
      <c r="AN132" s="224">
        <f t="shared" si="0"/>
        <v>0</v>
      </c>
      <c r="AO132" s="225"/>
      <c r="AP132" s="225"/>
      <c r="AQ132" s="84" t="s">
        <v>88</v>
      </c>
      <c r="AR132" s="48"/>
      <c r="AS132" s="85">
        <v>0</v>
      </c>
      <c r="AT132" s="86">
        <f t="shared" si="1"/>
        <v>0</v>
      </c>
      <c r="AU132" s="87">
        <f>'IO 05.01 - PŘÍPOJKA KANAL...'!P129</f>
        <v>0</v>
      </c>
      <c r="AV132" s="86">
        <f>'IO 05.01 - PŘÍPOJKA KANAL...'!J35</f>
        <v>0</v>
      </c>
      <c r="AW132" s="86">
        <f>'IO 05.01 - PŘÍPOJKA KANAL...'!J36</f>
        <v>0</v>
      </c>
      <c r="AX132" s="86">
        <f>'IO 05.01 - PŘÍPOJKA KANAL...'!J37</f>
        <v>0</v>
      </c>
      <c r="AY132" s="86">
        <f>'IO 05.01 - PŘÍPOJKA KANAL...'!J38</f>
        <v>0</v>
      </c>
      <c r="AZ132" s="86">
        <f>'IO 05.01 - PŘÍPOJKA KANAL...'!F35</f>
        <v>0</v>
      </c>
      <c r="BA132" s="86">
        <f>'IO 05.01 - PŘÍPOJKA KANAL...'!F36</f>
        <v>0</v>
      </c>
      <c r="BB132" s="86">
        <f>'IO 05.01 - PŘÍPOJKA KANAL...'!F37</f>
        <v>0</v>
      </c>
      <c r="BC132" s="86">
        <f>'IO 05.01 - PŘÍPOJKA KANAL...'!F38</f>
        <v>0</v>
      </c>
      <c r="BD132" s="88">
        <f>'IO 05.01 - PŘÍPOJKA KANAL...'!F39</f>
        <v>0</v>
      </c>
      <c r="BT132" s="25" t="s">
        <v>89</v>
      </c>
      <c r="BV132" s="25" t="s">
        <v>78</v>
      </c>
      <c r="BW132" s="25" t="s">
        <v>184</v>
      </c>
      <c r="BX132" s="25" t="s">
        <v>166</v>
      </c>
      <c r="CL132" s="25" t="s">
        <v>1</v>
      </c>
    </row>
    <row r="133" spans="1:91" s="3" customFormat="1" ht="16.5" customHeight="1">
      <c r="A133" s="83" t="s">
        <v>85</v>
      </c>
      <c r="B133" s="48"/>
      <c r="C133" s="9"/>
      <c r="D133" s="9"/>
      <c r="E133" s="236" t="s">
        <v>185</v>
      </c>
      <c r="F133" s="236"/>
      <c r="G133" s="236"/>
      <c r="H133" s="236"/>
      <c r="I133" s="236"/>
      <c r="J133" s="9"/>
      <c r="K133" s="236" t="s">
        <v>186</v>
      </c>
      <c r="L133" s="236"/>
      <c r="M133" s="236"/>
      <c r="N133" s="236"/>
      <c r="O133" s="236"/>
      <c r="P133" s="236"/>
      <c r="Q133" s="236"/>
      <c r="R133" s="236"/>
      <c r="S133" s="236"/>
      <c r="T133" s="236"/>
      <c r="U133" s="236"/>
      <c r="V133" s="236"/>
      <c r="W133" s="236"/>
      <c r="X133" s="236"/>
      <c r="Y133" s="236"/>
      <c r="Z133" s="236"/>
      <c r="AA133" s="236"/>
      <c r="AB133" s="236"/>
      <c r="AC133" s="236"/>
      <c r="AD133" s="236"/>
      <c r="AE133" s="236"/>
      <c r="AF133" s="236"/>
      <c r="AG133" s="224">
        <f>'IO 05.02 - PŘÍPOJKA KANAL...'!J32</f>
        <v>0</v>
      </c>
      <c r="AH133" s="225"/>
      <c r="AI133" s="225"/>
      <c r="AJ133" s="225"/>
      <c r="AK133" s="225"/>
      <c r="AL133" s="225"/>
      <c r="AM133" s="225"/>
      <c r="AN133" s="224">
        <f t="shared" si="0"/>
        <v>0</v>
      </c>
      <c r="AO133" s="225"/>
      <c r="AP133" s="225"/>
      <c r="AQ133" s="84" t="s">
        <v>88</v>
      </c>
      <c r="AR133" s="48"/>
      <c r="AS133" s="85">
        <v>0</v>
      </c>
      <c r="AT133" s="86">
        <f t="shared" si="1"/>
        <v>0</v>
      </c>
      <c r="AU133" s="87">
        <f>'IO 05.02 - PŘÍPOJKA KANAL...'!P129</f>
        <v>0</v>
      </c>
      <c r="AV133" s="86">
        <f>'IO 05.02 - PŘÍPOJKA KANAL...'!J35</f>
        <v>0</v>
      </c>
      <c r="AW133" s="86">
        <f>'IO 05.02 - PŘÍPOJKA KANAL...'!J36</f>
        <v>0</v>
      </c>
      <c r="AX133" s="86">
        <f>'IO 05.02 - PŘÍPOJKA KANAL...'!J37</f>
        <v>0</v>
      </c>
      <c r="AY133" s="86">
        <f>'IO 05.02 - PŘÍPOJKA KANAL...'!J38</f>
        <v>0</v>
      </c>
      <c r="AZ133" s="86">
        <f>'IO 05.02 - PŘÍPOJKA KANAL...'!F35</f>
        <v>0</v>
      </c>
      <c r="BA133" s="86">
        <f>'IO 05.02 - PŘÍPOJKA KANAL...'!F36</f>
        <v>0</v>
      </c>
      <c r="BB133" s="86">
        <f>'IO 05.02 - PŘÍPOJKA KANAL...'!F37</f>
        <v>0</v>
      </c>
      <c r="BC133" s="86">
        <f>'IO 05.02 - PŘÍPOJKA KANAL...'!F38</f>
        <v>0</v>
      </c>
      <c r="BD133" s="88">
        <f>'IO 05.02 - PŘÍPOJKA KANAL...'!F39</f>
        <v>0</v>
      </c>
      <c r="BT133" s="25" t="s">
        <v>89</v>
      </c>
      <c r="BV133" s="25" t="s">
        <v>78</v>
      </c>
      <c r="BW133" s="25" t="s">
        <v>187</v>
      </c>
      <c r="BX133" s="25" t="s">
        <v>166</v>
      </c>
      <c r="CL133" s="25" t="s">
        <v>1</v>
      </c>
    </row>
    <row r="134" spans="1:91" s="3" customFormat="1" ht="23.25" customHeight="1">
      <c r="A134" s="83" t="s">
        <v>85</v>
      </c>
      <c r="B134" s="48"/>
      <c r="C134" s="9"/>
      <c r="D134" s="9"/>
      <c r="E134" s="236" t="s">
        <v>188</v>
      </c>
      <c r="F134" s="236"/>
      <c r="G134" s="236"/>
      <c r="H134" s="236"/>
      <c r="I134" s="236"/>
      <c r="J134" s="9"/>
      <c r="K134" s="236" t="s">
        <v>189</v>
      </c>
      <c r="L134" s="236"/>
      <c r="M134" s="236"/>
      <c r="N134" s="236"/>
      <c r="O134" s="236"/>
      <c r="P134" s="236"/>
      <c r="Q134" s="236"/>
      <c r="R134" s="236"/>
      <c r="S134" s="236"/>
      <c r="T134" s="236"/>
      <c r="U134" s="236"/>
      <c r="V134" s="236"/>
      <c r="W134" s="236"/>
      <c r="X134" s="236"/>
      <c r="Y134" s="236"/>
      <c r="Z134" s="236"/>
      <c r="AA134" s="236"/>
      <c r="AB134" s="236"/>
      <c r="AC134" s="236"/>
      <c r="AD134" s="236"/>
      <c r="AE134" s="236"/>
      <c r="AF134" s="236"/>
      <c r="AG134" s="224">
        <f>'IO 06 - AREÁLOVÁ DEŠŤOVÁ ...'!J32</f>
        <v>0</v>
      </c>
      <c r="AH134" s="225"/>
      <c r="AI134" s="225"/>
      <c r="AJ134" s="225"/>
      <c r="AK134" s="225"/>
      <c r="AL134" s="225"/>
      <c r="AM134" s="225"/>
      <c r="AN134" s="224">
        <f t="shared" si="0"/>
        <v>0</v>
      </c>
      <c r="AO134" s="225"/>
      <c r="AP134" s="225"/>
      <c r="AQ134" s="84" t="s">
        <v>88</v>
      </c>
      <c r="AR134" s="48"/>
      <c r="AS134" s="85">
        <v>0</v>
      </c>
      <c r="AT134" s="86">
        <f t="shared" si="1"/>
        <v>0</v>
      </c>
      <c r="AU134" s="87">
        <f>'IO 06 - AREÁLOVÁ DEŠŤOVÁ ...'!P126</f>
        <v>0</v>
      </c>
      <c r="AV134" s="86">
        <f>'IO 06 - AREÁLOVÁ DEŠŤOVÁ ...'!J35</f>
        <v>0</v>
      </c>
      <c r="AW134" s="86">
        <f>'IO 06 - AREÁLOVÁ DEŠŤOVÁ ...'!J36</f>
        <v>0</v>
      </c>
      <c r="AX134" s="86">
        <f>'IO 06 - AREÁLOVÁ DEŠŤOVÁ ...'!J37</f>
        <v>0</v>
      </c>
      <c r="AY134" s="86">
        <f>'IO 06 - AREÁLOVÁ DEŠŤOVÁ ...'!J38</f>
        <v>0</v>
      </c>
      <c r="AZ134" s="86">
        <f>'IO 06 - AREÁLOVÁ DEŠŤOVÁ ...'!F35</f>
        <v>0</v>
      </c>
      <c r="BA134" s="86">
        <f>'IO 06 - AREÁLOVÁ DEŠŤOVÁ ...'!F36</f>
        <v>0</v>
      </c>
      <c r="BB134" s="86">
        <f>'IO 06 - AREÁLOVÁ DEŠŤOVÁ ...'!F37</f>
        <v>0</v>
      </c>
      <c r="BC134" s="86">
        <f>'IO 06 - AREÁLOVÁ DEŠŤOVÁ ...'!F38</f>
        <v>0</v>
      </c>
      <c r="BD134" s="88">
        <f>'IO 06 - AREÁLOVÁ DEŠŤOVÁ ...'!F39</f>
        <v>0</v>
      </c>
      <c r="BT134" s="25" t="s">
        <v>89</v>
      </c>
      <c r="BV134" s="25" t="s">
        <v>78</v>
      </c>
      <c r="BW134" s="25" t="s">
        <v>190</v>
      </c>
      <c r="BX134" s="25" t="s">
        <v>166</v>
      </c>
      <c r="CL134" s="25" t="s">
        <v>1</v>
      </c>
    </row>
    <row r="135" spans="1:91" s="3" customFormat="1" ht="16.5" customHeight="1">
      <c r="A135" s="83" t="s">
        <v>85</v>
      </c>
      <c r="B135" s="48"/>
      <c r="C135" s="9"/>
      <c r="D135" s="9"/>
      <c r="E135" s="236" t="s">
        <v>191</v>
      </c>
      <c r="F135" s="236"/>
      <c r="G135" s="236"/>
      <c r="H135" s="236"/>
      <c r="I135" s="236"/>
      <c r="J135" s="9"/>
      <c r="K135" s="236" t="s">
        <v>192</v>
      </c>
      <c r="L135" s="236"/>
      <c r="M135" s="236"/>
      <c r="N135" s="236"/>
      <c r="O135" s="236"/>
      <c r="P135" s="236"/>
      <c r="Q135" s="236"/>
      <c r="R135" s="236"/>
      <c r="S135" s="236"/>
      <c r="T135" s="236"/>
      <c r="U135" s="236"/>
      <c r="V135" s="236"/>
      <c r="W135" s="236"/>
      <c r="X135" s="236"/>
      <c r="Y135" s="236"/>
      <c r="Z135" s="236"/>
      <c r="AA135" s="236"/>
      <c r="AB135" s="236"/>
      <c r="AC135" s="236"/>
      <c r="AD135" s="236"/>
      <c r="AE135" s="236"/>
      <c r="AF135" s="236"/>
      <c r="AG135" s="224">
        <f>'IO 08.1 - PŘÍPOJKA SLABOP...'!J32</f>
        <v>0</v>
      </c>
      <c r="AH135" s="225"/>
      <c r="AI135" s="225"/>
      <c r="AJ135" s="225"/>
      <c r="AK135" s="225"/>
      <c r="AL135" s="225"/>
      <c r="AM135" s="225"/>
      <c r="AN135" s="224">
        <f t="shared" si="0"/>
        <v>0</v>
      </c>
      <c r="AO135" s="225"/>
      <c r="AP135" s="225"/>
      <c r="AQ135" s="84" t="s">
        <v>88</v>
      </c>
      <c r="AR135" s="48"/>
      <c r="AS135" s="85">
        <v>0</v>
      </c>
      <c r="AT135" s="86">
        <f t="shared" si="1"/>
        <v>0</v>
      </c>
      <c r="AU135" s="87">
        <f>'IO 08.1 - PŘÍPOJKA SLABOP...'!P124</f>
        <v>0</v>
      </c>
      <c r="AV135" s="86">
        <f>'IO 08.1 - PŘÍPOJKA SLABOP...'!J35</f>
        <v>0</v>
      </c>
      <c r="AW135" s="86">
        <f>'IO 08.1 - PŘÍPOJKA SLABOP...'!J36</f>
        <v>0</v>
      </c>
      <c r="AX135" s="86">
        <f>'IO 08.1 - PŘÍPOJKA SLABOP...'!J37</f>
        <v>0</v>
      </c>
      <c r="AY135" s="86">
        <f>'IO 08.1 - PŘÍPOJKA SLABOP...'!J38</f>
        <v>0</v>
      </c>
      <c r="AZ135" s="86">
        <f>'IO 08.1 - PŘÍPOJKA SLABOP...'!F35</f>
        <v>0</v>
      </c>
      <c r="BA135" s="86">
        <f>'IO 08.1 - PŘÍPOJKA SLABOP...'!F36</f>
        <v>0</v>
      </c>
      <c r="BB135" s="86">
        <f>'IO 08.1 - PŘÍPOJKA SLABOP...'!F37</f>
        <v>0</v>
      </c>
      <c r="BC135" s="86">
        <f>'IO 08.1 - PŘÍPOJKA SLABOP...'!F38</f>
        <v>0</v>
      </c>
      <c r="BD135" s="88">
        <f>'IO 08.1 - PŘÍPOJKA SLABOP...'!F39</f>
        <v>0</v>
      </c>
      <c r="BT135" s="25" t="s">
        <v>89</v>
      </c>
      <c r="BV135" s="25" t="s">
        <v>78</v>
      </c>
      <c r="BW135" s="25" t="s">
        <v>193</v>
      </c>
      <c r="BX135" s="25" t="s">
        <v>166</v>
      </c>
      <c r="CL135" s="25" t="s">
        <v>1</v>
      </c>
    </row>
    <row r="136" spans="1:91" s="3" customFormat="1" ht="16.5" customHeight="1">
      <c r="A136" s="83" t="s">
        <v>85</v>
      </c>
      <c r="B136" s="48"/>
      <c r="C136" s="9"/>
      <c r="D136" s="9"/>
      <c r="E136" s="236" t="s">
        <v>194</v>
      </c>
      <c r="F136" s="236"/>
      <c r="G136" s="236"/>
      <c r="H136" s="236"/>
      <c r="I136" s="236"/>
      <c r="J136" s="9"/>
      <c r="K136" s="236" t="s">
        <v>195</v>
      </c>
      <c r="L136" s="236"/>
      <c r="M136" s="236"/>
      <c r="N136" s="236"/>
      <c r="O136" s="236"/>
      <c r="P136" s="236"/>
      <c r="Q136" s="236"/>
      <c r="R136" s="236"/>
      <c r="S136" s="236"/>
      <c r="T136" s="236"/>
      <c r="U136" s="236"/>
      <c r="V136" s="236"/>
      <c r="W136" s="236"/>
      <c r="X136" s="236"/>
      <c r="Y136" s="236"/>
      <c r="Z136" s="236"/>
      <c r="AA136" s="236"/>
      <c r="AB136" s="236"/>
      <c r="AC136" s="236"/>
      <c r="AD136" s="236"/>
      <c r="AE136" s="236"/>
      <c r="AF136" s="236"/>
      <c r="AG136" s="224">
        <f>'IO 08.2 - PŘÍPOJKA SLABOP...'!J32</f>
        <v>0</v>
      </c>
      <c r="AH136" s="225"/>
      <c r="AI136" s="225"/>
      <c r="AJ136" s="225"/>
      <c r="AK136" s="225"/>
      <c r="AL136" s="225"/>
      <c r="AM136" s="225"/>
      <c r="AN136" s="224">
        <f t="shared" si="0"/>
        <v>0</v>
      </c>
      <c r="AO136" s="225"/>
      <c r="AP136" s="225"/>
      <c r="AQ136" s="84" t="s">
        <v>88</v>
      </c>
      <c r="AR136" s="48"/>
      <c r="AS136" s="85">
        <v>0</v>
      </c>
      <c r="AT136" s="86">
        <f t="shared" si="1"/>
        <v>0</v>
      </c>
      <c r="AU136" s="87">
        <f>'IO 08.2 - PŘÍPOJKA SLABOP...'!P124</f>
        <v>0</v>
      </c>
      <c r="AV136" s="86">
        <f>'IO 08.2 - PŘÍPOJKA SLABOP...'!J35</f>
        <v>0</v>
      </c>
      <c r="AW136" s="86">
        <f>'IO 08.2 - PŘÍPOJKA SLABOP...'!J36</f>
        <v>0</v>
      </c>
      <c r="AX136" s="86">
        <f>'IO 08.2 - PŘÍPOJKA SLABOP...'!J37</f>
        <v>0</v>
      </c>
      <c r="AY136" s="86">
        <f>'IO 08.2 - PŘÍPOJKA SLABOP...'!J38</f>
        <v>0</v>
      </c>
      <c r="AZ136" s="86">
        <f>'IO 08.2 - PŘÍPOJKA SLABOP...'!F35</f>
        <v>0</v>
      </c>
      <c r="BA136" s="86">
        <f>'IO 08.2 - PŘÍPOJKA SLABOP...'!F36</f>
        <v>0</v>
      </c>
      <c r="BB136" s="86">
        <f>'IO 08.2 - PŘÍPOJKA SLABOP...'!F37</f>
        <v>0</v>
      </c>
      <c r="BC136" s="86">
        <f>'IO 08.2 - PŘÍPOJKA SLABOP...'!F38</f>
        <v>0</v>
      </c>
      <c r="BD136" s="88">
        <f>'IO 08.2 - PŘÍPOJKA SLABOP...'!F39</f>
        <v>0</v>
      </c>
      <c r="BT136" s="25" t="s">
        <v>89</v>
      </c>
      <c r="BV136" s="25" t="s">
        <v>78</v>
      </c>
      <c r="BW136" s="25" t="s">
        <v>196</v>
      </c>
      <c r="BX136" s="25" t="s">
        <v>166</v>
      </c>
      <c r="CL136" s="25" t="s">
        <v>1</v>
      </c>
    </row>
    <row r="137" spans="1:91" s="3" customFormat="1" ht="16.5" customHeight="1">
      <c r="A137" s="83" t="s">
        <v>85</v>
      </c>
      <c r="B137" s="48"/>
      <c r="C137" s="9"/>
      <c r="D137" s="9"/>
      <c r="E137" s="236" t="s">
        <v>197</v>
      </c>
      <c r="F137" s="236"/>
      <c r="G137" s="236"/>
      <c r="H137" s="236"/>
      <c r="I137" s="236"/>
      <c r="J137" s="9"/>
      <c r="K137" s="236" t="s">
        <v>198</v>
      </c>
      <c r="L137" s="236"/>
      <c r="M137" s="236"/>
      <c r="N137" s="236"/>
      <c r="O137" s="236"/>
      <c r="P137" s="236"/>
      <c r="Q137" s="236"/>
      <c r="R137" s="236"/>
      <c r="S137" s="236"/>
      <c r="T137" s="236"/>
      <c r="U137" s="236"/>
      <c r="V137" s="236"/>
      <c r="W137" s="236"/>
      <c r="X137" s="236"/>
      <c r="Y137" s="236"/>
      <c r="Z137" s="236"/>
      <c r="AA137" s="236"/>
      <c r="AB137" s="236"/>
      <c r="AC137" s="236"/>
      <c r="AD137" s="236"/>
      <c r="AE137" s="236"/>
      <c r="AF137" s="236"/>
      <c r="AG137" s="224">
        <f>'IO 09.1 - AREÁLOVÉ ROZVOD...'!J32</f>
        <v>0</v>
      </c>
      <c r="AH137" s="225"/>
      <c r="AI137" s="225"/>
      <c r="AJ137" s="225"/>
      <c r="AK137" s="225"/>
      <c r="AL137" s="225"/>
      <c r="AM137" s="225"/>
      <c r="AN137" s="224">
        <f t="shared" si="0"/>
        <v>0</v>
      </c>
      <c r="AO137" s="225"/>
      <c r="AP137" s="225"/>
      <c r="AQ137" s="84" t="s">
        <v>88</v>
      </c>
      <c r="AR137" s="48"/>
      <c r="AS137" s="85">
        <v>0</v>
      </c>
      <c r="AT137" s="86">
        <f t="shared" si="1"/>
        <v>0</v>
      </c>
      <c r="AU137" s="87">
        <f>'IO 09.1 - AREÁLOVÉ ROZVOD...'!P132</f>
        <v>0</v>
      </c>
      <c r="AV137" s="86">
        <f>'IO 09.1 - AREÁLOVÉ ROZVOD...'!J35</f>
        <v>0</v>
      </c>
      <c r="AW137" s="86">
        <f>'IO 09.1 - AREÁLOVÉ ROZVOD...'!J36</f>
        <v>0</v>
      </c>
      <c r="AX137" s="86">
        <f>'IO 09.1 - AREÁLOVÉ ROZVOD...'!J37</f>
        <v>0</v>
      </c>
      <c r="AY137" s="86">
        <f>'IO 09.1 - AREÁLOVÉ ROZVOD...'!J38</f>
        <v>0</v>
      </c>
      <c r="AZ137" s="86">
        <f>'IO 09.1 - AREÁLOVÉ ROZVOD...'!F35</f>
        <v>0</v>
      </c>
      <c r="BA137" s="86">
        <f>'IO 09.1 - AREÁLOVÉ ROZVOD...'!F36</f>
        <v>0</v>
      </c>
      <c r="BB137" s="86">
        <f>'IO 09.1 - AREÁLOVÉ ROZVOD...'!F37</f>
        <v>0</v>
      </c>
      <c r="BC137" s="86">
        <f>'IO 09.1 - AREÁLOVÉ ROZVOD...'!F38</f>
        <v>0</v>
      </c>
      <c r="BD137" s="88">
        <f>'IO 09.1 - AREÁLOVÉ ROZVOD...'!F39</f>
        <v>0</v>
      </c>
      <c r="BT137" s="25" t="s">
        <v>89</v>
      </c>
      <c r="BV137" s="25" t="s">
        <v>78</v>
      </c>
      <c r="BW137" s="25" t="s">
        <v>199</v>
      </c>
      <c r="BX137" s="25" t="s">
        <v>166</v>
      </c>
      <c r="CL137" s="25" t="s">
        <v>1</v>
      </c>
    </row>
    <row r="138" spans="1:91" s="3" customFormat="1" ht="16.5" customHeight="1">
      <c r="A138" s="83" t="s">
        <v>85</v>
      </c>
      <c r="B138" s="48"/>
      <c r="C138" s="9"/>
      <c r="D138" s="9"/>
      <c r="E138" s="236" t="s">
        <v>200</v>
      </c>
      <c r="F138" s="236"/>
      <c r="G138" s="236"/>
      <c r="H138" s="236"/>
      <c r="I138" s="236"/>
      <c r="J138" s="9"/>
      <c r="K138" s="236" t="s">
        <v>201</v>
      </c>
      <c r="L138" s="236"/>
      <c r="M138" s="236"/>
      <c r="N138" s="236"/>
      <c r="O138" s="236"/>
      <c r="P138" s="236"/>
      <c r="Q138" s="236"/>
      <c r="R138" s="236"/>
      <c r="S138" s="236"/>
      <c r="T138" s="236"/>
      <c r="U138" s="236"/>
      <c r="V138" s="236"/>
      <c r="W138" s="236"/>
      <c r="X138" s="236"/>
      <c r="Y138" s="236"/>
      <c r="Z138" s="236"/>
      <c r="AA138" s="236"/>
      <c r="AB138" s="236"/>
      <c r="AC138" s="236"/>
      <c r="AD138" s="236"/>
      <c r="AE138" s="236"/>
      <c r="AF138" s="236"/>
      <c r="AG138" s="224">
        <f>'IO 09.2 - AREÁLOVÉ ROZVOD...'!J32</f>
        <v>0</v>
      </c>
      <c r="AH138" s="225"/>
      <c r="AI138" s="225"/>
      <c r="AJ138" s="225"/>
      <c r="AK138" s="225"/>
      <c r="AL138" s="225"/>
      <c r="AM138" s="225"/>
      <c r="AN138" s="224">
        <f t="shared" si="0"/>
        <v>0</v>
      </c>
      <c r="AO138" s="225"/>
      <c r="AP138" s="225"/>
      <c r="AQ138" s="84" t="s">
        <v>88</v>
      </c>
      <c r="AR138" s="48"/>
      <c r="AS138" s="85">
        <v>0</v>
      </c>
      <c r="AT138" s="86">
        <f t="shared" si="1"/>
        <v>0</v>
      </c>
      <c r="AU138" s="87">
        <f>'IO 09.2 - AREÁLOVÉ ROZVOD...'!P132</f>
        <v>0</v>
      </c>
      <c r="AV138" s="86">
        <f>'IO 09.2 - AREÁLOVÉ ROZVOD...'!J35</f>
        <v>0</v>
      </c>
      <c r="AW138" s="86">
        <f>'IO 09.2 - AREÁLOVÉ ROZVOD...'!J36</f>
        <v>0</v>
      </c>
      <c r="AX138" s="86">
        <f>'IO 09.2 - AREÁLOVÉ ROZVOD...'!J37</f>
        <v>0</v>
      </c>
      <c r="AY138" s="86">
        <f>'IO 09.2 - AREÁLOVÉ ROZVOD...'!J38</f>
        <v>0</v>
      </c>
      <c r="AZ138" s="86">
        <f>'IO 09.2 - AREÁLOVÉ ROZVOD...'!F35</f>
        <v>0</v>
      </c>
      <c r="BA138" s="86">
        <f>'IO 09.2 - AREÁLOVÉ ROZVOD...'!F36</f>
        <v>0</v>
      </c>
      <c r="BB138" s="86">
        <f>'IO 09.2 - AREÁLOVÉ ROZVOD...'!F37</f>
        <v>0</v>
      </c>
      <c r="BC138" s="86">
        <f>'IO 09.2 - AREÁLOVÉ ROZVOD...'!F38</f>
        <v>0</v>
      </c>
      <c r="BD138" s="88">
        <f>'IO 09.2 - AREÁLOVÉ ROZVOD...'!F39</f>
        <v>0</v>
      </c>
      <c r="BT138" s="25" t="s">
        <v>89</v>
      </c>
      <c r="BV138" s="25" t="s">
        <v>78</v>
      </c>
      <c r="BW138" s="25" t="s">
        <v>202</v>
      </c>
      <c r="BX138" s="25" t="s">
        <v>166</v>
      </c>
      <c r="CL138" s="25" t="s">
        <v>1</v>
      </c>
    </row>
    <row r="139" spans="1:91" s="3" customFormat="1" ht="23.25" customHeight="1">
      <c r="A139" s="83" t="s">
        <v>85</v>
      </c>
      <c r="B139" s="48"/>
      <c r="C139" s="9"/>
      <c r="D139" s="9"/>
      <c r="E139" s="236" t="s">
        <v>203</v>
      </c>
      <c r="F139" s="236"/>
      <c r="G139" s="236"/>
      <c r="H139" s="236"/>
      <c r="I139" s="236"/>
      <c r="J139" s="9"/>
      <c r="K139" s="236" t="s">
        <v>204</v>
      </c>
      <c r="L139" s="236"/>
      <c r="M139" s="236"/>
      <c r="N139" s="236"/>
      <c r="O139" s="236"/>
      <c r="P139" s="236"/>
      <c r="Q139" s="236"/>
      <c r="R139" s="236"/>
      <c r="S139" s="236"/>
      <c r="T139" s="236"/>
      <c r="U139" s="236"/>
      <c r="V139" s="236"/>
      <c r="W139" s="236"/>
      <c r="X139" s="236"/>
      <c r="Y139" s="236"/>
      <c r="Z139" s="236"/>
      <c r="AA139" s="236"/>
      <c r="AB139" s="236"/>
      <c r="AC139" s="236"/>
      <c r="AD139" s="236"/>
      <c r="AE139" s="236"/>
      <c r="AF139" s="236"/>
      <c r="AG139" s="224">
        <f>'IO 10.1 - AREÁLOVÉ ROZVOD...'!J32</f>
        <v>0</v>
      </c>
      <c r="AH139" s="225"/>
      <c r="AI139" s="225"/>
      <c r="AJ139" s="225"/>
      <c r="AK139" s="225"/>
      <c r="AL139" s="225"/>
      <c r="AM139" s="225"/>
      <c r="AN139" s="224">
        <f t="shared" si="0"/>
        <v>0</v>
      </c>
      <c r="AO139" s="225"/>
      <c r="AP139" s="225"/>
      <c r="AQ139" s="84" t="s">
        <v>88</v>
      </c>
      <c r="AR139" s="48"/>
      <c r="AS139" s="85">
        <v>0</v>
      </c>
      <c r="AT139" s="86">
        <f t="shared" si="1"/>
        <v>0</v>
      </c>
      <c r="AU139" s="87">
        <f>'IO 10.1 - AREÁLOVÉ ROZVOD...'!P124</f>
        <v>0</v>
      </c>
      <c r="AV139" s="86">
        <f>'IO 10.1 - AREÁLOVÉ ROZVOD...'!J35</f>
        <v>0</v>
      </c>
      <c r="AW139" s="86">
        <f>'IO 10.1 - AREÁLOVÉ ROZVOD...'!J36</f>
        <v>0</v>
      </c>
      <c r="AX139" s="86">
        <f>'IO 10.1 - AREÁLOVÉ ROZVOD...'!J37</f>
        <v>0</v>
      </c>
      <c r="AY139" s="86">
        <f>'IO 10.1 - AREÁLOVÉ ROZVOD...'!J38</f>
        <v>0</v>
      </c>
      <c r="AZ139" s="86">
        <f>'IO 10.1 - AREÁLOVÉ ROZVOD...'!F35</f>
        <v>0</v>
      </c>
      <c r="BA139" s="86">
        <f>'IO 10.1 - AREÁLOVÉ ROZVOD...'!F36</f>
        <v>0</v>
      </c>
      <c r="BB139" s="86">
        <f>'IO 10.1 - AREÁLOVÉ ROZVOD...'!F37</f>
        <v>0</v>
      </c>
      <c r="BC139" s="86">
        <f>'IO 10.1 - AREÁLOVÉ ROZVOD...'!F38</f>
        <v>0</v>
      </c>
      <c r="BD139" s="88">
        <f>'IO 10.1 - AREÁLOVÉ ROZVOD...'!F39</f>
        <v>0</v>
      </c>
      <c r="BT139" s="25" t="s">
        <v>89</v>
      </c>
      <c r="BV139" s="25" t="s">
        <v>78</v>
      </c>
      <c r="BW139" s="25" t="s">
        <v>205</v>
      </c>
      <c r="BX139" s="25" t="s">
        <v>166</v>
      </c>
      <c r="CL139" s="25" t="s">
        <v>1</v>
      </c>
    </row>
    <row r="140" spans="1:91" s="3" customFormat="1" ht="23.25" customHeight="1">
      <c r="A140" s="83" t="s">
        <v>85</v>
      </c>
      <c r="B140" s="48"/>
      <c r="C140" s="9"/>
      <c r="D140" s="9"/>
      <c r="E140" s="236" t="s">
        <v>206</v>
      </c>
      <c r="F140" s="236"/>
      <c r="G140" s="236"/>
      <c r="H140" s="236"/>
      <c r="I140" s="236"/>
      <c r="J140" s="9"/>
      <c r="K140" s="236" t="s">
        <v>207</v>
      </c>
      <c r="L140" s="236"/>
      <c r="M140" s="236"/>
      <c r="N140" s="236"/>
      <c r="O140" s="236"/>
      <c r="P140" s="236"/>
      <c r="Q140" s="236"/>
      <c r="R140" s="236"/>
      <c r="S140" s="236"/>
      <c r="T140" s="236"/>
      <c r="U140" s="236"/>
      <c r="V140" s="236"/>
      <c r="W140" s="236"/>
      <c r="X140" s="236"/>
      <c r="Y140" s="236"/>
      <c r="Z140" s="236"/>
      <c r="AA140" s="236"/>
      <c r="AB140" s="236"/>
      <c r="AC140" s="236"/>
      <c r="AD140" s="236"/>
      <c r="AE140" s="236"/>
      <c r="AF140" s="236"/>
      <c r="AG140" s="224">
        <f>'IO 10.2 - AREÁLOVÉ ROZVOD...'!J32</f>
        <v>0</v>
      </c>
      <c r="AH140" s="225"/>
      <c r="AI140" s="225"/>
      <c r="AJ140" s="225"/>
      <c r="AK140" s="225"/>
      <c r="AL140" s="225"/>
      <c r="AM140" s="225"/>
      <c r="AN140" s="224">
        <f t="shared" si="0"/>
        <v>0</v>
      </c>
      <c r="AO140" s="225"/>
      <c r="AP140" s="225"/>
      <c r="AQ140" s="84" t="s">
        <v>88</v>
      </c>
      <c r="AR140" s="48"/>
      <c r="AS140" s="85">
        <v>0</v>
      </c>
      <c r="AT140" s="86">
        <f t="shared" si="1"/>
        <v>0</v>
      </c>
      <c r="AU140" s="87">
        <f>'IO 10.2 - AREÁLOVÉ ROZVOD...'!P124</f>
        <v>0</v>
      </c>
      <c r="AV140" s="86">
        <f>'IO 10.2 - AREÁLOVÉ ROZVOD...'!J35</f>
        <v>0</v>
      </c>
      <c r="AW140" s="86">
        <f>'IO 10.2 - AREÁLOVÉ ROZVOD...'!J36</f>
        <v>0</v>
      </c>
      <c r="AX140" s="86">
        <f>'IO 10.2 - AREÁLOVÉ ROZVOD...'!J37</f>
        <v>0</v>
      </c>
      <c r="AY140" s="86">
        <f>'IO 10.2 - AREÁLOVÉ ROZVOD...'!J38</f>
        <v>0</v>
      </c>
      <c r="AZ140" s="86">
        <f>'IO 10.2 - AREÁLOVÉ ROZVOD...'!F35</f>
        <v>0</v>
      </c>
      <c r="BA140" s="86">
        <f>'IO 10.2 - AREÁLOVÉ ROZVOD...'!F36</f>
        <v>0</v>
      </c>
      <c r="BB140" s="86">
        <f>'IO 10.2 - AREÁLOVÉ ROZVOD...'!F37</f>
        <v>0</v>
      </c>
      <c r="BC140" s="86">
        <f>'IO 10.2 - AREÁLOVÉ ROZVOD...'!F38</f>
        <v>0</v>
      </c>
      <c r="BD140" s="88">
        <f>'IO 10.2 - AREÁLOVÉ ROZVOD...'!F39</f>
        <v>0</v>
      </c>
      <c r="BT140" s="25" t="s">
        <v>89</v>
      </c>
      <c r="BV140" s="25" t="s">
        <v>78</v>
      </c>
      <c r="BW140" s="25" t="s">
        <v>208</v>
      </c>
      <c r="BX140" s="25" t="s">
        <v>166</v>
      </c>
      <c r="CL140" s="25" t="s">
        <v>1</v>
      </c>
    </row>
    <row r="141" spans="1:91" s="6" customFormat="1" ht="16.5" customHeight="1">
      <c r="A141" s="83" t="s">
        <v>85</v>
      </c>
      <c r="B141" s="74"/>
      <c r="C141" s="75"/>
      <c r="D141" s="235" t="s">
        <v>209</v>
      </c>
      <c r="E141" s="235"/>
      <c r="F141" s="235"/>
      <c r="G141" s="235"/>
      <c r="H141" s="235"/>
      <c r="I141" s="76"/>
      <c r="J141" s="235" t="s">
        <v>210</v>
      </c>
      <c r="K141" s="235"/>
      <c r="L141" s="235"/>
      <c r="M141" s="235"/>
      <c r="N141" s="235"/>
      <c r="O141" s="235"/>
      <c r="P141" s="235"/>
      <c r="Q141" s="235"/>
      <c r="R141" s="235"/>
      <c r="S141" s="235"/>
      <c r="T141" s="235"/>
      <c r="U141" s="235"/>
      <c r="V141" s="235"/>
      <c r="W141" s="235"/>
      <c r="X141" s="235"/>
      <c r="Y141" s="235"/>
      <c r="Z141" s="235"/>
      <c r="AA141" s="235"/>
      <c r="AB141" s="235"/>
      <c r="AC141" s="235"/>
      <c r="AD141" s="235"/>
      <c r="AE141" s="235"/>
      <c r="AF141" s="235"/>
      <c r="AG141" s="226">
        <f>'VON - Vedlejší a ostatní ...'!J30</f>
        <v>0</v>
      </c>
      <c r="AH141" s="227"/>
      <c r="AI141" s="227"/>
      <c r="AJ141" s="227"/>
      <c r="AK141" s="227"/>
      <c r="AL141" s="227"/>
      <c r="AM141" s="227"/>
      <c r="AN141" s="226">
        <f t="shared" si="0"/>
        <v>0</v>
      </c>
      <c r="AO141" s="227"/>
      <c r="AP141" s="227"/>
      <c r="AQ141" s="77" t="s">
        <v>82</v>
      </c>
      <c r="AR141" s="74"/>
      <c r="AS141" s="89">
        <v>0</v>
      </c>
      <c r="AT141" s="90">
        <f t="shared" si="1"/>
        <v>0</v>
      </c>
      <c r="AU141" s="91">
        <f>'VON - Vedlejší a ostatní ...'!P123</f>
        <v>0</v>
      </c>
      <c r="AV141" s="90">
        <f>'VON - Vedlejší a ostatní ...'!J33</f>
        <v>0</v>
      </c>
      <c r="AW141" s="90">
        <f>'VON - Vedlejší a ostatní ...'!J34</f>
        <v>0</v>
      </c>
      <c r="AX141" s="90">
        <f>'VON - Vedlejší a ostatní ...'!J35</f>
        <v>0</v>
      </c>
      <c r="AY141" s="90">
        <f>'VON - Vedlejší a ostatní ...'!J36</f>
        <v>0</v>
      </c>
      <c r="AZ141" s="90">
        <f>'VON - Vedlejší a ostatní ...'!F33</f>
        <v>0</v>
      </c>
      <c r="BA141" s="90">
        <f>'VON - Vedlejší a ostatní ...'!F34</f>
        <v>0</v>
      </c>
      <c r="BB141" s="90">
        <f>'VON - Vedlejší a ostatní ...'!F35</f>
        <v>0</v>
      </c>
      <c r="BC141" s="90">
        <f>'VON - Vedlejší a ostatní ...'!F36</f>
        <v>0</v>
      </c>
      <c r="BD141" s="92">
        <f>'VON - Vedlejší a ostatní ...'!F37</f>
        <v>0</v>
      </c>
      <c r="BT141" s="82" t="s">
        <v>83</v>
      </c>
      <c r="BV141" s="82" t="s">
        <v>78</v>
      </c>
      <c r="BW141" s="82" t="s">
        <v>211</v>
      </c>
      <c r="BX141" s="82" t="s">
        <v>4</v>
      </c>
      <c r="CL141" s="82" t="s">
        <v>1</v>
      </c>
      <c r="CM141" s="82" t="s">
        <v>89</v>
      </c>
    </row>
    <row r="142" spans="1:91" s="1" customFormat="1" ht="30" customHeight="1">
      <c r="B142" s="32"/>
      <c r="AR142" s="32"/>
    </row>
    <row r="143" spans="1:91" s="1" customFormat="1" ht="6.95" customHeight="1">
      <c r="B143" s="44"/>
      <c r="C143" s="45"/>
      <c r="D143" s="45"/>
      <c r="E143" s="45"/>
      <c r="F143" s="45"/>
      <c r="G143" s="45"/>
      <c r="H143" s="45"/>
      <c r="I143" s="45"/>
      <c r="J143" s="45"/>
      <c r="K143" s="45"/>
      <c r="L143" s="45"/>
      <c r="M143" s="45"/>
      <c r="N143" s="45"/>
      <c r="O143" s="45"/>
      <c r="P143" s="45"/>
      <c r="Q143" s="45"/>
      <c r="R143" s="45"/>
      <c r="S143" s="45"/>
      <c r="T143" s="45"/>
      <c r="U143" s="45"/>
      <c r="V143" s="45"/>
      <c r="W143" s="45"/>
      <c r="X143" s="45"/>
      <c r="Y143" s="45"/>
      <c r="Z143" s="45"/>
      <c r="AA143" s="45"/>
      <c r="AB143" s="45"/>
      <c r="AC143" s="45"/>
      <c r="AD143" s="45"/>
      <c r="AE143" s="45"/>
      <c r="AF143" s="45"/>
      <c r="AG143" s="45"/>
      <c r="AH143" s="45"/>
      <c r="AI143" s="45"/>
      <c r="AJ143" s="45"/>
      <c r="AK143" s="45"/>
      <c r="AL143" s="45"/>
      <c r="AM143" s="45"/>
      <c r="AN143" s="45"/>
      <c r="AO143" s="45"/>
      <c r="AP143" s="45"/>
      <c r="AQ143" s="45"/>
      <c r="AR143" s="32"/>
    </row>
  </sheetData>
  <mergeCells count="226">
    <mergeCell ref="E139:I139"/>
    <mergeCell ref="K139:AF139"/>
    <mergeCell ref="E140:I140"/>
    <mergeCell ref="K140:AF140"/>
    <mergeCell ref="D141:H141"/>
    <mergeCell ref="J141:AF141"/>
    <mergeCell ref="K134:AF134"/>
    <mergeCell ref="E134:I134"/>
    <mergeCell ref="E135:I135"/>
    <mergeCell ref="K135:AF135"/>
    <mergeCell ref="K136:AF136"/>
    <mergeCell ref="E136:I136"/>
    <mergeCell ref="K137:AF137"/>
    <mergeCell ref="E137:I137"/>
    <mergeCell ref="K138:AF138"/>
    <mergeCell ref="E138:I138"/>
    <mergeCell ref="K129:AF129"/>
    <mergeCell ref="E129:I129"/>
    <mergeCell ref="K130:AF130"/>
    <mergeCell ref="E130:I130"/>
    <mergeCell ref="K131:AF131"/>
    <mergeCell ref="E131:I131"/>
    <mergeCell ref="E132:I132"/>
    <mergeCell ref="K132:AF132"/>
    <mergeCell ref="E133:I133"/>
    <mergeCell ref="K133:AF133"/>
    <mergeCell ref="E124:I124"/>
    <mergeCell ref="K124:AF124"/>
    <mergeCell ref="J125:AF125"/>
    <mergeCell ref="D125:H125"/>
    <mergeCell ref="J126:AF126"/>
    <mergeCell ref="D126:H126"/>
    <mergeCell ref="K127:AF127"/>
    <mergeCell ref="E127:I127"/>
    <mergeCell ref="K128:AF128"/>
    <mergeCell ref="E128:I128"/>
    <mergeCell ref="J119:AF119"/>
    <mergeCell ref="D119:H119"/>
    <mergeCell ref="K120:AF120"/>
    <mergeCell ref="E120:I120"/>
    <mergeCell ref="E121:I121"/>
    <mergeCell ref="K121:AF121"/>
    <mergeCell ref="J122:AF122"/>
    <mergeCell ref="D122:H122"/>
    <mergeCell ref="K123:AF123"/>
    <mergeCell ref="E123:I123"/>
    <mergeCell ref="F114:J114"/>
    <mergeCell ref="L114:AF114"/>
    <mergeCell ref="L115:AF115"/>
    <mergeCell ref="F115:J115"/>
    <mergeCell ref="E116:I116"/>
    <mergeCell ref="K116:AF116"/>
    <mergeCell ref="E117:I117"/>
    <mergeCell ref="K117:AF117"/>
    <mergeCell ref="D118:H118"/>
    <mergeCell ref="J118:AF118"/>
    <mergeCell ref="E109:I109"/>
    <mergeCell ref="K109:AF109"/>
    <mergeCell ref="L110:AF110"/>
    <mergeCell ref="F110:J110"/>
    <mergeCell ref="L111:AF111"/>
    <mergeCell ref="F111:J111"/>
    <mergeCell ref="F112:J112"/>
    <mergeCell ref="L112:AF112"/>
    <mergeCell ref="F113:J113"/>
    <mergeCell ref="L113:AF113"/>
    <mergeCell ref="K104:AF104"/>
    <mergeCell ref="E104:I104"/>
    <mergeCell ref="K105:AF105"/>
    <mergeCell ref="E105:I105"/>
    <mergeCell ref="D106:H106"/>
    <mergeCell ref="J106:AF106"/>
    <mergeCell ref="E107:I107"/>
    <mergeCell ref="K107:AF107"/>
    <mergeCell ref="K108:AF108"/>
    <mergeCell ref="E108:I108"/>
    <mergeCell ref="F103:J103"/>
    <mergeCell ref="AM87:AN87"/>
    <mergeCell ref="AM89:AP89"/>
    <mergeCell ref="AS89:AT91"/>
    <mergeCell ref="AM90:AP90"/>
    <mergeCell ref="AN92:AP92"/>
    <mergeCell ref="AG92:AM92"/>
    <mergeCell ref="AN95:AP95"/>
    <mergeCell ref="AG95:AM95"/>
    <mergeCell ref="AG96:AM96"/>
    <mergeCell ref="AN96:AP96"/>
    <mergeCell ref="AN97:AP97"/>
    <mergeCell ref="AG97:AM97"/>
    <mergeCell ref="AN98:AP98"/>
    <mergeCell ref="AG98:AM98"/>
    <mergeCell ref="AG99:AM99"/>
    <mergeCell ref="AN99:AP99"/>
    <mergeCell ref="AG100:AM100"/>
    <mergeCell ref="AN100:AP100"/>
    <mergeCell ref="AG94:AM94"/>
    <mergeCell ref="AN94:AP94"/>
    <mergeCell ref="AN139:AP139"/>
    <mergeCell ref="AG139:AM139"/>
    <mergeCell ref="AN140:AP140"/>
    <mergeCell ref="AG140:AM140"/>
    <mergeCell ref="AN141:AP141"/>
    <mergeCell ref="AG141:AM141"/>
    <mergeCell ref="L85:AO85"/>
    <mergeCell ref="C92:G92"/>
    <mergeCell ref="I92:AF92"/>
    <mergeCell ref="D95:H95"/>
    <mergeCell ref="J95:AF95"/>
    <mergeCell ref="K96:AF96"/>
    <mergeCell ref="E96:I96"/>
    <mergeCell ref="K97:AF97"/>
    <mergeCell ref="E97:I97"/>
    <mergeCell ref="L98:AF98"/>
    <mergeCell ref="F98:J98"/>
    <mergeCell ref="F99:J99"/>
    <mergeCell ref="L99:AF99"/>
    <mergeCell ref="F100:J100"/>
    <mergeCell ref="L100:AF100"/>
    <mergeCell ref="F101:J101"/>
    <mergeCell ref="L101:AF101"/>
    <mergeCell ref="F102:J102"/>
    <mergeCell ref="AN134:AP134"/>
    <mergeCell ref="AG134:AM134"/>
    <mergeCell ref="AN135:AP135"/>
    <mergeCell ref="AG135:AM135"/>
    <mergeCell ref="AN136:AP136"/>
    <mergeCell ref="AG136:AM136"/>
    <mergeCell ref="AN137:AP137"/>
    <mergeCell ref="AG137:AM137"/>
    <mergeCell ref="AN138:AP138"/>
    <mergeCell ref="AG138:AM138"/>
    <mergeCell ref="AN129:AP129"/>
    <mergeCell ref="AG129:AM129"/>
    <mergeCell ref="AN130:AP130"/>
    <mergeCell ref="AG130:AM130"/>
    <mergeCell ref="AN131:AP131"/>
    <mergeCell ref="AG131:AM131"/>
    <mergeCell ref="AG132:AM132"/>
    <mergeCell ref="AN132:AP132"/>
    <mergeCell ref="AN133:AP133"/>
    <mergeCell ref="AG133:AM133"/>
    <mergeCell ref="AN124:AP124"/>
    <mergeCell ref="AG124:AM124"/>
    <mergeCell ref="AN125:AP125"/>
    <mergeCell ref="AG125:AM125"/>
    <mergeCell ref="AG126:AM126"/>
    <mergeCell ref="AN126:AP126"/>
    <mergeCell ref="AG127:AM127"/>
    <mergeCell ref="AN127:AP127"/>
    <mergeCell ref="AN128:AP128"/>
    <mergeCell ref="AG128:AM128"/>
    <mergeCell ref="AG119:AM119"/>
    <mergeCell ref="AN119:AP119"/>
    <mergeCell ref="AG120:AM120"/>
    <mergeCell ref="AN120:AP120"/>
    <mergeCell ref="AG121:AM121"/>
    <mergeCell ref="AN121:AP121"/>
    <mergeCell ref="AG122:AM122"/>
    <mergeCell ref="AN122:AP122"/>
    <mergeCell ref="AN123:AP123"/>
    <mergeCell ref="AG123:AM123"/>
    <mergeCell ref="AN114:AP114"/>
    <mergeCell ref="AG114:AM114"/>
    <mergeCell ref="AN115:AP115"/>
    <mergeCell ref="AG115:AM115"/>
    <mergeCell ref="AN116:AP116"/>
    <mergeCell ref="AG116:AM116"/>
    <mergeCell ref="AG117:AM117"/>
    <mergeCell ref="AN117:AP117"/>
    <mergeCell ref="AN118:AP118"/>
    <mergeCell ref="AG118:AM118"/>
    <mergeCell ref="AG109:AM109"/>
    <mergeCell ref="AN109:AP109"/>
    <mergeCell ref="AN110:AP110"/>
    <mergeCell ref="AG110:AM110"/>
    <mergeCell ref="AN111:AP111"/>
    <mergeCell ref="AG111:AM111"/>
    <mergeCell ref="AN112:AP112"/>
    <mergeCell ref="AG112:AM112"/>
    <mergeCell ref="AN113:AP113"/>
    <mergeCell ref="AG113:AM113"/>
    <mergeCell ref="AN104:AP104"/>
    <mergeCell ref="AG104:AM104"/>
    <mergeCell ref="AN105:AP105"/>
    <mergeCell ref="AG105:AM105"/>
    <mergeCell ref="AN106:AP106"/>
    <mergeCell ref="AG106:AM106"/>
    <mergeCell ref="AN107:AP107"/>
    <mergeCell ref="AG107:AM107"/>
    <mergeCell ref="AG108:AM108"/>
    <mergeCell ref="AN108:AP108"/>
    <mergeCell ref="AK35:AO35"/>
    <mergeCell ref="X35:AB35"/>
    <mergeCell ref="AR2:BE2"/>
    <mergeCell ref="AG101:AM101"/>
    <mergeCell ref="AN101:AP101"/>
    <mergeCell ref="AN102:AP102"/>
    <mergeCell ref="AG102:AM102"/>
    <mergeCell ref="AN103:AP103"/>
    <mergeCell ref="AG103:AM103"/>
    <mergeCell ref="L102:AF102"/>
    <mergeCell ref="L103:AF103"/>
    <mergeCell ref="BE5:BE34"/>
    <mergeCell ref="K5:AO5"/>
    <mergeCell ref="K6:AO6"/>
    <mergeCell ref="E14:AJ14"/>
    <mergeCell ref="E23:AN23"/>
    <mergeCell ref="AK26:AO26"/>
    <mergeCell ref="L28:P28"/>
    <mergeCell ref="W28:AE28"/>
    <mergeCell ref="AK28:AO28"/>
    <mergeCell ref="AK29:AO29"/>
    <mergeCell ref="L29:P29"/>
    <mergeCell ref="W29:AE29"/>
    <mergeCell ref="W30:AE30"/>
    <mergeCell ref="AK30:AO30"/>
    <mergeCell ref="L30:P30"/>
    <mergeCell ref="AK31:AO31"/>
    <mergeCell ref="W31:AE31"/>
    <mergeCell ref="L31:P31"/>
    <mergeCell ref="L32:P32"/>
    <mergeCell ref="W32:AE32"/>
    <mergeCell ref="AK32:AO32"/>
    <mergeCell ref="L33:P33"/>
    <mergeCell ref="AK33:AO33"/>
    <mergeCell ref="W33:AE33"/>
  </mergeCells>
  <hyperlinks>
    <hyperlink ref="A96" location="'D.1.1 - ARCHITEKTONICKO-S...'!C2" display="/" xr:uid="{00000000-0004-0000-0000-000000000000}"/>
    <hyperlink ref="A98" location="'SO 01.D.1.2.A - ZDRAVOTNĚ...'!C2" display="/" xr:uid="{00000000-0004-0000-0000-000001000000}"/>
    <hyperlink ref="A99" location="'SO 01.D.1.2.B - VYTÁPĚNÍ'!C2" display="/" xr:uid="{00000000-0004-0000-0000-000002000000}"/>
    <hyperlink ref="A100" location="'SO 01.D.1.2.C - VZDUCHOTE...'!C2" display="/" xr:uid="{00000000-0004-0000-0000-000003000000}"/>
    <hyperlink ref="A101" location="'SO 01.D.1.2.D - SILNOPROU...'!C2" display="/" xr:uid="{00000000-0004-0000-0000-000004000000}"/>
    <hyperlink ref="A102" location="'SO 01.D.1.2.E - SLABOPROU...'!C2" display="/" xr:uid="{00000000-0004-0000-0000-000005000000}"/>
    <hyperlink ref="A103" location="'SO 01.D.1.2.F - MAR'!C2" display="/" xr:uid="{00000000-0004-0000-0000-000006000000}"/>
    <hyperlink ref="A104" location="'D.3 - DOKUMENTACE STAVEBN...'!C2" display="/" xr:uid="{00000000-0004-0000-0000-000007000000}"/>
    <hyperlink ref="A105" location="'D.4 - POŽÁRNĚ BEZPEČNOSTN...'!C2" display="/" xr:uid="{00000000-0004-0000-0000-000008000000}"/>
    <hyperlink ref="A107" location="'D.1.1 - ARCHITEKTONICKO-S..._01'!C2" display="/" xr:uid="{00000000-0004-0000-0000-000009000000}"/>
    <hyperlink ref="A108" location="'D.1.1.1 - ARCHITEKTONICKO...'!C2" display="/" xr:uid="{00000000-0004-0000-0000-00000A000000}"/>
    <hyperlink ref="A110" location="'SO 02.D.1.2.A - ZDRAVOTNĚ...'!C2" display="/" xr:uid="{00000000-0004-0000-0000-00000B000000}"/>
    <hyperlink ref="A111" location="'SO 02.D.1.2.B - VYTÁPĚNÍ'!C2" display="/" xr:uid="{00000000-0004-0000-0000-00000C000000}"/>
    <hyperlink ref="A112" location="'SO 02.D.1.2.C - VZDUCHOTE...'!C2" display="/" xr:uid="{00000000-0004-0000-0000-00000D000000}"/>
    <hyperlink ref="A113" location="'SO 02.D.1.2.D - SILNOPROU...'!C2" display="/" xr:uid="{00000000-0004-0000-0000-00000E000000}"/>
    <hyperlink ref="A114" location="'SO 02.D.1.2.E - SLABOPROU...'!C2" display="/" xr:uid="{00000000-0004-0000-0000-00000F000000}"/>
    <hyperlink ref="A115" location="'SO 02.D.1.2.F - MAR'!C2" display="/" xr:uid="{00000000-0004-0000-0000-000010000000}"/>
    <hyperlink ref="A116" location="'D.3 - DOKUMENTACE STAVEBN..._01'!C2" display="/" xr:uid="{00000000-0004-0000-0000-000011000000}"/>
    <hyperlink ref="A117" location="'D.4 - POŽÁRNĚ BEZPEČNOSTN..._01'!C2" display="/" xr:uid="{00000000-0004-0000-0000-000012000000}"/>
    <hyperlink ref="A118" location="'SO 03 - ÚČELOVÁ KOMUNIKACE'!C2" display="/" xr:uid="{00000000-0004-0000-0000-000013000000}"/>
    <hyperlink ref="A120" location="'SO 04a - PARKOVACÍ STÁNÍ ...'!C2" display="/" xr:uid="{00000000-0004-0000-0000-000014000000}"/>
    <hyperlink ref="A121" location="'SO 04b - PARKOVACÍ STÁNÍ ...'!C2" display="/" xr:uid="{00000000-0004-0000-0000-000015000000}"/>
    <hyperlink ref="A123" location="'SO 05a - OPLOCENÍ (patříc...'!C2" display="/" xr:uid="{00000000-0004-0000-0000-000016000000}"/>
    <hyperlink ref="A124" location="'SO 05b - OPLOCENÍ (patříc...'!C2" display="/" xr:uid="{00000000-0004-0000-0000-000017000000}"/>
    <hyperlink ref="A125" location="'SO 06 - CHODNÍK'!C2" display="/" xr:uid="{00000000-0004-0000-0000-000018000000}"/>
    <hyperlink ref="A127" location="'IO 01 - PRODLOUŽENÍ VODOVODU'!C2" display="/" xr:uid="{00000000-0004-0000-0000-000019000000}"/>
    <hyperlink ref="A128" location="'IO 02 - PRODLOUŽENÍ JEDNO...'!C2" display="/" xr:uid="{00000000-0004-0000-0000-00001A000000}"/>
    <hyperlink ref="A129" location="'IO 03 - PRODLOUZENI-VO-RO...'!C2" display="/" xr:uid="{00000000-0004-0000-0000-00001B000000}"/>
    <hyperlink ref="A130" location="'IO 04.01 - PŘÍPOJKA VODY ...'!C2" display="/" xr:uid="{00000000-0004-0000-0000-00001C000000}"/>
    <hyperlink ref="A131" location="'IO 04.02 - PŘÍPOJKA VODY ...'!C2" display="/" xr:uid="{00000000-0004-0000-0000-00001D000000}"/>
    <hyperlink ref="A132" location="'IO 05.01 - PŘÍPOJKA KANAL...'!C2" display="/" xr:uid="{00000000-0004-0000-0000-00001E000000}"/>
    <hyperlink ref="A133" location="'IO 05.02 - PŘÍPOJKA KANAL...'!C2" display="/" xr:uid="{00000000-0004-0000-0000-00001F000000}"/>
    <hyperlink ref="A134" location="'IO 06 - AREÁLOVÁ DEŠŤOVÁ ...'!C2" display="/" xr:uid="{00000000-0004-0000-0000-000020000000}"/>
    <hyperlink ref="A135" location="'IO 08.1 - PŘÍPOJKA SLABOP...'!C2" display="/" xr:uid="{00000000-0004-0000-0000-000021000000}"/>
    <hyperlink ref="A136" location="'IO 08.2 - PŘÍPOJKA SLABOP...'!C2" display="/" xr:uid="{00000000-0004-0000-0000-000022000000}"/>
    <hyperlink ref="A137" location="'IO 09.1 - AREÁLOVÉ ROZVOD...'!C2" display="/" xr:uid="{00000000-0004-0000-0000-000023000000}"/>
    <hyperlink ref="A138" location="'IO 09.2 - AREÁLOVÉ ROZVOD...'!C2" display="/" xr:uid="{00000000-0004-0000-0000-000024000000}"/>
    <hyperlink ref="A139" location="'IO 10.1 - AREÁLOVÉ ROZVOD...'!C2" display="/" xr:uid="{00000000-0004-0000-0000-000025000000}"/>
    <hyperlink ref="A140" location="'IO 10.2 - AREÁLOVÉ ROZVOD...'!C2" display="/" xr:uid="{00000000-0004-0000-0000-000026000000}"/>
    <hyperlink ref="A141" location="'VON - Vedlejší a ostatní ...'!C2" display="/" xr:uid="{00000000-0004-0000-0000-000027000000}"/>
  </hyperlinks>
  <pageMargins left="0.39374999999999999" right="0.39374999999999999" top="0.39374999999999999" bottom="0.39374999999999999" header="0" footer="0"/>
  <pageSetup paperSize="9" fitToHeight="100" orientation="landscape" blackAndWhite="1"/>
  <headerFooter>
    <oddFooter>&amp;CStrana &amp;P z &amp;N</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B2:BM124"/>
  <sheetViews>
    <sheetView showGridLines="0" workbookViewId="0"/>
  </sheetViews>
  <sheetFormatPr defaultRowHeight="15"/>
  <cols>
    <col min="1" max="1" width="8.33203125" customWidth="1"/>
    <col min="2" max="2" width="1.1640625" customWidth="1"/>
    <col min="3" max="3" width="4.1640625" customWidth="1"/>
    <col min="4" max="4" width="4.33203125" customWidth="1"/>
    <col min="5" max="5" width="17.1640625" customWidth="1"/>
    <col min="6" max="6" width="100.83203125" customWidth="1"/>
    <col min="7" max="7" width="7.5" customWidth="1"/>
    <col min="8" max="8" width="14" customWidth="1"/>
    <col min="9" max="9" width="15.83203125" customWidth="1"/>
    <col min="10" max="11" width="22.33203125"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50000000000003" customHeight="1">
      <c r="L2" s="223" t="s">
        <v>5</v>
      </c>
      <c r="M2" s="208"/>
      <c r="N2" s="208"/>
      <c r="O2" s="208"/>
      <c r="P2" s="208"/>
      <c r="Q2" s="208"/>
      <c r="R2" s="208"/>
      <c r="S2" s="208"/>
      <c r="T2" s="208"/>
      <c r="U2" s="208"/>
      <c r="V2" s="208"/>
      <c r="AT2" s="17" t="s">
        <v>118</v>
      </c>
    </row>
    <row r="3" spans="2:46" ht="6.95" customHeight="1">
      <c r="B3" s="18"/>
      <c r="C3" s="19"/>
      <c r="D3" s="19"/>
      <c r="E3" s="19"/>
      <c r="F3" s="19"/>
      <c r="G3" s="19"/>
      <c r="H3" s="19"/>
      <c r="I3" s="19"/>
      <c r="J3" s="19"/>
      <c r="K3" s="19"/>
      <c r="L3" s="20"/>
      <c r="AT3" s="17" t="s">
        <v>83</v>
      </c>
    </row>
    <row r="4" spans="2:46" ht="24.95" customHeight="1">
      <c r="B4" s="20"/>
      <c r="D4" s="21" t="s">
        <v>212</v>
      </c>
      <c r="L4" s="20"/>
      <c r="M4" s="93" t="s">
        <v>10</v>
      </c>
      <c r="AT4" s="17" t="s">
        <v>3</v>
      </c>
    </row>
    <row r="5" spans="2:46" ht="6.95" customHeight="1">
      <c r="B5" s="20"/>
      <c r="L5" s="20"/>
    </row>
    <row r="6" spans="2:46" ht="12" customHeight="1">
      <c r="B6" s="20"/>
      <c r="D6" s="27" t="s">
        <v>16</v>
      </c>
      <c r="L6" s="20"/>
    </row>
    <row r="7" spans="2:46" ht="16.5" customHeight="1">
      <c r="B7" s="20"/>
      <c r="E7" s="248" t="str">
        <f>'Rekapitulace stavby'!K6</f>
        <v>Transformace domova Černovice – Lidmaň V. – Černovice</v>
      </c>
      <c r="F7" s="249"/>
      <c r="G7" s="249"/>
      <c r="H7" s="249"/>
      <c r="L7" s="20"/>
    </row>
    <row r="8" spans="2:46" ht="12" customHeight="1">
      <c r="B8" s="20"/>
      <c r="D8" s="27" t="s">
        <v>213</v>
      </c>
      <c r="L8" s="20"/>
    </row>
    <row r="9" spans="2:46" s="1" customFormat="1" ht="16.5" customHeight="1">
      <c r="B9" s="32"/>
      <c r="E9" s="248" t="s">
        <v>214</v>
      </c>
      <c r="F9" s="250"/>
      <c r="G9" s="250"/>
      <c r="H9" s="250"/>
      <c r="L9" s="32"/>
    </row>
    <row r="10" spans="2:46" s="1" customFormat="1" ht="12" customHeight="1">
      <c r="B10" s="32"/>
      <c r="D10" s="27" t="s">
        <v>215</v>
      </c>
      <c r="L10" s="32"/>
    </row>
    <row r="11" spans="2:46" s="1" customFormat="1" ht="16.5" customHeight="1">
      <c r="B11" s="32"/>
      <c r="E11" s="230" t="s">
        <v>3087</v>
      </c>
      <c r="F11" s="250"/>
      <c r="G11" s="250"/>
      <c r="H11" s="250"/>
      <c r="L11" s="32"/>
    </row>
    <row r="12" spans="2:46" s="1" customFormat="1" ht="11.25">
      <c r="B12" s="32"/>
      <c r="L12" s="32"/>
    </row>
    <row r="13" spans="2:46" s="1" customFormat="1" ht="12" customHeight="1">
      <c r="B13" s="32"/>
      <c r="D13" s="27" t="s">
        <v>18</v>
      </c>
      <c r="F13" s="25" t="s">
        <v>1</v>
      </c>
      <c r="I13" s="27" t="s">
        <v>19</v>
      </c>
      <c r="J13" s="25" t="s">
        <v>1</v>
      </c>
      <c r="L13" s="32"/>
    </row>
    <row r="14" spans="2:46" s="1" customFormat="1" ht="12" customHeight="1">
      <c r="B14" s="32"/>
      <c r="D14" s="27" t="s">
        <v>20</v>
      </c>
      <c r="F14" s="25" t="s">
        <v>21</v>
      </c>
      <c r="I14" s="27" t="s">
        <v>22</v>
      </c>
      <c r="J14" s="52" t="str">
        <f>'Rekapitulace stavby'!AN8</f>
        <v>10. 12. 2025</v>
      </c>
      <c r="L14" s="32"/>
    </row>
    <row r="15" spans="2:46" s="1" customFormat="1" ht="10.9" customHeight="1">
      <c r="B15" s="32"/>
      <c r="L15" s="32"/>
    </row>
    <row r="16" spans="2:46" s="1" customFormat="1" ht="12" customHeight="1">
      <c r="B16" s="32"/>
      <c r="D16" s="27" t="s">
        <v>24</v>
      </c>
      <c r="I16" s="27" t="s">
        <v>25</v>
      </c>
      <c r="J16" s="25" t="s">
        <v>1</v>
      </c>
      <c r="L16" s="32"/>
    </row>
    <row r="17" spans="2:12" s="1" customFormat="1" ht="18" customHeight="1">
      <c r="B17" s="32"/>
      <c r="E17" s="25" t="s">
        <v>26</v>
      </c>
      <c r="I17" s="27" t="s">
        <v>27</v>
      </c>
      <c r="J17" s="25" t="s">
        <v>1</v>
      </c>
      <c r="L17" s="32"/>
    </row>
    <row r="18" spans="2:12" s="1" customFormat="1" ht="6.95" customHeight="1">
      <c r="B18" s="32"/>
      <c r="L18" s="32"/>
    </row>
    <row r="19" spans="2:12" s="1" customFormat="1" ht="12" customHeight="1">
      <c r="B19" s="32"/>
      <c r="D19" s="27" t="s">
        <v>28</v>
      </c>
      <c r="I19" s="27" t="s">
        <v>25</v>
      </c>
      <c r="J19" s="28" t="str">
        <f>'Rekapitulace stavby'!AN13</f>
        <v>Vyplň údaj</v>
      </c>
      <c r="L19" s="32"/>
    </row>
    <row r="20" spans="2:12" s="1" customFormat="1" ht="18" customHeight="1">
      <c r="B20" s="32"/>
      <c r="E20" s="251" t="str">
        <f>'Rekapitulace stavby'!E14</f>
        <v>Vyplň údaj</v>
      </c>
      <c r="F20" s="207"/>
      <c r="G20" s="207"/>
      <c r="H20" s="207"/>
      <c r="I20" s="27" t="s">
        <v>27</v>
      </c>
      <c r="J20" s="28" t="str">
        <f>'Rekapitulace stavby'!AN14</f>
        <v>Vyplň údaj</v>
      </c>
      <c r="L20" s="32"/>
    </row>
    <row r="21" spans="2:12" s="1" customFormat="1" ht="6.95" customHeight="1">
      <c r="B21" s="32"/>
      <c r="L21" s="32"/>
    </row>
    <row r="22" spans="2:12" s="1" customFormat="1" ht="12" customHeight="1">
      <c r="B22" s="32"/>
      <c r="D22" s="27" t="s">
        <v>30</v>
      </c>
      <c r="I22" s="27" t="s">
        <v>25</v>
      </c>
      <c r="J22" s="25" t="s">
        <v>1</v>
      </c>
      <c r="L22" s="32"/>
    </row>
    <row r="23" spans="2:12" s="1" customFormat="1" ht="18" customHeight="1">
      <c r="B23" s="32"/>
      <c r="E23" s="25" t="s">
        <v>31</v>
      </c>
      <c r="I23" s="27" t="s">
        <v>27</v>
      </c>
      <c r="J23" s="25" t="s">
        <v>1</v>
      </c>
      <c r="L23" s="32"/>
    </row>
    <row r="24" spans="2:12" s="1" customFormat="1" ht="6.95" customHeight="1">
      <c r="B24" s="32"/>
      <c r="L24" s="32"/>
    </row>
    <row r="25" spans="2:12" s="1" customFormat="1" ht="12" customHeight="1">
      <c r="B25" s="32"/>
      <c r="D25" s="27" t="s">
        <v>33</v>
      </c>
      <c r="I25" s="27" t="s">
        <v>25</v>
      </c>
      <c r="J25" s="25" t="str">
        <f>IF('Rekapitulace stavby'!AN19="","",'Rekapitulace stavby'!AN19)</f>
        <v/>
      </c>
      <c r="L25" s="32"/>
    </row>
    <row r="26" spans="2:12" s="1" customFormat="1" ht="18" customHeight="1">
      <c r="B26" s="32"/>
      <c r="E26" s="25" t="str">
        <f>IF('Rekapitulace stavby'!E20="","",'Rekapitulace stavby'!E20)</f>
        <v xml:space="preserve"> </v>
      </c>
      <c r="I26" s="27" t="s">
        <v>27</v>
      </c>
      <c r="J26" s="25" t="str">
        <f>IF('Rekapitulace stavby'!AN20="","",'Rekapitulace stavby'!AN20)</f>
        <v/>
      </c>
      <c r="L26" s="32"/>
    </row>
    <row r="27" spans="2:12" s="1" customFormat="1" ht="6.95" customHeight="1">
      <c r="B27" s="32"/>
      <c r="L27" s="32"/>
    </row>
    <row r="28" spans="2:12" s="1" customFormat="1" ht="12" customHeight="1">
      <c r="B28" s="32"/>
      <c r="D28" s="27" t="s">
        <v>34</v>
      </c>
      <c r="L28" s="32"/>
    </row>
    <row r="29" spans="2:12" s="7" customFormat="1" ht="107.25" customHeight="1">
      <c r="B29" s="94"/>
      <c r="E29" s="212" t="s">
        <v>35</v>
      </c>
      <c r="F29" s="212"/>
      <c r="G29" s="212"/>
      <c r="H29" s="212"/>
      <c r="L29" s="94"/>
    </row>
    <row r="30" spans="2:12" s="1" customFormat="1" ht="6.95" customHeight="1">
      <c r="B30" s="32"/>
      <c r="L30" s="32"/>
    </row>
    <row r="31" spans="2:12" s="1" customFormat="1" ht="6.95" customHeight="1">
      <c r="B31" s="32"/>
      <c r="D31" s="53"/>
      <c r="E31" s="53"/>
      <c r="F31" s="53"/>
      <c r="G31" s="53"/>
      <c r="H31" s="53"/>
      <c r="I31" s="53"/>
      <c r="J31" s="53"/>
      <c r="K31" s="53"/>
      <c r="L31" s="32"/>
    </row>
    <row r="32" spans="2:12" s="1" customFormat="1" ht="25.35" customHeight="1">
      <c r="B32" s="32"/>
      <c r="D32" s="95" t="s">
        <v>36</v>
      </c>
      <c r="J32" s="66">
        <f>ROUND(J121, 2)</f>
        <v>0</v>
      </c>
      <c r="L32" s="32"/>
    </row>
    <row r="33" spans="2:12" s="1" customFormat="1" ht="6.95" customHeight="1">
      <c r="B33" s="32"/>
      <c r="D33" s="53"/>
      <c r="E33" s="53"/>
      <c r="F33" s="53"/>
      <c r="G33" s="53"/>
      <c r="H33" s="53"/>
      <c r="I33" s="53"/>
      <c r="J33" s="53"/>
      <c r="K33" s="53"/>
      <c r="L33" s="32"/>
    </row>
    <row r="34" spans="2:12" s="1" customFormat="1" ht="14.45" customHeight="1">
      <c r="B34" s="32"/>
      <c r="F34" s="35" t="s">
        <v>38</v>
      </c>
      <c r="I34" s="35" t="s">
        <v>37</v>
      </c>
      <c r="J34" s="35" t="s">
        <v>39</v>
      </c>
      <c r="L34" s="32"/>
    </row>
    <row r="35" spans="2:12" s="1" customFormat="1" ht="14.45" customHeight="1">
      <c r="B35" s="32"/>
      <c r="D35" s="55" t="s">
        <v>40</v>
      </c>
      <c r="E35" s="27" t="s">
        <v>41</v>
      </c>
      <c r="F35" s="86">
        <f>ROUND((SUM(BE121:BE123)),  2)</f>
        <v>0</v>
      </c>
      <c r="I35" s="96">
        <v>0.21</v>
      </c>
      <c r="J35" s="86">
        <f>ROUND(((SUM(BE121:BE123))*I35),  2)</f>
        <v>0</v>
      </c>
      <c r="L35" s="32"/>
    </row>
    <row r="36" spans="2:12" s="1" customFormat="1" ht="14.45" customHeight="1">
      <c r="B36" s="32"/>
      <c r="E36" s="27" t="s">
        <v>42</v>
      </c>
      <c r="F36" s="86">
        <f>ROUND((SUM(BF121:BF123)),  2)</f>
        <v>0</v>
      </c>
      <c r="I36" s="96">
        <v>0.12</v>
      </c>
      <c r="J36" s="86">
        <f>ROUND(((SUM(BF121:BF123))*I36),  2)</f>
        <v>0</v>
      </c>
      <c r="L36" s="32"/>
    </row>
    <row r="37" spans="2:12" s="1" customFormat="1" ht="14.45" hidden="1" customHeight="1">
      <c r="B37" s="32"/>
      <c r="E37" s="27" t="s">
        <v>43</v>
      </c>
      <c r="F37" s="86">
        <f>ROUND((SUM(BG121:BG123)),  2)</f>
        <v>0</v>
      </c>
      <c r="I37" s="96">
        <v>0.21</v>
      </c>
      <c r="J37" s="86">
        <f>0</f>
        <v>0</v>
      </c>
      <c r="L37" s="32"/>
    </row>
    <row r="38" spans="2:12" s="1" customFormat="1" ht="14.45" hidden="1" customHeight="1">
      <c r="B38" s="32"/>
      <c r="E38" s="27" t="s">
        <v>44</v>
      </c>
      <c r="F38" s="86">
        <f>ROUND((SUM(BH121:BH123)),  2)</f>
        <v>0</v>
      </c>
      <c r="I38" s="96">
        <v>0.12</v>
      </c>
      <c r="J38" s="86">
        <f>0</f>
        <v>0</v>
      </c>
      <c r="L38" s="32"/>
    </row>
    <row r="39" spans="2:12" s="1" customFormat="1" ht="14.45" hidden="1" customHeight="1">
      <c r="B39" s="32"/>
      <c r="E39" s="27" t="s">
        <v>45</v>
      </c>
      <c r="F39" s="86">
        <f>ROUND((SUM(BI121:BI123)),  2)</f>
        <v>0</v>
      </c>
      <c r="I39" s="96">
        <v>0</v>
      </c>
      <c r="J39" s="86">
        <f>0</f>
        <v>0</v>
      </c>
      <c r="L39" s="32"/>
    </row>
    <row r="40" spans="2:12" s="1" customFormat="1" ht="6.95" customHeight="1">
      <c r="B40" s="32"/>
      <c r="L40" s="32"/>
    </row>
    <row r="41" spans="2:12" s="1" customFormat="1" ht="25.35" customHeight="1">
      <c r="B41" s="32"/>
      <c r="C41" s="97"/>
      <c r="D41" s="98" t="s">
        <v>46</v>
      </c>
      <c r="E41" s="57"/>
      <c r="F41" s="57"/>
      <c r="G41" s="99" t="s">
        <v>47</v>
      </c>
      <c r="H41" s="100" t="s">
        <v>48</v>
      </c>
      <c r="I41" s="57"/>
      <c r="J41" s="101">
        <f>SUM(J32:J39)</f>
        <v>0</v>
      </c>
      <c r="K41" s="102"/>
      <c r="L41" s="32"/>
    </row>
    <row r="42" spans="2:12" s="1" customFormat="1" ht="14.45" customHeight="1">
      <c r="B42" s="32"/>
      <c r="L42" s="32"/>
    </row>
    <row r="43" spans="2:12" ht="14.45" customHeight="1">
      <c r="B43" s="20"/>
      <c r="L43" s="20"/>
    </row>
    <row r="44" spans="2:12" ht="14.45" customHeight="1">
      <c r="B44" s="20"/>
      <c r="L44" s="20"/>
    </row>
    <row r="45" spans="2:12" ht="14.45" customHeight="1">
      <c r="B45" s="20"/>
      <c r="L45" s="20"/>
    </row>
    <row r="46" spans="2:12" ht="14.45" customHeight="1">
      <c r="B46" s="20"/>
      <c r="L46" s="20"/>
    </row>
    <row r="47" spans="2:12" ht="14.45" customHeight="1">
      <c r="B47" s="20"/>
      <c r="L47" s="20"/>
    </row>
    <row r="48" spans="2:12" ht="14.45" customHeight="1">
      <c r="B48" s="20"/>
      <c r="L48" s="20"/>
    </row>
    <row r="49" spans="2:12" ht="14.45" customHeight="1">
      <c r="B49" s="20"/>
      <c r="L49" s="20"/>
    </row>
    <row r="50" spans="2:12" s="1" customFormat="1" ht="14.45" customHeight="1">
      <c r="B50" s="32"/>
      <c r="D50" s="41" t="s">
        <v>49</v>
      </c>
      <c r="E50" s="42"/>
      <c r="F50" s="42"/>
      <c r="G50" s="41" t="s">
        <v>50</v>
      </c>
      <c r="H50" s="42"/>
      <c r="I50" s="42"/>
      <c r="J50" s="42"/>
      <c r="K50" s="42"/>
      <c r="L50" s="32"/>
    </row>
    <row r="51" spans="2:12" ht="11.25">
      <c r="B51" s="20"/>
      <c r="L51" s="20"/>
    </row>
    <row r="52" spans="2:12" ht="11.25">
      <c r="B52" s="20"/>
      <c r="L52" s="20"/>
    </row>
    <row r="53" spans="2:12" ht="11.25">
      <c r="B53" s="20"/>
      <c r="L53" s="20"/>
    </row>
    <row r="54" spans="2:12" ht="11.25">
      <c r="B54" s="20"/>
      <c r="L54" s="20"/>
    </row>
    <row r="55" spans="2:12" ht="11.25">
      <c r="B55" s="20"/>
      <c r="L55" s="20"/>
    </row>
    <row r="56" spans="2:12" ht="11.25">
      <c r="B56" s="20"/>
      <c r="L56" s="20"/>
    </row>
    <row r="57" spans="2:12" ht="11.25">
      <c r="B57" s="20"/>
      <c r="L57" s="20"/>
    </row>
    <row r="58" spans="2:12" ht="11.25">
      <c r="B58" s="20"/>
      <c r="L58" s="20"/>
    </row>
    <row r="59" spans="2:12" ht="11.25">
      <c r="B59" s="20"/>
      <c r="L59" s="20"/>
    </row>
    <row r="60" spans="2:12" ht="11.25">
      <c r="B60" s="20"/>
      <c r="L60" s="20"/>
    </row>
    <row r="61" spans="2:12" s="1" customFormat="1" ht="12.75">
      <c r="B61" s="32"/>
      <c r="D61" s="43" t="s">
        <v>51</v>
      </c>
      <c r="E61" s="34"/>
      <c r="F61" s="103" t="s">
        <v>52</v>
      </c>
      <c r="G61" s="43" t="s">
        <v>51</v>
      </c>
      <c r="H61" s="34"/>
      <c r="I61" s="34"/>
      <c r="J61" s="104" t="s">
        <v>52</v>
      </c>
      <c r="K61" s="34"/>
      <c r="L61" s="32"/>
    </row>
    <row r="62" spans="2:12" ht="11.25">
      <c r="B62" s="20"/>
      <c r="L62" s="20"/>
    </row>
    <row r="63" spans="2:12" ht="11.25">
      <c r="B63" s="20"/>
      <c r="L63" s="20"/>
    </row>
    <row r="64" spans="2:12" ht="11.25">
      <c r="B64" s="20"/>
      <c r="L64" s="20"/>
    </row>
    <row r="65" spans="2:12" s="1" customFormat="1" ht="12.75">
      <c r="B65" s="32"/>
      <c r="D65" s="41" t="s">
        <v>53</v>
      </c>
      <c r="E65" s="42"/>
      <c r="F65" s="42"/>
      <c r="G65" s="41" t="s">
        <v>54</v>
      </c>
      <c r="H65" s="42"/>
      <c r="I65" s="42"/>
      <c r="J65" s="42"/>
      <c r="K65" s="42"/>
      <c r="L65" s="32"/>
    </row>
    <row r="66" spans="2:12" ht="11.25">
      <c r="B66" s="20"/>
      <c r="L66" s="20"/>
    </row>
    <row r="67" spans="2:12" ht="11.25">
      <c r="B67" s="20"/>
      <c r="L67" s="20"/>
    </row>
    <row r="68" spans="2:12" ht="11.25">
      <c r="B68" s="20"/>
      <c r="L68" s="20"/>
    </row>
    <row r="69" spans="2:12" ht="11.25">
      <c r="B69" s="20"/>
      <c r="L69" s="20"/>
    </row>
    <row r="70" spans="2:12" ht="11.25">
      <c r="B70" s="20"/>
      <c r="L70" s="20"/>
    </row>
    <row r="71" spans="2:12" ht="11.25">
      <c r="B71" s="20"/>
      <c r="L71" s="20"/>
    </row>
    <row r="72" spans="2:12" ht="11.25">
      <c r="B72" s="20"/>
      <c r="L72" s="20"/>
    </row>
    <row r="73" spans="2:12" ht="11.25">
      <c r="B73" s="20"/>
      <c r="L73" s="20"/>
    </row>
    <row r="74" spans="2:12" ht="11.25">
      <c r="B74" s="20"/>
      <c r="L74" s="20"/>
    </row>
    <row r="75" spans="2:12" ht="11.25">
      <c r="B75" s="20"/>
      <c r="L75" s="20"/>
    </row>
    <row r="76" spans="2:12" s="1" customFormat="1" ht="12.75">
      <c r="B76" s="32"/>
      <c r="D76" s="43" t="s">
        <v>51</v>
      </c>
      <c r="E76" s="34"/>
      <c r="F76" s="103" t="s">
        <v>52</v>
      </c>
      <c r="G76" s="43" t="s">
        <v>51</v>
      </c>
      <c r="H76" s="34"/>
      <c r="I76" s="34"/>
      <c r="J76" s="104" t="s">
        <v>52</v>
      </c>
      <c r="K76" s="34"/>
      <c r="L76" s="32"/>
    </row>
    <row r="77" spans="2:12" s="1" customFormat="1" ht="14.45" customHeight="1">
      <c r="B77" s="44"/>
      <c r="C77" s="45"/>
      <c r="D77" s="45"/>
      <c r="E77" s="45"/>
      <c r="F77" s="45"/>
      <c r="G77" s="45"/>
      <c r="H77" s="45"/>
      <c r="I77" s="45"/>
      <c r="J77" s="45"/>
      <c r="K77" s="45"/>
      <c r="L77" s="32"/>
    </row>
    <row r="81" spans="2:12" s="1" customFormat="1" ht="6.95" customHeight="1">
      <c r="B81" s="46"/>
      <c r="C81" s="47"/>
      <c r="D81" s="47"/>
      <c r="E81" s="47"/>
      <c r="F81" s="47"/>
      <c r="G81" s="47"/>
      <c r="H81" s="47"/>
      <c r="I81" s="47"/>
      <c r="J81" s="47"/>
      <c r="K81" s="47"/>
      <c r="L81" s="32"/>
    </row>
    <row r="82" spans="2:12" s="1" customFormat="1" ht="24.95" customHeight="1">
      <c r="B82" s="32"/>
      <c r="C82" s="21" t="s">
        <v>217</v>
      </c>
      <c r="L82" s="32"/>
    </row>
    <row r="83" spans="2:12" s="1" customFormat="1" ht="6.95" customHeight="1">
      <c r="B83" s="32"/>
      <c r="L83" s="32"/>
    </row>
    <row r="84" spans="2:12" s="1" customFormat="1" ht="12" customHeight="1">
      <c r="B84" s="32"/>
      <c r="C84" s="27" t="s">
        <v>16</v>
      </c>
      <c r="L84" s="32"/>
    </row>
    <row r="85" spans="2:12" s="1" customFormat="1" ht="16.5" customHeight="1">
      <c r="B85" s="32"/>
      <c r="E85" s="248" t="str">
        <f>E7</f>
        <v>Transformace domova Černovice – Lidmaň V. – Černovice</v>
      </c>
      <c r="F85" s="249"/>
      <c r="G85" s="249"/>
      <c r="H85" s="249"/>
      <c r="L85" s="32"/>
    </row>
    <row r="86" spans="2:12" ht="12" customHeight="1">
      <c r="B86" s="20"/>
      <c r="C86" s="27" t="s">
        <v>213</v>
      </c>
      <c r="L86" s="20"/>
    </row>
    <row r="87" spans="2:12" s="1" customFormat="1" ht="16.5" customHeight="1">
      <c r="B87" s="32"/>
      <c r="E87" s="248" t="s">
        <v>214</v>
      </c>
      <c r="F87" s="250"/>
      <c r="G87" s="250"/>
      <c r="H87" s="250"/>
      <c r="L87" s="32"/>
    </row>
    <row r="88" spans="2:12" s="1" customFormat="1" ht="12" customHeight="1">
      <c r="B88" s="32"/>
      <c r="C88" s="27" t="s">
        <v>215</v>
      </c>
      <c r="L88" s="32"/>
    </row>
    <row r="89" spans="2:12" s="1" customFormat="1" ht="16.5" customHeight="1">
      <c r="B89" s="32"/>
      <c r="E89" s="230" t="str">
        <f>E11</f>
        <v>D.4 - POŽÁRNĚ BEZPEČNOSTNÍ ŘEŠENÍ</v>
      </c>
      <c r="F89" s="250"/>
      <c r="G89" s="250"/>
      <c r="H89" s="250"/>
      <c r="L89" s="32"/>
    </row>
    <row r="90" spans="2:12" s="1" customFormat="1" ht="6.95" customHeight="1">
      <c r="B90" s="32"/>
      <c r="L90" s="32"/>
    </row>
    <row r="91" spans="2:12" s="1" customFormat="1" ht="12" customHeight="1">
      <c r="B91" s="32"/>
      <c r="C91" s="27" t="s">
        <v>20</v>
      </c>
      <c r="F91" s="25" t="str">
        <f>F14</f>
        <v xml:space="preserve"> </v>
      </c>
      <c r="I91" s="27" t="s">
        <v>22</v>
      </c>
      <c r="J91" s="52" t="str">
        <f>IF(J14="","",J14)</f>
        <v>10. 12. 2025</v>
      </c>
      <c r="L91" s="32"/>
    </row>
    <row r="92" spans="2:12" s="1" customFormat="1" ht="6.95" customHeight="1">
      <c r="B92" s="32"/>
      <c r="L92" s="32"/>
    </row>
    <row r="93" spans="2:12" s="1" customFormat="1" ht="25.7" customHeight="1">
      <c r="B93" s="32"/>
      <c r="C93" s="27" t="s">
        <v>24</v>
      </c>
      <c r="F93" s="25" t="str">
        <f>E17</f>
        <v>Kraj Vysočina</v>
      </c>
      <c r="I93" s="27" t="s">
        <v>30</v>
      </c>
      <c r="J93" s="30" t="str">
        <f>E23</f>
        <v>ARPIK OSTRAVA s.r.o.</v>
      </c>
      <c r="L93" s="32"/>
    </row>
    <row r="94" spans="2:12" s="1" customFormat="1" ht="15.2" customHeight="1">
      <c r="B94" s="32"/>
      <c r="C94" s="27" t="s">
        <v>28</v>
      </c>
      <c r="F94" s="25" t="str">
        <f>IF(E20="","",E20)</f>
        <v>Vyplň údaj</v>
      </c>
      <c r="I94" s="27" t="s">
        <v>33</v>
      </c>
      <c r="J94" s="30" t="str">
        <f>E26</f>
        <v xml:space="preserve"> </v>
      </c>
      <c r="L94" s="32"/>
    </row>
    <row r="95" spans="2:12" s="1" customFormat="1" ht="10.35" customHeight="1">
      <c r="B95" s="32"/>
      <c r="L95" s="32"/>
    </row>
    <row r="96" spans="2:12" s="1" customFormat="1" ht="29.25" customHeight="1">
      <c r="B96" s="32"/>
      <c r="C96" s="105" t="s">
        <v>218</v>
      </c>
      <c r="D96" s="97"/>
      <c r="E96" s="97"/>
      <c r="F96" s="97"/>
      <c r="G96" s="97"/>
      <c r="H96" s="97"/>
      <c r="I96" s="97"/>
      <c r="J96" s="106" t="s">
        <v>219</v>
      </c>
      <c r="K96" s="97"/>
      <c r="L96" s="32"/>
    </row>
    <row r="97" spans="2:47" s="1" customFormat="1" ht="10.35" customHeight="1">
      <c r="B97" s="32"/>
      <c r="L97" s="32"/>
    </row>
    <row r="98" spans="2:47" s="1" customFormat="1" ht="22.9" customHeight="1">
      <c r="B98" s="32"/>
      <c r="C98" s="107" t="s">
        <v>220</v>
      </c>
      <c r="J98" s="66">
        <f>J121</f>
        <v>0</v>
      </c>
      <c r="L98" s="32"/>
      <c r="AU98" s="17" t="s">
        <v>221</v>
      </c>
    </row>
    <row r="99" spans="2:47" s="8" customFormat="1" ht="24.95" customHeight="1">
      <c r="B99" s="108"/>
      <c r="D99" s="109" t="s">
        <v>3082</v>
      </c>
      <c r="E99" s="110"/>
      <c r="F99" s="110"/>
      <c r="G99" s="110"/>
      <c r="H99" s="110"/>
      <c r="I99" s="110"/>
      <c r="J99" s="111">
        <f>J122</f>
        <v>0</v>
      </c>
      <c r="L99" s="108"/>
    </row>
    <row r="100" spans="2:47" s="1" customFormat="1" ht="21.75" customHeight="1">
      <c r="B100" s="32"/>
      <c r="L100" s="32"/>
    </row>
    <row r="101" spans="2:47" s="1" customFormat="1" ht="6.95" customHeight="1">
      <c r="B101" s="44"/>
      <c r="C101" s="45"/>
      <c r="D101" s="45"/>
      <c r="E101" s="45"/>
      <c r="F101" s="45"/>
      <c r="G101" s="45"/>
      <c r="H101" s="45"/>
      <c r="I101" s="45"/>
      <c r="J101" s="45"/>
      <c r="K101" s="45"/>
      <c r="L101" s="32"/>
    </row>
    <row r="105" spans="2:47" s="1" customFormat="1" ht="6.95" customHeight="1">
      <c r="B105" s="46"/>
      <c r="C105" s="47"/>
      <c r="D105" s="47"/>
      <c r="E105" s="47"/>
      <c r="F105" s="47"/>
      <c r="G105" s="47"/>
      <c r="H105" s="47"/>
      <c r="I105" s="47"/>
      <c r="J105" s="47"/>
      <c r="K105" s="47"/>
      <c r="L105" s="32"/>
    </row>
    <row r="106" spans="2:47" s="1" customFormat="1" ht="24.95" customHeight="1">
      <c r="B106" s="32"/>
      <c r="C106" s="21" t="s">
        <v>249</v>
      </c>
      <c r="L106" s="32"/>
    </row>
    <row r="107" spans="2:47" s="1" customFormat="1" ht="6.95" customHeight="1">
      <c r="B107" s="32"/>
      <c r="L107" s="32"/>
    </row>
    <row r="108" spans="2:47" s="1" customFormat="1" ht="12" customHeight="1">
      <c r="B108" s="32"/>
      <c r="C108" s="27" t="s">
        <v>16</v>
      </c>
      <c r="L108" s="32"/>
    </row>
    <row r="109" spans="2:47" s="1" customFormat="1" ht="16.5" customHeight="1">
      <c r="B109" s="32"/>
      <c r="E109" s="248" t="str">
        <f>E7</f>
        <v>Transformace domova Černovice – Lidmaň V. – Černovice</v>
      </c>
      <c r="F109" s="249"/>
      <c r="G109" s="249"/>
      <c r="H109" s="249"/>
      <c r="L109" s="32"/>
    </row>
    <row r="110" spans="2:47" ht="12" customHeight="1">
      <c r="B110" s="20"/>
      <c r="C110" s="27" t="s">
        <v>213</v>
      </c>
      <c r="L110" s="20"/>
    </row>
    <row r="111" spans="2:47" s="1" customFormat="1" ht="16.5" customHeight="1">
      <c r="B111" s="32"/>
      <c r="E111" s="248" t="s">
        <v>214</v>
      </c>
      <c r="F111" s="250"/>
      <c r="G111" s="250"/>
      <c r="H111" s="250"/>
      <c r="L111" s="32"/>
    </row>
    <row r="112" spans="2:47" s="1" customFormat="1" ht="12" customHeight="1">
      <c r="B112" s="32"/>
      <c r="C112" s="27" t="s">
        <v>215</v>
      </c>
      <c r="L112" s="32"/>
    </row>
    <row r="113" spans="2:65" s="1" customFormat="1" ht="16.5" customHeight="1">
      <c r="B113" s="32"/>
      <c r="E113" s="230" t="str">
        <f>E11</f>
        <v>D.4 - POŽÁRNĚ BEZPEČNOSTNÍ ŘEŠENÍ</v>
      </c>
      <c r="F113" s="250"/>
      <c r="G113" s="250"/>
      <c r="H113" s="250"/>
      <c r="L113" s="32"/>
    </row>
    <row r="114" spans="2:65" s="1" customFormat="1" ht="6.95" customHeight="1">
      <c r="B114" s="32"/>
      <c r="L114" s="32"/>
    </row>
    <row r="115" spans="2:65" s="1" customFormat="1" ht="12" customHeight="1">
      <c r="B115" s="32"/>
      <c r="C115" s="27" t="s">
        <v>20</v>
      </c>
      <c r="F115" s="25" t="str">
        <f>F14</f>
        <v xml:space="preserve"> </v>
      </c>
      <c r="I115" s="27" t="s">
        <v>22</v>
      </c>
      <c r="J115" s="52" t="str">
        <f>IF(J14="","",J14)</f>
        <v>10. 12. 2025</v>
      </c>
      <c r="L115" s="32"/>
    </row>
    <row r="116" spans="2:65" s="1" customFormat="1" ht="6.95" customHeight="1">
      <c r="B116" s="32"/>
      <c r="L116" s="32"/>
    </row>
    <row r="117" spans="2:65" s="1" customFormat="1" ht="25.7" customHeight="1">
      <c r="B117" s="32"/>
      <c r="C117" s="27" t="s">
        <v>24</v>
      </c>
      <c r="F117" s="25" t="str">
        <f>E17</f>
        <v>Kraj Vysočina</v>
      </c>
      <c r="I117" s="27" t="s">
        <v>30</v>
      </c>
      <c r="J117" s="30" t="str">
        <f>E23</f>
        <v>ARPIK OSTRAVA s.r.o.</v>
      </c>
      <c r="L117" s="32"/>
    </row>
    <row r="118" spans="2:65" s="1" customFormat="1" ht="15.2" customHeight="1">
      <c r="B118" s="32"/>
      <c r="C118" s="27" t="s">
        <v>28</v>
      </c>
      <c r="F118" s="25" t="str">
        <f>IF(E20="","",E20)</f>
        <v>Vyplň údaj</v>
      </c>
      <c r="I118" s="27" t="s">
        <v>33</v>
      </c>
      <c r="J118" s="30" t="str">
        <f>E26</f>
        <v xml:space="preserve"> </v>
      </c>
      <c r="L118" s="32"/>
    </row>
    <row r="119" spans="2:65" s="1" customFormat="1" ht="10.35" customHeight="1">
      <c r="B119" s="32"/>
      <c r="L119" s="32"/>
    </row>
    <row r="120" spans="2:65" s="10" customFormat="1" ht="29.25" customHeight="1">
      <c r="B120" s="116"/>
      <c r="C120" s="117" t="s">
        <v>250</v>
      </c>
      <c r="D120" s="118" t="s">
        <v>61</v>
      </c>
      <c r="E120" s="118" t="s">
        <v>57</v>
      </c>
      <c r="F120" s="118" t="s">
        <v>58</v>
      </c>
      <c r="G120" s="118" t="s">
        <v>251</v>
      </c>
      <c r="H120" s="118" t="s">
        <v>252</v>
      </c>
      <c r="I120" s="118" t="s">
        <v>253</v>
      </c>
      <c r="J120" s="118" t="s">
        <v>219</v>
      </c>
      <c r="K120" s="119" t="s">
        <v>254</v>
      </c>
      <c r="L120" s="116"/>
      <c r="M120" s="59" t="s">
        <v>1</v>
      </c>
      <c r="N120" s="60" t="s">
        <v>40</v>
      </c>
      <c r="O120" s="60" t="s">
        <v>255</v>
      </c>
      <c r="P120" s="60" t="s">
        <v>256</v>
      </c>
      <c r="Q120" s="60" t="s">
        <v>257</v>
      </c>
      <c r="R120" s="60" t="s">
        <v>258</v>
      </c>
      <c r="S120" s="60" t="s">
        <v>259</v>
      </c>
      <c r="T120" s="61" t="s">
        <v>260</v>
      </c>
    </row>
    <row r="121" spans="2:65" s="1" customFormat="1" ht="22.9" customHeight="1">
      <c r="B121" s="32"/>
      <c r="C121" s="64" t="s">
        <v>261</v>
      </c>
      <c r="J121" s="120">
        <f>BK121</f>
        <v>0</v>
      </c>
      <c r="L121" s="32"/>
      <c r="M121" s="62"/>
      <c r="N121" s="53"/>
      <c r="O121" s="53"/>
      <c r="P121" s="121">
        <f>P122</f>
        <v>0</v>
      </c>
      <c r="Q121" s="53"/>
      <c r="R121" s="121">
        <f>R122</f>
        <v>0</v>
      </c>
      <c r="S121" s="53"/>
      <c r="T121" s="122">
        <f>T122</f>
        <v>0</v>
      </c>
      <c r="AT121" s="17" t="s">
        <v>75</v>
      </c>
      <c r="AU121" s="17" t="s">
        <v>221</v>
      </c>
      <c r="BK121" s="123">
        <f>BK122</f>
        <v>0</v>
      </c>
    </row>
    <row r="122" spans="2:65" s="11" customFormat="1" ht="25.9" customHeight="1">
      <c r="B122" s="124"/>
      <c r="D122" s="125" t="s">
        <v>75</v>
      </c>
      <c r="E122" s="126" t="s">
        <v>1880</v>
      </c>
      <c r="F122" s="126" t="s">
        <v>3083</v>
      </c>
      <c r="I122" s="127"/>
      <c r="J122" s="128">
        <f>BK122</f>
        <v>0</v>
      </c>
      <c r="L122" s="124"/>
      <c r="M122" s="129"/>
      <c r="P122" s="130">
        <f>P123</f>
        <v>0</v>
      </c>
      <c r="R122" s="130">
        <f>R123</f>
        <v>0</v>
      </c>
      <c r="T122" s="131">
        <f>T123</f>
        <v>0</v>
      </c>
      <c r="AR122" s="125" t="s">
        <v>271</v>
      </c>
      <c r="AT122" s="132" t="s">
        <v>75</v>
      </c>
      <c r="AU122" s="132" t="s">
        <v>76</v>
      </c>
      <c r="AY122" s="125" t="s">
        <v>264</v>
      </c>
      <c r="BK122" s="133">
        <f>BK123</f>
        <v>0</v>
      </c>
    </row>
    <row r="123" spans="2:65" s="1" customFormat="1" ht="16.5" customHeight="1">
      <c r="B123" s="136"/>
      <c r="C123" s="137" t="s">
        <v>83</v>
      </c>
      <c r="D123" s="137" t="s">
        <v>266</v>
      </c>
      <c r="E123" s="138" t="s">
        <v>3084</v>
      </c>
      <c r="F123" s="139" t="s">
        <v>3085</v>
      </c>
      <c r="G123" s="140" t="s">
        <v>1</v>
      </c>
      <c r="H123" s="141">
        <v>0</v>
      </c>
      <c r="I123" s="142"/>
      <c r="J123" s="143">
        <f>ROUND(I123*H123,2)</f>
        <v>0</v>
      </c>
      <c r="K123" s="139" t="s">
        <v>1</v>
      </c>
      <c r="L123" s="32"/>
      <c r="M123" s="200" t="s">
        <v>1</v>
      </c>
      <c r="N123" s="201" t="s">
        <v>42</v>
      </c>
      <c r="O123" s="195"/>
      <c r="P123" s="202">
        <f>O123*H123</f>
        <v>0</v>
      </c>
      <c r="Q123" s="202">
        <v>0</v>
      </c>
      <c r="R123" s="202">
        <f>Q123*H123</f>
        <v>0</v>
      </c>
      <c r="S123" s="202">
        <v>0</v>
      </c>
      <c r="T123" s="203">
        <f>S123*H123</f>
        <v>0</v>
      </c>
      <c r="AR123" s="148" t="s">
        <v>1885</v>
      </c>
      <c r="AT123" s="148" t="s">
        <v>266</v>
      </c>
      <c r="AU123" s="148" t="s">
        <v>83</v>
      </c>
      <c r="AY123" s="17" t="s">
        <v>264</v>
      </c>
      <c r="BE123" s="149">
        <f>IF(N123="základní",J123,0)</f>
        <v>0</v>
      </c>
      <c r="BF123" s="149">
        <f>IF(N123="snížená",J123,0)</f>
        <v>0</v>
      </c>
      <c r="BG123" s="149">
        <f>IF(N123="zákl. přenesená",J123,0)</f>
        <v>0</v>
      </c>
      <c r="BH123" s="149">
        <f>IF(N123="sníž. přenesená",J123,0)</f>
        <v>0</v>
      </c>
      <c r="BI123" s="149">
        <f>IF(N123="nulová",J123,0)</f>
        <v>0</v>
      </c>
      <c r="BJ123" s="17" t="s">
        <v>89</v>
      </c>
      <c r="BK123" s="149">
        <f>ROUND(I123*H123,2)</f>
        <v>0</v>
      </c>
      <c r="BL123" s="17" t="s">
        <v>1885</v>
      </c>
      <c r="BM123" s="148" t="s">
        <v>3088</v>
      </c>
    </row>
    <row r="124" spans="2:65" s="1" customFormat="1" ht="6.95" customHeight="1">
      <c r="B124" s="44"/>
      <c r="C124" s="45"/>
      <c r="D124" s="45"/>
      <c r="E124" s="45"/>
      <c r="F124" s="45"/>
      <c r="G124" s="45"/>
      <c r="H124" s="45"/>
      <c r="I124" s="45"/>
      <c r="J124" s="45"/>
      <c r="K124" s="45"/>
      <c r="L124" s="32"/>
    </row>
  </sheetData>
  <autoFilter ref="C120:K123" xr:uid="{00000000-0009-0000-0000-000009000000}"/>
  <mergeCells count="12">
    <mergeCell ref="E113:H113"/>
    <mergeCell ref="L2:V2"/>
    <mergeCell ref="E85:H85"/>
    <mergeCell ref="E87:H87"/>
    <mergeCell ref="E89:H89"/>
    <mergeCell ref="E109:H109"/>
    <mergeCell ref="E111:H111"/>
    <mergeCell ref="E7:H7"/>
    <mergeCell ref="E9:H9"/>
    <mergeCell ref="E11:H11"/>
    <mergeCell ref="E20:H20"/>
    <mergeCell ref="E29:H29"/>
  </mergeCells>
  <pageMargins left="0.39374999999999999" right="0.39374999999999999" top="0.39374999999999999" bottom="0.39374999999999999" header="0" footer="0"/>
  <pageSetup paperSize="9" fitToHeight="100" orientation="landscape" blackAndWhite="1"/>
  <headerFooter>
    <oddFooter>&amp;CStrana &amp;P z &amp;N</oddFooter>
  </headerFooter>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B2:BM1215"/>
  <sheetViews>
    <sheetView showGridLines="0" workbookViewId="0"/>
  </sheetViews>
  <sheetFormatPr defaultRowHeight="15"/>
  <cols>
    <col min="1" max="1" width="8.33203125" customWidth="1"/>
    <col min="2" max="2" width="1.1640625" customWidth="1"/>
    <col min="3" max="3" width="4.1640625" customWidth="1"/>
    <col min="4" max="4" width="4.33203125" customWidth="1"/>
    <col min="5" max="5" width="17.1640625" customWidth="1"/>
    <col min="6" max="6" width="100.83203125" customWidth="1"/>
    <col min="7" max="7" width="7.5" customWidth="1"/>
    <col min="8" max="8" width="14" customWidth="1"/>
    <col min="9" max="9" width="15.83203125" customWidth="1"/>
    <col min="10" max="11" width="22.33203125"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50000000000003" customHeight="1">
      <c r="L2" s="223" t="s">
        <v>5</v>
      </c>
      <c r="M2" s="208"/>
      <c r="N2" s="208"/>
      <c r="O2" s="208"/>
      <c r="P2" s="208"/>
      <c r="Q2" s="208"/>
      <c r="R2" s="208"/>
      <c r="S2" s="208"/>
      <c r="T2" s="208"/>
      <c r="U2" s="208"/>
      <c r="V2" s="208"/>
      <c r="AT2" s="17" t="s">
        <v>121</v>
      </c>
    </row>
    <row r="3" spans="2:46" ht="6.95" customHeight="1">
      <c r="B3" s="18"/>
      <c r="C3" s="19"/>
      <c r="D3" s="19"/>
      <c r="E3" s="19"/>
      <c r="F3" s="19"/>
      <c r="G3" s="19"/>
      <c r="H3" s="19"/>
      <c r="I3" s="19"/>
      <c r="J3" s="19"/>
      <c r="K3" s="19"/>
      <c r="L3" s="20"/>
      <c r="AT3" s="17" t="s">
        <v>83</v>
      </c>
    </row>
    <row r="4" spans="2:46" ht="24.95" customHeight="1">
      <c r="B4" s="20"/>
      <c r="D4" s="21" t="s">
        <v>212</v>
      </c>
      <c r="L4" s="20"/>
      <c r="M4" s="93" t="s">
        <v>10</v>
      </c>
      <c r="AT4" s="17" t="s">
        <v>3</v>
      </c>
    </row>
    <row r="5" spans="2:46" ht="6.95" customHeight="1">
      <c r="B5" s="20"/>
      <c r="L5" s="20"/>
    </row>
    <row r="6" spans="2:46" ht="12" customHeight="1">
      <c r="B6" s="20"/>
      <c r="D6" s="27" t="s">
        <v>16</v>
      </c>
      <c r="L6" s="20"/>
    </row>
    <row r="7" spans="2:46" ht="16.5" customHeight="1">
      <c r="B7" s="20"/>
      <c r="E7" s="248" t="str">
        <f>'Rekapitulace stavby'!K6</f>
        <v>Transformace domova Černovice – Lidmaň V. – Černovice</v>
      </c>
      <c r="F7" s="249"/>
      <c r="G7" s="249"/>
      <c r="H7" s="249"/>
      <c r="L7" s="20"/>
    </row>
    <row r="8" spans="2:46" ht="12" customHeight="1">
      <c r="B8" s="20"/>
      <c r="D8" s="27" t="s">
        <v>213</v>
      </c>
      <c r="L8" s="20"/>
    </row>
    <row r="9" spans="2:46" s="1" customFormat="1" ht="16.5" customHeight="1">
      <c r="B9" s="32"/>
      <c r="E9" s="248" t="s">
        <v>3089</v>
      </c>
      <c r="F9" s="250"/>
      <c r="G9" s="250"/>
      <c r="H9" s="250"/>
      <c r="L9" s="32"/>
    </row>
    <row r="10" spans="2:46" s="1" customFormat="1" ht="12" customHeight="1">
      <c r="B10" s="32"/>
      <c r="D10" s="27" t="s">
        <v>215</v>
      </c>
      <c r="L10" s="32"/>
    </row>
    <row r="11" spans="2:46" s="1" customFormat="1" ht="16.5" customHeight="1">
      <c r="B11" s="32"/>
      <c r="E11" s="230" t="s">
        <v>216</v>
      </c>
      <c r="F11" s="250"/>
      <c r="G11" s="250"/>
      <c r="H11" s="250"/>
      <c r="L11" s="32"/>
    </row>
    <row r="12" spans="2:46" s="1" customFormat="1" ht="11.25">
      <c r="B12" s="32"/>
      <c r="L12" s="32"/>
    </row>
    <row r="13" spans="2:46" s="1" customFormat="1" ht="12" customHeight="1">
      <c r="B13" s="32"/>
      <c r="D13" s="27" t="s">
        <v>18</v>
      </c>
      <c r="F13" s="25" t="s">
        <v>1</v>
      </c>
      <c r="I13" s="27" t="s">
        <v>19</v>
      </c>
      <c r="J13" s="25" t="s">
        <v>1</v>
      </c>
      <c r="L13" s="32"/>
    </row>
    <row r="14" spans="2:46" s="1" customFormat="1" ht="12" customHeight="1">
      <c r="B14" s="32"/>
      <c r="D14" s="27" t="s">
        <v>20</v>
      </c>
      <c r="F14" s="25" t="s">
        <v>21</v>
      </c>
      <c r="I14" s="27" t="s">
        <v>22</v>
      </c>
      <c r="J14" s="52" t="str">
        <f>'Rekapitulace stavby'!AN8</f>
        <v>10. 12. 2025</v>
      </c>
      <c r="L14" s="32"/>
    </row>
    <row r="15" spans="2:46" s="1" customFormat="1" ht="10.9" customHeight="1">
      <c r="B15" s="32"/>
      <c r="L15" s="32"/>
    </row>
    <row r="16" spans="2:46" s="1" customFormat="1" ht="12" customHeight="1">
      <c r="B16" s="32"/>
      <c r="D16" s="27" t="s">
        <v>24</v>
      </c>
      <c r="I16" s="27" t="s">
        <v>25</v>
      </c>
      <c r="J16" s="25" t="s">
        <v>1</v>
      </c>
      <c r="L16" s="32"/>
    </row>
    <row r="17" spans="2:12" s="1" customFormat="1" ht="18" customHeight="1">
      <c r="B17" s="32"/>
      <c r="E17" s="25" t="s">
        <v>26</v>
      </c>
      <c r="I17" s="27" t="s">
        <v>27</v>
      </c>
      <c r="J17" s="25" t="s">
        <v>1</v>
      </c>
      <c r="L17" s="32"/>
    </row>
    <row r="18" spans="2:12" s="1" customFormat="1" ht="6.95" customHeight="1">
      <c r="B18" s="32"/>
      <c r="L18" s="32"/>
    </row>
    <row r="19" spans="2:12" s="1" customFormat="1" ht="12" customHeight="1">
      <c r="B19" s="32"/>
      <c r="D19" s="27" t="s">
        <v>28</v>
      </c>
      <c r="I19" s="27" t="s">
        <v>25</v>
      </c>
      <c r="J19" s="28" t="str">
        <f>'Rekapitulace stavby'!AN13</f>
        <v>Vyplň údaj</v>
      </c>
      <c r="L19" s="32"/>
    </row>
    <row r="20" spans="2:12" s="1" customFormat="1" ht="18" customHeight="1">
      <c r="B20" s="32"/>
      <c r="E20" s="251" t="str">
        <f>'Rekapitulace stavby'!E14</f>
        <v>Vyplň údaj</v>
      </c>
      <c r="F20" s="207"/>
      <c r="G20" s="207"/>
      <c r="H20" s="207"/>
      <c r="I20" s="27" t="s">
        <v>27</v>
      </c>
      <c r="J20" s="28" t="str">
        <f>'Rekapitulace stavby'!AN14</f>
        <v>Vyplň údaj</v>
      </c>
      <c r="L20" s="32"/>
    </row>
    <row r="21" spans="2:12" s="1" customFormat="1" ht="6.95" customHeight="1">
      <c r="B21" s="32"/>
      <c r="L21" s="32"/>
    </row>
    <row r="22" spans="2:12" s="1" customFormat="1" ht="12" customHeight="1">
      <c r="B22" s="32"/>
      <c r="D22" s="27" t="s">
        <v>30</v>
      </c>
      <c r="I22" s="27" t="s">
        <v>25</v>
      </c>
      <c r="J22" s="25" t="s">
        <v>1</v>
      </c>
      <c r="L22" s="32"/>
    </row>
    <row r="23" spans="2:12" s="1" customFormat="1" ht="18" customHeight="1">
      <c r="B23" s="32"/>
      <c r="E23" s="25" t="s">
        <v>31</v>
      </c>
      <c r="I23" s="27" t="s">
        <v>27</v>
      </c>
      <c r="J23" s="25" t="s">
        <v>1</v>
      </c>
      <c r="L23" s="32"/>
    </row>
    <row r="24" spans="2:12" s="1" customFormat="1" ht="6.95" customHeight="1">
      <c r="B24" s="32"/>
      <c r="L24" s="32"/>
    </row>
    <row r="25" spans="2:12" s="1" customFormat="1" ht="12" customHeight="1">
      <c r="B25" s="32"/>
      <c r="D25" s="27" t="s">
        <v>33</v>
      </c>
      <c r="I25" s="27" t="s">
        <v>25</v>
      </c>
      <c r="J25" s="25" t="str">
        <f>IF('Rekapitulace stavby'!AN19="","",'Rekapitulace stavby'!AN19)</f>
        <v/>
      </c>
      <c r="L25" s="32"/>
    </row>
    <row r="26" spans="2:12" s="1" customFormat="1" ht="18" customHeight="1">
      <c r="B26" s="32"/>
      <c r="E26" s="25" t="str">
        <f>IF('Rekapitulace stavby'!E20="","",'Rekapitulace stavby'!E20)</f>
        <v xml:space="preserve"> </v>
      </c>
      <c r="I26" s="27" t="s">
        <v>27</v>
      </c>
      <c r="J26" s="25" t="str">
        <f>IF('Rekapitulace stavby'!AN20="","",'Rekapitulace stavby'!AN20)</f>
        <v/>
      </c>
      <c r="L26" s="32"/>
    </row>
    <row r="27" spans="2:12" s="1" customFormat="1" ht="6.95" customHeight="1">
      <c r="B27" s="32"/>
      <c r="L27" s="32"/>
    </row>
    <row r="28" spans="2:12" s="1" customFormat="1" ht="12" customHeight="1">
      <c r="B28" s="32"/>
      <c r="D28" s="27" t="s">
        <v>34</v>
      </c>
      <c r="L28" s="32"/>
    </row>
    <row r="29" spans="2:12" s="7" customFormat="1" ht="107.25" customHeight="1">
      <c r="B29" s="94"/>
      <c r="E29" s="212" t="s">
        <v>35</v>
      </c>
      <c r="F29" s="212"/>
      <c r="G29" s="212"/>
      <c r="H29" s="212"/>
      <c r="L29" s="94"/>
    </row>
    <row r="30" spans="2:12" s="1" customFormat="1" ht="6.95" customHeight="1">
      <c r="B30" s="32"/>
      <c r="L30" s="32"/>
    </row>
    <row r="31" spans="2:12" s="1" customFormat="1" ht="6.95" customHeight="1">
      <c r="B31" s="32"/>
      <c r="D31" s="53"/>
      <c r="E31" s="53"/>
      <c r="F31" s="53"/>
      <c r="G31" s="53"/>
      <c r="H31" s="53"/>
      <c r="I31" s="53"/>
      <c r="J31" s="53"/>
      <c r="K31" s="53"/>
      <c r="L31" s="32"/>
    </row>
    <row r="32" spans="2:12" s="1" customFormat="1" ht="25.35" customHeight="1">
      <c r="B32" s="32"/>
      <c r="D32" s="95" t="s">
        <v>36</v>
      </c>
      <c r="J32" s="66">
        <f>ROUND(J147, 2)</f>
        <v>0</v>
      </c>
      <c r="L32" s="32"/>
    </row>
    <row r="33" spans="2:12" s="1" customFormat="1" ht="6.95" customHeight="1">
      <c r="B33" s="32"/>
      <c r="D33" s="53"/>
      <c r="E33" s="53"/>
      <c r="F33" s="53"/>
      <c r="G33" s="53"/>
      <c r="H33" s="53"/>
      <c r="I33" s="53"/>
      <c r="J33" s="53"/>
      <c r="K33" s="53"/>
      <c r="L33" s="32"/>
    </row>
    <row r="34" spans="2:12" s="1" customFormat="1" ht="14.45" customHeight="1">
      <c r="B34" s="32"/>
      <c r="F34" s="35" t="s">
        <v>38</v>
      </c>
      <c r="I34" s="35" t="s">
        <v>37</v>
      </c>
      <c r="J34" s="35" t="s">
        <v>39</v>
      </c>
      <c r="L34" s="32"/>
    </row>
    <row r="35" spans="2:12" s="1" customFormat="1" ht="14.45" customHeight="1">
      <c r="B35" s="32"/>
      <c r="D35" s="55" t="s">
        <v>40</v>
      </c>
      <c r="E35" s="27" t="s">
        <v>41</v>
      </c>
      <c r="F35" s="86">
        <f>ROUND((SUM(BE147:BE1214)),  2)</f>
        <v>0</v>
      </c>
      <c r="I35" s="96">
        <v>0.21</v>
      </c>
      <c r="J35" s="86">
        <f>ROUND(((SUM(BE147:BE1214))*I35),  2)</f>
        <v>0</v>
      </c>
      <c r="L35" s="32"/>
    </row>
    <row r="36" spans="2:12" s="1" customFormat="1" ht="14.45" customHeight="1">
      <c r="B36" s="32"/>
      <c r="E36" s="27" t="s">
        <v>42</v>
      </c>
      <c r="F36" s="86">
        <f>ROUND((SUM(BF147:BF1214)),  2)</f>
        <v>0</v>
      </c>
      <c r="I36" s="96">
        <v>0.12</v>
      </c>
      <c r="J36" s="86">
        <f>ROUND(((SUM(BF147:BF1214))*I36),  2)</f>
        <v>0</v>
      </c>
      <c r="L36" s="32"/>
    </row>
    <row r="37" spans="2:12" s="1" customFormat="1" ht="14.45" hidden="1" customHeight="1">
      <c r="B37" s="32"/>
      <c r="E37" s="27" t="s">
        <v>43</v>
      </c>
      <c r="F37" s="86">
        <f>ROUND((SUM(BG147:BG1214)),  2)</f>
        <v>0</v>
      </c>
      <c r="I37" s="96">
        <v>0.21</v>
      </c>
      <c r="J37" s="86">
        <f>0</f>
        <v>0</v>
      </c>
      <c r="L37" s="32"/>
    </row>
    <row r="38" spans="2:12" s="1" customFormat="1" ht="14.45" hidden="1" customHeight="1">
      <c r="B38" s="32"/>
      <c r="E38" s="27" t="s">
        <v>44</v>
      </c>
      <c r="F38" s="86">
        <f>ROUND((SUM(BH147:BH1214)),  2)</f>
        <v>0</v>
      </c>
      <c r="I38" s="96">
        <v>0.12</v>
      </c>
      <c r="J38" s="86">
        <f>0</f>
        <v>0</v>
      </c>
      <c r="L38" s="32"/>
    </row>
    <row r="39" spans="2:12" s="1" customFormat="1" ht="14.45" hidden="1" customHeight="1">
      <c r="B39" s="32"/>
      <c r="E39" s="27" t="s">
        <v>45</v>
      </c>
      <c r="F39" s="86">
        <f>ROUND((SUM(BI147:BI1214)),  2)</f>
        <v>0</v>
      </c>
      <c r="I39" s="96">
        <v>0</v>
      </c>
      <c r="J39" s="86">
        <f>0</f>
        <v>0</v>
      </c>
      <c r="L39" s="32"/>
    </row>
    <row r="40" spans="2:12" s="1" customFormat="1" ht="6.95" customHeight="1">
      <c r="B40" s="32"/>
      <c r="L40" s="32"/>
    </row>
    <row r="41" spans="2:12" s="1" customFormat="1" ht="25.35" customHeight="1">
      <c r="B41" s="32"/>
      <c r="C41" s="97"/>
      <c r="D41" s="98" t="s">
        <v>46</v>
      </c>
      <c r="E41" s="57"/>
      <c r="F41" s="57"/>
      <c r="G41" s="99" t="s">
        <v>47</v>
      </c>
      <c r="H41" s="100" t="s">
        <v>48</v>
      </c>
      <c r="I41" s="57"/>
      <c r="J41" s="101">
        <f>SUM(J32:J39)</f>
        <v>0</v>
      </c>
      <c r="K41" s="102"/>
      <c r="L41" s="32"/>
    </row>
    <row r="42" spans="2:12" s="1" customFormat="1" ht="14.45" customHeight="1">
      <c r="B42" s="32"/>
      <c r="L42" s="32"/>
    </row>
    <row r="43" spans="2:12" ht="14.45" customHeight="1">
      <c r="B43" s="20"/>
      <c r="L43" s="20"/>
    </row>
    <row r="44" spans="2:12" ht="14.45" customHeight="1">
      <c r="B44" s="20"/>
      <c r="L44" s="20"/>
    </row>
    <row r="45" spans="2:12" ht="14.45" customHeight="1">
      <c r="B45" s="20"/>
      <c r="L45" s="20"/>
    </row>
    <row r="46" spans="2:12" ht="14.45" customHeight="1">
      <c r="B46" s="20"/>
      <c r="L46" s="20"/>
    </row>
    <row r="47" spans="2:12" ht="14.45" customHeight="1">
      <c r="B47" s="20"/>
      <c r="L47" s="20"/>
    </row>
    <row r="48" spans="2:12" ht="14.45" customHeight="1">
      <c r="B48" s="20"/>
      <c r="L48" s="20"/>
    </row>
    <row r="49" spans="2:12" ht="14.45" customHeight="1">
      <c r="B49" s="20"/>
      <c r="L49" s="20"/>
    </row>
    <row r="50" spans="2:12" s="1" customFormat="1" ht="14.45" customHeight="1">
      <c r="B50" s="32"/>
      <c r="D50" s="41" t="s">
        <v>49</v>
      </c>
      <c r="E50" s="42"/>
      <c r="F50" s="42"/>
      <c r="G50" s="41" t="s">
        <v>50</v>
      </c>
      <c r="H50" s="42"/>
      <c r="I50" s="42"/>
      <c r="J50" s="42"/>
      <c r="K50" s="42"/>
      <c r="L50" s="32"/>
    </row>
    <row r="51" spans="2:12" ht="11.25">
      <c r="B51" s="20"/>
      <c r="L51" s="20"/>
    </row>
    <row r="52" spans="2:12" ht="11.25">
      <c r="B52" s="20"/>
      <c r="L52" s="20"/>
    </row>
    <row r="53" spans="2:12" ht="11.25">
      <c r="B53" s="20"/>
      <c r="L53" s="20"/>
    </row>
    <row r="54" spans="2:12" ht="11.25">
      <c r="B54" s="20"/>
      <c r="L54" s="20"/>
    </row>
    <row r="55" spans="2:12" ht="11.25">
      <c r="B55" s="20"/>
      <c r="L55" s="20"/>
    </row>
    <row r="56" spans="2:12" ht="11.25">
      <c r="B56" s="20"/>
      <c r="L56" s="20"/>
    </row>
    <row r="57" spans="2:12" ht="11.25">
      <c r="B57" s="20"/>
      <c r="L57" s="20"/>
    </row>
    <row r="58" spans="2:12" ht="11.25">
      <c r="B58" s="20"/>
      <c r="L58" s="20"/>
    </row>
    <row r="59" spans="2:12" ht="11.25">
      <c r="B59" s="20"/>
      <c r="L59" s="20"/>
    </row>
    <row r="60" spans="2:12" ht="11.25">
      <c r="B60" s="20"/>
      <c r="L60" s="20"/>
    </row>
    <row r="61" spans="2:12" s="1" customFormat="1" ht="12.75">
      <c r="B61" s="32"/>
      <c r="D61" s="43" t="s">
        <v>51</v>
      </c>
      <c r="E61" s="34"/>
      <c r="F61" s="103" t="s">
        <v>52</v>
      </c>
      <c r="G61" s="43" t="s">
        <v>51</v>
      </c>
      <c r="H61" s="34"/>
      <c r="I61" s="34"/>
      <c r="J61" s="104" t="s">
        <v>52</v>
      </c>
      <c r="K61" s="34"/>
      <c r="L61" s="32"/>
    </row>
    <row r="62" spans="2:12" ht="11.25">
      <c r="B62" s="20"/>
      <c r="L62" s="20"/>
    </row>
    <row r="63" spans="2:12" ht="11.25">
      <c r="B63" s="20"/>
      <c r="L63" s="20"/>
    </row>
    <row r="64" spans="2:12" ht="11.25">
      <c r="B64" s="20"/>
      <c r="L64" s="20"/>
    </row>
    <row r="65" spans="2:12" s="1" customFormat="1" ht="12.75">
      <c r="B65" s="32"/>
      <c r="D65" s="41" t="s">
        <v>53</v>
      </c>
      <c r="E65" s="42"/>
      <c r="F65" s="42"/>
      <c r="G65" s="41" t="s">
        <v>54</v>
      </c>
      <c r="H65" s="42"/>
      <c r="I65" s="42"/>
      <c r="J65" s="42"/>
      <c r="K65" s="42"/>
      <c r="L65" s="32"/>
    </row>
    <row r="66" spans="2:12" ht="11.25">
      <c r="B66" s="20"/>
      <c r="L66" s="20"/>
    </row>
    <row r="67" spans="2:12" ht="11.25">
      <c r="B67" s="20"/>
      <c r="L67" s="20"/>
    </row>
    <row r="68" spans="2:12" ht="11.25">
      <c r="B68" s="20"/>
      <c r="L68" s="20"/>
    </row>
    <row r="69" spans="2:12" ht="11.25">
      <c r="B69" s="20"/>
      <c r="L69" s="20"/>
    </row>
    <row r="70" spans="2:12" ht="11.25">
      <c r="B70" s="20"/>
      <c r="L70" s="20"/>
    </row>
    <row r="71" spans="2:12" ht="11.25">
      <c r="B71" s="20"/>
      <c r="L71" s="20"/>
    </row>
    <row r="72" spans="2:12" ht="11.25">
      <c r="B72" s="20"/>
      <c r="L72" s="20"/>
    </row>
    <row r="73" spans="2:12" ht="11.25">
      <c r="B73" s="20"/>
      <c r="L73" s="20"/>
    </row>
    <row r="74" spans="2:12" ht="11.25">
      <c r="B74" s="20"/>
      <c r="L74" s="20"/>
    </row>
    <row r="75" spans="2:12" ht="11.25">
      <c r="B75" s="20"/>
      <c r="L75" s="20"/>
    </row>
    <row r="76" spans="2:12" s="1" customFormat="1" ht="12.75">
      <c r="B76" s="32"/>
      <c r="D76" s="43" t="s">
        <v>51</v>
      </c>
      <c r="E76" s="34"/>
      <c r="F76" s="103" t="s">
        <v>52</v>
      </c>
      <c r="G76" s="43" t="s">
        <v>51</v>
      </c>
      <c r="H76" s="34"/>
      <c r="I76" s="34"/>
      <c r="J76" s="104" t="s">
        <v>52</v>
      </c>
      <c r="K76" s="34"/>
      <c r="L76" s="32"/>
    </row>
    <row r="77" spans="2:12" s="1" customFormat="1" ht="14.45" customHeight="1">
      <c r="B77" s="44"/>
      <c r="C77" s="45"/>
      <c r="D77" s="45"/>
      <c r="E77" s="45"/>
      <c r="F77" s="45"/>
      <c r="G77" s="45"/>
      <c r="H77" s="45"/>
      <c r="I77" s="45"/>
      <c r="J77" s="45"/>
      <c r="K77" s="45"/>
      <c r="L77" s="32"/>
    </row>
    <row r="81" spans="2:12" s="1" customFormat="1" ht="6.95" customHeight="1">
      <c r="B81" s="46"/>
      <c r="C81" s="47"/>
      <c r="D81" s="47"/>
      <c r="E81" s="47"/>
      <c r="F81" s="47"/>
      <c r="G81" s="47"/>
      <c r="H81" s="47"/>
      <c r="I81" s="47"/>
      <c r="J81" s="47"/>
      <c r="K81" s="47"/>
      <c r="L81" s="32"/>
    </row>
    <row r="82" spans="2:12" s="1" customFormat="1" ht="24.95" customHeight="1">
      <c r="B82" s="32"/>
      <c r="C82" s="21" t="s">
        <v>217</v>
      </c>
      <c r="L82" s="32"/>
    </row>
    <row r="83" spans="2:12" s="1" customFormat="1" ht="6.95" customHeight="1">
      <c r="B83" s="32"/>
      <c r="L83" s="32"/>
    </row>
    <row r="84" spans="2:12" s="1" customFormat="1" ht="12" customHeight="1">
      <c r="B84" s="32"/>
      <c r="C84" s="27" t="s">
        <v>16</v>
      </c>
      <c r="L84" s="32"/>
    </row>
    <row r="85" spans="2:12" s="1" customFormat="1" ht="16.5" customHeight="1">
      <c r="B85" s="32"/>
      <c r="E85" s="248" t="str">
        <f>E7</f>
        <v>Transformace domova Černovice – Lidmaň V. – Černovice</v>
      </c>
      <c r="F85" s="249"/>
      <c r="G85" s="249"/>
      <c r="H85" s="249"/>
      <c r="L85" s="32"/>
    </row>
    <row r="86" spans="2:12" ht="12" customHeight="1">
      <c r="B86" s="20"/>
      <c r="C86" s="27" t="s">
        <v>213</v>
      </c>
      <c r="L86" s="20"/>
    </row>
    <row r="87" spans="2:12" s="1" customFormat="1" ht="16.5" customHeight="1">
      <c r="B87" s="32"/>
      <c r="E87" s="248" t="s">
        <v>3089</v>
      </c>
      <c r="F87" s="250"/>
      <c r="G87" s="250"/>
      <c r="H87" s="250"/>
      <c r="L87" s="32"/>
    </row>
    <row r="88" spans="2:12" s="1" customFormat="1" ht="12" customHeight="1">
      <c r="B88" s="32"/>
      <c r="C88" s="27" t="s">
        <v>215</v>
      </c>
      <c r="L88" s="32"/>
    </row>
    <row r="89" spans="2:12" s="1" customFormat="1" ht="16.5" customHeight="1">
      <c r="B89" s="32"/>
      <c r="E89" s="230" t="str">
        <f>E11</f>
        <v>D.1.1 - ARCHITEKTONICKO-STAVEBNÍ ŘEŠENÍ</v>
      </c>
      <c r="F89" s="250"/>
      <c r="G89" s="250"/>
      <c r="H89" s="250"/>
      <c r="L89" s="32"/>
    </row>
    <row r="90" spans="2:12" s="1" customFormat="1" ht="6.95" customHeight="1">
      <c r="B90" s="32"/>
      <c r="L90" s="32"/>
    </row>
    <row r="91" spans="2:12" s="1" customFormat="1" ht="12" customHeight="1">
      <c r="B91" s="32"/>
      <c r="C91" s="27" t="s">
        <v>20</v>
      </c>
      <c r="F91" s="25" t="str">
        <f>F14</f>
        <v xml:space="preserve"> </v>
      </c>
      <c r="I91" s="27" t="s">
        <v>22</v>
      </c>
      <c r="J91" s="52" t="str">
        <f>IF(J14="","",J14)</f>
        <v>10. 12. 2025</v>
      </c>
      <c r="L91" s="32"/>
    </row>
    <row r="92" spans="2:12" s="1" customFormat="1" ht="6.95" customHeight="1">
      <c r="B92" s="32"/>
      <c r="L92" s="32"/>
    </row>
    <row r="93" spans="2:12" s="1" customFormat="1" ht="25.7" customHeight="1">
      <c r="B93" s="32"/>
      <c r="C93" s="27" t="s">
        <v>24</v>
      </c>
      <c r="F93" s="25" t="str">
        <f>E17</f>
        <v>Kraj Vysočina</v>
      </c>
      <c r="I93" s="27" t="s">
        <v>30</v>
      </c>
      <c r="J93" s="30" t="str">
        <f>E23</f>
        <v>ARPIK OSTRAVA s.r.o.</v>
      </c>
      <c r="L93" s="32"/>
    </row>
    <row r="94" spans="2:12" s="1" customFormat="1" ht="15.2" customHeight="1">
      <c r="B94" s="32"/>
      <c r="C94" s="27" t="s">
        <v>28</v>
      </c>
      <c r="F94" s="25" t="str">
        <f>IF(E20="","",E20)</f>
        <v>Vyplň údaj</v>
      </c>
      <c r="I94" s="27" t="s">
        <v>33</v>
      </c>
      <c r="J94" s="30" t="str">
        <f>E26</f>
        <v xml:space="preserve"> </v>
      </c>
      <c r="L94" s="32"/>
    </row>
    <row r="95" spans="2:12" s="1" customFormat="1" ht="10.35" customHeight="1">
      <c r="B95" s="32"/>
      <c r="L95" s="32"/>
    </row>
    <row r="96" spans="2:12" s="1" customFormat="1" ht="29.25" customHeight="1">
      <c r="B96" s="32"/>
      <c r="C96" s="105" t="s">
        <v>218</v>
      </c>
      <c r="D96" s="97"/>
      <c r="E96" s="97"/>
      <c r="F96" s="97"/>
      <c r="G96" s="97"/>
      <c r="H96" s="97"/>
      <c r="I96" s="97"/>
      <c r="J96" s="106" t="s">
        <v>219</v>
      </c>
      <c r="K96" s="97"/>
      <c r="L96" s="32"/>
    </row>
    <row r="97" spans="2:47" s="1" customFormat="1" ht="10.35" customHeight="1">
      <c r="B97" s="32"/>
      <c r="L97" s="32"/>
    </row>
    <row r="98" spans="2:47" s="1" customFormat="1" ht="22.9" customHeight="1">
      <c r="B98" s="32"/>
      <c r="C98" s="107" t="s">
        <v>220</v>
      </c>
      <c r="J98" s="66">
        <f>J147</f>
        <v>0</v>
      </c>
      <c r="L98" s="32"/>
      <c r="AU98" s="17" t="s">
        <v>221</v>
      </c>
    </row>
    <row r="99" spans="2:47" s="8" customFormat="1" ht="24.95" customHeight="1">
      <c r="B99" s="108"/>
      <c r="D99" s="109" t="s">
        <v>222</v>
      </c>
      <c r="E99" s="110"/>
      <c r="F99" s="110"/>
      <c r="G99" s="110"/>
      <c r="H99" s="110"/>
      <c r="I99" s="110"/>
      <c r="J99" s="111">
        <f>J148</f>
        <v>0</v>
      </c>
      <c r="L99" s="108"/>
    </row>
    <row r="100" spans="2:47" s="9" customFormat="1" ht="19.899999999999999" customHeight="1">
      <c r="B100" s="112"/>
      <c r="D100" s="113" t="s">
        <v>223</v>
      </c>
      <c r="E100" s="114"/>
      <c r="F100" s="114"/>
      <c r="G100" s="114"/>
      <c r="H100" s="114"/>
      <c r="I100" s="114"/>
      <c r="J100" s="115">
        <f>J149</f>
        <v>0</v>
      </c>
      <c r="L100" s="112"/>
    </row>
    <row r="101" spans="2:47" s="9" customFormat="1" ht="19.899999999999999" customHeight="1">
      <c r="B101" s="112"/>
      <c r="D101" s="113" t="s">
        <v>224</v>
      </c>
      <c r="E101" s="114"/>
      <c r="F101" s="114"/>
      <c r="G101" s="114"/>
      <c r="H101" s="114"/>
      <c r="I101" s="114"/>
      <c r="J101" s="115">
        <f>J202</f>
        <v>0</v>
      </c>
      <c r="L101" s="112"/>
    </row>
    <row r="102" spans="2:47" s="9" customFormat="1" ht="19.899999999999999" customHeight="1">
      <c r="B102" s="112"/>
      <c r="D102" s="113" t="s">
        <v>225</v>
      </c>
      <c r="E102" s="114"/>
      <c r="F102" s="114"/>
      <c r="G102" s="114"/>
      <c r="H102" s="114"/>
      <c r="I102" s="114"/>
      <c r="J102" s="115">
        <f>J244</f>
        <v>0</v>
      </c>
      <c r="L102" s="112"/>
    </row>
    <row r="103" spans="2:47" s="9" customFormat="1" ht="19.899999999999999" customHeight="1">
      <c r="B103" s="112"/>
      <c r="D103" s="113" t="s">
        <v>226</v>
      </c>
      <c r="E103" s="114"/>
      <c r="F103" s="114"/>
      <c r="G103" s="114"/>
      <c r="H103" s="114"/>
      <c r="I103" s="114"/>
      <c r="J103" s="115">
        <f>J321</f>
        <v>0</v>
      </c>
      <c r="L103" s="112"/>
    </row>
    <row r="104" spans="2:47" s="9" customFormat="1" ht="19.899999999999999" customHeight="1">
      <c r="B104" s="112"/>
      <c r="D104" s="113" t="s">
        <v>227</v>
      </c>
      <c r="E104" s="114"/>
      <c r="F104" s="114"/>
      <c r="G104" s="114"/>
      <c r="H104" s="114"/>
      <c r="I104" s="114"/>
      <c r="J104" s="115">
        <f>J408</f>
        <v>0</v>
      </c>
      <c r="L104" s="112"/>
    </row>
    <row r="105" spans="2:47" s="9" customFormat="1" ht="19.899999999999999" customHeight="1">
      <c r="B105" s="112"/>
      <c r="D105" s="113" t="s">
        <v>228</v>
      </c>
      <c r="E105" s="114"/>
      <c r="F105" s="114"/>
      <c r="G105" s="114"/>
      <c r="H105" s="114"/>
      <c r="I105" s="114"/>
      <c r="J105" s="115">
        <f>J432</f>
        <v>0</v>
      </c>
      <c r="L105" s="112"/>
    </row>
    <row r="106" spans="2:47" s="9" customFormat="1" ht="19.899999999999999" customHeight="1">
      <c r="B106" s="112"/>
      <c r="D106" s="113" t="s">
        <v>229</v>
      </c>
      <c r="E106" s="114"/>
      <c r="F106" s="114"/>
      <c r="G106" s="114"/>
      <c r="H106" s="114"/>
      <c r="I106" s="114"/>
      <c r="J106" s="115">
        <f>J582</f>
        <v>0</v>
      </c>
      <c r="L106" s="112"/>
    </row>
    <row r="107" spans="2:47" s="9" customFormat="1" ht="14.85" customHeight="1">
      <c r="B107" s="112"/>
      <c r="D107" s="113" t="s">
        <v>230</v>
      </c>
      <c r="E107" s="114"/>
      <c r="F107" s="114"/>
      <c r="G107" s="114"/>
      <c r="H107" s="114"/>
      <c r="I107" s="114"/>
      <c r="J107" s="115">
        <f>J676</f>
        <v>0</v>
      </c>
      <c r="L107" s="112"/>
    </row>
    <row r="108" spans="2:47" s="9" customFormat="1" ht="19.899999999999999" customHeight="1">
      <c r="B108" s="112"/>
      <c r="D108" s="113" t="s">
        <v>231</v>
      </c>
      <c r="E108" s="114"/>
      <c r="F108" s="114"/>
      <c r="G108" s="114"/>
      <c r="H108" s="114"/>
      <c r="I108" s="114"/>
      <c r="J108" s="115">
        <f>J681</f>
        <v>0</v>
      </c>
      <c r="L108" s="112"/>
    </row>
    <row r="109" spans="2:47" s="8" customFormat="1" ht="24.95" customHeight="1">
      <c r="B109" s="108"/>
      <c r="D109" s="109" t="s">
        <v>232</v>
      </c>
      <c r="E109" s="110"/>
      <c r="F109" s="110"/>
      <c r="G109" s="110"/>
      <c r="H109" s="110"/>
      <c r="I109" s="110"/>
      <c r="J109" s="111">
        <f>J688</f>
        <v>0</v>
      </c>
      <c r="L109" s="108"/>
    </row>
    <row r="110" spans="2:47" s="9" customFormat="1" ht="19.899999999999999" customHeight="1">
      <c r="B110" s="112"/>
      <c r="D110" s="113" t="s">
        <v>233</v>
      </c>
      <c r="E110" s="114"/>
      <c r="F110" s="114"/>
      <c r="G110" s="114"/>
      <c r="H110" s="114"/>
      <c r="I110" s="114"/>
      <c r="J110" s="115">
        <f>J689</f>
        <v>0</v>
      </c>
      <c r="L110" s="112"/>
    </row>
    <row r="111" spans="2:47" s="9" customFormat="1" ht="19.899999999999999" customHeight="1">
      <c r="B111" s="112"/>
      <c r="D111" s="113" t="s">
        <v>234</v>
      </c>
      <c r="E111" s="114"/>
      <c r="F111" s="114"/>
      <c r="G111" s="114"/>
      <c r="H111" s="114"/>
      <c r="I111" s="114"/>
      <c r="J111" s="115">
        <f>J730</f>
        <v>0</v>
      </c>
      <c r="L111" s="112"/>
    </row>
    <row r="112" spans="2:47" s="9" customFormat="1" ht="19.899999999999999" customHeight="1">
      <c r="B112" s="112"/>
      <c r="D112" s="113" t="s">
        <v>235</v>
      </c>
      <c r="E112" s="114"/>
      <c r="F112" s="114"/>
      <c r="G112" s="114"/>
      <c r="H112" s="114"/>
      <c r="I112" s="114"/>
      <c r="J112" s="115">
        <f>J774</f>
        <v>0</v>
      </c>
      <c r="L112" s="112"/>
    </row>
    <row r="113" spans="2:12" s="9" customFormat="1" ht="19.899999999999999" customHeight="1">
      <c r="B113" s="112"/>
      <c r="D113" s="113" t="s">
        <v>236</v>
      </c>
      <c r="E113" s="114"/>
      <c r="F113" s="114"/>
      <c r="G113" s="114"/>
      <c r="H113" s="114"/>
      <c r="I113" s="114"/>
      <c r="J113" s="115">
        <f>J860</f>
        <v>0</v>
      </c>
      <c r="L113" s="112"/>
    </row>
    <row r="114" spans="2:12" s="9" customFormat="1" ht="19.899999999999999" customHeight="1">
      <c r="B114" s="112"/>
      <c r="D114" s="113" t="s">
        <v>237</v>
      </c>
      <c r="E114" s="114"/>
      <c r="F114" s="114"/>
      <c r="G114" s="114"/>
      <c r="H114" s="114"/>
      <c r="I114" s="114"/>
      <c r="J114" s="115">
        <f>J901</f>
        <v>0</v>
      </c>
      <c r="L114" s="112"/>
    </row>
    <row r="115" spans="2:12" s="9" customFormat="1" ht="19.899999999999999" customHeight="1">
      <c r="B115" s="112"/>
      <c r="D115" s="113" t="s">
        <v>238</v>
      </c>
      <c r="E115" s="114"/>
      <c r="F115" s="114"/>
      <c r="G115" s="114"/>
      <c r="H115" s="114"/>
      <c r="I115" s="114"/>
      <c r="J115" s="115">
        <f>J951</f>
        <v>0</v>
      </c>
      <c r="L115" s="112"/>
    </row>
    <row r="116" spans="2:12" s="9" customFormat="1" ht="19.899999999999999" customHeight="1">
      <c r="B116" s="112"/>
      <c r="D116" s="113" t="s">
        <v>239</v>
      </c>
      <c r="E116" s="114"/>
      <c r="F116" s="114"/>
      <c r="G116" s="114"/>
      <c r="H116" s="114"/>
      <c r="I116" s="114"/>
      <c r="J116" s="115">
        <f>J970</f>
        <v>0</v>
      </c>
      <c r="L116" s="112"/>
    </row>
    <row r="117" spans="2:12" s="9" customFormat="1" ht="19.899999999999999" customHeight="1">
      <c r="B117" s="112"/>
      <c r="D117" s="113" t="s">
        <v>240</v>
      </c>
      <c r="E117" s="114"/>
      <c r="F117" s="114"/>
      <c r="G117" s="114"/>
      <c r="H117" s="114"/>
      <c r="I117" s="114"/>
      <c r="J117" s="115">
        <f>J1021</f>
        <v>0</v>
      </c>
      <c r="L117" s="112"/>
    </row>
    <row r="118" spans="2:12" s="9" customFormat="1" ht="19.899999999999999" customHeight="1">
      <c r="B118" s="112"/>
      <c r="D118" s="113" t="s">
        <v>241</v>
      </c>
      <c r="E118" s="114"/>
      <c r="F118" s="114"/>
      <c r="G118" s="114"/>
      <c r="H118" s="114"/>
      <c r="I118" s="114"/>
      <c r="J118" s="115">
        <f>J1069</f>
        <v>0</v>
      </c>
      <c r="L118" s="112"/>
    </row>
    <row r="119" spans="2:12" s="9" customFormat="1" ht="19.899999999999999" customHeight="1">
      <c r="B119" s="112"/>
      <c r="D119" s="113" t="s">
        <v>242</v>
      </c>
      <c r="E119" s="114"/>
      <c r="F119" s="114"/>
      <c r="G119" s="114"/>
      <c r="H119" s="114"/>
      <c r="I119" s="114"/>
      <c r="J119" s="115">
        <f>J1118</f>
        <v>0</v>
      </c>
      <c r="L119" s="112"/>
    </row>
    <row r="120" spans="2:12" s="9" customFormat="1" ht="19.899999999999999" customHeight="1">
      <c r="B120" s="112"/>
      <c r="D120" s="113" t="s">
        <v>243</v>
      </c>
      <c r="E120" s="114"/>
      <c r="F120" s="114"/>
      <c r="G120" s="114"/>
      <c r="H120" s="114"/>
      <c r="I120" s="114"/>
      <c r="J120" s="115">
        <f>J1138</f>
        <v>0</v>
      </c>
      <c r="L120" s="112"/>
    </row>
    <row r="121" spans="2:12" s="9" customFormat="1" ht="19.899999999999999" customHeight="1">
      <c r="B121" s="112"/>
      <c r="D121" s="113" t="s">
        <v>244</v>
      </c>
      <c r="E121" s="114"/>
      <c r="F121" s="114"/>
      <c r="G121" s="114"/>
      <c r="H121" s="114"/>
      <c r="I121" s="114"/>
      <c r="J121" s="115">
        <f>J1164</f>
        <v>0</v>
      </c>
      <c r="L121" s="112"/>
    </row>
    <row r="122" spans="2:12" s="9" customFormat="1" ht="19.899999999999999" customHeight="1">
      <c r="B122" s="112"/>
      <c r="D122" s="113" t="s">
        <v>245</v>
      </c>
      <c r="E122" s="114"/>
      <c r="F122" s="114"/>
      <c r="G122" s="114"/>
      <c r="H122" s="114"/>
      <c r="I122" s="114"/>
      <c r="J122" s="115">
        <f>J1174</f>
        <v>0</v>
      </c>
      <c r="L122" s="112"/>
    </row>
    <row r="123" spans="2:12" s="8" customFormat="1" ht="24.95" customHeight="1">
      <c r="B123" s="108"/>
      <c r="D123" s="109" t="s">
        <v>246</v>
      </c>
      <c r="E123" s="110"/>
      <c r="F123" s="110"/>
      <c r="G123" s="110"/>
      <c r="H123" s="110"/>
      <c r="I123" s="110"/>
      <c r="J123" s="111">
        <f>J1181</f>
        <v>0</v>
      </c>
      <c r="L123" s="108"/>
    </row>
    <row r="124" spans="2:12" s="9" customFormat="1" ht="19.899999999999999" customHeight="1">
      <c r="B124" s="112"/>
      <c r="D124" s="113" t="s">
        <v>247</v>
      </c>
      <c r="E124" s="114"/>
      <c r="F124" s="114"/>
      <c r="G124" s="114"/>
      <c r="H124" s="114"/>
      <c r="I124" s="114"/>
      <c r="J124" s="115">
        <f>J1182</f>
        <v>0</v>
      </c>
      <c r="L124" s="112"/>
    </row>
    <row r="125" spans="2:12" s="8" customFormat="1" ht="24.95" customHeight="1">
      <c r="B125" s="108"/>
      <c r="D125" s="109" t="s">
        <v>248</v>
      </c>
      <c r="E125" s="110"/>
      <c r="F125" s="110"/>
      <c r="G125" s="110"/>
      <c r="H125" s="110"/>
      <c r="I125" s="110"/>
      <c r="J125" s="111">
        <f>J1199</f>
        <v>0</v>
      </c>
      <c r="L125" s="108"/>
    </row>
    <row r="126" spans="2:12" s="1" customFormat="1" ht="21.75" customHeight="1">
      <c r="B126" s="32"/>
      <c r="L126" s="32"/>
    </row>
    <row r="127" spans="2:12" s="1" customFormat="1" ht="6.95" customHeight="1">
      <c r="B127" s="44"/>
      <c r="C127" s="45"/>
      <c r="D127" s="45"/>
      <c r="E127" s="45"/>
      <c r="F127" s="45"/>
      <c r="G127" s="45"/>
      <c r="H127" s="45"/>
      <c r="I127" s="45"/>
      <c r="J127" s="45"/>
      <c r="K127" s="45"/>
      <c r="L127" s="32"/>
    </row>
    <row r="131" spans="2:12" s="1" customFormat="1" ht="6.95" customHeight="1">
      <c r="B131" s="46"/>
      <c r="C131" s="47"/>
      <c r="D131" s="47"/>
      <c r="E131" s="47"/>
      <c r="F131" s="47"/>
      <c r="G131" s="47"/>
      <c r="H131" s="47"/>
      <c r="I131" s="47"/>
      <c r="J131" s="47"/>
      <c r="K131" s="47"/>
      <c r="L131" s="32"/>
    </row>
    <row r="132" spans="2:12" s="1" customFormat="1" ht="24.95" customHeight="1">
      <c r="B132" s="32"/>
      <c r="C132" s="21" t="s">
        <v>249</v>
      </c>
      <c r="L132" s="32"/>
    </row>
    <row r="133" spans="2:12" s="1" customFormat="1" ht="6.95" customHeight="1">
      <c r="B133" s="32"/>
      <c r="L133" s="32"/>
    </row>
    <row r="134" spans="2:12" s="1" customFormat="1" ht="12" customHeight="1">
      <c r="B134" s="32"/>
      <c r="C134" s="27" t="s">
        <v>16</v>
      </c>
      <c r="L134" s="32"/>
    </row>
    <row r="135" spans="2:12" s="1" customFormat="1" ht="16.5" customHeight="1">
      <c r="B135" s="32"/>
      <c r="E135" s="248" t="str">
        <f>E7</f>
        <v>Transformace domova Černovice – Lidmaň V. – Černovice</v>
      </c>
      <c r="F135" s="249"/>
      <c r="G135" s="249"/>
      <c r="H135" s="249"/>
      <c r="L135" s="32"/>
    </row>
    <row r="136" spans="2:12" ht="12" customHeight="1">
      <c r="B136" s="20"/>
      <c r="C136" s="27" t="s">
        <v>213</v>
      </c>
      <c r="L136" s="20"/>
    </row>
    <row r="137" spans="2:12" s="1" customFormat="1" ht="16.5" customHeight="1">
      <c r="B137" s="32"/>
      <c r="E137" s="248" t="s">
        <v>3089</v>
      </c>
      <c r="F137" s="250"/>
      <c r="G137" s="250"/>
      <c r="H137" s="250"/>
      <c r="L137" s="32"/>
    </row>
    <row r="138" spans="2:12" s="1" customFormat="1" ht="12" customHeight="1">
      <c r="B138" s="32"/>
      <c r="C138" s="27" t="s">
        <v>215</v>
      </c>
      <c r="L138" s="32"/>
    </row>
    <row r="139" spans="2:12" s="1" customFormat="1" ht="16.5" customHeight="1">
      <c r="B139" s="32"/>
      <c r="E139" s="230" t="str">
        <f>E11</f>
        <v>D.1.1 - ARCHITEKTONICKO-STAVEBNÍ ŘEŠENÍ</v>
      </c>
      <c r="F139" s="250"/>
      <c r="G139" s="250"/>
      <c r="H139" s="250"/>
      <c r="L139" s="32"/>
    </row>
    <row r="140" spans="2:12" s="1" customFormat="1" ht="6.95" customHeight="1">
      <c r="B140" s="32"/>
      <c r="L140" s="32"/>
    </row>
    <row r="141" spans="2:12" s="1" customFormat="1" ht="12" customHeight="1">
      <c r="B141" s="32"/>
      <c r="C141" s="27" t="s">
        <v>20</v>
      </c>
      <c r="F141" s="25" t="str">
        <f>F14</f>
        <v xml:space="preserve"> </v>
      </c>
      <c r="I141" s="27" t="s">
        <v>22</v>
      </c>
      <c r="J141" s="52" t="str">
        <f>IF(J14="","",J14)</f>
        <v>10. 12. 2025</v>
      </c>
      <c r="L141" s="32"/>
    </row>
    <row r="142" spans="2:12" s="1" customFormat="1" ht="6.95" customHeight="1">
      <c r="B142" s="32"/>
      <c r="L142" s="32"/>
    </row>
    <row r="143" spans="2:12" s="1" customFormat="1" ht="25.7" customHeight="1">
      <c r="B143" s="32"/>
      <c r="C143" s="27" t="s">
        <v>24</v>
      </c>
      <c r="F143" s="25" t="str">
        <f>E17</f>
        <v>Kraj Vysočina</v>
      </c>
      <c r="I143" s="27" t="s">
        <v>30</v>
      </c>
      <c r="J143" s="30" t="str">
        <f>E23</f>
        <v>ARPIK OSTRAVA s.r.o.</v>
      </c>
      <c r="L143" s="32"/>
    </row>
    <row r="144" spans="2:12" s="1" customFormat="1" ht="15.2" customHeight="1">
      <c r="B144" s="32"/>
      <c r="C144" s="27" t="s">
        <v>28</v>
      </c>
      <c r="F144" s="25" t="str">
        <f>IF(E20="","",E20)</f>
        <v>Vyplň údaj</v>
      </c>
      <c r="I144" s="27" t="s">
        <v>33</v>
      </c>
      <c r="J144" s="30" t="str">
        <f>E26</f>
        <v xml:space="preserve"> </v>
      </c>
      <c r="L144" s="32"/>
    </row>
    <row r="145" spans="2:65" s="1" customFormat="1" ht="10.35" customHeight="1">
      <c r="B145" s="32"/>
      <c r="L145" s="32"/>
    </row>
    <row r="146" spans="2:65" s="10" customFormat="1" ht="29.25" customHeight="1">
      <c r="B146" s="116"/>
      <c r="C146" s="117" t="s">
        <v>250</v>
      </c>
      <c r="D146" s="118" t="s">
        <v>61</v>
      </c>
      <c r="E146" s="118" t="s">
        <v>57</v>
      </c>
      <c r="F146" s="118" t="s">
        <v>58</v>
      </c>
      <c r="G146" s="118" t="s">
        <v>251</v>
      </c>
      <c r="H146" s="118" t="s">
        <v>252</v>
      </c>
      <c r="I146" s="118" t="s">
        <v>253</v>
      </c>
      <c r="J146" s="118" t="s">
        <v>219</v>
      </c>
      <c r="K146" s="119" t="s">
        <v>254</v>
      </c>
      <c r="L146" s="116"/>
      <c r="M146" s="59" t="s">
        <v>1</v>
      </c>
      <c r="N146" s="60" t="s">
        <v>40</v>
      </c>
      <c r="O146" s="60" t="s">
        <v>255</v>
      </c>
      <c r="P146" s="60" t="s">
        <v>256</v>
      </c>
      <c r="Q146" s="60" t="s">
        <v>257</v>
      </c>
      <c r="R146" s="60" t="s">
        <v>258</v>
      </c>
      <c r="S146" s="60" t="s">
        <v>259</v>
      </c>
      <c r="T146" s="61" t="s">
        <v>260</v>
      </c>
    </row>
    <row r="147" spans="2:65" s="1" customFormat="1" ht="22.9" customHeight="1">
      <c r="B147" s="32"/>
      <c r="C147" s="64" t="s">
        <v>261</v>
      </c>
      <c r="J147" s="120">
        <f>BK147</f>
        <v>0</v>
      </c>
      <c r="L147" s="32"/>
      <c r="M147" s="62"/>
      <c r="N147" s="53"/>
      <c r="O147" s="53"/>
      <c r="P147" s="121">
        <f>P148+P688+P1181+P1199</f>
        <v>0</v>
      </c>
      <c r="Q147" s="53"/>
      <c r="R147" s="121">
        <f>R148+R688+R1181+R1199</f>
        <v>1051.6919534299998</v>
      </c>
      <c r="S147" s="53"/>
      <c r="T147" s="122">
        <f>T148+T688+T1181+T1199</f>
        <v>4.9010000000000004E-4</v>
      </c>
      <c r="AT147" s="17" t="s">
        <v>75</v>
      </c>
      <c r="AU147" s="17" t="s">
        <v>221</v>
      </c>
      <c r="BK147" s="123">
        <f>BK148+BK688+BK1181+BK1199</f>
        <v>0</v>
      </c>
    </row>
    <row r="148" spans="2:65" s="11" customFormat="1" ht="25.9" customHeight="1">
      <c r="B148" s="124"/>
      <c r="D148" s="125" t="s">
        <v>75</v>
      </c>
      <c r="E148" s="126" t="s">
        <v>262</v>
      </c>
      <c r="F148" s="126" t="s">
        <v>263</v>
      </c>
      <c r="I148" s="127"/>
      <c r="J148" s="128">
        <f>BK148</f>
        <v>0</v>
      </c>
      <c r="L148" s="124"/>
      <c r="M148" s="129"/>
      <c r="P148" s="130">
        <f>P149+P202+P244+P321+P408+P432+P582+P681</f>
        <v>0</v>
      </c>
      <c r="R148" s="130">
        <f>R149+R202+R244+R321+R408+R432+R582+R681</f>
        <v>990.42555134999986</v>
      </c>
      <c r="T148" s="131">
        <f>T149+T202+T244+T321+T408+T432+T582+T681</f>
        <v>4.9010000000000004E-4</v>
      </c>
      <c r="AR148" s="125" t="s">
        <v>83</v>
      </c>
      <c r="AT148" s="132" t="s">
        <v>75</v>
      </c>
      <c r="AU148" s="132" t="s">
        <v>76</v>
      </c>
      <c r="AY148" s="125" t="s">
        <v>264</v>
      </c>
      <c r="BK148" s="133">
        <f>BK149+BK202+BK244+BK321+BK408+BK432+BK582+BK681</f>
        <v>0</v>
      </c>
    </row>
    <row r="149" spans="2:65" s="11" customFormat="1" ht="22.9" customHeight="1">
      <c r="B149" s="124"/>
      <c r="D149" s="125" t="s">
        <v>75</v>
      </c>
      <c r="E149" s="134" t="s">
        <v>83</v>
      </c>
      <c r="F149" s="134" t="s">
        <v>265</v>
      </c>
      <c r="I149" s="127"/>
      <c r="J149" s="135">
        <f>BK149</f>
        <v>0</v>
      </c>
      <c r="L149" s="124"/>
      <c r="M149" s="129"/>
      <c r="P149" s="130">
        <f>SUM(P150:P201)</f>
        <v>0</v>
      </c>
      <c r="R149" s="130">
        <f>SUM(R150:R201)</f>
        <v>7.1999999999999998E-3</v>
      </c>
      <c r="T149" s="131">
        <f>SUM(T150:T201)</f>
        <v>0</v>
      </c>
      <c r="AR149" s="125" t="s">
        <v>83</v>
      </c>
      <c r="AT149" s="132" t="s">
        <v>75</v>
      </c>
      <c r="AU149" s="132" t="s">
        <v>83</v>
      </c>
      <c r="AY149" s="125" t="s">
        <v>264</v>
      </c>
      <c r="BK149" s="133">
        <f>SUM(BK150:BK201)</f>
        <v>0</v>
      </c>
    </row>
    <row r="150" spans="2:65" s="1" customFormat="1" ht="16.5" customHeight="1">
      <c r="B150" s="136"/>
      <c r="C150" s="137" t="s">
        <v>83</v>
      </c>
      <c r="D150" s="137" t="s">
        <v>266</v>
      </c>
      <c r="E150" s="138" t="s">
        <v>267</v>
      </c>
      <c r="F150" s="139" t="s">
        <v>268</v>
      </c>
      <c r="G150" s="140" t="s">
        <v>269</v>
      </c>
      <c r="H150" s="141">
        <v>240</v>
      </c>
      <c r="I150" s="142"/>
      <c r="J150" s="143">
        <f>ROUND(I150*H150,2)</f>
        <v>0</v>
      </c>
      <c r="K150" s="139" t="s">
        <v>270</v>
      </c>
      <c r="L150" s="32"/>
      <c r="M150" s="144" t="s">
        <v>1</v>
      </c>
      <c r="N150" s="145" t="s">
        <v>42</v>
      </c>
      <c r="P150" s="146">
        <f>O150*H150</f>
        <v>0</v>
      </c>
      <c r="Q150" s="146">
        <v>3.0000000000000001E-5</v>
      </c>
      <c r="R150" s="146">
        <f>Q150*H150</f>
        <v>7.1999999999999998E-3</v>
      </c>
      <c r="S150" s="146">
        <v>0</v>
      </c>
      <c r="T150" s="147">
        <f>S150*H150</f>
        <v>0</v>
      </c>
      <c r="AR150" s="148" t="s">
        <v>271</v>
      </c>
      <c r="AT150" s="148" t="s">
        <v>266</v>
      </c>
      <c r="AU150" s="148" t="s">
        <v>89</v>
      </c>
      <c r="AY150" s="17" t="s">
        <v>264</v>
      </c>
      <c r="BE150" s="149">
        <f>IF(N150="základní",J150,0)</f>
        <v>0</v>
      </c>
      <c r="BF150" s="149">
        <f>IF(N150="snížená",J150,0)</f>
        <v>0</v>
      </c>
      <c r="BG150" s="149">
        <f>IF(N150="zákl. přenesená",J150,0)</f>
        <v>0</v>
      </c>
      <c r="BH150" s="149">
        <f>IF(N150="sníž. přenesená",J150,0)</f>
        <v>0</v>
      </c>
      <c r="BI150" s="149">
        <f>IF(N150="nulová",J150,0)</f>
        <v>0</v>
      </c>
      <c r="BJ150" s="17" t="s">
        <v>89</v>
      </c>
      <c r="BK150" s="149">
        <f>ROUND(I150*H150,2)</f>
        <v>0</v>
      </c>
      <c r="BL150" s="17" t="s">
        <v>271</v>
      </c>
      <c r="BM150" s="148" t="s">
        <v>272</v>
      </c>
    </row>
    <row r="151" spans="2:65" s="1" customFormat="1" ht="11.25">
      <c r="B151" s="32"/>
      <c r="D151" s="150" t="s">
        <v>273</v>
      </c>
      <c r="F151" s="151" t="s">
        <v>274</v>
      </c>
      <c r="I151" s="152"/>
      <c r="L151" s="32"/>
      <c r="M151" s="153"/>
      <c r="T151" s="56"/>
      <c r="AT151" s="17" t="s">
        <v>273</v>
      </c>
      <c r="AU151" s="17" t="s">
        <v>89</v>
      </c>
    </row>
    <row r="152" spans="2:65" s="1" customFormat="1" ht="19.5">
      <c r="B152" s="32"/>
      <c r="D152" s="154" t="s">
        <v>275</v>
      </c>
      <c r="F152" s="155" t="s">
        <v>276</v>
      </c>
      <c r="I152" s="152"/>
      <c r="L152" s="32"/>
      <c r="M152" s="153"/>
      <c r="T152" s="56"/>
      <c r="AT152" s="17" t="s">
        <v>275</v>
      </c>
      <c r="AU152" s="17" t="s">
        <v>89</v>
      </c>
    </row>
    <row r="153" spans="2:65" s="12" customFormat="1" ht="11.25">
      <c r="B153" s="156"/>
      <c r="D153" s="154" t="s">
        <v>277</v>
      </c>
      <c r="E153" s="157" t="s">
        <v>1</v>
      </c>
      <c r="F153" s="158" t="s">
        <v>278</v>
      </c>
      <c r="H153" s="159">
        <v>240</v>
      </c>
      <c r="I153" s="160"/>
      <c r="L153" s="156"/>
      <c r="M153" s="161"/>
      <c r="T153" s="162"/>
      <c r="AT153" s="157" t="s">
        <v>277</v>
      </c>
      <c r="AU153" s="157" t="s">
        <v>89</v>
      </c>
      <c r="AV153" s="12" t="s">
        <v>89</v>
      </c>
      <c r="AW153" s="12" t="s">
        <v>32</v>
      </c>
      <c r="AX153" s="12" t="s">
        <v>76</v>
      </c>
      <c r="AY153" s="157" t="s">
        <v>264</v>
      </c>
    </row>
    <row r="154" spans="2:65" s="13" customFormat="1" ht="11.25">
      <c r="B154" s="163"/>
      <c r="D154" s="154" t="s">
        <v>277</v>
      </c>
      <c r="E154" s="164" t="s">
        <v>1</v>
      </c>
      <c r="F154" s="165" t="s">
        <v>279</v>
      </c>
      <c r="H154" s="166">
        <v>240</v>
      </c>
      <c r="I154" s="167"/>
      <c r="L154" s="163"/>
      <c r="M154" s="168"/>
      <c r="T154" s="169"/>
      <c r="AT154" s="164" t="s">
        <v>277</v>
      </c>
      <c r="AU154" s="164" t="s">
        <v>89</v>
      </c>
      <c r="AV154" s="13" t="s">
        <v>271</v>
      </c>
      <c r="AW154" s="13" t="s">
        <v>32</v>
      </c>
      <c r="AX154" s="13" t="s">
        <v>83</v>
      </c>
      <c r="AY154" s="164" t="s">
        <v>264</v>
      </c>
    </row>
    <row r="155" spans="2:65" s="1" customFormat="1" ht="21.75" customHeight="1">
      <c r="B155" s="136"/>
      <c r="C155" s="137" t="s">
        <v>89</v>
      </c>
      <c r="D155" s="137" t="s">
        <v>266</v>
      </c>
      <c r="E155" s="138" t="s">
        <v>280</v>
      </c>
      <c r="F155" s="139" t="s">
        <v>281</v>
      </c>
      <c r="G155" s="140" t="s">
        <v>282</v>
      </c>
      <c r="H155" s="141">
        <v>456.51299999999998</v>
      </c>
      <c r="I155" s="142"/>
      <c r="J155" s="143">
        <f>ROUND(I155*H155,2)</f>
        <v>0</v>
      </c>
      <c r="K155" s="139" t="s">
        <v>270</v>
      </c>
      <c r="L155" s="32"/>
      <c r="M155" s="144" t="s">
        <v>1</v>
      </c>
      <c r="N155" s="145" t="s">
        <v>42</v>
      </c>
      <c r="P155" s="146">
        <f>O155*H155</f>
        <v>0</v>
      </c>
      <c r="Q155" s="146">
        <v>0</v>
      </c>
      <c r="R155" s="146">
        <f>Q155*H155</f>
        <v>0</v>
      </c>
      <c r="S155" s="146">
        <v>0</v>
      </c>
      <c r="T155" s="147">
        <f>S155*H155</f>
        <v>0</v>
      </c>
      <c r="AR155" s="148" t="s">
        <v>271</v>
      </c>
      <c r="AT155" s="148" t="s">
        <v>266</v>
      </c>
      <c r="AU155" s="148" t="s">
        <v>89</v>
      </c>
      <c r="AY155" s="17" t="s">
        <v>264</v>
      </c>
      <c r="BE155" s="149">
        <f>IF(N155="základní",J155,0)</f>
        <v>0</v>
      </c>
      <c r="BF155" s="149">
        <f>IF(N155="snížená",J155,0)</f>
        <v>0</v>
      </c>
      <c r="BG155" s="149">
        <f>IF(N155="zákl. přenesená",J155,0)</f>
        <v>0</v>
      </c>
      <c r="BH155" s="149">
        <f>IF(N155="sníž. přenesená",J155,0)</f>
        <v>0</v>
      </c>
      <c r="BI155" s="149">
        <f>IF(N155="nulová",J155,0)</f>
        <v>0</v>
      </c>
      <c r="BJ155" s="17" t="s">
        <v>89</v>
      </c>
      <c r="BK155" s="149">
        <f>ROUND(I155*H155,2)</f>
        <v>0</v>
      </c>
      <c r="BL155" s="17" t="s">
        <v>271</v>
      </c>
      <c r="BM155" s="148" t="s">
        <v>283</v>
      </c>
    </row>
    <row r="156" spans="2:65" s="1" customFormat="1" ht="11.25">
      <c r="B156" s="32"/>
      <c r="D156" s="150" t="s">
        <v>273</v>
      </c>
      <c r="F156" s="151" t="s">
        <v>284</v>
      </c>
      <c r="I156" s="152"/>
      <c r="L156" s="32"/>
      <c r="M156" s="153"/>
      <c r="T156" s="56"/>
      <c r="AT156" s="17" t="s">
        <v>273</v>
      </c>
      <c r="AU156" s="17" t="s">
        <v>89</v>
      </c>
    </row>
    <row r="157" spans="2:65" s="12" customFormat="1" ht="11.25">
      <c r="B157" s="156"/>
      <c r="D157" s="154" t="s">
        <v>277</v>
      </c>
      <c r="E157" s="157" t="s">
        <v>1</v>
      </c>
      <c r="F157" s="158" t="s">
        <v>3090</v>
      </c>
      <c r="H157" s="159">
        <v>121.5</v>
      </c>
      <c r="I157" s="160"/>
      <c r="L157" s="156"/>
      <c r="M157" s="161"/>
      <c r="T157" s="162"/>
      <c r="AT157" s="157" t="s">
        <v>277</v>
      </c>
      <c r="AU157" s="157" t="s">
        <v>89</v>
      </c>
      <c r="AV157" s="12" t="s">
        <v>89</v>
      </c>
      <c r="AW157" s="12" t="s">
        <v>32</v>
      </c>
      <c r="AX157" s="12" t="s">
        <v>76</v>
      </c>
      <c r="AY157" s="157" t="s">
        <v>264</v>
      </c>
    </row>
    <row r="158" spans="2:65" s="12" customFormat="1" ht="11.25">
      <c r="B158" s="156"/>
      <c r="D158" s="154" t="s">
        <v>277</v>
      </c>
      <c r="E158" s="157" t="s">
        <v>1</v>
      </c>
      <c r="F158" s="158" t="s">
        <v>286</v>
      </c>
      <c r="H158" s="159">
        <v>335.01299999999998</v>
      </c>
      <c r="I158" s="160"/>
      <c r="L158" s="156"/>
      <c r="M158" s="161"/>
      <c r="T158" s="162"/>
      <c r="AT158" s="157" t="s">
        <v>277</v>
      </c>
      <c r="AU158" s="157" t="s">
        <v>89</v>
      </c>
      <c r="AV158" s="12" t="s">
        <v>89</v>
      </c>
      <c r="AW158" s="12" t="s">
        <v>32</v>
      </c>
      <c r="AX158" s="12" t="s">
        <v>76</v>
      </c>
      <c r="AY158" s="157" t="s">
        <v>264</v>
      </c>
    </row>
    <row r="159" spans="2:65" s="13" customFormat="1" ht="11.25">
      <c r="B159" s="163"/>
      <c r="D159" s="154" t="s">
        <v>277</v>
      </c>
      <c r="E159" s="164" t="s">
        <v>1</v>
      </c>
      <c r="F159" s="165" t="s">
        <v>279</v>
      </c>
      <c r="H159" s="166">
        <v>456.51299999999998</v>
      </c>
      <c r="I159" s="167"/>
      <c r="L159" s="163"/>
      <c r="M159" s="168"/>
      <c r="T159" s="169"/>
      <c r="AT159" s="164" t="s">
        <v>277</v>
      </c>
      <c r="AU159" s="164" t="s">
        <v>89</v>
      </c>
      <c r="AV159" s="13" t="s">
        <v>271</v>
      </c>
      <c r="AW159" s="13" t="s">
        <v>32</v>
      </c>
      <c r="AX159" s="13" t="s">
        <v>83</v>
      </c>
      <c r="AY159" s="164" t="s">
        <v>264</v>
      </c>
    </row>
    <row r="160" spans="2:65" s="1" customFormat="1" ht="21.75" customHeight="1">
      <c r="B160" s="136"/>
      <c r="C160" s="137" t="s">
        <v>96</v>
      </c>
      <c r="D160" s="137" t="s">
        <v>266</v>
      </c>
      <c r="E160" s="138" t="s">
        <v>287</v>
      </c>
      <c r="F160" s="139" t="s">
        <v>288</v>
      </c>
      <c r="G160" s="140" t="s">
        <v>282</v>
      </c>
      <c r="H160" s="141">
        <v>167.65100000000001</v>
      </c>
      <c r="I160" s="142"/>
      <c r="J160" s="143">
        <f>ROUND(I160*H160,2)</f>
        <v>0</v>
      </c>
      <c r="K160" s="139" t="s">
        <v>270</v>
      </c>
      <c r="L160" s="32"/>
      <c r="M160" s="144" t="s">
        <v>1</v>
      </c>
      <c r="N160" s="145" t="s">
        <v>42</v>
      </c>
      <c r="P160" s="146">
        <f>O160*H160</f>
        <v>0</v>
      </c>
      <c r="Q160" s="146">
        <v>0</v>
      </c>
      <c r="R160" s="146">
        <f>Q160*H160</f>
        <v>0</v>
      </c>
      <c r="S160" s="146">
        <v>0</v>
      </c>
      <c r="T160" s="147">
        <f>S160*H160</f>
        <v>0</v>
      </c>
      <c r="AR160" s="148" t="s">
        <v>271</v>
      </c>
      <c r="AT160" s="148" t="s">
        <v>266</v>
      </c>
      <c r="AU160" s="148" t="s">
        <v>89</v>
      </c>
      <c r="AY160" s="17" t="s">
        <v>264</v>
      </c>
      <c r="BE160" s="149">
        <f>IF(N160="základní",J160,0)</f>
        <v>0</v>
      </c>
      <c r="BF160" s="149">
        <f>IF(N160="snížená",J160,0)</f>
        <v>0</v>
      </c>
      <c r="BG160" s="149">
        <f>IF(N160="zákl. přenesená",J160,0)</f>
        <v>0</v>
      </c>
      <c r="BH160" s="149">
        <f>IF(N160="sníž. přenesená",J160,0)</f>
        <v>0</v>
      </c>
      <c r="BI160" s="149">
        <f>IF(N160="nulová",J160,0)</f>
        <v>0</v>
      </c>
      <c r="BJ160" s="17" t="s">
        <v>89</v>
      </c>
      <c r="BK160" s="149">
        <f>ROUND(I160*H160,2)</f>
        <v>0</v>
      </c>
      <c r="BL160" s="17" t="s">
        <v>271</v>
      </c>
      <c r="BM160" s="148" t="s">
        <v>289</v>
      </c>
    </row>
    <row r="161" spans="2:65" s="1" customFormat="1" ht="11.25">
      <c r="B161" s="32"/>
      <c r="D161" s="150" t="s">
        <v>273</v>
      </c>
      <c r="F161" s="151" t="s">
        <v>290</v>
      </c>
      <c r="I161" s="152"/>
      <c r="L161" s="32"/>
      <c r="M161" s="153"/>
      <c r="T161" s="56"/>
      <c r="AT161" s="17" t="s">
        <v>273</v>
      </c>
      <c r="AU161" s="17" t="s">
        <v>89</v>
      </c>
    </row>
    <row r="162" spans="2:65" s="12" customFormat="1" ht="11.25">
      <c r="B162" s="156"/>
      <c r="D162" s="154" t="s">
        <v>277</v>
      </c>
      <c r="E162" s="157" t="s">
        <v>1</v>
      </c>
      <c r="F162" s="158" t="s">
        <v>291</v>
      </c>
      <c r="H162" s="159">
        <v>167.65100000000001</v>
      </c>
      <c r="I162" s="160"/>
      <c r="L162" s="156"/>
      <c r="M162" s="161"/>
      <c r="T162" s="162"/>
      <c r="AT162" s="157" t="s">
        <v>277</v>
      </c>
      <c r="AU162" s="157" t="s">
        <v>89</v>
      </c>
      <c r="AV162" s="12" t="s">
        <v>89</v>
      </c>
      <c r="AW162" s="12" t="s">
        <v>32</v>
      </c>
      <c r="AX162" s="12" t="s">
        <v>76</v>
      </c>
      <c r="AY162" s="157" t="s">
        <v>264</v>
      </c>
    </row>
    <row r="163" spans="2:65" s="13" customFormat="1" ht="11.25">
      <c r="B163" s="163"/>
      <c r="D163" s="154" t="s">
        <v>277</v>
      </c>
      <c r="E163" s="164" t="s">
        <v>1</v>
      </c>
      <c r="F163" s="165" t="s">
        <v>279</v>
      </c>
      <c r="H163" s="166">
        <v>167.65100000000001</v>
      </c>
      <c r="I163" s="167"/>
      <c r="L163" s="163"/>
      <c r="M163" s="168"/>
      <c r="T163" s="169"/>
      <c r="AT163" s="164" t="s">
        <v>277</v>
      </c>
      <c r="AU163" s="164" t="s">
        <v>89</v>
      </c>
      <c r="AV163" s="13" t="s">
        <v>271</v>
      </c>
      <c r="AW163" s="13" t="s">
        <v>32</v>
      </c>
      <c r="AX163" s="13" t="s">
        <v>83</v>
      </c>
      <c r="AY163" s="164" t="s">
        <v>264</v>
      </c>
    </row>
    <row r="164" spans="2:65" s="1" customFormat="1" ht="21.75" customHeight="1">
      <c r="B164" s="136"/>
      <c r="C164" s="137" t="s">
        <v>271</v>
      </c>
      <c r="D164" s="137" t="s">
        <v>266</v>
      </c>
      <c r="E164" s="138" t="s">
        <v>292</v>
      </c>
      <c r="F164" s="139" t="s">
        <v>293</v>
      </c>
      <c r="G164" s="140" t="s">
        <v>282</v>
      </c>
      <c r="H164" s="141">
        <v>624.16399999999999</v>
      </c>
      <c r="I164" s="142"/>
      <c r="J164" s="143">
        <f>ROUND(I164*H164,2)</f>
        <v>0</v>
      </c>
      <c r="K164" s="139" t="s">
        <v>270</v>
      </c>
      <c r="L164" s="32"/>
      <c r="M164" s="144" t="s">
        <v>1</v>
      </c>
      <c r="N164" s="145" t="s">
        <v>42</v>
      </c>
      <c r="P164" s="146">
        <f>O164*H164</f>
        <v>0</v>
      </c>
      <c r="Q164" s="146">
        <v>0</v>
      </c>
      <c r="R164" s="146">
        <f>Q164*H164</f>
        <v>0</v>
      </c>
      <c r="S164" s="146">
        <v>0</v>
      </c>
      <c r="T164" s="147">
        <f>S164*H164</f>
        <v>0</v>
      </c>
      <c r="AR164" s="148" t="s">
        <v>271</v>
      </c>
      <c r="AT164" s="148" t="s">
        <v>266</v>
      </c>
      <c r="AU164" s="148" t="s">
        <v>89</v>
      </c>
      <c r="AY164" s="17" t="s">
        <v>264</v>
      </c>
      <c r="BE164" s="149">
        <f>IF(N164="základní",J164,0)</f>
        <v>0</v>
      </c>
      <c r="BF164" s="149">
        <f>IF(N164="snížená",J164,0)</f>
        <v>0</v>
      </c>
      <c r="BG164" s="149">
        <f>IF(N164="zákl. přenesená",J164,0)</f>
        <v>0</v>
      </c>
      <c r="BH164" s="149">
        <f>IF(N164="sníž. přenesená",J164,0)</f>
        <v>0</v>
      </c>
      <c r="BI164" s="149">
        <f>IF(N164="nulová",J164,0)</f>
        <v>0</v>
      </c>
      <c r="BJ164" s="17" t="s">
        <v>89</v>
      </c>
      <c r="BK164" s="149">
        <f>ROUND(I164*H164,2)</f>
        <v>0</v>
      </c>
      <c r="BL164" s="17" t="s">
        <v>271</v>
      </c>
      <c r="BM164" s="148" t="s">
        <v>294</v>
      </c>
    </row>
    <row r="165" spans="2:65" s="1" customFormat="1" ht="11.25">
      <c r="B165" s="32"/>
      <c r="D165" s="150" t="s">
        <v>273</v>
      </c>
      <c r="F165" s="151" t="s">
        <v>295</v>
      </c>
      <c r="I165" s="152"/>
      <c r="L165" s="32"/>
      <c r="M165" s="153"/>
      <c r="T165" s="56"/>
      <c r="AT165" s="17" t="s">
        <v>273</v>
      </c>
      <c r="AU165" s="17" t="s">
        <v>89</v>
      </c>
    </row>
    <row r="166" spans="2:65" s="14" customFormat="1" ht="11.25">
      <c r="B166" s="170"/>
      <c r="D166" s="154" t="s">
        <v>277</v>
      </c>
      <c r="E166" s="171" t="s">
        <v>1</v>
      </c>
      <c r="F166" s="172" t="s">
        <v>296</v>
      </c>
      <c r="H166" s="171" t="s">
        <v>1</v>
      </c>
      <c r="I166" s="173"/>
      <c r="L166" s="170"/>
      <c r="M166" s="174"/>
      <c r="T166" s="175"/>
      <c r="AT166" s="171" t="s">
        <v>277</v>
      </c>
      <c r="AU166" s="171" t="s">
        <v>89</v>
      </c>
      <c r="AV166" s="14" t="s">
        <v>83</v>
      </c>
      <c r="AW166" s="14" t="s">
        <v>32</v>
      </c>
      <c r="AX166" s="14" t="s">
        <v>76</v>
      </c>
      <c r="AY166" s="171" t="s">
        <v>264</v>
      </c>
    </row>
    <row r="167" spans="2:65" s="12" customFormat="1" ht="11.25">
      <c r="B167" s="156"/>
      <c r="D167" s="154" t="s">
        <v>277</v>
      </c>
      <c r="E167" s="157" t="s">
        <v>1</v>
      </c>
      <c r="F167" s="158" t="s">
        <v>3090</v>
      </c>
      <c r="H167" s="159">
        <v>121.5</v>
      </c>
      <c r="I167" s="160"/>
      <c r="L167" s="156"/>
      <c r="M167" s="161"/>
      <c r="T167" s="162"/>
      <c r="AT167" s="157" t="s">
        <v>277</v>
      </c>
      <c r="AU167" s="157" t="s">
        <v>89</v>
      </c>
      <c r="AV167" s="12" t="s">
        <v>89</v>
      </c>
      <c r="AW167" s="12" t="s">
        <v>32</v>
      </c>
      <c r="AX167" s="12" t="s">
        <v>76</v>
      </c>
      <c r="AY167" s="157" t="s">
        <v>264</v>
      </c>
    </row>
    <row r="168" spans="2:65" s="12" customFormat="1" ht="11.25">
      <c r="B168" s="156"/>
      <c r="D168" s="154" t="s">
        <v>277</v>
      </c>
      <c r="E168" s="157" t="s">
        <v>1</v>
      </c>
      <c r="F168" s="158" t="s">
        <v>286</v>
      </c>
      <c r="H168" s="159">
        <v>335.01299999999998</v>
      </c>
      <c r="I168" s="160"/>
      <c r="L168" s="156"/>
      <c r="M168" s="161"/>
      <c r="T168" s="162"/>
      <c r="AT168" s="157" t="s">
        <v>277</v>
      </c>
      <c r="AU168" s="157" t="s">
        <v>89</v>
      </c>
      <c r="AV168" s="12" t="s">
        <v>89</v>
      </c>
      <c r="AW168" s="12" t="s">
        <v>32</v>
      </c>
      <c r="AX168" s="12" t="s">
        <v>76</v>
      </c>
      <c r="AY168" s="157" t="s">
        <v>264</v>
      </c>
    </row>
    <row r="169" spans="2:65" s="12" customFormat="1" ht="11.25">
      <c r="B169" s="156"/>
      <c r="D169" s="154" t="s">
        <v>277</v>
      </c>
      <c r="E169" s="157" t="s">
        <v>1</v>
      </c>
      <c r="F169" s="158" t="s">
        <v>291</v>
      </c>
      <c r="H169" s="159">
        <v>167.65100000000001</v>
      </c>
      <c r="I169" s="160"/>
      <c r="L169" s="156"/>
      <c r="M169" s="161"/>
      <c r="T169" s="162"/>
      <c r="AT169" s="157" t="s">
        <v>277</v>
      </c>
      <c r="AU169" s="157" t="s">
        <v>89</v>
      </c>
      <c r="AV169" s="12" t="s">
        <v>89</v>
      </c>
      <c r="AW169" s="12" t="s">
        <v>32</v>
      </c>
      <c r="AX169" s="12" t="s">
        <v>76</v>
      </c>
      <c r="AY169" s="157" t="s">
        <v>264</v>
      </c>
    </row>
    <row r="170" spans="2:65" s="13" customFormat="1" ht="11.25">
      <c r="B170" s="163"/>
      <c r="D170" s="154" t="s">
        <v>277</v>
      </c>
      <c r="E170" s="164" t="s">
        <v>1</v>
      </c>
      <c r="F170" s="165" t="s">
        <v>279</v>
      </c>
      <c r="H170" s="166">
        <v>624.16399999999999</v>
      </c>
      <c r="I170" s="167"/>
      <c r="L170" s="163"/>
      <c r="M170" s="168"/>
      <c r="T170" s="169"/>
      <c r="AT170" s="164" t="s">
        <v>277</v>
      </c>
      <c r="AU170" s="164" t="s">
        <v>89</v>
      </c>
      <c r="AV170" s="13" t="s">
        <v>271</v>
      </c>
      <c r="AW170" s="13" t="s">
        <v>32</v>
      </c>
      <c r="AX170" s="13" t="s">
        <v>83</v>
      </c>
      <c r="AY170" s="164" t="s">
        <v>264</v>
      </c>
    </row>
    <row r="171" spans="2:65" s="1" customFormat="1" ht="24.2" customHeight="1">
      <c r="B171" s="136"/>
      <c r="C171" s="137" t="s">
        <v>297</v>
      </c>
      <c r="D171" s="137" t="s">
        <v>266</v>
      </c>
      <c r="E171" s="138" t="s">
        <v>298</v>
      </c>
      <c r="F171" s="139" t="s">
        <v>299</v>
      </c>
      <c r="G171" s="140" t="s">
        <v>282</v>
      </c>
      <c r="H171" s="141">
        <v>6241.64</v>
      </c>
      <c r="I171" s="142"/>
      <c r="J171" s="143">
        <f>ROUND(I171*H171,2)</f>
        <v>0</v>
      </c>
      <c r="K171" s="139" t="s">
        <v>270</v>
      </c>
      <c r="L171" s="32"/>
      <c r="M171" s="144" t="s">
        <v>1</v>
      </c>
      <c r="N171" s="145" t="s">
        <v>42</v>
      </c>
      <c r="P171" s="146">
        <f>O171*H171</f>
        <v>0</v>
      </c>
      <c r="Q171" s="146">
        <v>0</v>
      </c>
      <c r="R171" s="146">
        <f>Q171*H171</f>
        <v>0</v>
      </c>
      <c r="S171" s="146">
        <v>0</v>
      </c>
      <c r="T171" s="147">
        <f>S171*H171</f>
        <v>0</v>
      </c>
      <c r="AR171" s="148" t="s">
        <v>271</v>
      </c>
      <c r="AT171" s="148" t="s">
        <v>266</v>
      </c>
      <c r="AU171" s="148" t="s">
        <v>89</v>
      </c>
      <c r="AY171" s="17" t="s">
        <v>264</v>
      </c>
      <c r="BE171" s="149">
        <f>IF(N171="základní",J171,0)</f>
        <v>0</v>
      </c>
      <c r="BF171" s="149">
        <f>IF(N171="snížená",J171,0)</f>
        <v>0</v>
      </c>
      <c r="BG171" s="149">
        <f>IF(N171="zákl. přenesená",J171,0)</f>
        <v>0</v>
      </c>
      <c r="BH171" s="149">
        <f>IF(N171="sníž. přenesená",J171,0)</f>
        <v>0</v>
      </c>
      <c r="BI171" s="149">
        <f>IF(N171="nulová",J171,0)</f>
        <v>0</v>
      </c>
      <c r="BJ171" s="17" t="s">
        <v>89</v>
      </c>
      <c r="BK171" s="149">
        <f>ROUND(I171*H171,2)</f>
        <v>0</v>
      </c>
      <c r="BL171" s="17" t="s">
        <v>271</v>
      </c>
      <c r="BM171" s="148" t="s">
        <v>300</v>
      </c>
    </row>
    <row r="172" spans="2:65" s="1" customFormat="1" ht="11.25">
      <c r="B172" s="32"/>
      <c r="D172" s="150" t="s">
        <v>273</v>
      </c>
      <c r="F172" s="151" t="s">
        <v>301</v>
      </c>
      <c r="I172" s="152"/>
      <c r="L172" s="32"/>
      <c r="M172" s="153"/>
      <c r="T172" s="56"/>
      <c r="AT172" s="17" t="s">
        <v>273</v>
      </c>
      <c r="AU172" s="17" t="s">
        <v>89</v>
      </c>
    </row>
    <row r="173" spans="2:65" s="12" customFormat="1" ht="11.25">
      <c r="B173" s="156"/>
      <c r="D173" s="154" t="s">
        <v>277</v>
      </c>
      <c r="F173" s="158" t="s">
        <v>3091</v>
      </c>
      <c r="H173" s="159">
        <v>6241.64</v>
      </c>
      <c r="I173" s="160"/>
      <c r="L173" s="156"/>
      <c r="M173" s="161"/>
      <c r="T173" s="162"/>
      <c r="AT173" s="157" t="s">
        <v>277</v>
      </c>
      <c r="AU173" s="157" t="s">
        <v>89</v>
      </c>
      <c r="AV173" s="12" t="s">
        <v>89</v>
      </c>
      <c r="AW173" s="12" t="s">
        <v>3</v>
      </c>
      <c r="AX173" s="12" t="s">
        <v>83</v>
      </c>
      <c r="AY173" s="157" t="s">
        <v>264</v>
      </c>
    </row>
    <row r="174" spans="2:65" s="1" customFormat="1" ht="16.5" customHeight="1">
      <c r="B174" s="136"/>
      <c r="C174" s="137" t="s">
        <v>303</v>
      </c>
      <c r="D174" s="137" t="s">
        <v>266</v>
      </c>
      <c r="E174" s="138" t="s">
        <v>304</v>
      </c>
      <c r="F174" s="139" t="s">
        <v>305</v>
      </c>
      <c r="G174" s="140" t="s">
        <v>282</v>
      </c>
      <c r="H174" s="141">
        <v>80.2</v>
      </c>
      <c r="I174" s="142"/>
      <c r="J174" s="143">
        <f>ROUND(I174*H174,2)</f>
        <v>0</v>
      </c>
      <c r="K174" s="139" t="s">
        <v>270</v>
      </c>
      <c r="L174" s="32"/>
      <c r="M174" s="144" t="s">
        <v>1</v>
      </c>
      <c r="N174" s="145" t="s">
        <v>42</v>
      </c>
      <c r="P174" s="146">
        <f>O174*H174</f>
        <v>0</v>
      </c>
      <c r="Q174" s="146">
        <v>0</v>
      </c>
      <c r="R174" s="146">
        <f>Q174*H174</f>
        <v>0</v>
      </c>
      <c r="S174" s="146">
        <v>0</v>
      </c>
      <c r="T174" s="147">
        <f>S174*H174</f>
        <v>0</v>
      </c>
      <c r="AR174" s="148" t="s">
        <v>271</v>
      </c>
      <c r="AT174" s="148" t="s">
        <v>266</v>
      </c>
      <c r="AU174" s="148" t="s">
        <v>89</v>
      </c>
      <c r="AY174" s="17" t="s">
        <v>264</v>
      </c>
      <c r="BE174" s="149">
        <f>IF(N174="základní",J174,0)</f>
        <v>0</v>
      </c>
      <c r="BF174" s="149">
        <f>IF(N174="snížená",J174,0)</f>
        <v>0</v>
      </c>
      <c r="BG174" s="149">
        <f>IF(N174="zákl. přenesená",J174,0)</f>
        <v>0</v>
      </c>
      <c r="BH174" s="149">
        <f>IF(N174="sníž. přenesená",J174,0)</f>
        <v>0</v>
      </c>
      <c r="BI174" s="149">
        <f>IF(N174="nulová",J174,0)</f>
        <v>0</v>
      </c>
      <c r="BJ174" s="17" t="s">
        <v>89</v>
      </c>
      <c r="BK174" s="149">
        <f>ROUND(I174*H174,2)</f>
        <v>0</v>
      </c>
      <c r="BL174" s="17" t="s">
        <v>271</v>
      </c>
      <c r="BM174" s="148" t="s">
        <v>306</v>
      </c>
    </row>
    <row r="175" spans="2:65" s="1" customFormat="1" ht="11.25">
      <c r="B175" s="32"/>
      <c r="D175" s="150" t="s">
        <v>273</v>
      </c>
      <c r="F175" s="151" t="s">
        <v>307</v>
      </c>
      <c r="I175" s="152"/>
      <c r="L175" s="32"/>
      <c r="M175" s="153"/>
      <c r="T175" s="56"/>
      <c r="AT175" s="17" t="s">
        <v>273</v>
      </c>
      <c r="AU175" s="17" t="s">
        <v>89</v>
      </c>
    </row>
    <row r="176" spans="2:65" s="12" customFormat="1" ht="11.25">
      <c r="B176" s="156"/>
      <c r="D176" s="154" t="s">
        <v>277</v>
      </c>
      <c r="E176" s="157" t="s">
        <v>1</v>
      </c>
      <c r="F176" s="158" t="s">
        <v>3092</v>
      </c>
      <c r="H176" s="159">
        <v>80.2</v>
      </c>
      <c r="I176" s="160"/>
      <c r="L176" s="156"/>
      <c r="M176" s="161"/>
      <c r="T176" s="162"/>
      <c r="AT176" s="157" t="s">
        <v>277</v>
      </c>
      <c r="AU176" s="157" t="s">
        <v>89</v>
      </c>
      <c r="AV176" s="12" t="s">
        <v>89</v>
      </c>
      <c r="AW176" s="12" t="s">
        <v>32</v>
      </c>
      <c r="AX176" s="12" t="s">
        <v>76</v>
      </c>
      <c r="AY176" s="157" t="s">
        <v>264</v>
      </c>
    </row>
    <row r="177" spans="2:65" s="13" customFormat="1" ht="11.25">
      <c r="B177" s="163"/>
      <c r="D177" s="154" t="s">
        <v>277</v>
      </c>
      <c r="E177" s="164" t="s">
        <v>1</v>
      </c>
      <c r="F177" s="165" t="s">
        <v>279</v>
      </c>
      <c r="H177" s="166">
        <v>80.2</v>
      </c>
      <c r="I177" s="167"/>
      <c r="L177" s="163"/>
      <c r="M177" s="168"/>
      <c r="T177" s="169"/>
      <c r="AT177" s="164" t="s">
        <v>277</v>
      </c>
      <c r="AU177" s="164" t="s">
        <v>89</v>
      </c>
      <c r="AV177" s="13" t="s">
        <v>271</v>
      </c>
      <c r="AW177" s="13" t="s">
        <v>32</v>
      </c>
      <c r="AX177" s="13" t="s">
        <v>83</v>
      </c>
      <c r="AY177" s="164" t="s">
        <v>264</v>
      </c>
    </row>
    <row r="178" spans="2:65" s="1" customFormat="1" ht="16.5" customHeight="1">
      <c r="B178" s="136"/>
      <c r="C178" s="176" t="s">
        <v>309</v>
      </c>
      <c r="D178" s="176" t="s">
        <v>310</v>
      </c>
      <c r="E178" s="177" t="s">
        <v>311</v>
      </c>
      <c r="F178" s="178" t="s">
        <v>312</v>
      </c>
      <c r="G178" s="179" t="s">
        <v>282</v>
      </c>
      <c r="H178" s="180">
        <v>88.22</v>
      </c>
      <c r="I178" s="181"/>
      <c r="J178" s="182">
        <f>ROUND(I178*H178,2)</f>
        <v>0</v>
      </c>
      <c r="K178" s="178" t="s">
        <v>313</v>
      </c>
      <c r="L178" s="183"/>
      <c r="M178" s="184" t="s">
        <v>1</v>
      </c>
      <c r="N178" s="185" t="s">
        <v>42</v>
      </c>
      <c r="P178" s="146">
        <f>O178*H178</f>
        <v>0</v>
      </c>
      <c r="Q178" s="146">
        <v>0</v>
      </c>
      <c r="R178" s="146">
        <f>Q178*H178</f>
        <v>0</v>
      </c>
      <c r="S178" s="146">
        <v>0</v>
      </c>
      <c r="T178" s="147">
        <f>S178*H178</f>
        <v>0</v>
      </c>
      <c r="AR178" s="148" t="s">
        <v>314</v>
      </c>
      <c r="AT178" s="148" t="s">
        <v>310</v>
      </c>
      <c r="AU178" s="148" t="s">
        <v>89</v>
      </c>
      <c r="AY178" s="17" t="s">
        <v>264</v>
      </c>
      <c r="BE178" s="149">
        <f>IF(N178="základní",J178,0)</f>
        <v>0</v>
      </c>
      <c r="BF178" s="149">
        <f>IF(N178="snížená",J178,0)</f>
        <v>0</v>
      </c>
      <c r="BG178" s="149">
        <f>IF(N178="zákl. přenesená",J178,0)</f>
        <v>0</v>
      </c>
      <c r="BH178" s="149">
        <f>IF(N178="sníž. přenesená",J178,0)</f>
        <v>0</v>
      </c>
      <c r="BI178" s="149">
        <f>IF(N178="nulová",J178,0)</f>
        <v>0</v>
      </c>
      <c r="BJ178" s="17" t="s">
        <v>89</v>
      </c>
      <c r="BK178" s="149">
        <f>ROUND(I178*H178,2)</f>
        <v>0</v>
      </c>
      <c r="BL178" s="17" t="s">
        <v>271</v>
      </c>
      <c r="BM178" s="148" t="s">
        <v>315</v>
      </c>
    </row>
    <row r="179" spans="2:65" s="12" customFormat="1" ht="11.25">
      <c r="B179" s="156"/>
      <c r="D179" s="154" t="s">
        <v>277</v>
      </c>
      <c r="F179" s="158" t="s">
        <v>3093</v>
      </c>
      <c r="H179" s="159">
        <v>88.22</v>
      </c>
      <c r="I179" s="160"/>
      <c r="L179" s="156"/>
      <c r="M179" s="161"/>
      <c r="T179" s="162"/>
      <c r="AT179" s="157" t="s">
        <v>277</v>
      </c>
      <c r="AU179" s="157" t="s">
        <v>89</v>
      </c>
      <c r="AV179" s="12" t="s">
        <v>89</v>
      </c>
      <c r="AW179" s="12" t="s">
        <v>3</v>
      </c>
      <c r="AX179" s="12" t="s">
        <v>83</v>
      </c>
      <c r="AY179" s="157" t="s">
        <v>264</v>
      </c>
    </row>
    <row r="180" spans="2:65" s="1" customFormat="1" ht="16.5" customHeight="1">
      <c r="B180" s="136"/>
      <c r="C180" s="137" t="s">
        <v>314</v>
      </c>
      <c r="D180" s="137" t="s">
        <v>266</v>
      </c>
      <c r="E180" s="138" t="s">
        <v>317</v>
      </c>
      <c r="F180" s="139" t="s">
        <v>318</v>
      </c>
      <c r="G180" s="140" t="s">
        <v>319</v>
      </c>
      <c r="H180" s="141">
        <v>1248.328</v>
      </c>
      <c r="I180" s="142"/>
      <c r="J180" s="143">
        <f>ROUND(I180*H180,2)</f>
        <v>0</v>
      </c>
      <c r="K180" s="139" t="s">
        <v>270</v>
      </c>
      <c r="L180" s="32"/>
      <c r="M180" s="144" t="s">
        <v>1</v>
      </c>
      <c r="N180" s="145" t="s">
        <v>42</v>
      </c>
      <c r="P180" s="146">
        <f>O180*H180</f>
        <v>0</v>
      </c>
      <c r="Q180" s="146">
        <v>0</v>
      </c>
      <c r="R180" s="146">
        <f>Q180*H180</f>
        <v>0</v>
      </c>
      <c r="S180" s="146">
        <v>0</v>
      </c>
      <c r="T180" s="147">
        <f>S180*H180</f>
        <v>0</v>
      </c>
      <c r="AR180" s="148" t="s">
        <v>271</v>
      </c>
      <c r="AT180" s="148" t="s">
        <v>266</v>
      </c>
      <c r="AU180" s="148" t="s">
        <v>89</v>
      </c>
      <c r="AY180" s="17" t="s">
        <v>264</v>
      </c>
      <c r="BE180" s="149">
        <f>IF(N180="základní",J180,0)</f>
        <v>0</v>
      </c>
      <c r="BF180" s="149">
        <f>IF(N180="snížená",J180,0)</f>
        <v>0</v>
      </c>
      <c r="BG180" s="149">
        <f>IF(N180="zákl. přenesená",J180,0)</f>
        <v>0</v>
      </c>
      <c r="BH180" s="149">
        <f>IF(N180="sníž. přenesená",J180,0)</f>
        <v>0</v>
      </c>
      <c r="BI180" s="149">
        <f>IF(N180="nulová",J180,0)</f>
        <v>0</v>
      </c>
      <c r="BJ180" s="17" t="s">
        <v>89</v>
      </c>
      <c r="BK180" s="149">
        <f>ROUND(I180*H180,2)</f>
        <v>0</v>
      </c>
      <c r="BL180" s="17" t="s">
        <v>271</v>
      </c>
      <c r="BM180" s="148" t="s">
        <v>320</v>
      </c>
    </row>
    <row r="181" spans="2:65" s="1" customFormat="1" ht="11.25">
      <c r="B181" s="32"/>
      <c r="D181" s="150" t="s">
        <v>273</v>
      </c>
      <c r="F181" s="151" t="s">
        <v>321</v>
      </c>
      <c r="I181" s="152"/>
      <c r="L181" s="32"/>
      <c r="M181" s="153"/>
      <c r="T181" s="56"/>
      <c r="AT181" s="17" t="s">
        <v>273</v>
      </c>
      <c r="AU181" s="17" t="s">
        <v>89</v>
      </c>
    </row>
    <row r="182" spans="2:65" s="12" customFormat="1" ht="11.25">
      <c r="B182" s="156"/>
      <c r="D182" s="154" t="s">
        <v>277</v>
      </c>
      <c r="F182" s="158" t="s">
        <v>3094</v>
      </c>
      <c r="H182" s="159">
        <v>1248.328</v>
      </c>
      <c r="I182" s="160"/>
      <c r="L182" s="156"/>
      <c r="M182" s="161"/>
      <c r="T182" s="162"/>
      <c r="AT182" s="157" t="s">
        <v>277</v>
      </c>
      <c r="AU182" s="157" t="s">
        <v>89</v>
      </c>
      <c r="AV182" s="12" t="s">
        <v>89</v>
      </c>
      <c r="AW182" s="12" t="s">
        <v>3</v>
      </c>
      <c r="AX182" s="12" t="s">
        <v>83</v>
      </c>
      <c r="AY182" s="157" t="s">
        <v>264</v>
      </c>
    </row>
    <row r="183" spans="2:65" s="1" customFormat="1" ht="16.5" customHeight="1">
      <c r="B183" s="136"/>
      <c r="C183" s="137" t="s">
        <v>323</v>
      </c>
      <c r="D183" s="137" t="s">
        <v>266</v>
      </c>
      <c r="E183" s="138" t="s">
        <v>324</v>
      </c>
      <c r="F183" s="139" t="s">
        <v>325</v>
      </c>
      <c r="G183" s="140" t="s">
        <v>282</v>
      </c>
      <c r="H183" s="141">
        <v>624.16399999999999</v>
      </c>
      <c r="I183" s="142"/>
      <c r="J183" s="143">
        <f>ROUND(I183*H183,2)</f>
        <v>0</v>
      </c>
      <c r="K183" s="139" t="s">
        <v>270</v>
      </c>
      <c r="L183" s="32"/>
      <c r="M183" s="144" t="s">
        <v>1</v>
      </c>
      <c r="N183" s="145" t="s">
        <v>42</v>
      </c>
      <c r="P183" s="146">
        <f>O183*H183</f>
        <v>0</v>
      </c>
      <c r="Q183" s="146">
        <v>0</v>
      </c>
      <c r="R183" s="146">
        <f>Q183*H183</f>
        <v>0</v>
      </c>
      <c r="S183" s="146">
        <v>0</v>
      </c>
      <c r="T183" s="147">
        <f>S183*H183</f>
        <v>0</v>
      </c>
      <c r="AR183" s="148" t="s">
        <v>271</v>
      </c>
      <c r="AT183" s="148" t="s">
        <v>266</v>
      </c>
      <c r="AU183" s="148" t="s">
        <v>89</v>
      </c>
      <c r="AY183" s="17" t="s">
        <v>264</v>
      </c>
      <c r="BE183" s="149">
        <f>IF(N183="základní",J183,0)</f>
        <v>0</v>
      </c>
      <c r="BF183" s="149">
        <f>IF(N183="snížená",J183,0)</f>
        <v>0</v>
      </c>
      <c r="BG183" s="149">
        <f>IF(N183="zákl. přenesená",J183,0)</f>
        <v>0</v>
      </c>
      <c r="BH183" s="149">
        <f>IF(N183="sníž. přenesená",J183,0)</f>
        <v>0</v>
      </c>
      <c r="BI183" s="149">
        <f>IF(N183="nulová",J183,0)</f>
        <v>0</v>
      </c>
      <c r="BJ183" s="17" t="s">
        <v>89</v>
      </c>
      <c r="BK183" s="149">
        <f>ROUND(I183*H183,2)</f>
        <v>0</v>
      </c>
      <c r="BL183" s="17" t="s">
        <v>271</v>
      </c>
      <c r="BM183" s="148" t="s">
        <v>326</v>
      </c>
    </row>
    <row r="184" spans="2:65" s="1" customFormat="1" ht="11.25">
      <c r="B184" s="32"/>
      <c r="D184" s="150" t="s">
        <v>273</v>
      </c>
      <c r="F184" s="151" t="s">
        <v>327</v>
      </c>
      <c r="I184" s="152"/>
      <c r="L184" s="32"/>
      <c r="M184" s="153"/>
      <c r="T184" s="56"/>
      <c r="AT184" s="17" t="s">
        <v>273</v>
      </c>
      <c r="AU184" s="17" t="s">
        <v>89</v>
      </c>
    </row>
    <row r="185" spans="2:65" s="14" customFormat="1" ht="11.25">
      <c r="B185" s="170"/>
      <c r="D185" s="154" t="s">
        <v>277</v>
      </c>
      <c r="E185" s="171" t="s">
        <v>1</v>
      </c>
      <c r="F185" s="172" t="s">
        <v>296</v>
      </c>
      <c r="H185" s="171" t="s">
        <v>1</v>
      </c>
      <c r="I185" s="173"/>
      <c r="L185" s="170"/>
      <c r="M185" s="174"/>
      <c r="T185" s="175"/>
      <c r="AT185" s="171" t="s">
        <v>277</v>
      </c>
      <c r="AU185" s="171" t="s">
        <v>89</v>
      </c>
      <c r="AV185" s="14" t="s">
        <v>83</v>
      </c>
      <c r="AW185" s="14" t="s">
        <v>32</v>
      </c>
      <c r="AX185" s="14" t="s">
        <v>76</v>
      </c>
      <c r="AY185" s="171" t="s">
        <v>264</v>
      </c>
    </row>
    <row r="186" spans="2:65" s="12" customFormat="1" ht="11.25">
      <c r="B186" s="156"/>
      <c r="D186" s="154" t="s">
        <v>277</v>
      </c>
      <c r="E186" s="157" t="s">
        <v>1</v>
      </c>
      <c r="F186" s="158" t="s">
        <v>3090</v>
      </c>
      <c r="H186" s="159">
        <v>121.5</v>
      </c>
      <c r="I186" s="160"/>
      <c r="L186" s="156"/>
      <c r="M186" s="161"/>
      <c r="T186" s="162"/>
      <c r="AT186" s="157" t="s">
        <v>277</v>
      </c>
      <c r="AU186" s="157" t="s">
        <v>89</v>
      </c>
      <c r="AV186" s="12" t="s">
        <v>89</v>
      </c>
      <c r="AW186" s="12" t="s">
        <v>32</v>
      </c>
      <c r="AX186" s="12" t="s">
        <v>76</v>
      </c>
      <c r="AY186" s="157" t="s">
        <v>264</v>
      </c>
    </row>
    <row r="187" spans="2:65" s="12" customFormat="1" ht="11.25">
      <c r="B187" s="156"/>
      <c r="D187" s="154" t="s">
        <v>277</v>
      </c>
      <c r="E187" s="157" t="s">
        <v>1</v>
      </c>
      <c r="F187" s="158" t="s">
        <v>286</v>
      </c>
      <c r="H187" s="159">
        <v>335.01299999999998</v>
      </c>
      <c r="I187" s="160"/>
      <c r="L187" s="156"/>
      <c r="M187" s="161"/>
      <c r="T187" s="162"/>
      <c r="AT187" s="157" t="s">
        <v>277</v>
      </c>
      <c r="AU187" s="157" t="s">
        <v>89</v>
      </c>
      <c r="AV187" s="12" t="s">
        <v>89</v>
      </c>
      <c r="AW187" s="12" t="s">
        <v>32</v>
      </c>
      <c r="AX187" s="12" t="s">
        <v>76</v>
      </c>
      <c r="AY187" s="157" t="s">
        <v>264</v>
      </c>
    </row>
    <row r="188" spans="2:65" s="12" customFormat="1" ht="11.25">
      <c r="B188" s="156"/>
      <c r="D188" s="154" t="s">
        <v>277</v>
      </c>
      <c r="E188" s="157" t="s">
        <v>1</v>
      </c>
      <c r="F188" s="158" t="s">
        <v>291</v>
      </c>
      <c r="H188" s="159">
        <v>167.65100000000001</v>
      </c>
      <c r="I188" s="160"/>
      <c r="L188" s="156"/>
      <c r="M188" s="161"/>
      <c r="T188" s="162"/>
      <c r="AT188" s="157" t="s">
        <v>277</v>
      </c>
      <c r="AU188" s="157" t="s">
        <v>89</v>
      </c>
      <c r="AV188" s="12" t="s">
        <v>89</v>
      </c>
      <c r="AW188" s="12" t="s">
        <v>32</v>
      </c>
      <c r="AX188" s="12" t="s">
        <v>76</v>
      </c>
      <c r="AY188" s="157" t="s">
        <v>264</v>
      </c>
    </row>
    <row r="189" spans="2:65" s="13" customFormat="1" ht="11.25">
      <c r="B189" s="163"/>
      <c r="D189" s="154" t="s">
        <v>277</v>
      </c>
      <c r="E189" s="164" t="s">
        <v>1</v>
      </c>
      <c r="F189" s="165" t="s">
        <v>279</v>
      </c>
      <c r="H189" s="166">
        <v>624.16399999999999</v>
      </c>
      <c r="I189" s="167"/>
      <c r="L189" s="163"/>
      <c r="M189" s="168"/>
      <c r="T189" s="169"/>
      <c r="AT189" s="164" t="s">
        <v>277</v>
      </c>
      <c r="AU189" s="164" t="s">
        <v>89</v>
      </c>
      <c r="AV189" s="13" t="s">
        <v>271</v>
      </c>
      <c r="AW189" s="13" t="s">
        <v>32</v>
      </c>
      <c r="AX189" s="13" t="s">
        <v>83</v>
      </c>
      <c r="AY189" s="164" t="s">
        <v>264</v>
      </c>
    </row>
    <row r="190" spans="2:65" s="1" customFormat="1" ht="16.5" customHeight="1">
      <c r="B190" s="136"/>
      <c r="C190" s="137" t="s">
        <v>328</v>
      </c>
      <c r="D190" s="137" t="s">
        <v>266</v>
      </c>
      <c r="E190" s="138" t="s">
        <v>329</v>
      </c>
      <c r="F190" s="139" t="s">
        <v>330</v>
      </c>
      <c r="G190" s="140" t="s">
        <v>282</v>
      </c>
      <c r="H190" s="141">
        <v>69.944999999999993</v>
      </c>
      <c r="I190" s="142"/>
      <c r="J190" s="143">
        <f>ROUND(I190*H190,2)</f>
        <v>0</v>
      </c>
      <c r="K190" s="139" t="s">
        <v>270</v>
      </c>
      <c r="L190" s="32"/>
      <c r="M190" s="144" t="s">
        <v>1</v>
      </c>
      <c r="N190" s="145" t="s">
        <v>42</v>
      </c>
      <c r="P190" s="146">
        <f>O190*H190</f>
        <v>0</v>
      </c>
      <c r="Q190" s="146">
        <v>0</v>
      </c>
      <c r="R190" s="146">
        <f>Q190*H190</f>
        <v>0</v>
      </c>
      <c r="S190" s="146">
        <v>0</v>
      </c>
      <c r="T190" s="147">
        <f>S190*H190</f>
        <v>0</v>
      </c>
      <c r="AR190" s="148" t="s">
        <v>271</v>
      </c>
      <c r="AT190" s="148" t="s">
        <v>266</v>
      </c>
      <c r="AU190" s="148" t="s">
        <v>89</v>
      </c>
      <c r="AY190" s="17" t="s">
        <v>264</v>
      </c>
      <c r="BE190" s="149">
        <f>IF(N190="základní",J190,0)</f>
        <v>0</v>
      </c>
      <c r="BF190" s="149">
        <f>IF(N190="snížená",J190,0)</f>
        <v>0</v>
      </c>
      <c r="BG190" s="149">
        <f>IF(N190="zákl. přenesená",J190,0)</f>
        <v>0</v>
      </c>
      <c r="BH190" s="149">
        <f>IF(N190="sníž. přenesená",J190,0)</f>
        <v>0</v>
      </c>
      <c r="BI190" s="149">
        <f>IF(N190="nulová",J190,0)</f>
        <v>0</v>
      </c>
      <c r="BJ190" s="17" t="s">
        <v>89</v>
      </c>
      <c r="BK190" s="149">
        <f>ROUND(I190*H190,2)</f>
        <v>0</v>
      </c>
      <c r="BL190" s="17" t="s">
        <v>271</v>
      </c>
      <c r="BM190" s="148" t="s">
        <v>331</v>
      </c>
    </row>
    <row r="191" spans="2:65" s="1" customFormat="1" ht="11.25">
      <c r="B191" s="32"/>
      <c r="D191" s="150" t="s">
        <v>273</v>
      </c>
      <c r="F191" s="151" t="s">
        <v>332</v>
      </c>
      <c r="I191" s="152"/>
      <c r="L191" s="32"/>
      <c r="M191" s="153"/>
      <c r="T191" s="56"/>
      <c r="AT191" s="17" t="s">
        <v>273</v>
      </c>
      <c r="AU191" s="17" t="s">
        <v>89</v>
      </c>
    </row>
    <row r="192" spans="2:65" s="12" customFormat="1" ht="11.25">
      <c r="B192" s="156"/>
      <c r="D192" s="154" t="s">
        <v>277</v>
      </c>
      <c r="E192" s="157" t="s">
        <v>1</v>
      </c>
      <c r="F192" s="158" t="s">
        <v>333</v>
      </c>
      <c r="H192" s="159">
        <v>69.944999999999993</v>
      </c>
      <c r="I192" s="160"/>
      <c r="L192" s="156"/>
      <c r="M192" s="161"/>
      <c r="T192" s="162"/>
      <c r="AT192" s="157" t="s">
        <v>277</v>
      </c>
      <c r="AU192" s="157" t="s">
        <v>89</v>
      </c>
      <c r="AV192" s="12" t="s">
        <v>89</v>
      </c>
      <c r="AW192" s="12" t="s">
        <v>32</v>
      </c>
      <c r="AX192" s="12" t="s">
        <v>76</v>
      </c>
      <c r="AY192" s="157" t="s">
        <v>264</v>
      </c>
    </row>
    <row r="193" spans="2:65" s="13" customFormat="1" ht="11.25">
      <c r="B193" s="163"/>
      <c r="D193" s="154" t="s">
        <v>277</v>
      </c>
      <c r="E193" s="164" t="s">
        <v>1</v>
      </c>
      <c r="F193" s="165" t="s">
        <v>279</v>
      </c>
      <c r="H193" s="166">
        <v>69.944999999999993</v>
      </c>
      <c r="I193" s="167"/>
      <c r="L193" s="163"/>
      <c r="M193" s="168"/>
      <c r="T193" s="169"/>
      <c r="AT193" s="164" t="s">
        <v>277</v>
      </c>
      <c r="AU193" s="164" t="s">
        <v>89</v>
      </c>
      <c r="AV193" s="13" t="s">
        <v>271</v>
      </c>
      <c r="AW193" s="13" t="s">
        <v>32</v>
      </c>
      <c r="AX193" s="13" t="s">
        <v>83</v>
      </c>
      <c r="AY193" s="164" t="s">
        <v>264</v>
      </c>
    </row>
    <row r="194" spans="2:65" s="1" customFormat="1" ht="16.5" customHeight="1">
      <c r="B194" s="136"/>
      <c r="C194" s="176" t="s">
        <v>334</v>
      </c>
      <c r="D194" s="176" t="s">
        <v>310</v>
      </c>
      <c r="E194" s="177" t="s">
        <v>335</v>
      </c>
      <c r="F194" s="178" t="s">
        <v>336</v>
      </c>
      <c r="G194" s="179" t="s">
        <v>282</v>
      </c>
      <c r="H194" s="180">
        <v>76.94</v>
      </c>
      <c r="I194" s="181"/>
      <c r="J194" s="182">
        <f>ROUND(I194*H194,2)</f>
        <v>0</v>
      </c>
      <c r="K194" s="178" t="s">
        <v>313</v>
      </c>
      <c r="L194" s="183"/>
      <c r="M194" s="184" t="s">
        <v>1</v>
      </c>
      <c r="N194" s="185" t="s">
        <v>42</v>
      </c>
      <c r="P194" s="146">
        <f>O194*H194</f>
        <v>0</v>
      </c>
      <c r="Q194" s="146">
        <v>0</v>
      </c>
      <c r="R194" s="146">
        <f>Q194*H194</f>
        <v>0</v>
      </c>
      <c r="S194" s="146">
        <v>0</v>
      </c>
      <c r="T194" s="147">
        <f>S194*H194</f>
        <v>0</v>
      </c>
      <c r="AR194" s="148" t="s">
        <v>314</v>
      </c>
      <c r="AT194" s="148" t="s">
        <v>310</v>
      </c>
      <c r="AU194" s="148" t="s">
        <v>89</v>
      </c>
      <c r="AY194" s="17" t="s">
        <v>264</v>
      </c>
      <c r="BE194" s="149">
        <f>IF(N194="základní",J194,0)</f>
        <v>0</v>
      </c>
      <c r="BF194" s="149">
        <f>IF(N194="snížená",J194,0)</f>
        <v>0</v>
      </c>
      <c r="BG194" s="149">
        <f>IF(N194="zákl. přenesená",J194,0)</f>
        <v>0</v>
      </c>
      <c r="BH194" s="149">
        <f>IF(N194="sníž. přenesená",J194,0)</f>
        <v>0</v>
      </c>
      <c r="BI194" s="149">
        <f>IF(N194="nulová",J194,0)</f>
        <v>0</v>
      </c>
      <c r="BJ194" s="17" t="s">
        <v>89</v>
      </c>
      <c r="BK194" s="149">
        <f>ROUND(I194*H194,2)</f>
        <v>0</v>
      </c>
      <c r="BL194" s="17" t="s">
        <v>271</v>
      </c>
      <c r="BM194" s="148" t="s">
        <v>337</v>
      </c>
    </row>
    <row r="195" spans="2:65" s="12" customFormat="1" ht="11.25">
      <c r="B195" s="156"/>
      <c r="D195" s="154" t="s">
        <v>277</v>
      </c>
      <c r="F195" s="158" t="s">
        <v>338</v>
      </c>
      <c r="H195" s="159">
        <v>76.94</v>
      </c>
      <c r="I195" s="160"/>
      <c r="L195" s="156"/>
      <c r="M195" s="161"/>
      <c r="T195" s="162"/>
      <c r="AT195" s="157" t="s">
        <v>277</v>
      </c>
      <c r="AU195" s="157" t="s">
        <v>89</v>
      </c>
      <c r="AV195" s="12" t="s">
        <v>89</v>
      </c>
      <c r="AW195" s="12" t="s">
        <v>3</v>
      </c>
      <c r="AX195" s="12" t="s">
        <v>83</v>
      </c>
      <c r="AY195" s="157" t="s">
        <v>264</v>
      </c>
    </row>
    <row r="196" spans="2:65" s="1" customFormat="1" ht="16.5" customHeight="1">
      <c r="B196" s="136"/>
      <c r="C196" s="137" t="s">
        <v>8</v>
      </c>
      <c r="D196" s="137" t="s">
        <v>266</v>
      </c>
      <c r="E196" s="138" t="s">
        <v>339</v>
      </c>
      <c r="F196" s="139" t="s">
        <v>340</v>
      </c>
      <c r="G196" s="140" t="s">
        <v>341</v>
      </c>
      <c r="H196" s="141">
        <v>409.11799999999999</v>
      </c>
      <c r="I196" s="142"/>
      <c r="J196" s="143">
        <f>ROUND(I196*H196,2)</f>
        <v>0</v>
      </c>
      <c r="K196" s="139" t="s">
        <v>270</v>
      </c>
      <c r="L196" s="32"/>
      <c r="M196" s="144" t="s">
        <v>1</v>
      </c>
      <c r="N196" s="145" t="s">
        <v>42</v>
      </c>
      <c r="P196" s="146">
        <f>O196*H196</f>
        <v>0</v>
      </c>
      <c r="Q196" s="146">
        <v>0</v>
      </c>
      <c r="R196" s="146">
        <f>Q196*H196</f>
        <v>0</v>
      </c>
      <c r="S196" s="146">
        <v>0</v>
      </c>
      <c r="T196" s="147">
        <f>S196*H196</f>
        <v>0</v>
      </c>
      <c r="AR196" s="148" t="s">
        <v>271</v>
      </c>
      <c r="AT196" s="148" t="s">
        <v>266</v>
      </c>
      <c r="AU196" s="148" t="s">
        <v>89</v>
      </c>
      <c r="AY196" s="17" t="s">
        <v>264</v>
      </c>
      <c r="BE196" s="149">
        <f>IF(N196="základní",J196,0)</f>
        <v>0</v>
      </c>
      <c r="BF196" s="149">
        <f>IF(N196="snížená",J196,0)</f>
        <v>0</v>
      </c>
      <c r="BG196" s="149">
        <f>IF(N196="zákl. přenesená",J196,0)</f>
        <v>0</v>
      </c>
      <c r="BH196" s="149">
        <f>IF(N196="sníž. přenesená",J196,0)</f>
        <v>0</v>
      </c>
      <c r="BI196" s="149">
        <f>IF(N196="nulová",J196,0)</f>
        <v>0</v>
      </c>
      <c r="BJ196" s="17" t="s">
        <v>89</v>
      </c>
      <c r="BK196" s="149">
        <f>ROUND(I196*H196,2)</f>
        <v>0</v>
      </c>
      <c r="BL196" s="17" t="s">
        <v>271</v>
      </c>
      <c r="BM196" s="148" t="s">
        <v>342</v>
      </c>
    </row>
    <row r="197" spans="2:65" s="1" customFormat="1" ht="11.25">
      <c r="B197" s="32"/>
      <c r="D197" s="150" t="s">
        <v>273</v>
      </c>
      <c r="F197" s="151" t="s">
        <v>343</v>
      </c>
      <c r="I197" s="152"/>
      <c r="L197" s="32"/>
      <c r="M197" s="153"/>
      <c r="T197" s="56"/>
      <c r="AT197" s="17" t="s">
        <v>273</v>
      </c>
      <c r="AU197" s="17" t="s">
        <v>89</v>
      </c>
    </row>
    <row r="198" spans="2:65" s="14" customFormat="1" ht="11.25">
      <c r="B198" s="170"/>
      <c r="D198" s="154" t="s">
        <v>277</v>
      </c>
      <c r="E198" s="171" t="s">
        <v>1</v>
      </c>
      <c r="F198" s="172" t="s">
        <v>344</v>
      </c>
      <c r="H198" s="171" t="s">
        <v>1</v>
      </c>
      <c r="I198" s="173"/>
      <c r="L198" s="170"/>
      <c r="M198" s="174"/>
      <c r="T198" s="175"/>
      <c r="AT198" s="171" t="s">
        <v>277</v>
      </c>
      <c r="AU198" s="171" t="s">
        <v>89</v>
      </c>
      <c r="AV198" s="14" t="s">
        <v>83</v>
      </c>
      <c r="AW198" s="14" t="s">
        <v>32</v>
      </c>
      <c r="AX198" s="14" t="s">
        <v>76</v>
      </c>
      <c r="AY198" s="171" t="s">
        <v>264</v>
      </c>
    </row>
    <row r="199" spans="2:65" s="12" customFormat="1" ht="11.25">
      <c r="B199" s="156"/>
      <c r="D199" s="154" t="s">
        <v>277</v>
      </c>
      <c r="E199" s="157" t="s">
        <v>1</v>
      </c>
      <c r="F199" s="158" t="s">
        <v>345</v>
      </c>
      <c r="H199" s="159">
        <v>120.22</v>
      </c>
      <c r="I199" s="160"/>
      <c r="L199" s="156"/>
      <c r="M199" s="161"/>
      <c r="T199" s="162"/>
      <c r="AT199" s="157" t="s">
        <v>277</v>
      </c>
      <c r="AU199" s="157" t="s">
        <v>89</v>
      </c>
      <c r="AV199" s="12" t="s">
        <v>89</v>
      </c>
      <c r="AW199" s="12" t="s">
        <v>32</v>
      </c>
      <c r="AX199" s="12" t="s">
        <v>76</v>
      </c>
      <c r="AY199" s="157" t="s">
        <v>264</v>
      </c>
    </row>
    <row r="200" spans="2:65" s="12" customFormat="1" ht="11.25">
      <c r="B200" s="156"/>
      <c r="D200" s="154" t="s">
        <v>277</v>
      </c>
      <c r="E200" s="157" t="s">
        <v>1</v>
      </c>
      <c r="F200" s="158" t="s">
        <v>346</v>
      </c>
      <c r="H200" s="159">
        <v>288.89800000000002</v>
      </c>
      <c r="I200" s="160"/>
      <c r="L200" s="156"/>
      <c r="M200" s="161"/>
      <c r="T200" s="162"/>
      <c r="AT200" s="157" t="s">
        <v>277</v>
      </c>
      <c r="AU200" s="157" t="s">
        <v>89</v>
      </c>
      <c r="AV200" s="12" t="s">
        <v>89</v>
      </c>
      <c r="AW200" s="12" t="s">
        <v>32</v>
      </c>
      <c r="AX200" s="12" t="s">
        <v>76</v>
      </c>
      <c r="AY200" s="157" t="s">
        <v>264</v>
      </c>
    </row>
    <row r="201" spans="2:65" s="13" customFormat="1" ht="11.25">
      <c r="B201" s="163"/>
      <c r="D201" s="154" t="s">
        <v>277</v>
      </c>
      <c r="E201" s="164" t="s">
        <v>1</v>
      </c>
      <c r="F201" s="165" t="s">
        <v>279</v>
      </c>
      <c r="H201" s="166">
        <v>409.11799999999999</v>
      </c>
      <c r="I201" s="167"/>
      <c r="L201" s="163"/>
      <c r="M201" s="168"/>
      <c r="T201" s="169"/>
      <c r="AT201" s="164" t="s">
        <v>277</v>
      </c>
      <c r="AU201" s="164" t="s">
        <v>89</v>
      </c>
      <c r="AV201" s="13" t="s">
        <v>271</v>
      </c>
      <c r="AW201" s="13" t="s">
        <v>32</v>
      </c>
      <c r="AX201" s="13" t="s">
        <v>83</v>
      </c>
      <c r="AY201" s="164" t="s">
        <v>264</v>
      </c>
    </row>
    <row r="202" spans="2:65" s="11" customFormat="1" ht="22.9" customHeight="1">
      <c r="B202" s="124"/>
      <c r="D202" s="125" t="s">
        <v>75</v>
      </c>
      <c r="E202" s="134" t="s">
        <v>89</v>
      </c>
      <c r="F202" s="134" t="s">
        <v>347</v>
      </c>
      <c r="I202" s="127"/>
      <c r="J202" s="135">
        <f>BK202</f>
        <v>0</v>
      </c>
      <c r="L202" s="124"/>
      <c r="M202" s="129"/>
      <c r="P202" s="130">
        <f>SUM(P203:P243)</f>
        <v>0</v>
      </c>
      <c r="R202" s="130">
        <f>SUM(R203:R243)</f>
        <v>352.24971687999994</v>
      </c>
      <c r="T202" s="131">
        <f>SUM(T203:T243)</f>
        <v>0</v>
      </c>
      <c r="AR202" s="125" t="s">
        <v>83</v>
      </c>
      <c r="AT202" s="132" t="s">
        <v>75</v>
      </c>
      <c r="AU202" s="132" t="s">
        <v>83</v>
      </c>
      <c r="AY202" s="125" t="s">
        <v>264</v>
      </c>
      <c r="BK202" s="133">
        <f>SUM(BK203:BK243)</f>
        <v>0</v>
      </c>
    </row>
    <row r="203" spans="2:65" s="1" customFormat="1" ht="16.5" customHeight="1">
      <c r="B203" s="136"/>
      <c r="C203" s="137" t="s">
        <v>348</v>
      </c>
      <c r="D203" s="137" t="s">
        <v>266</v>
      </c>
      <c r="E203" s="138" t="s">
        <v>349</v>
      </c>
      <c r="F203" s="139" t="s">
        <v>350</v>
      </c>
      <c r="G203" s="140" t="s">
        <v>282</v>
      </c>
      <c r="H203" s="141">
        <v>36.066000000000003</v>
      </c>
      <c r="I203" s="142"/>
      <c r="J203" s="143">
        <f>ROUND(I203*H203,2)</f>
        <v>0</v>
      </c>
      <c r="K203" s="139" t="s">
        <v>270</v>
      </c>
      <c r="L203" s="32"/>
      <c r="M203" s="144" t="s">
        <v>1</v>
      </c>
      <c r="N203" s="145" t="s">
        <v>42</v>
      </c>
      <c r="P203" s="146">
        <f>O203*H203</f>
        <v>0</v>
      </c>
      <c r="Q203" s="146">
        <v>2.16</v>
      </c>
      <c r="R203" s="146">
        <f>Q203*H203</f>
        <v>77.902560000000008</v>
      </c>
      <c r="S203" s="146">
        <v>0</v>
      </c>
      <c r="T203" s="147">
        <f>S203*H203</f>
        <v>0</v>
      </c>
      <c r="AR203" s="148" t="s">
        <v>271</v>
      </c>
      <c r="AT203" s="148" t="s">
        <v>266</v>
      </c>
      <c r="AU203" s="148" t="s">
        <v>89</v>
      </c>
      <c r="AY203" s="17" t="s">
        <v>264</v>
      </c>
      <c r="BE203" s="149">
        <f>IF(N203="základní",J203,0)</f>
        <v>0</v>
      </c>
      <c r="BF203" s="149">
        <f>IF(N203="snížená",J203,0)</f>
        <v>0</v>
      </c>
      <c r="BG203" s="149">
        <f>IF(N203="zákl. přenesená",J203,0)</f>
        <v>0</v>
      </c>
      <c r="BH203" s="149">
        <f>IF(N203="sníž. přenesená",J203,0)</f>
        <v>0</v>
      </c>
      <c r="BI203" s="149">
        <f>IF(N203="nulová",J203,0)</f>
        <v>0</v>
      </c>
      <c r="BJ203" s="17" t="s">
        <v>89</v>
      </c>
      <c r="BK203" s="149">
        <f>ROUND(I203*H203,2)</f>
        <v>0</v>
      </c>
      <c r="BL203" s="17" t="s">
        <v>271</v>
      </c>
      <c r="BM203" s="148" t="s">
        <v>351</v>
      </c>
    </row>
    <row r="204" spans="2:65" s="1" customFormat="1" ht="11.25">
      <c r="B204" s="32"/>
      <c r="D204" s="150" t="s">
        <v>273</v>
      </c>
      <c r="F204" s="151" t="s">
        <v>352</v>
      </c>
      <c r="I204" s="152"/>
      <c r="L204" s="32"/>
      <c r="M204" s="153"/>
      <c r="T204" s="56"/>
      <c r="AT204" s="17" t="s">
        <v>273</v>
      </c>
      <c r="AU204" s="17" t="s">
        <v>89</v>
      </c>
    </row>
    <row r="205" spans="2:65" s="14" customFormat="1" ht="11.25">
      <c r="B205" s="170"/>
      <c r="D205" s="154" t="s">
        <v>277</v>
      </c>
      <c r="E205" s="171" t="s">
        <v>1</v>
      </c>
      <c r="F205" s="172" t="s">
        <v>344</v>
      </c>
      <c r="H205" s="171" t="s">
        <v>1</v>
      </c>
      <c r="I205" s="173"/>
      <c r="L205" s="170"/>
      <c r="M205" s="174"/>
      <c r="T205" s="175"/>
      <c r="AT205" s="171" t="s">
        <v>277</v>
      </c>
      <c r="AU205" s="171" t="s">
        <v>89</v>
      </c>
      <c r="AV205" s="14" t="s">
        <v>83</v>
      </c>
      <c r="AW205" s="14" t="s">
        <v>32</v>
      </c>
      <c r="AX205" s="14" t="s">
        <v>76</v>
      </c>
      <c r="AY205" s="171" t="s">
        <v>264</v>
      </c>
    </row>
    <row r="206" spans="2:65" s="12" customFormat="1" ht="11.25">
      <c r="B206" s="156"/>
      <c r="D206" s="154" t="s">
        <v>277</v>
      </c>
      <c r="E206" s="157" t="s">
        <v>1</v>
      </c>
      <c r="F206" s="158" t="s">
        <v>353</v>
      </c>
      <c r="H206" s="159">
        <v>36.066000000000003</v>
      </c>
      <c r="I206" s="160"/>
      <c r="L206" s="156"/>
      <c r="M206" s="161"/>
      <c r="T206" s="162"/>
      <c r="AT206" s="157" t="s">
        <v>277</v>
      </c>
      <c r="AU206" s="157" t="s">
        <v>89</v>
      </c>
      <c r="AV206" s="12" t="s">
        <v>89</v>
      </c>
      <c r="AW206" s="12" t="s">
        <v>32</v>
      </c>
      <c r="AX206" s="12" t="s">
        <v>76</v>
      </c>
      <c r="AY206" s="157" t="s">
        <v>264</v>
      </c>
    </row>
    <row r="207" spans="2:65" s="13" customFormat="1" ht="11.25">
      <c r="B207" s="163"/>
      <c r="D207" s="154" t="s">
        <v>277</v>
      </c>
      <c r="E207" s="164" t="s">
        <v>1</v>
      </c>
      <c r="F207" s="165" t="s">
        <v>279</v>
      </c>
      <c r="H207" s="166">
        <v>36.066000000000003</v>
      </c>
      <c r="I207" s="167"/>
      <c r="L207" s="163"/>
      <c r="M207" s="168"/>
      <c r="T207" s="169"/>
      <c r="AT207" s="164" t="s">
        <v>277</v>
      </c>
      <c r="AU207" s="164" t="s">
        <v>89</v>
      </c>
      <c r="AV207" s="13" t="s">
        <v>271</v>
      </c>
      <c r="AW207" s="13" t="s">
        <v>32</v>
      </c>
      <c r="AX207" s="13" t="s">
        <v>83</v>
      </c>
      <c r="AY207" s="164" t="s">
        <v>264</v>
      </c>
    </row>
    <row r="208" spans="2:65" s="1" customFormat="1" ht="16.5" customHeight="1">
      <c r="B208" s="136"/>
      <c r="C208" s="137" t="s">
        <v>354</v>
      </c>
      <c r="D208" s="137" t="s">
        <v>266</v>
      </c>
      <c r="E208" s="138" t="s">
        <v>355</v>
      </c>
      <c r="F208" s="139" t="s">
        <v>356</v>
      </c>
      <c r="G208" s="140" t="s">
        <v>282</v>
      </c>
      <c r="H208" s="141">
        <v>43.335000000000001</v>
      </c>
      <c r="I208" s="142"/>
      <c r="J208" s="143">
        <f>ROUND(I208*H208,2)</f>
        <v>0</v>
      </c>
      <c r="K208" s="139" t="s">
        <v>270</v>
      </c>
      <c r="L208" s="32"/>
      <c r="M208" s="144" t="s">
        <v>1</v>
      </c>
      <c r="N208" s="145" t="s">
        <v>42</v>
      </c>
      <c r="P208" s="146">
        <f>O208*H208</f>
        <v>0</v>
      </c>
      <c r="Q208" s="146">
        <v>2.5018699999999998</v>
      </c>
      <c r="R208" s="146">
        <f>Q208*H208</f>
        <v>108.41853644999999</v>
      </c>
      <c r="S208" s="146">
        <v>0</v>
      </c>
      <c r="T208" s="147">
        <f>S208*H208</f>
        <v>0</v>
      </c>
      <c r="AR208" s="148" t="s">
        <v>271</v>
      </c>
      <c r="AT208" s="148" t="s">
        <v>266</v>
      </c>
      <c r="AU208" s="148" t="s">
        <v>89</v>
      </c>
      <c r="AY208" s="17" t="s">
        <v>264</v>
      </c>
      <c r="BE208" s="149">
        <f>IF(N208="základní",J208,0)</f>
        <v>0</v>
      </c>
      <c r="BF208" s="149">
        <f>IF(N208="snížená",J208,0)</f>
        <v>0</v>
      </c>
      <c r="BG208" s="149">
        <f>IF(N208="zákl. přenesená",J208,0)</f>
        <v>0</v>
      </c>
      <c r="BH208" s="149">
        <f>IF(N208="sníž. přenesená",J208,0)</f>
        <v>0</v>
      </c>
      <c r="BI208" s="149">
        <f>IF(N208="nulová",J208,0)</f>
        <v>0</v>
      </c>
      <c r="BJ208" s="17" t="s">
        <v>89</v>
      </c>
      <c r="BK208" s="149">
        <f>ROUND(I208*H208,2)</f>
        <v>0</v>
      </c>
      <c r="BL208" s="17" t="s">
        <v>271</v>
      </c>
      <c r="BM208" s="148" t="s">
        <v>357</v>
      </c>
    </row>
    <row r="209" spans="2:65" s="1" customFormat="1" ht="11.25">
      <c r="B209" s="32"/>
      <c r="D209" s="150" t="s">
        <v>273</v>
      </c>
      <c r="F209" s="151" t="s">
        <v>358</v>
      </c>
      <c r="I209" s="152"/>
      <c r="L209" s="32"/>
      <c r="M209" s="153"/>
      <c r="T209" s="56"/>
      <c r="AT209" s="17" t="s">
        <v>273</v>
      </c>
      <c r="AU209" s="17" t="s">
        <v>89</v>
      </c>
    </row>
    <row r="210" spans="2:65" s="1" customFormat="1" ht="19.5">
      <c r="B210" s="32"/>
      <c r="D210" s="154" t="s">
        <v>275</v>
      </c>
      <c r="F210" s="155" t="s">
        <v>359</v>
      </c>
      <c r="I210" s="152"/>
      <c r="L210" s="32"/>
      <c r="M210" s="153"/>
      <c r="T210" s="56"/>
      <c r="AT210" s="17" t="s">
        <v>275</v>
      </c>
      <c r="AU210" s="17" t="s">
        <v>89</v>
      </c>
    </row>
    <row r="211" spans="2:65" s="12" customFormat="1" ht="11.25">
      <c r="B211" s="156"/>
      <c r="D211" s="154" t="s">
        <v>277</v>
      </c>
      <c r="E211" s="157" t="s">
        <v>1</v>
      </c>
      <c r="F211" s="158" t="s">
        <v>360</v>
      </c>
      <c r="H211" s="159">
        <v>43.335000000000001</v>
      </c>
      <c r="I211" s="160"/>
      <c r="L211" s="156"/>
      <c r="M211" s="161"/>
      <c r="T211" s="162"/>
      <c r="AT211" s="157" t="s">
        <v>277</v>
      </c>
      <c r="AU211" s="157" t="s">
        <v>89</v>
      </c>
      <c r="AV211" s="12" t="s">
        <v>89</v>
      </c>
      <c r="AW211" s="12" t="s">
        <v>32</v>
      </c>
      <c r="AX211" s="12" t="s">
        <v>76</v>
      </c>
      <c r="AY211" s="157" t="s">
        <v>264</v>
      </c>
    </row>
    <row r="212" spans="2:65" s="13" customFormat="1" ht="11.25">
      <c r="B212" s="163"/>
      <c r="D212" s="154" t="s">
        <v>277</v>
      </c>
      <c r="E212" s="164" t="s">
        <v>1</v>
      </c>
      <c r="F212" s="165" t="s">
        <v>279</v>
      </c>
      <c r="H212" s="166">
        <v>43.335000000000001</v>
      </c>
      <c r="I212" s="167"/>
      <c r="L212" s="163"/>
      <c r="M212" s="168"/>
      <c r="T212" s="169"/>
      <c r="AT212" s="164" t="s">
        <v>277</v>
      </c>
      <c r="AU212" s="164" t="s">
        <v>89</v>
      </c>
      <c r="AV212" s="13" t="s">
        <v>271</v>
      </c>
      <c r="AW212" s="13" t="s">
        <v>32</v>
      </c>
      <c r="AX212" s="13" t="s">
        <v>83</v>
      </c>
      <c r="AY212" s="164" t="s">
        <v>264</v>
      </c>
    </row>
    <row r="213" spans="2:65" s="1" customFormat="1" ht="16.5" customHeight="1">
      <c r="B213" s="136"/>
      <c r="C213" s="137" t="s">
        <v>361</v>
      </c>
      <c r="D213" s="137" t="s">
        <v>266</v>
      </c>
      <c r="E213" s="138" t="s">
        <v>362</v>
      </c>
      <c r="F213" s="139" t="s">
        <v>363</v>
      </c>
      <c r="G213" s="140" t="s">
        <v>341</v>
      </c>
      <c r="H213" s="141">
        <v>12</v>
      </c>
      <c r="I213" s="142"/>
      <c r="J213" s="143">
        <f>ROUND(I213*H213,2)</f>
        <v>0</v>
      </c>
      <c r="K213" s="139" t="s">
        <v>270</v>
      </c>
      <c r="L213" s="32"/>
      <c r="M213" s="144" t="s">
        <v>1</v>
      </c>
      <c r="N213" s="145" t="s">
        <v>42</v>
      </c>
      <c r="P213" s="146">
        <f>O213*H213</f>
        <v>0</v>
      </c>
      <c r="Q213" s="146">
        <v>2.9399999999999999E-3</v>
      </c>
      <c r="R213" s="146">
        <f>Q213*H213</f>
        <v>3.5279999999999999E-2</v>
      </c>
      <c r="S213" s="146">
        <v>0</v>
      </c>
      <c r="T213" s="147">
        <f>S213*H213</f>
        <v>0</v>
      </c>
      <c r="AR213" s="148" t="s">
        <v>271</v>
      </c>
      <c r="AT213" s="148" t="s">
        <v>266</v>
      </c>
      <c r="AU213" s="148" t="s">
        <v>89</v>
      </c>
      <c r="AY213" s="17" t="s">
        <v>264</v>
      </c>
      <c r="BE213" s="149">
        <f>IF(N213="základní",J213,0)</f>
        <v>0</v>
      </c>
      <c r="BF213" s="149">
        <f>IF(N213="snížená",J213,0)</f>
        <v>0</v>
      </c>
      <c r="BG213" s="149">
        <f>IF(N213="zákl. přenesená",J213,0)</f>
        <v>0</v>
      </c>
      <c r="BH213" s="149">
        <f>IF(N213="sníž. přenesená",J213,0)</f>
        <v>0</v>
      </c>
      <c r="BI213" s="149">
        <f>IF(N213="nulová",J213,0)</f>
        <v>0</v>
      </c>
      <c r="BJ213" s="17" t="s">
        <v>89</v>
      </c>
      <c r="BK213" s="149">
        <f>ROUND(I213*H213,2)</f>
        <v>0</v>
      </c>
      <c r="BL213" s="17" t="s">
        <v>271</v>
      </c>
      <c r="BM213" s="148" t="s">
        <v>364</v>
      </c>
    </row>
    <row r="214" spans="2:65" s="1" customFormat="1" ht="11.25">
      <c r="B214" s="32"/>
      <c r="D214" s="150" t="s">
        <v>273</v>
      </c>
      <c r="F214" s="151" t="s">
        <v>365</v>
      </c>
      <c r="I214" s="152"/>
      <c r="L214" s="32"/>
      <c r="M214" s="153"/>
      <c r="T214" s="56"/>
      <c r="AT214" s="17" t="s">
        <v>273</v>
      </c>
      <c r="AU214" s="17" t="s">
        <v>89</v>
      </c>
    </row>
    <row r="215" spans="2:65" s="1" customFormat="1" ht="16.5" customHeight="1">
      <c r="B215" s="136"/>
      <c r="C215" s="137" t="s">
        <v>366</v>
      </c>
      <c r="D215" s="137" t="s">
        <v>266</v>
      </c>
      <c r="E215" s="138" t="s">
        <v>367</v>
      </c>
      <c r="F215" s="139" t="s">
        <v>368</v>
      </c>
      <c r="G215" s="140" t="s">
        <v>341</v>
      </c>
      <c r="H215" s="141">
        <v>12</v>
      </c>
      <c r="I215" s="142"/>
      <c r="J215" s="143">
        <f>ROUND(I215*H215,2)</f>
        <v>0</v>
      </c>
      <c r="K215" s="139" t="s">
        <v>270</v>
      </c>
      <c r="L215" s="32"/>
      <c r="M215" s="144" t="s">
        <v>1</v>
      </c>
      <c r="N215" s="145" t="s">
        <v>42</v>
      </c>
      <c r="P215" s="146">
        <f>O215*H215</f>
        <v>0</v>
      </c>
      <c r="Q215" s="146">
        <v>0</v>
      </c>
      <c r="R215" s="146">
        <f>Q215*H215</f>
        <v>0</v>
      </c>
      <c r="S215" s="146">
        <v>0</v>
      </c>
      <c r="T215" s="147">
        <f>S215*H215</f>
        <v>0</v>
      </c>
      <c r="AR215" s="148" t="s">
        <v>271</v>
      </c>
      <c r="AT215" s="148" t="s">
        <v>266</v>
      </c>
      <c r="AU215" s="148" t="s">
        <v>89</v>
      </c>
      <c r="AY215" s="17" t="s">
        <v>264</v>
      </c>
      <c r="BE215" s="149">
        <f>IF(N215="základní",J215,0)</f>
        <v>0</v>
      </c>
      <c r="BF215" s="149">
        <f>IF(N215="snížená",J215,0)</f>
        <v>0</v>
      </c>
      <c r="BG215" s="149">
        <f>IF(N215="zákl. přenesená",J215,0)</f>
        <v>0</v>
      </c>
      <c r="BH215" s="149">
        <f>IF(N215="sníž. přenesená",J215,0)</f>
        <v>0</v>
      </c>
      <c r="BI215" s="149">
        <f>IF(N215="nulová",J215,0)</f>
        <v>0</v>
      </c>
      <c r="BJ215" s="17" t="s">
        <v>89</v>
      </c>
      <c r="BK215" s="149">
        <f>ROUND(I215*H215,2)</f>
        <v>0</v>
      </c>
      <c r="BL215" s="17" t="s">
        <v>271</v>
      </c>
      <c r="BM215" s="148" t="s">
        <v>369</v>
      </c>
    </row>
    <row r="216" spans="2:65" s="1" customFormat="1" ht="11.25">
      <c r="B216" s="32"/>
      <c r="D216" s="150" t="s">
        <v>273</v>
      </c>
      <c r="F216" s="151" t="s">
        <v>370</v>
      </c>
      <c r="I216" s="152"/>
      <c r="L216" s="32"/>
      <c r="M216" s="153"/>
      <c r="T216" s="56"/>
      <c r="AT216" s="17" t="s">
        <v>273</v>
      </c>
      <c r="AU216" s="17" t="s">
        <v>89</v>
      </c>
    </row>
    <row r="217" spans="2:65" s="1" customFormat="1" ht="16.5" customHeight="1">
      <c r="B217" s="136"/>
      <c r="C217" s="137" t="s">
        <v>371</v>
      </c>
      <c r="D217" s="137" t="s">
        <v>266</v>
      </c>
      <c r="E217" s="138" t="s">
        <v>372</v>
      </c>
      <c r="F217" s="139" t="s">
        <v>373</v>
      </c>
      <c r="G217" s="140" t="s">
        <v>319</v>
      </c>
      <c r="H217" s="141">
        <v>6.5</v>
      </c>
      <c r="I217" s="142"/>
      <c r="J217" s="143">
        <f>ROUND(I217*H217,2)</f>
        <v>0</v>
      </c>
      <c r="K217" s="139" t="s">
        <v>270</v>
      </c>
      <c r="L217" s="32"/>
      <c r="M217" s="144" t="s">
        <v>1</v>
      </c>
      <c r="N217" s="145" t="s">
        <v>42</v>
      </c>
      <c r="P217" s="146">
        <f>O217*H217</f>
        <v>0</v>
      </c>
      <c r="Q217" s="146">
        <v>1.0606199999999999</v>
      </c>
      <c r="R217" s="146">
        <f>Q217*H217</f>
        <v>6.894029999999999</v>
      </c>
      <c r="S217" s="146">
        <v>0</v>
      </c>
      <c r="T217" s="147">
        <f>S217*H217</f>
        <v>0</v>
      </c>
      <c r="AR217" s="148" t="s">
        <v>271</v>
      </c>
      <c r="AT217" s="148" t="s">
        <v>266</v>
      </c>
      <c r="AU217" s="148" t="s">
        <v>89</v>
      </c>
      <c r="AY217" s="17" t="s">
        <v>264</v>
      </c>
      <c r="BE217" s="149">
        <f>IF(N217="základní",J217,0)</f>
        <v>0</v>
      </c>
      <c r="BF217" s="149">
        <f>IF(N217="snížená",J217,0)</f>
        <v>0</v>
      </c>
      <c r="BG217" s="149">
        <f>IF(N217="zákl. přenesená",J217,0)</f>
        <v>0</v>
      </c>
      <c r="BH217" s="149">
        <f>IF(N217="sníž. přenesená",J217,0)</f>
        <v>0</v>
      </c>
      <c r="BI217" s="149">
        <f>IF(N217="nulová",J217,0)</f>
        <v>0</v>
      </c>
      <c r="BJ217" s="17" t="s">
        <v>89</v>
      </c>
      <c r="BK217" s="149">
        <f>ROUND(I217*H217,2)</f>
        <v>0</v>
      </c>
      <c r="BL217" s="17" t="s">
        <v>271</v>
      </c>
      <c r="BM217" s="148" t="s">
        <v>374</v>
      </c>
    </row>
    <row r="218" spans="2:65" s="1" customFormat="1" ht="11.25">
      <c r="B218" s="32"/>
      <c r="D218" s="150" t="s">
        <v>273</v>
      </c>
      <c r="F218" s="151" t="s">
        <v>375</v>
      </c>
      <c r="I218" s="152"/>
      <c r="L218" s="32"/>
      <c r="M218" s="153"/>
      <c r="T218" s="56"/>
      <c r="AT218" s="17" t="s">
        <v>273</v>
      </c>
      <c r="AU218" s="17" t="s">
        <v>89</v>
      </c>
    </row>
    <row r="219" spans="2:65" s="12" customFormat="1" ht="11.25">
      <c r="B219" s="156"/>
      <c r="D219" s="154" t="s">
        <v>277</v>
      </c>
      <c r="E219" s="157" t="s">
        <v>1</v>
      </c>
      <c r="F219" s="158" t="s">
        <v>376</v>
      </c>
      <c r="H219" s="159">
        <v>6.5</v>
      </c>
      <c r="I219" s="160"/>
      <c r="L219" s="156"/>
      <c r="M219" s="161"/>
      <c r="T219" s="162"/>
      <c r="AT219" s="157" t="s">
        <v>277</v>
      </c>
      <c r="AU219" s="157" t="s">
        <v>89</v>
      </c>
      <c r="AV219" s="12" t="s">
        <v>89</v>
      </c>
      <c r="AW219" s="12" t="s">
        <v>32</v>
      </c>
      <c r="AX219" s="12" t="s">
        <v>76</v>
      </c>
      <c r="AY219" s="157" t="s">
        <v>264</v>
      </c>
    </row>
    <row r="220" spans="2:65" s="13" customFormat="1" ht="11.25">
      <c r="B220" s="163"/>
      <c r="D220" s="154" t="s">
        <v>277</v>
      </c>
      <c r="E220" s="164" t="s">
        <v>1</v>
      </c>
      <c r="F220" s="165" t="s">
        <v>279</v>
      </c>
      <c r="H220" s="166">
        <v>6.5</v>
      </c>
      <c r="I220" s="167"/>
      <c r="L220" s="163"/>
      <c r="M220" s="168"/>
      <c r="T220" s="169"/>
      <c r="AT220" s="164" t="s">
        <v>277</v>
      </c>
      <c r="AU220" s="164" t="s">
        <v>89</v>
      </c>
      <c r="AV220" s="13" t="s">
        <v>271</v>
      </c>
      <c r="AW220" s="13" t="s">
        <v>32</v>
      </c>
      <c r="AX220" s="13" t="s">
        <v>83</v>
      </c>
      <c r="AY220" s="164" t="s">
        <v>264</v>
      </c>
    </row>
    <row r="221" spans="2:65" s="1" customFormat="1" ht="16.5" customHeight="1">
      <c r="B221" s="136"/>
      <c r="C221" s="137" t="s">
        <v>377</v>
      </c>
      <c r="D221" s="137" t="s">
        <v>266</v>
      </c>
      <c r="E221" s="138" t="s">
        <v>378</v>
      </c>
      <c r="F221" s="139" t="s">
        <v>379</v>
      </c>
      <c r="G221" s="140" t="s">
        <v>282</v>
      </c>
      <c r="H221" s="141">
        <v>61.613999999999997</v>
      </c>
      <c r="I221" s="142"/>
      <c r="J221" s="143">
        <f>ROUND(I221*H221,2)</f>
        <v>0</v>
      </c>
      <c r="K221" s="139" t="s">
        <v>270</v>
      </c>
      <c r="L221" s="32"/>
      <c r="M221" s="144" t="s">
        <v>1</v>
      </c>
      <c r="N221" s="145" t="s">
        <v>42</v>
      </c>
      <c r="P221" s="146">
        <f>O221*H221</f>
        <v>0</v>
      </c>
      <c r="Q221" s="146">
        <v>2.5018699999999998</v>
      </c>
      <c r="R221" s="146">
        <f>Q221*H221</f>
        <v>154.15021817999997</v>
      </c>
      <c r="S221" s="146">
        <v>0</v>
      </c>
      <c r="T221" s="147">
        <f>S221*H221</f>
        <v>0</v>
      </c>
      <c r="AR221" s="148" t="s">
        <v>271</v>
      </c>
      <c r="AT221" s="148" t="s">
        <v>266</v>
      </c>
      <c r="AU221" s="148" t="s">
        <v>89</v>
      </c>
      <c r="AY221" s="17" t="s">
        <v>264</v>
      </c>
      <c r="BE221" s="149">
        <f>IF(N221="základní",J221,0)</f>
        <v>0</v>
      </c>
      <c r="BF221" s="149">
        <f>IF(N221="snížená",J221,0)</f>
        <v>0</v>
      </c>
      <c r="BG221" s="149">
        <f>IF(N221="zákl. přenesená",J221,0)</f>
        <v>0</v>
      </c>
      <c r="BH221" s="149">
        <f>IF(N221="sníž. přenesená",J221,0)</f>
        <v>0</v>
      </c>
      <c r="BI221" s="149">
        <f>IF(N221="nulová",J221,0)</f>
        <v>0</v>
      </c>
      <c r="BJ221" s="17" t="s">
        <v>89</v>
      </c>
      <c r="BK221" s="149">
        <f>ROUND(I221*H221,2)</f>
        <v>0</v>
      </c>
      <c r="BL221" s="17" t="s">
        <v>271</v>
      </c>
      <c r="BM221" s="148" t="s">
        <v>380</v>
      </c>
    </row>
    <row r="222" spans="2:65" s="1" customFormat="1" ht="11.25">
      <c r="B222" s="32"/>
      <c r="D222" s="150" t="s">
        <v>273</v>
      </c>
      <c r="F222" s="151" t="s">
        <v>381</v>
      </c>
      <c r="I222" s="152"/>
      <c r="L222" s="32"/>
      <c r="M222" s="153"/>
      <c r="T222" s="56"/>
      <c r="AT222" s="17" t="s">
        <v>273</v>
      </c>
      <c r="AU222" s="17" t="s">
        <v>89</v>
      </c>
    </row>
    <row r="223" spans="2:65" s="1" customFormat="1" ht="19.5">
      <c r="B223" s="32"/>
      <c r="D223" s="154" t="s">
        <v>275</v>
      </c>
      <c r="F223" s="155" t="s">
        <v>359</v>
      </c>
      <c r="I223" s="152"/>
      <c r="L223" s="32"/>
      <c r="M223" s="153"/>
      <c r="T223" s="56"/>
      <c r="AT223" s="17" t="s">
        <v>275</v>
      </c>
      <c r="AU223" s="17" t="s">
        <v>89</v>
      </c>
    </row>
    <row r="224" spans="2:65" s="14" customFormat="1" ht="11.25">
      <c r="B224" s="170"/>
      <c r="D224" s="154" t="s">
        <v>277</v>
      </c>
      <c r="E224" s="171" t="s">
        <v>1</v>
      </c>
      <c r="F224" s="172" t="s">
        <v>382</v>
      </c>
      <c r="H224" s="171" t="s">
        <v>1</v>
      </c>
      <c r="I224" s="173"/>
      <c r="L224" s="170"/>
      <c r="M224" s="174"/>
      <c r="T224" s="175"/>
      <c r="AT224" s="171" t="s">
        <v>277</v>
      </c>
      <c r="AU224" s="171" t="s">
        <v>89</v>
      </c>
      <c r="AV224" s="14" t="s">
        <v>83</v>
      </c>
      <c r="AW224" s="14" t="s">
        <v>32</v>
      </c>
      <c r="AX224" s="14" t="s">
        <v>76</v>
      </c>
      <c r="AY224" s="171" t="s">
        <v>264</v>
      </c>
    </row>
    <row r="225" spans="2:65" s="12" customFormat="1" ht="11.25">
      <c r="B225" s="156"/>
      <c r="D225" s="154" t="s">
        <v>277</v>
      </c>
      <c r="E225" s="157" t="s">
        <v>1</v>
      </c>
      <c r="F225" s="158" t="s">
        <v>383</v>
      </c>
      <c r="H225" s="159">
        <v>21.271000000000001</v>
      </c>
      <c r="I225" s="160"/>
      <c r="L225" s="156"/>
      <c r="M225" s="161"/>
      <c r="T225" s="162"/>
      <c r="AT225" s="157" t="s">
        <v>277</v>
      </c>
      <c r="AU225" s="157" t="s">
        <v>89</v>
      </c>
      <c r="AV225" s="12" t="s">
        <v>89</v>
      </c>
      <c r="AW225" s="12" t="s">
        <v>32</v>
      </c>
      <c r="AX225" s="12" t="s">
        <v>76</v>
      </c>
      <c r="AY225" s="157" t="s">
        <v>264</v>
      </c>
    </row>
    <row r="226" spans="2:65" s="12" customFormat="1" ht="11.25">
      <c r="B226" s="156"/>
      <c r="D226" s="154" t="s">
        <v>277</v>
      </c>
      <c r="E226" s="157" t="s">
        <v>1</v>
      </c>
      <c r="F226" s="158" t="s">
        <v>384</v>
      </c>
      <c r="H226" s="159">
        <v>9.6460000000000008</v>
      </c>
      <c r="I226" s="160"/>
      <c r="L226" s="156"/>
      <c r="M226" s="161"/>
      <c r="T226" s="162"/>
      <c r="AT226" s="157" t="s">
        <v>277</v>
      </c>
      <c r="AU226" s="157" t="s">
        <v>89</v>
      </c>
      <c r="AV226" s="12" t="s">
        <v>89</v>
      </c>
      <c r="AW226" s="12" t="s">
        <v>32</v>
      </c>
      <c r="AX226" s="12" t="s">
        <v>76</v>
      </c>
      <c r="AY226" s="157" t="s">
        <v>264</v>
      </c>
    </row>
    <row r="227" spans="2:65" s="12" customFormat="1" ht="11.25">
      <c r="B227" s="156"/>
      <c r="D227" s="154" t="s">
        <v>277</v>
      </c>
      <c r="E227" s="157" t="s">
        <v>1</v>
      </c>
      <c r="F227" s="158" t="s">
        <v>385</v>
      </c>
      <c r="H227" s="159">
        <v>21.873000000000001</v>
      </c>
      <c r="I227" s="160"/>
      <c r="L227" s="156"/>
      <c r="M227" s="161"/>
      <c r="T227" s="162"/>
      <c r="AT227" s="157" t="s">
        <v>277</v>
      </c>
      <c r="AU227" s="157" t="s">
        <v>89</v>
      </c>
      <c r="AV227" s="12" t="s">
        <v>89</v>
      </c>
      <c r="AW227" s="12" t="s">
        <v>32</v>
      </c>
      <c r="AX227" s="12" t="s">
        <v>76</v>
      </c>
      <c r="AY227" s="157" t="s">
        <v>264</v>
      </c>
    </row>
    <row r="228" spans="2:65" s="12" customFormat="1" ht="11.25">
      <c r="B228" s="156"/>
      <c r="D228" s="154" t="s">
        <v>277</v>
      </c>
      <c r="E228" s="157" t="s">
        <v>1</v>
      </c>
      <c r="F228" s="158" t="s">
        <v>386</v>
      </c>
      <c r="H228" s="159">
        <v>8.8239999999999998</v>
      </c>
      <c r="I228" s="160"/>
      <c r="L228" s="156"/>
      <c r="M228" s="161"/>
      <c r="T228" s="162"/>
      <c r="AT228" s="157" t="s">
        <v>277</v>
      </c>
      <c r="AU228" s="157" t="s">
        <v>89</v>
      </c>
      <c r="AV228" s="12" t="s">
        <v>89</v>
      </c>
      <c r="AW228" s="12" t="s">
        <v>32</v>
      </c>
      <c r="AX228" s="12" t="s">
        <v>76</v>
      </c>
      <c r="AY228" s="157" t="s">
        <v>264</v>
      </c>
    </row>
    <row r="229" spans="2:65" s="13" customFormat="1" ht="11.25">
      <c r="B229" s="163"/>
      <c r="D229" s="154" t="s">
        <v>277</v>
      </c>
      <c r="E229" s="164" t="s">
        <v>1</v>
      </c>
      <c r="F229" s="165" t="s">
        <v>279</v>
      </c>
      <c r="H229" s="166">
        <v>61.613999999999997</v>
      </c>
      <c r="I229" s="167"/>
      <c r="L229" s="163"/>
      <c r="M229" s="168"/>
      <c r="T229" s="169"/>
      <c r="AT229" s="164" t="s">
        <v>277</v>
      </c>
      <c r="AU229" s="164" t="s">
        <v>89</v>
      </c>
      <c r="AV229" s="13" t="s">
        <v>271</v>
      </c>
      <c r="AW229" s="13" t="s">
        <v>32</v>
      </c>
      <c r="AX229" s="13" t="s">
        <v>83</v>
      </c>
      <c r="AY229" s="164" t="s">
        <v>264</v>
      </c>
    </row>
    <row r="230" spans="2:65" s="1" customFormat="1" ht="16.5" customHeight="1">
      <c r="B230" s="136"/>
      <c r="C230" s="137" t="s">
        <v>387</v>
      </c>
      <c r="D230" s="137" t="s">
        <v>266</v>
      </c>
      <c r="E230" s="138" t="s">
        <v>388</v>
      </c>
      <c r="F230" s="139" t="s">
        <v>389</v>
      </c>
      <c r="G230" s="140" t="s">
        <v>341</v>
      </c>
      <c r="H230" s="141">
        <v>223.535</v>
      </c>
      <c r="I230" s="142"/>
      <c r="J230" s="143">
        <f>ROUND(I230*H230,2)</f>
        <v>0</v>
      </c>
      <c r="K230" s="139" t="s">
        <v>270</v>
      </c>
      <c r="L230" s="32"/>
      <c r="M230" s="144" t="s">
        <v>1</v>
      </c>
      <c r="N230" s="145" t="s">
        <v>42</v>
      </c>
      <c r="P230" s="146">
        <f>O230*H230</f>
        <v>0</v>
      </c>
      <c r="Q230" s="146">
        <v>2.6900000000000001E-3</v>
      </c>
      <c r="R230" s="146">
        <f>Q230*H230</f>
        <v>0.60130915000000007</v>
      </c>
      <c r="S230" s="146">
        <v>0</v>
      </c>
      <c r="T230" s="147">
        <f>S230*H230</f>
        <v>0</v>
      </c>
      <c r="AR230" s="148" t="s">
        <v>271</v>
      </c>
      <c r="AT230" s="148" t="s">
        <v>266</v>
      </c>
      <c r="AU230" s="148" t="s">
        <v>89</v>
      </c>
      <c r="AY230" s="17" t="s">
        <v>264</v>
      </c>
      <c r="BE230" s="149">
        <f>IF(N230="základní",J230,0)</f>
        <v>0</v>
      </c>
      <c r="BF230" s="149">
        <f>IF(N230="snížená",J230,0)</f>
        <v>0</v>
      </c>
      <c r="BG230" s="149">
        <f>IF(N230="zákl. přenesená",J230,0)</f>
        <v>0</v>
      </c>
      <c r="BH230" s="149">
        <f>IF(N230="sníž. přenesená",J230,0)</f>
        <v>0</v>
      </c>
      <c r="BI230" s="149">
        <f>IF(N230="nulová",J230,0)</f>
        <v>0</v>
      </c>
      <c r="BJ230" s="17" t="s">
        <v>89</v>
      </c>
      <c r="BK230" s="149">
        <f>ROUND(I230*H230,2)</f>
        <v>0</v>
      </c>
      <c r="BL230" s="17" t="s">
        <v>271</v>
      </c>
      <c r="BM230" s="148" t="s">
        <v>390</v>
      </c>
    </row>
    <row r="231" spans="2:65" s="1" customFormat="1" ht="11.25">
      <c r="B231" s="32"/>
      <c r="D231" s="150" t="s">
        <v>273</v>
      </c>
      <c r="F231" s="151" t="s">
        <v>391</v>
      </c>
      <c r="I231" s="152"/>
      <c r="L231" s="32"/>
      <c r="M231" s="153"/>
      <c r="T231" s="56"/>
      <c r="AT231" s="17" t="s">
        <v>273</v>
      </c>
      <c r="AU231" s="17" t="s">
        <v>89</v>
      </c>
    </row>
    <row r="232" spans="2:65" s="14" customFormat="1" ht="11.25">
      <c r="B232" s="170"/>
      <c r="D232" s="154" t="s">
        <v>277</v>
      </c>
      <c r="E232" s="171" t="s">
        <v>1</v>
      </c>
      <c r="F232" s="172" t="s">
        <v>382</v>
      </c>
      <c r="H232" s="171" t="s">
        <v>1</v>
      </c>
      <c r="I232" s="173"/>
      <c r="L232" s="170"/>
      <c r="M232" s="174"/>
      <c r="T232" s="175"/>
      <c r="AT232" s="171" t="s">
        <v>277</v>
      </c>
      <c r="AU232" s="171" t="s">
        <v>89</v>
      </c>
      <c r="AV232" s="14" t="s">
        <v>83</v>
      </c>
      <c r="AW232" s="14" t="s">
        <v>32</v>
      </c>
      <c r="AX232" s="14" t="s">
        <v>76</v>
      </c>
      <c r="AY232" s="171" t="s">
        <v>264</v>
      </c>
    </row>
    <row r="233" spans="2:65" s="12" customFormat="1" ht="11.25">
      <c r="B233" s="156"/>
      <c r="D233" s="154" t="s">
        <v>277</v>
      </c>
      <c r="E233" s="157" t="s">
        <v>1</v>
      </c>
      <c r="F233" s="158" t="s">
        <v>392</v>
      </c>
      <c r="H233" s="159">
        <v>85.084999999999994</v>
      </c>
      <c r="I233" s="160"/>
      <c r="L233" s="156"/>
      <c r="M233" s="161"/>
      <c r="T233" s="162"/>
      <c r="AT233" s="157" t="s">
        <v>277</v>
      </c>
      <c r="AU233" s="157" t="s">
        <v>89</v>
      </c>
      <c r="AV233" s="12" t="s">
        <v>89</v>
      </c>
      <c r="AW233" s="12" t="s">
        <v>32</v>
      </c>
      <c r="AX233" s="12" t="s">
        <v>76</v>
      </c>
      <c r="AY233" s="157" t="s">
        <v>264</v>
      </c>
    </row>
    <row r="234" spans="2:65" s="12" customFormat="1" ht="11.25">
      <c r="B234" s="156"/>
      <c r="D234" s="154" t="s">
        <v>277</v>
      </c>
      <c r="E234" s="157" t="s">
        <v>1</v>
      </c>
      <c r="F234" s="158" t="s">
        <v>393</v>
      </c>
      <c r="H234" s="159">
        <v>24.114999999999998</v>
      </c>
      <c r="I234" s="160"/>
      <c r="L234" s="156"/>
      <c r="M234" s="161"/>
      <c r="T234" s="162"/>
      <c r="AT234" s="157" t="s">
        <v>277</v>
      </c>
      <c r="AU234" s="157" t="s">
        <v>89</v>
      </c>
      <c r="AV234" s="12" t="s">
        <v>89</v>
      </c>
      <c r="AW234" s="12" t="s">
        <v>32</v>
      </c>
      <c r="AX234" s="12" t="s">
        <v>76</v>
      </c>
      <c r="AY234" s="157" t="s">
        <v>264</v>
      </c>
    </row>
    <row r="235" spans="2:65" s="12" customFormat="1" ht="11.25">
      <c r="B235" s="156"/>
      <c r="D235" s="154" t="s">
        <v>277</v>
      </c>
      <c r="E235" s="157" t="s">
        <v>1</v>
      </c>
      <c r="F235" s="158" t="s">
        <v>394</v>
      </c>
      <c r="H235" s="159">
        <v>43.744999999999997</v>
      </c>
      <c r="I235" s="160"/>
      <c r="L235" s="156"/>
      <c r="M235" s="161"/>
      <c r="T235" s="162"/>
      <c r="AT235" s="157" t="s">
        <v>277</v>
      </c>
      <c r="AU235" s="157" t="s">
        <v>89</v>
      </c>
      <c r="AV235" s="12" t="s">
        <v>89</v>
      </c>
      <c r="AW235" s="12" t="s">
        <v>32</v>
      </c>
      <c r="AX235" s="12" t="s">
        <v>76</v>
      </c>
      <c r="AY235" s="157" t="s">
        <v>264</v>
      </c>
    </row>
    <row r="236" spans="2:65" s="12" customFormat="1" ht="11.25">
      <c r="B236" s="156"/>
      <c r="D236" s="154" t="s">
        <v>277</v>
      </c>
      <c r="E236" s="157" t="s">
        <v>1</v>
      </c>
      <c r="F236" s="158" t="s">
        <v>395</v>
      </c>
      <c r="H236" s="159">
        <v>70.59</v>
      </c>
      <c r="I236" s="160"/>
      <c r="L236" s="156"/>
      <c r="M236" s="161"/>
      <c r="T236" s="162"/>
      <c r="AT236" s="157" t="s">
        <v>277</v>
      </c>
      <c r="AU236" s="157" t="s">
        <v>89</v>
      </c>
      <c r="AV236" s="12" t="s">
        <v>89</v>
      </c>
      <c r="AW236" s="12" t="s">
        <v>32</v>
      </c>
      <c r="AX236" s="12" t="s">
        <v>76</v>
      </c>
      <c r="AY236" s="157" t="s">
        <v>264</v>
      </c>
    </row>
    <row r="237" spans="2:65" s="13" customFormat="1" ht="11.25">
      <c r="B237" s="163"/>
      <c r="D237" s="154" t="s">
        <v>277</v>
      </c>
      <c r="E237" s="164" t="s">
        <v>1</v>
      </c>
      <c r="F237" s="165" t="s">
        <v>279</v>
      </c>
      <c r="H237" s="166">
        <v>223.535</v>
      </c>
      <c r="I237" s="167"/>
      <c r="L237" s="163"/>
      <c r="M237" s="168"/>
      <c r="T237" s="169"/>
      <c r="AT237" s="164" t="s">
        <v>277</v>
      </c>
      <c r="AU237" s="164" t="s">
        <v>89</v>
      </c>
      <c r="AV237" s="13" t="s">
        <v>271</v>
      </c>
      <c r="AW237" s="13" t="s">
        <v>32</v>
      </c>
      <c r="AX237" s="13" t="s">
        <v>83</v>
      </c>
      <c r="AY237" s="164" t="s">
        <v>264</v>
      </c>
    </row>
    <row r="238" spans="2:65" s="1" customFormat="1" ht="16.5" customHeight="1">
      <c r="B238" s="136"/>
      <c r="C238" s="137" t="s">
        <v>396</v>
      </c>
      <c r="D238" s="137" t="s">
        <v>266</v>
      </c>
      <c r="E238" s="138" t="s">
        <v>397</v>
      </c>
      <c r="F238" s="139" t="s">
        <v>398</v>
      </c>
      <c r="G238" s="140" t="s">
        <v>341</v>
      </c>
      <c r="H238" s="141">
        <v>223.535</v>
      </c>
      <c r="I238" s="142"/>
      <c r="J238" s="143">
        <f>ROUND(I238*H238,2)</f>
        <v>0</v>
      </c>
      <c r="K238" s="139" t="s">
        <v>270</v>
      </c>
      <c r="L238" s="32"/>
      <c r="M238" s="144" t="s">
        <v>1</v>
      </c>
      <c r="N238" s="145" t="s">
        <v>42</v>
      </c>
      <c r="P238" s="146">
        <f>O238*H238</f>
        <v>0</v>
      </c>
      <c r="Q238" s="146">
        <v>0</v>
      </c>
      <c r="R238" s="146">
        <f>Q238*H238</f>
        <v>0</v>
      </c>
      <c r="S238" s="146">
        <v>0</v>
      </c>
      <c r="T238" s="147">
        <f>S238*H238</f>
        <v>0</v>
      </c>
      <c r="AR238" s="148" t="s">
        <v>271</v>
      </c>
      <c r="AT238" s="148" t="s">
        <v>266</v>
      </c>
      <c r="AU238" s="148" t="s">
        <v>89</v>
      </c>
      <c r="AY238" s="17" t="s">
        <v>264</v>
      </c>
      <c r="BE238" s="149">
        <f>IF(N238="základní",J238,0)</f>
        <v>0</v>
      </c>
      <c r="BF238" s="149">
        <f>IF(N238="snížená",J238,0)</f>
        <v>0</v>
      </c>
      <c r="BG238" s="149">
        <f>IF(N238="zákl. přenesená",J238,0)</f>
        <v>0</v>
      </c>
      <c r="BH238" s="149">
        <f>IF(N238="sníž. přenesená",J238,0)</f>
        <v>0</v>
      </c>
      <c r="BI238" s="149">
        <f>IF(N238="nulová",J238,0)</f>
        <v>0</v>
      </c>
      <c r="BJ238" s="17" t="s">
        <v>89</v>
      </c>
      <c r="BK238" s="149">
        <f>ROUND(I238*H238,2)</f>
        <v>0</v>
      </c>
      <c r="BL238" s="17" t="s">
        <v>271</v>
      </c>
      <c r="BM238" s="148" t="s">
        <v>399</v>
      </c>
    </row>
    <row r="239" spans="2:65" s="1" customFormat="1" ht="11.25">
      <c r="B239" s="32"/>
      <c r="D239" s="150" t="s">
        <v>273</v>
      </c>
      <c r="F239" s="151" t="s">
        <v>400</v>
      </c>
      <c r="I239" s="152"/>
      <c r="L239" s="32"/>
      <c r="M239" s="153"/>
      <c r="T239" s="56"/>
      <c r="AT239" s="17" t="s">
        <v>273</v>
      </c>
      <c r="AU239" s="17" t="s">
        <v>89</v>
      </c>
    </row>
    <row r="240" spans="2:65" s="1" customFormat="1" ht="16.5" customHeight="1">
      <c r="B240" s="136"/>
      <c r="C240" s="137" t="s">
        <v>7</v>
      </c>
      <c r="D240" s="137" t="s">
        <v>266</v>
      </c>
      <c r="E240" s="138" t="s">
        <v>401</v>
      </c>
      <c r="F240" s="139" t="s">
        <v>402</v>
      </c>
      <c r="G240" s="140" t="s">
        <v>319</v>
      </c>
      <c r="H240" s="141">
        <v>4.0049999999999999</v>
      </c>
      <c r="I240" s="142"/>
      <c r="J240" s="143">
        <f>ROUND(I240*H240,2)</f>
        <v>0</v>
      </c>
      <c r="K240" s="139" t="s">
        <v>270</v>
      </c>
      <c r="L240" s="32"/>
      <c r="M240" s="144" t="s">
        <v>1</v>
      </c>
      <c r="N240" s="145" t="s">
        <v>42</v>
      </c>
      <c r="P240" s="146">
        <f>O240*H240</f>
        <v>0</v>
      </c>
      <c r="Q240" s="146">
        <v>1.0606199999999999</v>
      </c>
      <c r="R240" s="146">
        <f>Q240*H240</f>
        <v>4.2477830999999995</v>
      </c>
      <c r="S240" s="146">
        <v>0</v>
      </c>
      <c r="T240" s="147">
        <f>S240*H240</f>
        <v>0</v>
      </c>
      <c r="AR240" s="148" t="s">
        <v>271</v>
      </c>
      <c r="AT240" s="148" t="s">
        <v>266</v>
      </c>
      <c r="AU240" s="148" t="s">
        <v>89</v>
      </c>
      <c r="AY240" s="17" t="s">
        <v>264</v>
      </c>
      <c r="BE240" s="149">
        <f>IF(N240="základní",J240,0)</f>
        <v>0</v>
      </c>
      <c r="BF240" s="149">
        <f>IF(N240="snížená",J240,0)</f>
        <v>0</v>
      </c>
      <c r="BG240" s="149">
        <f>IF(N240="zákl. přenesená",J240,0)</f>
        <v>0</v>
      </c>
      <c r="BH240" s="149">
        <f>IF(N240="sníž. přenesená",J240,0)</f>
        <v>0</v>
      </c>
      <c r="BI240" s="149">
        <f>IF(N240="nulová",J240,0)</f>
        <v>0</v>
      </c>
      <c r="BJ240" s="17" t="s">
        <v>89</v>
      </c>
      <c r="BK240" s="149">
        <f>ROUND(I240*H240,2)</f>
        <v>0</v>
      </c>
      <c r="BL240" s="17" t="s">
        <v>271</v>
      </c>
      <c r="BM240" s="148" t="s">
        <v>403</v>
      </c>
    </row>
    <row r="241" spans="2:65" s="1" customFormat="1" ht="11.25">
      <c r="B241" s="32"/>
      <c r="D241" s="150" t="s">
        <v>273</v>
      </c>
      <c r="F241" s="151" t="s">
        <v>404</v>
      </c>
      <c r="I241" s="152"/>
      <c r="L241" s="32"/>
      <c r="M241" s="153"/>
      <c r="T241" s="56"/>
      <c r="AT241" s="17" t="s">
        <v>273</v>
      </c>
      <c r="AU241" s="17" t="s">
        <v>89</v>
      </c>
    </row>
    <row r="242" spans="2:65" s="12" customFormat="1" ht="11.25">
      <c r="B242" s="156"/>
      <c r="D242" s="154" t="s">
        <v>277</v>
      </c>
      <c r="E242" s="157" t="s">
        <v>1</v>
      </c>
      <c r="F242" s="158" t="s">
        <v>405</v>
      </c>
      <c r="H242" s="159">
        <v>4.0049999999999999</v>
      </c>
      <c r="I242" s="160"/>
      <c r="L242" s="156"/>
      <c r="M242" s="161"/>
      <c r="T242" s="162"/>
      <c r="AT242" s="157" t="s">
        <v>277</v>
      </c>
      <c r="AU242" s="157" t="s">
        <v>89</v>
      </c>
      <c r="AV242" s="12" t="s">
        <v>89</v>
      </c>
      <c r="AW242" s="12" t="s">
        <v>32</v>
      </c>
      <c r="AX242" s="12" t="s">
        <v>76</v>
      </c>
      <c r="AY242" s="157" t="s">
        <v>264</v>
      </c>
    </row>
    <row r="243" spans="2:65" s="13" customFormat="1" ht="11.25">
      <c r="B243" s="163"/>
      <c r="D243" s="154" t="s">
        <v>277</v>
      </c>
      <c r="E243" s="164" t="s">
        <v>1</v>
      </c>
      <c r="F243" s="165" t="s">
        <v>279</v>
      </c>
      <c r="H243" s="166">
        <v>4.0049999999999999</v>
      </c>
      <c r="I243" s="167"/>
      <c r="L243" s="163"/>
      <c r="M243" s="168"/>
      <c r="T243" s="169"/>
      <c r="AT243" s="164" t="s">
        <v>277</v>
      </c>
      <c r="AU243" s="164" t="s">
        <v>89</v>
      </c>
      <c r="AV243" s="13" t="s">
        <v>271</v>
      </c>
      <c r="AW243" s="13" t="s">
        <v>32</v>
      </c>
      <c r="AX243" s="13" t="s">
        <v>83</v>
      </c>
      <c r="AY243" s="164" t="s">
        <v>264</v>
      </c>
    </row>
    <row r="244" spans="2:65" s="11" customFormat="1" ht="22.9" customHeight="1">
      <c r="B244" s="124"/>
      <c r="D244" s="125" t="s">
        <v>75</v>
      </c>
      <c r="E244" s="134" t="s">
        <v>96</v>
      </c>
      <c r="F244" s="134" t="s">
        <v>406</v>
      </c>
      <c r="I244" s="127"/>
      <c r="J244" s="135">
        <f>BK244</f>
        <v>0</v>
      </c>
      <c r="L244" s="124"/>
      <c r="M244" s="129"/>
      <c r="P244" s="130">
        <f>SUM(P245:P320)</f>
        <v>0</v>
      </c>
      <c r="R244" s="130">
        <f>SUM(R245:R320)</f>
        <v>180.17036021000001</v>
      </c>
      <c r="T244" s="131">
        <f>SUM(T245:T320)</f>
        <v>0</v>
      </c>
      <c r="AR244" s="125" t="s">
        <v>83</v>
      </c>
      <c r="AT244" s="132" t="s">
        <v>75</v>
      </c>
      <c r="AU244" s="132" t="s">
        <v>83</v>
      </c>
      <c r="AY244" s="125" t="s">
        <v>264</v>
      </c>
      <c r="BK244" s="133">
        <f>SUM(BK245:BK320)</f>
        <v>0</v>
      </c>
    </row>
    <row r="245" spans="2:65" s="1" customFormat="1" ht="16.5" customHeight="1">
      <c r="B245" s="136"/>
      <c r="C245" s="137" t="s">
        <v>407</v>
      </c>
      <c r="D245" s="137" t="s">
        <v>266</v>
      </c>
      <c r="E245" s="138" t="s">
        <v>408</v>
      </c>
      <c r="F245" s="139" t="s">
        <v>409</v>
      </c>
      <c r="G245" s="140" t="s">
        <v>341</v>
      </c>
      <c r="H245" s="141">
        <v>444.40300000000002</v>
      </c>
      <c r="I245" s="142"/>
      <c r="J245" s="143">
        <f>ROUND(I245*H245,2)</f>
        <v>0</v>
      </c>
      <c r="K245" s="139" t="s">
        <v>270</v>
      </c>
      <c r="L245" s="32"/>
      <c r="M245" s="144" t="s">
        <v>1</v>
      </c>
      <c r="N245" s="145" t="s">
        <v>42</v>
      </c>
      <c r="P245" s="146">
        <f>O245*H245</f>
        <v>0</v>
      </c>
      <c r="Q245" s="146">
        <v>0.26878000000000002</v>
      </c>
      <c r="R245" s="146">
        <f>Q245*H245</f>
        <v>119.44663834000001</v>
      </c>
      <c r="S245" s="146">
        <v>0</v>
      </c>
      <c r="T245" s="147">
        <f>S245*H245</f>
        <v>0</v>
      </c>
      <c r="AR245" s="148" t="s">
        <v>271</v>
      </c>
      <c r="AT245" s="148" t="s">
        <v>266</v>
      </c>
      <c r="AU245" s="148" t="s">
        <v>89</v>
      </c>
      <c r="AY245" s="17" t="s">
        <v>264</v>
      </c>
      <c r="BE245" s="149">
        <f>IF(N245="základní",J245,0)</f>
        <v>0</v>
      </c>
      <c r="BF245" s="149">
        <f>IF(N245="snížená",J245,0)</f>
        <v>0</v>
      </c>
      <c r="BG245" s="149">
        <f>IF(N245="zákl. přenesená",J245,0)</f>
        <v>0</v>
      </c>
      <c r="BH245" s="149">
        <f>IF(N245="sníž. přenesená",J245,0)</f>
        <v>0</v>
      </c>
      <c r="BI245" s="149">
        <f>IF(N245="nulová",J245,0)</f>
        <v>0</v>
      </c>
      <c r="BJ245" s="17" t="s">
        <v>89</v>
      </c>
      <c r="BK245" s="149">
        <f>ROUND(I245*H245,2)</f>
        <v>0</v>
      </c>
      <c r="BL245" s="17" t="s">
        <v>271</v>
      </c>
      <c r="BM245" s="148" t="s">
        <v>410</v>
      </c>
    </row>
    <row r="246" spans="2:65" s="1" customFormat="1" ht="11.25">
      <c r="B246" s="32"/>
      <c r="D246" s="150" t="s">
        <v>273</v>
      </c>
      <c r="F246" s="151" t="s">
        <v>411</v>
      </c>
      <c r="I246" s="152"/>
      <c r="L246" s="32"/>
      <c r="M246" s="153"/>
      <c r="T246" s="56"/>
      <c r="AT246" s="17" t="s">
        <v>273</v>
      </c>
      <c r="AU246" s="17" t="s">
        <v>89</v>
      </c>
    </row>
    <row r="247" spans="2:65" s="14" customFormat="1" ht="11.25">
      <c r="B247" s="170"/>
      <c r="D247" s="154" t="s">
        <v>277</v>
      </c>
      <c r="E247" s="171" t="s">
        <v>1</v>
      </c>
      <c r="F247" s="172" t="s">
        <v>412</v>
      </c>
      <c r="H247" s="171" t="s">
        <v>1</v>
      </c>
      <c r="I247" s="173"/>
      <c r="L247" s="170"/>
      <c r="M247" s="174"/>
      <c r="T247" s="175"/>
      <c r="AT247" s="171" t="s">
        <v>277</v>
      </c>
      <c r="AU247" s="171" t="s">
        <v>89</v>
      </c>
      <c r="AV247" s="14" t="s">
        <v>83</v>
      </c>
      <c r="AW247" s="14" t="s">
        <v>32</v>
      </c>
      <c r="AX247" s="14" t="s">
        <v>76</v>
      </c>
      <c r="AY247" s="171" t="s">
        <v>264</v>
      </c>
    </row>
    <row r="248" spans="2:65" s="12" customFormat="1" ht="11.25">
      <c r="B248" s="156"/>
      <c r="D248" s="154" t="s">
        <v>277</v>
      </c>
      <c r="E248" s="157" t="s">
        <v>1</v>
      </c>
      <c r="F248" s="158" t="s">
        <v>413</v>
      </c>
      <c r="H248" s="159">
        <v>249.27500000000001</v>
      </c>
      <c r="I248" s="160"/>
      <c r="L248" s="156"/>
      <c r="M248" s="161"/>
      <c r="T248" s="162"/>
      <c r="AT248" s="157" t="s">
        <v>277</v>
      </c>
      <c r="AU248" s="157" t="s">
        <v>89</v>
      </c>
      <c r="AV248" s="12" t="s">
        <v>89</v>
      </c>
      <c r="AW248" s="12" t="s">
        <v>32</v>
      </c>
      <c r="AX248" s="12" t="s">
        <v>76</v>
      </c>
      <c r="AY248" s="157" t="s">
        <v>264</v>
      </c>
    </row>
    <row r="249" spans="2:65" s="12" customFormat="1" ht="11.25">
      <c r="B249" s="156"/>
      <c r="D249" s="154" t="s">
        <v>277</v>
      </c>
      <c r="E249" s="157" t="s">
        <v>1</v>
      </c>
      <c r="F249" s="158" t="s">
        <v>414</v>
      </c>
      <c r="H249" s="159">
        <v>108.938</v>
      </c>
      <c r="I249" s="160"/>
      <c r="L249" s="156"/>
      <c r="M249" s="161"/>
      <c r="T249" s="162"/>
      <c r="AT249" s="157" t="s">
        <v>277</v>
      </c>
      <c r="AU249" s="157" t="s">
        <v>89</v>
      </c>
      <c r="AV249" s="12" t="s">
        <v>89</v>
      </c>
      <c r="AW249" s="12" t="s">
        <v>32</v>
      </c>
      <c r="AX249" s="12" t="s">
        <v>76</v>
      </c>
      <c r="AY249" s="157" t="s">
        <v>264</v>
      </c>
    </row>
    <row r="250" spans="2:65" s="12" customFormat="1" ht="11.25">
      <c r="B250" s="156"/>
      <c r="D250" s="154" t="s">
        <v>277</v>
      </c>
      <c r="E250" s="157" t="s">
        <v>1</v>
      </c>
      <c r="F250" s="158" t="s">
        <v>415</v>
      </c>
      <c r="H250" s="159">
        <v>-49.01</v>
      </c>
      <c r="I250" s="160"/>
      <c r="L250" s="156"/>
      <c r="M250" s="161"/>
      <c r="T250" s="162"/>
      <c r="AT250" s="157" t="s">
        <v>277</v>
      </c>
      <c r="AU250" s="157" t="s">
        <v>89</v>
      </c>
      <c r="AV250" s="12" t="s">
        <v>89</v>
      </c>
      <c r="AW250" s="12" t="s">
        <v>32</v>
      </c>
      <c r="AX250" s="12" t="s">
        <v>76</v>
      </c>
      <c r="AY250" s="157" t="s">
        <v>264</v>
      </c>
    </row>
    <row r="251" spans="2:65" s="15" customFormat="1" ht="11.25">
      <c r="B251" s="186"/>
      <c r="D251" s="154" t="s">
        <v>277</v>
      </c>
      <c r="E251" s="187" t="s">
        <v>1</v>
      </c>
      <c r="F251" s="188" t="s">
        <v>416</v>
      </c>
      <c r="H251" s="189">
        <v>309.20299999999997</v>
      </c>
      <c r="I251" s="190"/>
      <c r="L251" s="186"/>
      <c r="M251" s="191"/>
      <c r="T251" s="192"/>
      <c r="AT251" s="187" t="s">
        <v>277</v>
      </c>
      <c r="AU251" s="187" t="s">
        <v>89</v>
      </c>
      <c r="AV251" s="15" t="s">
        <v>96</v>
      </c>
      <c r="AW251" s="15" t="s">
        <v>32</v>
      </c>
      <c r="AX251" s="15" t="s">
        <v>76</v>
      </c>
      <c r="AY251" s="187" t="s">
        <v>264</v>
      </c>
    </row>
    <row r="252" spans="2:65" s="12" customFormat="1" ht="11.25">
      <c r="B252" s="156"/>
      <c r="D252" s="154" t="s">
        <v>277</v>
      </c>
      <c r="E252" s="157" t="s">
        <v>1</v>
      </c>
      <c r="F252" s="158" t="s">
        <v>417</v>
      </c>
      <c r="H252" s="159">
        <v>135.19999999999999</v>
      </c>
      <c r="I252" s="160"/>
      <c r="L252" s="156"/>
      <c r="M252" s="161"/>
      <c r="T252" s="162"/>
      <c r="AT252" s="157" t="s">
        <v>277</v>
      </c>
      <c r="AU252" s="157" t="s">
        <v>89</v>
      </c>
      <c r="AV252" s="12" t="s">
        <v>89</v>
      </c>
      <c r="AW252" s="12" t="s">
        <v>32</v>
      </c>
      <c r="AX252" s="12" t="s">
        <v>76</v>
      </c>
      <c r="AY252" s="157" t="s">
        <v>264</v>
      </c>
    </row>
    <row r="253" spans="2:65" s="15" customFormat="1" ht="11.25">
      <c r="B253" s="186"/>
      <c r="D253" s="154" t="s">
        <v>277</v>
      </c>
      <c r="E253" s="187" t="s">
        <v>1</v>
      </c>
      <c r="F253" s="188" t="s">
        <v>416</v>
      </c>
      <c r="H253" s="189">
        <v>135.19999999999999</v>
      </c>
      <c r="I253" s="190"/>
      <c r="L253" s="186"/>
      <c r="M253" s="191"/>
      <c r="T253" s="192"/>
      <c r="AT253" s="187" t="s">
        <v>277</v>
      </c>
      <c r="AU253" s="187" t="s">
        <v>89</v>
      </c>
      <c r="AV253" s="15" t="s">
        <v>96</v>
      </c>
      <c r="AW253" s="15" t="s">
        <v>32</v>
      </c>
      <c r="AX253" s="15" t="s">
        <v>76</v>
      </c>
      <c r="AY253" s="187" t="s">
        <v>264</v>
      </c>
    </row>
    <row r="254" spans="2:65" s="13" customFormat="1" ht="11.25">
      <c r="B254" s="163"/>
      <c r="D254" s="154" t="s">
        <v>277</v>
      </c>
      <c r="E254" s="164" t="s">
        <v>1</v>
      </c>
      <c r="F254" s="165" t="s">
        <v>279</v>
      </c>
      <c r="H254" s="166">
        <v>444.40300000000002</v>
      </c>
      <c r="I254" s="167"/>
      <c r="L254" s="163"/>
      <c r="M254" s="168"/>
      <c r="T254" s="169"/>
      <c r="AT254" s="164" t="s">
        <v>277</v>
      </c>
      <c r="AU254" s="164" t="s">
        <v>89</v>
      </c>
      <c r="AV254" s="13" t="s">
        <v>271</v>
      </c>
      <c r="AW254" s="13" t="s">
        <v>32</v>
      </c>
      <c r="AX254" s="13" t="s">
        <v>83</v>
      </c>
      <c r="AY254" s="164" t="s">
        <v>264</v>
      </c>
    </row>
    <row r="255" spans="2:65" s="1" customFormat="1" ht="16.5" customHeight="1">
      <c r="B255" s="136"/>
      <c r="C255" s="137" t="s">
        <v>418</v>
      </c>
      <c r="D255" s="137" t="s">
        <v>266</v>
      </c>
      <c r="E255" s="138" t="s">
        <v>419</v>
      </c>
      <c r="F255" s="139" t="s">
        <v>420</v>
      </c>
      <c r="G255" s="140" t="s">
        <v>341</v>
      </c>
      <c r="H255" s="141">
        <v>132.113</v>
      </c>
      <c r="I255" s="142"/>
      <c r="J255" s="143">
        <f>ROUND(I255*H255,2)</f>
        <v>0</v>
      </c>
      <c r="K255" s="139" t="s">
        <v>270</v>
      </c>
      <c r="L255" s="32"/>
      <c r="M255" s="144" t="s">
        <v>1</v>
      </c>
      <c r="N255" s="145" t="s">
        <v>42</v>
      </c>
      <c r="P255" s="146">
        <f>O255*H255</f>
        <v>0</v>
      </c>
      <c r="Q255" s="146">
        <v>0.19692000000000001</v>
      </c>
      <c r="R255" s="146">
        <f>Q255*H255</f>
        <v>26.015691960000002</v>
      </c>
      <c r="S255" s="146">
        <v>0</v>
      </c>
      <c r="T255" s="147">
        <f>S255*H255</f>
        <v>0</v>
      </c>
      <c r="AR255" s="148" t="s">
        <v>271</v>
      </c>
      <c r="AT255" s="148" t="s">
        <v>266</v>
      </c>
      <c r="AU255" s="148" t="s">
        <v>89</v>
      </c>
      <c r="AY255" s="17" t="s">
        <v>264</v>
      </c>
      <c r="BE255" s="149">
        <f>IF(N255="základní",J255,0)</f>
        <v>0</v>
      </c>
      <c r="BF255" s="149">
        <f>IF(N255="snížená",J255,0)</f>
        <v>0</v>
      </c>
      <c r="BG255" s="149">
        <f>IF(N255="zákl. přenesená",J255,0)</f>
        <v>0</v>
      </c>
      <c r="BH255" s="149">
        <f>IF(N255="sníž. přenesená",J255,0)</f>
        <v>0</v>
      </c>
      <c r="BI255" s="149">
        <f>IF(N255="nulová",J255,0)</f>
        <v>0</v>
      </c>
      <c r="BJ255" s="17" t="s">
        <v>89</v>
      </c>
      <c r="BK255" s="149">
        <f>ROUND(I255*H255,2)</f>
        <v>0</v>
      </c>
      <c r="BL255" s="17" t="s">
        <v>271</v>
      </c>
      <c r="BM255" s="148" t="s">
        <v>421</v>
      </c>
    </row>
    <row r="256" spans="2:65" s="1" customFormat="1" ht="11.25">
      <c r="B256" s="32"/>
      <c r="D256" s="150" t="s">
        <v>273</v>
      </c>
      <c r="F256" s="151" t="s">
        <v>422</v>
      </c>
      <c r="I256" s="152"/>
      <c r="L256" s="32"/>
      <c r="M256" s="153"/>
      <c r="T256" s="56"/>
      <c r="AT256" s="17" t="s">
        <v>273</v>
      </c>
      <c r="AU256" s="17" t="s">
        <v>89</v>
      </c>
    </row>
    <row r="257" spans="2:65" s="1" customFormat="1" ht="19.5">
      <c r="B257" s="32"/>
      <c r="D257" s="154" t="s">
        <v>275</v>
      </c>
      <c r="F257" s="155" t="s">
        <v>423</v>
      </c>
      <c r="I257" s="152"/>
      <c r="L257" s="32"/>
      <c r="M257" s="153"/>
      <c r="T257" s="56"/>
      <c r="AT257" s="17" t="s">
        <v>275</v>
      </c>
      <c r="AU257" s="17" t="s">
        <v>89</v>
      </c>
    </row>
    <row r="258" spans="2:65" s="12" customFormat="1" ht="11.25">
      <c r="B258" s="156"/>
      <c r="D258" s="154" t="s">
        <v>277</v>
      </c>
      <c r="E258" s="157" t="s">
        <v>1</v>
      </c>
      <c r="F258" s="158" t="s">
        <v>424</v>
      </c>
      <c r="H258" s="159">
        <v>132.113</v>
      </c>
      <c r="I258" s="160"/>
      <c r="L258" s="156"/>
      <c r="M258" s="161"/>
      <c r="T258" s="162"/>
      <c r="AT258" s="157" t="s">
        <v>277</v>
      </c>
      <c r="AU258" s="157" t="s">
        <v>89</v>
      </c>
      <c r="AV258" s="12" t="s">
        <v>89</v>
      </c>
      <c r="AW258" s="12" t="s">
        <v>32</v>
      </c>
      <c r="AX258" s="12" t="s">
        <v>76</v>
      </c>
      <c r="AY258" s="157" t="s">
        <v>264</v>
      </c>
    </row>
    <row r="259" spans="2:65" s="13" customFormat="1" ht="11.25">
      <c r="B259" s="163"/>
      <c r="D259" s="154" t="s">
        <v>277</v>
      </c>
      <c r="E259" s="164" t="s">
        <v>1</v>
      </c>
      <c r="F259" s="165" t="s">
        <v>279</v>
      </c>
      <c r="H259" s="166">
        <v>132.113</v>
      </c>
      <c r="I259" s="167"/>
      <c r="L259" s="163"/>
      <c r="M259" s="168"/>
      <c r="T259" s="169"/>
      <c r="AT259" s="164" t="s">
        <v>277</v>
      </c>
      <c r="AU259" s="164" t="s">
        <v>89</v>
      </c>
      <c r="AV259" s="13" t="s">
        <v>271</v>
      </c>
      <c r="AW259" s="13" t="s">
        <v>32</v>
      </c>
      <c r="AX259" s="13" t="s">
        <v>83</v>
      </c>
      <c r="AY259" s="164" t="s">
        <v>264</v>
      </c>
    </row>
    <row r="260" spans="2:65" s="1" customFormat="1" ht="16.5" customHeight="1">
      <c r="B260" s="136"/>
      <c r="C260" s="137" t="s">
        <v>425</v>
      </c>
      <c r="D260" s="137" t="s">
        <v>266</v>
      </c>
      <c r="E260" s="138" t="s">
        <v>426</v>
      </c>
      <c r="F260" s="139" t="s">
        <v>427</v>
      </c>
      <c r="G260" s="140" t="s">
        <v>428</v>
      </c>
      <c r="H260" s="141">
        <v>122.2</v>
      </c>
      <c r="I260" s="142"/>
      <c r="J260" s="143">
        <f>ROUND(I260*H260,2)</f>
        <v>0</v>
      </c>
      <c r="K260" s="139" t="s">
        <v>270</v>
      </c>
      <c r="L260" s="32"/>
      <c r="M260" s="144" t="s">
        <v>1</v>
      </c>
      <c r="N260" s="145" t="s">
        <v>42</v>
      </c>
      <c r="P260" s="146">
        <f>O260*H260</f>
        <v>0</v>
      </c>
      <c r="Q260" s="146">
        <v>1.856E-2</v>
      </c>
      <c r="R260" s="146">
        <f>Q260*H260</f>
        <v>2.2680320000000003</v>
      </c>
      <c r="S260" s="146">
        <v>0</v>
      </c>
      <c r="T260" s="147">
        <f>S260*H260</f>
        <v>0</v>
      </c>
      <c r="AR260" s="148" t="s">
        <v>271</v>
      </c>
      <c r="AT260" s="148" t="s">
        <v>266</v>
      </c>
      <c r="AU260" s="148" t="s">
        <v>89</v>
      </c>
      <c r="AY260" s="17" t="s">
        <v>264</v>
      </c>
      <c r="BE260" s="149">
        <f>IF(N260="základní",J260,0)</f>
        <v>0</v>
      </c>
      <c r="BF260" s="149">
        <f>IF(N260="snížená",J260,0)</f>
        <v>0</v>
      </c>
      <c r="BG260" s="149">
        <f>IF(N260="zákl. přenesená",J260,0)</f>
        <v>0</v>
      </c>
      <c r="BH260" s="149">
        <f>IF(N260="sníž. přenesená",J260,0)</f>
        <v>0</v>
      </c>
      <c r="BI260" s="149">
        <f>IF(N260="nulová",J260,0)</f>
        <v>0</v>
      </c>
      <c r="BJ260" s="17" t="s">
        <v>89</v>
      </c>
      <c r="BK260" s="149">
        <f>ROUND(I260*H260,2)</f>
        <v>0</v>
      </c>
      <c r="BL260" s="17" t="s">
        <v>271</v>
      </c>
      <c r="BM260" s="148" t="s">
        <v>429</v>
      </c>
    </row>
    <row r="261" spans="2:65" s="1" customFormat="1" ht="11.25">
      <c r="B261" s="32"/>
      <c r="D261" s="150" t="s">
        <v>273</v>
      </c>
      <c r="F261" s="151" t="s">
        <v>430</v>
      </c>
      <c r="I261" s="152"/>
      <c r="L261" s="32"/>
      <c r="M261" s="153"/>
      <c r="T261" s="56"/>
      <c r="AT261" s="17" t="s">
        <v>273</v>
      </c>
      <c r="AU261" s="17" t="s">
        <v>89</v>
      </c>
    </row>
    <row r="262" spans="2:65" s="1" customFormat="1" ht="16.5" customHeight="1">
      <c r="B262" s="136"/>
      <c r="C262" s="137" t="s">
        <v>431</v>
      </c>
      <c r="D262" s="137" t="s">
        <v>266</v>
      </c>
      <c r="E262" s="138" t="s">
        <v>432</v>
      </c>
      <c r="F262" s="139" t="s">
        <v>433</v>
      </c>
      <c r="G262" s="140" t="s">
        <v>434</v>
      </c>
      <c r="H262" s="141">
        <v>1</v>
      </c>
      <c r="I262" s="142"/>
      <c r="J262" s="143">
        <f>ROUND(I262*H262,2)</f>
        <v>0</v>
      </c>
      <c r="K262" s="139" t="s">
        <v>270</v>
      </c>
      <c r="L262" s="32"/>
      <c r="M262" s="144" t="s">
        <v>1</v>
      </c>
      <c r="N262" s="145" t="s">
        <v>42</v>
      </c>
      <c r="P262" s="146">
        <f>O262*H262</f>
        <v>0</v>
      </c>
      <c r="Q262" s="146">
        <v>2.6929999999999999E-2</v>
      </c>
      <c r="R262" s="146">
        <f>Q262*H262</f>
        <v>2.6929999999999999E-2</v>
      </c>
      <c r="S262" s="146">
        <v>0</v>
      </c>
      <c r="T262" s="147">
        <f>S262*H262</f>
        <v>0</v>
      </c>
      <c r="AR262" s="148" t="s">
        <v>271</v>
      </c>
      <c r="AT262" s="148" t="s">
        <v>266</v>
      </c>
      <c r="AU262" s="148" t="s">
        <v>89</v>
      </c>
      <c r="AY262" s="17" t="s">
        <v>264</v>
      </c>
      <c r="BE262" s="149">
        <f>IF(N262="základní",J262,0)</f>
        <v>0</v>
      </c>
      <c r="BF262" s="149">
        <f>IF(N262="snížená",J262,0)</f>
        <v>0</v>
      </c>
      <c r="BG262" s="149">
        <f>IF(N262="zákl. přenesená",J262,0)</f>
        <v>0</v>
      </c>
      <c r="BH262" s="149">
        <f>IF(N262="sníž. přenesená",J262,0)</f>
        <v>0</v>
      </c>
      <c r="BI262" s="149">
        <f>IF(N262="nulová",J262,0)</f>
        <v>0</v>
      </c>
      <c r="BJ262" s="17" t="s">
        <v>89</v>
      </c>
      <c r="BK262" s="149">
        <f>ROUND(I262*H262,2)</f>
        <v>0</v>
      </c>
      <c r="BL262" s="17" t="s">
        <v>271</v>
      </c>
      <c r="BM262" s="148" t="s">
        <v>435</v>
      </c>
    </row>
    <row r="263" spans="2:65" s="1" customFormat="1" ht="11.25">
      <c r="B263" s="32"/>
      <c r="D263" s="150" t="s">
        <v>273</v>
      </c>
      <c r="F263" s="151" t="s">
        <v>436</v>
      </c>
      <c r="I263" s="152"/>
      <c r="L263" s="32"/>
      <c r="M263" s="153"/>
      <c r="T263" s="56"/>
      <c r="AT263" s="17" t="s">
        <v>273</v>
      </c>
      <c r="AU263" s="17" t="s">
        <v>89</v>
      </c>
    </row>
    <row r="264" spans="2:65" s="1" customFormat="1" ht="16.5" customHeight="1">
      <c r="B264" s="136"/>
      <c r="C264" s="137" t="s">
        <v>437</v>
      </c>
      <c r="D264" s="137" t="s">
        <v>266</v>
      </c>
      <c r="E264" s="138" t="s">
        <v>438</v>
      </c>
      <c r="F264" s="139" t="s">
        <v>439</v>
      </c>
      <c r="G264" s="140" t="s">
        <v>434</v>
      </c>
      <c r="H264" s="141">
        <v>20</v>
      </c>
      <c r="I264" s="142"/>
      <c r="J264" s="143">
        <f>ROUND(I264*H264,2)</f>
        <v>0</v>
      </c>
      <c r="K264" s="139" t="s">
        <v>270</v>
      </c>
      <c r="L264" s="32"/>
      <c r="M264" s="144" t="s">
        <v>1</v>
      </c>
      <c r="N264" s="145" t="s">
        <v>42</v>
      </c>
      <c r="P264" s="146">
        <f>O264*H264</f>
        <v>0</v>
      </c>
      <c r="Q264" s="146">
        <v>4.555E-2</v>
      </c>
      <c r="R264" s="146">
        <f>Q264*H264</f>
        <v>0.91100000000000003</v>
      </c>
      <c r="S264" s="146">
        <v>0</v>
      </c>
      <c r="T264" s="147">
        <f>S264*H264</f>
        <v>0</v>
      </c>
      <c r="AR264" s="148" t="s">
        <v>271</v>
      </c>
      <c r="AT264" s="148" t="s">
        <v>266</v>
      </c>
      <c r="AU264" s="148" t="s">
        <v>89</v>
      </c>
      <c r="AY264" s="17" t="s">
        <v>264</v>
      </c>
      <c r="BE264" s="149">
        <f>IF(N264="základní",J264,0)</f>
        <v>0</v>
      </c>
      <c r="BF264" s="149">
        <f>IF(N264="snížená",J264,0)</f>
        <v>0</v>
      </c>
      <c r="BG264" s="149">
        <f>IF(N264="zákl. přenesená",J264,0)</f>
        <v>0</v>
      </c>
      <c r="BH264" s="149">
        <f>IF(N264="sníž. přenesená",J264,0)</f>
        <v>0</v>
      </c>
      <c r="BI264" s="149">
        <f>IF(N264="nulová",J264,0)</f>
        <v>0</v>
      </c>
      <c r="BJ264" s="17" t="s">
        <v>89</v>
      </c>
      <c r="BK264" s="149">
        <f>ROUND(I264*H264,2)</f>
        <v>0</v>
      </c>
      <c r="BL264" s="17" t="s">
        <v>271</v>
      </c>
      <c r="BM264" s="148" t="s">
        <v>440</v>
      </c>
    </row>
    <row r="265" spans="2:65" s="1" customFormat="1" ht="11.25">
      <c r="B265" s="32"/>
      <c r="D265" s="150" t="s">
        <v>273</v>
      </c>
      <c r="F265" s="151" t="s">
        <v>441</v>
      </c>
      <c r="I265" s="152"/>
      <c r="L265" s="32"/>
      <c r="M265" s="153"/>
      <c r="T265" s="56"/>
      <c r="AT265" s="17" t="s">
        <v>273</v>
      </c>
      <c r="AU265" s="17" t="s">
        <v>89</v>
      </c>
    </row>
    <row r="266" spans="2:65" s="1" customFormat="1" ht="16.5" customHeight="1">
      <c r="B266" s="136"/>
      <c r="C266" s="137" t="s">
        <v>442</v>
      </c>
      <c r="D266" s="137" t="s">
        <v>266</v>
      </c>
      <c r="E266" s="138" t="s">
        <v>443</v>
      </c>
      <c r="F266" s="139" t="s">
        <v>444</v>
      </c>
      <c r="G266" s="140" t="s">
        <v>434</v>
      </c>
      <c r="H266" s="141">
        <v>3</v>
      </c>
      <c r="I266" s="142"/>
      <c r="J266" s="143">
        <f>ROUND(I266*H266,2)</f>
        <v>0</v>
      </c>
      <c r="K266" s="139" t="s">
        <v>270</v>
      </c>
      <c r="L266" s="32"/>
      <c r="M266" s="144" t="s">
        <v>1</v>
      </c>
      <c r="N266" s="145" t="s">
        <v>42</v>
      </c>
      <c r="P266" s="146">
        <f>O266*H266</f>
        <v>0</v>
      </c>
      <c r="Q266" s="146">
        <v>5.4550000000000001E-2</v>
      </c>
      <c r="R266" s="146">
        <f>Q266*H266</f>
        <v>0.16365000000000002</v>
      </c>
      <c r="S266" s="146">
        <v>0</v>
      </c>
      <c r="T266" s="147">
        <f>S266*H266</f>
        <v>0</v>
      </c>
      <c r="AR266" s="148" t="s">
        <v>271</v>
      </c>
      <c r="AT266" s="148" t="s">
        <v>266</v>
      </c>
      <c r="AU266" s="148" t="s">
        <v>89</v>
      </c>
      <c r="AY266" s="17" t="s">
        <v>264</v>
      </c>
      <c r="BE266" s="149">
        <f>IF(N266="základní",J266,0)</f>
        <v>0</v>
      </c>
      <c r="BF266" s="149">
        <f>IF(N266="snížená",J266,0)</f>
        <v>0</v>
      </c>
      <c r="BG266" s="149">
        <f>IF(N266="zákl. přenesená",J266,0)</f>
        <v>0</v>
      </c>
      <c r="BH266" s="149">
        <f>IF(N266="sníž. přenesená",J266,0)</f>
        <v>0</v>
      </c>
      <c r="BI266" s="149">
        <f>IF(N266="nulová",J266,0)</f>
        <v>0</v>
      </c>
      <c r="BJ266" s="17" t="s">
        <v>89</v>
      </c>
      <c r="BK266" s="149">
        <f>ROUND(I266*H266,2)</f>
        <v>0</v>
      </c>
      <c r="BL266" s="17" t="s">
        <v>271</v>
      </c>
      <c r="BM266" s="148" t="s">
        <v>445</v>
      </c>
    </row>
    <row r="267" spans="2:65" s="1" customFormat="1" ht="11.25">
      <c r="B267" s="32"/>
      <c r="D267" s="150" t="s">
        <v>273</v>
      </c>
      <c r="F267" s="151" t="s">
        <v>446</v>
      </c>
      <c r="I267" s="152"/>
      <c r="L267" s="32"/>
      <c r="M267" s="153"/>
      <c r="T267" s="56"/>
      <c r="AT267" s="17" t="s">
        <v>273</v>
      </c>
      <c r="AU267" s="17" t="s">
        <v>89</v>
      </c>
    </row>
    <row r="268" spans="2:65" s="1" customFormat="1" ht="16.5" customHeight="1">
      <c r="B268" s="136"/>
      <c r="C268" s="137" t="s">
        <v>447</v>
      </c>
      <c r="D268" s="137" t="s">
        <v>266</v>
      </c>
      <c r="E268" s="138" t="s">
        <v>448</v>
      </c>
      <c r="F268" s="139" t="s">
        <v>449</v>
      </c>
      <c r="G268" s="140" t="s">
        <v>434</v>
      </c>
      <c r="H268" s="141">
        <v>32</v>
      </c>
      <c r="I268" s="142"/>
      <c r="J268" s="143">
        <f>ROUND(I268*H268,2)</f>
        <v>0</v>
      </c>
      <c r="K268" s="139" t="s">
        <v>270</v>
      </c>
      <c r="L268" s="32"/>
      <c r="M268" s="144" t="s">
        <v>1</v>
      </c>
      <c r="N268" s="145" t="s">
        <v>42</v>
      </c>
      <c r="P268" s="146">
        <f>O268*H268</f>
        <v>0</v>
      </c>
      <c r="Q268" s="146">
        <v>6.3549999999999995E-2</v>
      </c>
      <c r="R268" s="146">
        <f>Q268*H268</f>
        <v>2.0335999999999999</v>
      </c>
      <c r="S268" s="146">
        <v>0</v>
      </c>
      <c r="T268" s="147">
        <f>S268*H268</f>
        <v>0</v>
      </c>
      <c r="AR268" s="148" t="s">
        <v>271</v>
      </c>
      <c r="AT268" s="148" t="s">
        <v>266</v>
      </c>
      <c r="AU268" s="148" t="s">
        <v>89</v>
      </c>
      <c r="AY268" s="17" t="s">
        <v>264</v>
      </c>
      <c r="BE268" s="149">
        <f>IF(N268="základní",J268,0)</f>
        <v>0</v>
      </c>
      <c r="BF268" s="149">
        <f>IF(N268="snížená",J268,0)</f>
        <v>0</v>
      </c>
      <c r="BG268" s="149">
        <f>IF(N268="zákl. přenesená",J268,0)</f>
        <v>0</v>
      </c>
      <c r="BH268" s="149">
        <f>IF(N268="sníž. přenesená",J268,0)</f>
        <v>0</v>
      </c>
      <c r="BI268" s="149">
        <f>IF(N268="nulová",J268,0)</f>
        <v>0</v>
      </c>
      <c r="BJ268" s="17" t="s">
        <v>89</v>
      </c>
      <c r="BK268" s="149">
        <f>ROUND(I268*H268,2)</f>
        <v>0</v>
      </c>
      <c r="BL268" s="17" t="s">
        <v>271</v>
      </c>
      <c r="BM268" s="148" t="s">
        <v>450</v>
      </c>
    </row>
    <row r="269" spans="2:65" s="1" customFormat="1" ht="11.25">
      <c r="B269" s="32"/>
      <c r="D269" s="150" t="s">
        <v>273</v>
      </c>
      <c r="F269" s="151" t="s">
        <v>451</v>
      </c>
      <c r="I269" s="152"/>
      <c r="L269" s="32"/>
      <c r="M269" s="153"/>
      <c r="T269" s="56"/>
      <c r="AT269" s="17" t="s">
        <v>273</v>
      </c>
      <c r="AU269" s="17" t="s">
        <v>89</v>
      </c>
    </row>
    <row r="270" spans="2:65" s="1" customFormat="1" ht="16.5" customHeight="1">
      <c r="B270" s="136"/>
      <c r="C270" s="137" t="s">
        <v>452</v>
      </c>
      <c r="D270" s="137" t="s">
        <v>266</v>
      </c>
      <c r="E270" s="138" t="s">
        <v>453</v>
      </c>
      <c r="F270" s="139" t="s">
        <v>454</v>
      </c>
      <c r="G270" s="140" t="s">
        <v>434</v>
      </c>
      <c r="H270" s="141">
        <v>21</v>
      </c>
      <c r="I270" s="142"/>
      <c r="J270" s="143">
        <f>ROUND(I270*H270,2)</f>
        <v>0</v>
      </c>
      <c r="K270" s="139" t="s">
        <v>270</v>
      </c>
      <c r="L270" s="32"/>
      <c r="M270" s="144" t="s">
        <v>1</v>
      </c>
      <c r="N270" s="145" t="s">
        <v>42</v>
      </c>
      <c r="P270" s="146">
        <f>O270*H270</f>
        <v>0</v>
      </c>
      <c r="Q270" s="146">
        <v>8.1850000000000006E-2</v>
      </c>
      <c r="R270" s="146">
        <f>Q270*H270</f>
        <v>1.7188500000000002</v>
      </c>
      <c r="S270" s="146">
        <v>0</v>
      </c>
      <c r="T270" s="147">
        <f>S270*H270</f>
        <v>0</v>
      </c>
      <c r="AR270" s="148" t="s">
        <v>271</v>
      </c>
      <c r="AT270" s="148" t="s">
        <v>266</v>
      </c>
      <c r="AU270" s="148" t="s">
        <v>89</v>
      </c>
      <c r="AY270" s="17" t="s">
        <v>264</v>
      </c>
      <c r="BE270" s="149">
        <f>IF(N270="základní",J270,0)</f>
        <v>0</v>
      </c>
      <c r="BF270" s="149">
        <f>IF(N270="snížená",J270,0)</f>
        <v>0</v>
      </c>
      <c r="BG270" s="149">
        <f>IF(N270="zákl. přenesená",J270,0)</f>
        <v>0</v>
      </c>
      <c r="BH270" s="149">
        <f>IF(N270="sníž. přenesená",J270,0)</f>
        <v>0</v>
      </c>
      <c r="BI270" s="149">
        <f>IF(N270="nulová",J270,0)</f>
        <v>0</v>
      </c>
      <c r="BJ270" s="17" t="s">
        <v>89</v>
      </c>
      <c r="BK270" s="149">
        <f>ROUND(I270*H270,2)</f>
        <v>0</v>
      </c>
      <c r="BL270" s="17" t="s">
        <v>271</v>
      </c>
      <c r="BM270" s="148" t="s">
        <v>455</v>
      </c>
    </row>
    <row r="271" spans="2:65" s="1" customFormat="1" ht="11.25">
      <c r="B271" s="32"/>
      <c r="D271" s="150" t="s">
        <v>273</v>
      </c>
      <c r="F271" s="151" t="s">
        <v>456</v>
      </c>
      <c r="I271" s="152"/>
      <c r="L271" s="32"/>
      <c r="M271" s="153"/>
      <c r="T271" s="56"/>
      <c r="AT271" s="17" t="s">
        <v>273</v>
      </c>
      <c r="AU271" s="17" t="s">
        <v>89</v>
      </c>
    </row>
    <row r="272" spans="2:65" s="1" customFormat="1" ht="16.5" customHeight="1">
      <c r="B272" s="136"/>
      <c r="C272" s="137" t="s">
        <v>457</v>
      </c>
      <c r="D272" s="137" t="s">
        <v>266</v>
      </c>
      <c r="E272" s="138" t="s">
        <v>458</v>
      </c>
      <c r="F272" s="139" t="s">
        <v>459</v>
      </c>
      <c r="G272" s="140" t="s">
        <v>434</v>
      </c>
      <c r="H272" s="141">
        <v>10</v>
      </c>
      <c r="I272" s="142"/>
      <c r="J272" s="143">
        <f>ROUND(I272*H272,2)</f>
        <v>0</v>
      </c>
      <c r="K272" s="139" t="s">
        <v>270</v>
      </c>
      <c r="L272" s="32"/>
      <c r="M272" s="144" t="s">
        <v>1</v>
      </c>
      <c r="N272" s="145" t="s">
        <v>42</v>
      </c>
      <c r="P272" s="146">
        <f>O272*H272</f>
        <v>0</v>
      </c>
      <c r="Q272" s="146">
        <v>0.10904999999999999</v>
      </c>
      <c r="R272" s="146">
        <f>Q272*H272</f>
        <v>1.0905</v>
      </c>
      <c r="S272" s="146">
        <v>0</v>
      </c>
      <c r="T272" s="147">
        <f>S272*H272</f>
        <v>0</v>
      </c>
      <c r="AR272" s="148" t="s">
        <v>271</v>
      </c>
      <c r="AT272" s="148" t="s">
        <v>266</v>
      </c>
      <c r="AU272" s="148" t="s">
        <v>89</v>
      </c>
      <c r="AY272" s="17" t="s">
        <v>264</v>
      </c>
      <c r="BE272" s="149">
        <f>IF(N272="základní",J272,0)</f>
        <v>0</v>
      </c>
      <c r="BF272" s="149">
        <f>IF(N272="snížená",J272,0)</f>
        <v>0</v>
      </c>
      <c r="BG272" s="149">
        <f>IF(N272="zákl. přenesená",J272,0)</f>
        <v>0</v>
      </c>
      <c r="BH272" s="149">
        <f>IF(N272="sníž. přenesená",J272,0)</f>
        <v>0</v>
      </c>
      <c r="BI272" s="149">
        <f>IF(N272="nulová",J272,0)</f>
        <v>0</v>
      </c>
      <c r="BJ272" s="17" t="s">
        <v>89</v>
      </c>
      <c r="BK272" s="149">
        <f>ROUND(I272*H272,2)</f>
        <v>0</v>
      </c>
      <c r="BL272" s="17" t="s">
        <v>271</v>
      </c>
      <c r="BM272" s="148" t="s">
        <v>460</v>
      </c>
    </row>
    <row r="273" spans="2:65" s="1" customFormat="1" ht="11.25">
      <c r="B273" s="32"/>
      <c r="D273" s="150" t="s">
        <v>273</v>
      </c>
      <c r="F273" s="151" t="s">
        <v>461</v>
      </c>
      <c r="I273" s="152"/>
      <c r="L273" s="32"/>
      <c r="M273" s="153"/>
      <c r="T273" s="56"/>
      <c r="AT273" s="17" t="s">
        <v>273</v>
      </c>
      <c r="AU273" s="17" t="s">
        <v>89</v>
      </c>
    </row>
    <row r="274" spans="2:65" s="1" customFormat="1" ht="16.5" customHeight="1">
      <c r="B274" s="136"/>
      <c r="C274" s="137" t="s">
        <v>462</v>
      </c>
      <c r="D274" s="137" t="s">
        <v>266</v>
      </c>
      <c r="E274" s="138" t="s">
        <v>463</v>
      </c>
      <c r="F274" s="139" t="s">
        <v>464</v>
      </c>
      <c r="G274" s="140" t="s">
        <v>428</v>
      </c>
      <c r="H274" s="141">
        <v>10</v>
      </c>
      <c r="I274" s="142"/>
      <c r="J274" s="143">
        <f>ROUND(I274*H274,2)</f>
        <v>0</v>
      </c>
      <c r="K274" s="139" t="s">
        <v>270</v>
      </c>
      <c r="L274" s="32"/>
      <c r="M274" s="144" t="s">
        <v>1</v>
      </c>
      <c r="N274" s="145" t="s">
        <v>42</v>
      </c>
      <c r="P274" s="146">
        <f>O274*H274</f>
        <v>0</v>
      </c>
      <c r="Q274" s="146">
        <v>1.9000000000000001E-4</v>
      </c>
      <c r="R274" s="146">
        <f>Q274*H274</f>
        <v>1.9000000000000002E-3</v>
      </c>
      <c r="S274" s="146">
        <v>0</v>
      </c>
      <c r="T274" s="147">
        <f>S274*H274</f>
        <v>0</v>
      </c>
      <c r="AR274" s="148" t="s">
        <v>271</v>
      </c>
      <c r="AT274" s="148" t="s">
        <v>266</v>
      </c>
      <c r="AU274" s="148" t="s">
        <v>89</v>
      </c>
      <c r="AY274" s="17" t="s">
        <v>264</v>
      </c>
      <c r="BE274" s="149">
        <f>IF(N274="základní",J274,0)</f>
        <v>0</v>
      </c>
      <c r="BF274" s="149">
        <f>IF(N274="snížená",J274,0)</f>
        <v>0</v>
      </c>
      <c r="BG274" s="149">
        <f>IF(N274="zákl. přenesená",J274,0)</f>
        <v>0</v>
      </c>
      <c r="BH274" s="149">
        <f>IF(N274="sníž. přenesená",J274,0)</f>
        <v>0</v>
      </c>
      <c r="BI274" s="149">
        <f>IF(N274="nulová",J274,0)</f>
        <v>0</v>
      </c>
      <c r="BJ274" s="17" t="s">
        <v>89</v>
      </c>
      <c r="BK274" s="149">
        <f>ROUND(I274*H274,2)</f>
        <v>0</v>
      </c>
      <c r="BL274" s="17" t="s">
        <v>271</v>
      </c>
      <c r="BM274" s="148" t="s">
        <v>465</v>
      </c>
    </row>
    <row r="275" spans="2:65" s="1" customFormat="1" ht="11.25">
      <c r="B275" s="32"/>
      <c r="D275" s="150" t="s">
        <v>273</v>
      </c>
      <c r="F275" s="151" t="s">
        <v>466</v>
      </c>
      <c r="I275" s="152"/>
      <c r="L275" s="32"/>
      <c r="M275" s="153"/>
      <c r="T275" s="56"/>
      <c r="AT275" s="17" t="s">
        <v>273</v>
      </c>
      <c r="AU275" s="17" t="s">
        <v>89</v>
      </c>
    </row>
    <row r="276" spans="2:65" s="12" customFormat="1" ht="11.25">
      <c r="B276" s="156"/>
      <c r="D276" s="154" t="s">
        <v>277</v>
      </c>
      <c r="E276" s="157" t="s">
        <v>1</v>
      </c>
      <c r="F276" s="158" t="s">
        <v>467</v>
      </c>
      <c r="H276" s="159">
        <v>10</v>
      </c>
      <c r="I276" s="160"/>
      <c r="L276" s="156"/>
      <c r="M276" s="161"/>
      <c r="T276" s="162"/>
      <c r="AT276" s="157" t="s">
        <v>277</v>
      </c>
      <c r="AU276" s="157" t="s">
        <v>89</v>
      </c>
      <c r="AV276" s="12" t="s">
        <v>89</v>
      </c>
      <c r="AW276" s="12" t="s">
        <v>32</v>
      </c>
      <c r="AX276" s="12" t="s">
        <v>76</v>
      </c>
      <c r="AY276" s="157" t="s">
        <v>264</v>
      </c>
    </row>
    <row r="277" spans="2:65" s="13" customFormat="1" ht="11.25">
      <c r="B277" s="163"/>
      <c r="D277" s="154" t="s">
        <v>277</v>
      </c>
      <c r="E277" s="164" t="s">
        <v>1</v>
      </c>
      <c r="F277" s="165" t="s">
        <v>279</v>
      </c>
      <c r="H277" s="166">
        <v>10</v>
      </c>
      <c r="I277" s="167"/>
      <c r="L277" s="163"/>
      <c r="M277" s="168"/>
      <c r="T277" s="169"/>
      <c r="AT277" s="164" t="s">
        <v>277</v>
      </c>
      <c r="AU277" s="164" t="s">
        <v>89</v>
      </c>
      <c r="AV277" s="13" t="s">
        <v>271</v>
      </c>
      <c r="AW277" s="13" t="s">
        <v>32</v>
      </c>
      <c r="AX277" s="13" t="s">
        <v>83</v>
      </c>
      <c r="AY277" s="164" t="s">
        <v>264</v>
      </c>
    </row>
    <row r="278" spans="2:65" s="1" customFormat="1" ht="16.5" customHeight="1">
      <c r="B278" s="136"/>
      <c r="C278" s="137" t="s">
        <v>468</v>
      </c>
      <c r="D278" s="137" t="s">
        <v>266</v>
      </c>
      <c r="E278" s="138" t="s">
        <v>469</v>
      </c>
      <c r="F278" s="139" t="s">
        <v>470</v>
      </c>
      <c r="G278" s="140" t="s">
        <v>428</v>
      </c>
      <c r="H278" s="141">
        <v>29.25</v>
      </c>
      <c r="I278" s="142"/>
      <c r="J278" s="143">
        <f>ROUND(I278*H278,2)</f>
        <v>0</v>
      </c>
      <c r="K278" s="139" t="s">
        <v>270</v>
      </c>
      <c r="L278" s="32"/>
      <c r="M278" s="144" t="s">
        <v>1</v>
      </c>
      <c r="N278" s="145" t="s">
        <v>42</v>
      </c>
      <c r="P278" s="146">
        <f>O278*H278</f>
        <v>0</v>
      </c>
      <c r="Q278" s="146">
        <v>2.9999999999999997E-4</v>
      </c>
      <c r="R278" s="146">
        <f>Q278*H278</f>
        <v>8.7749999999999998E-3</v>
      </c>
      <c r="S278" s="146">
        <v>0</v>
      </c>
      <c r="T278" s="147">
        <f>S278*H278</f>
        <v>0</v>
      </c>
      <c r="AR278" s="148" t="s">
        <v>271</v>
      </c>
      <c r="AT278" s="148" t="s">
        <v>266</v>
      </c>
      <c r="AU278" s="148" t="s">
        <v>89</v>
      </c>
      <c r="AY278" s="17" t="s">
        <v>264</v>
      </c>
      <c r="BE278" s="149">
        <f>IF(N278="základní",J278,0)</f>
        <v>0</v>
      </c>
      <c r="BF278" s="149">
        <f>IF(N278="snížená",J278,0)</f>
        <v>0</v>
      </c>
      <c r="BG278" s="149">
        <f>IF(N278="zákl. přenesená",J278,0)</f>
        <v>0</v>
      </c>
      <c r="BH278" s="149">
        <f>IF(N278="sníž. přenesená",J278,0)</f>
        <v>0</v>
      </c>
      <c r="BI278" s="149">
        <f>IF(N278="nulová",J278,0)</f>
        <v>0</v>
      </c>
      <c r="BJ278" s="17" t="s">
        <v>89</v>
      </c>
      <c r="BK278" s="149">
        <f>ROUND(I278*H278,2)</f>
        <v>0</v>
      </c>
      <c r="BL278" s="17" t="s">
        <v>271</v>
      </c>
      <c r="BM278" s="148" t="s">
        <v>471</v>
      </c>
    </row>
    <row r="279" spans="2:65" s="1" customFormat="1" ht="11.25">
      <c r="B279" s="32"/>
      <c r="D279" s="150" t="s">
        <v>273</v>
      </c>
      <c r="F279" s="151" t="s">
        <v>472</v>
      </c>
      <c r="I279" s="152"/>
      <c r="L279" s="32"/>
      <c r="M279" s="153"/>
      <c r="T279" s="56"/>
      <c r="AT279" s="17" t="s">
        <v>273</v>
      </c>
      <c r="AU279" s="17" t="s">
        <v>89</v>
      </c>
    </row>
    <row r="280" spans="2:65" s="12" customFormat="1" ht="11.25">
      <c r="B280" s="156"/>
      <c r="D280" s="154" t="s">
        <v>277</v>
      </c>
      <c r="E280" s="157" t="s">
        <v>1</v>
      </c>
      <c r="F280" s="158" t="s">
        <v>473</v>
      </c>
      <c r="H280" s="159">
        <v>29.25</v>
      </c>
      <c r="I280" s="160"/>
      <c r="L280" s="156"/>
      <c r="M280" s="161"/>
      <c r="T280" s="162"/>
      <c r="AT280" s="157" t="s">
        <v>277</v>
      </c>
      <c r="AU280" s="157" t="s">
        <v>89</v>
      </c>
      <c r="AV280" s="12" t="s">
        <v>89</v>
      </c>
      <c r="AW280" s="12" t="s">
        <v>32</v>
      </c>
      <c r="AX280" s="12" t="s">
        <v>76</v>
      </c>
      <c r="AY280" s="157" t="s">
        <v>264</v>
      </c>
    </row>
    <row r="281" spans="2:65" s="13" customFormat="1" ht="11.25">
      <c r="B281" s="163"/>
      <c r="D281" s="154" t="s">
        <v>277</v>
      </c>
      <c r="E281" s="164" t="s">
        <v>1</v>
      </c>
      <c r="F281" s="165" t="s">
        <v>279</v>
      </c>
      <c r="H281" s="166">
        <v>29.25</v>
      </c>
      <c r="I281" s="167"/>
      <c r="L281" s="163"/>
      <c r="M281" s="168"/>
      <c r="T281" s="169"/>
      <c r="AT281" s="164" t="s">
        <v>277</v>
      </c>
      <c r="AU281" s="164" t="s">
        <v>89</v>
      </c>
      <c r="AV281" s="13" t="s">
        <v>271</v>
      </c>
      <c r="AW281" s="13" t="s">
        <v>32</v>
      </c>
      <c r="AX281" s="13" t="s">
        <v>83</v>
      </c>
      <c r="AY281" s="164" t="s">
        <v>264</v>
      </c>
    </row>
    <row r="282" spans="2:65" s="1" customFormat="1" ht="16.5" customHeight="1">
      <c r="B282" s="136"/>
      <c r="C282" s="137" t="s">
        <v>474</v>
      </c>
      <c r="D282" s="137" t="s">
        <v>266</v>
      </c>
      <c r="E282" s="138" t="s">
        <v>475</v>
      </c>
      <c r="F282" s="139" t="s">
        <v>476</v>
      </c>
      <c r="G282" s="140" t="s">
        <v>282</v>
      </c>
      <c r="H282" s="141">
        <v>2.7789999999999999</v>
      </c>
      <c r="I282" s="142"/>
      <c r="J282" s="143">
        <f>ROUND(I282*H282,2)</f>
        <v>0</v>
      </c>
      <c r="K282" s="139" t="s">
        <v>270</v>
      </c>
      <c r="L282" s="32"/>
      <c r="M282" s="144" t="s">
        <v>1</v>
      </c>
      <c r="N282" s="145" t="s">
        <v>42</v>
      </c>
      <c r="P282" s="146">
        <f>O282*H282</f>
        <v>0</v>
      </c>
      <c r="Q282" s="146">
        <v>2.5018699999999998</v>
      </c>
      <c r="R282" s="146">
        <f>Q282*H282</f>
        <v>6.9526967299999995</v>
      </c>
      <c r="S282" s="146">
        <v>0</v>
      </c>
      <c r="T282" s="147">
        <f>S282*H282</f>
        <v>0</v>
      </c>
      <c r="AR282" s="148" t="s">
        <v>271</v>
      </c>
      <c r="AT282" s="148" t="s">
        <v>266</v>
      </c>
      <c r="AU282" s="148" t="s">
        <v>89</v>
      </c>
      <c r="AY282" s="17" t="s">
        <v>264</v>
      </c>
      <c r="BE282" s="149">
        <f>IF(N282="základní",J282,0)</f>
        <v>0</v>
      </c>
      <c r="BF282" s="149">
        <f>IF(N282="snížená",J282,0)</f>
        <v>0</v>
      </c>
      <c r="BG282" s="149">
        <f>IF(N282="zákl. přenesená",J282,0)</f>
        <v>0</v>
      </c>
      <c r="BH282" s="149">
        <f>IF(N282="sníž. přenesená",J282,0)</f>
        <v>0</v>
      </c>
      <c r="BI282" s="149">
        <f>IF(N282="nulová",J282,0)</f>
        <v>0</v>
      </c>
      <c r="BJ282" s="17" t="s">
        <v>89</v>
      </c>
      <c r="BK282" s="149">
        <f>ROUND(I282*H282,2)</f>
        <v>0</v>
      </c>
      <c r="BL282" s="17" t="s">
        <v>271</v>
      </c>
      <c r="BM282" s="148" t="s">
        <v>477</v>
      </c>
    </row>
    <row r="283" spans="2:65" s="1" customFormat="1" ht="11.25">
      <c r="B283" s="32"/>
      <c r="D283" s="150" t="s">
        <v>273</v>
      </c>
      <c r="F283" s="151" t="s">
        <v>478</v>
      </c>
      <c r="I283" s="152"/>
      <c r="L283" s="32"/>
      <c r="M283" s="153"/>
      <c r="T283" s="56"/>
      <c r="AT283" s="17" t="s">
        <v>273</v>
      </c>
      <c r="AU283" s="17" t="s">
        <v>89</v>
      </c>
    </row>
    <row r="284" spans="2:65" s="14" customFormat="1" ht="11.25">
      <c r="B284" s="170"/>
      <c r="D284" s="154" t="s">
        <v>277</v>
      </c>
      <c r="E284" s="171" t="s">
        <v>1</v>
      </c>
      <c r="F284" s="172" t="s">
        <v>479</v>
      </c>
      <c r="H284" s="171" t="s">
        <v>1</v>
      </c>
      <c r="I284" s="173"/>
      <c r="L284" s="170"/>
      <c r="M284" s="174"/>
      <c r="T284" s="175"/>
      <c r="AT284" s="171" t="s">
        <v>277</v>
      </c>
      <c r="AU284" s="171" t="s">
        <v>89</v>
      </c>
      <c r="AV284" s="14" t="s">
        <v>83</v>
      </c>
      <c r="AW284" s="14" t="s">
        <v>32</v>
      </c>
      <c r="AX284" s="14" t="s">
        <v>76</v>
      </c>
      <c r="AY284" s="171" t="s">
        <v>264</v>
      </c>
    </row>
    <row r="285" spans="2:65" s="12" customFormat="1" ht="11.25">
      <c r="B285" s="156"/>
      <c r="D285" s="154" t="s">
        <v>277</v>
      </c>
      <c r="E285" s="157" t="s">
        <v>1</v>
      </c>
      <c r="F285" s="158" t="s">
        <v>480</v>
      </c>
      <c r="H285" s="159">
        <v>0.51</v>
      </c>
      <c r="I285" s="160"/>
      <c r="L285" s="156"/>
      <c r="M285" s="161"/>
      <c r="T285" s="162"/>
      <c r="AT285" s="157" t="s">
        <v>277</v>
      </c>
      <c r="AU285" s="157" t="s">
        <v>89</v>
      </c>
      <c r="AV285" s="12" t="s">
        <v>89</v>
      </c>
      <c r="AW285" s="12" t="s">
        <v>32</v>
      </c>
      <c r="AX285" s="12" t="s">
        <v>76</v>
      </c>
      <c r="AY285" s="157" t="s">
        <v>264</v>
      </c>
    </row>
    <row r="286" spans="2:65" s="12" customFormat="1" ht="11.25">
      <c r="B286" s="156"/>
      <c r="D286" s="154" t="s">
        <v>277</v>
      </c>
      <c r="E286" s="157" t="s">
        <v>1</v>
      </c>
      <c r="F286" s="158" t="s">
        <v>481</v>
      </c>
      <c r="H286" s="159">
        <v>1.444</v>
      </c>
      <c r="I286" s="160"/>
      <c r="L286" s="156"/>
      <c r="M286" s="161"/>
      <c r="T286" s="162"/>
      <c r="AT286" s="157" t="s">
        <v>277</v>
      </c>
      <c r="AU286" s="157" t="s">
        <v>89</v>
      </c>
      <c r="AV286" s="12" t="s">
        <v>89</v>
      </c>
      <c r="AW286" s="12" t="s">
        <v>32</v>
      </c>
      <c r="AX286" s="12" t="s">
        <v>76</v>
      </c>
      <c r="AY286" s="157" t="s">
        <v>264</v>
      </c>
    </row>
    <row r="287" spans="2:65" s="12" customFormat="1" ht="11.25">
      <c r="B287" s="156"/>
      <c r="D287" s="154" t="s">
        <v>277</v>
      </c>
      <c r="E287" s="157" t="s">
        <v>1</v>
      </c>
      <c r="F287" s="158" t="s">
        <v>482</v>
      </c>
      <c r="H287" s="159">
        <v>0.82499999999999996</v>
      </c>
      <c r="I287" s="160"/>
      <c r="L287" s="156"/>
      <c r="M287" s="161"/>
      <c r="T287" s="162"/>
      <c r="AT287" s="157" t="s">
        <v>277</v>
      </c>
      <c r="AU287" s="157" t="s">
        <v>89</v>
      </c>
      <c r="AV287" s="12" t="s">
        <v>89</v>
      </c>
      <c r="AW287" s="12" t="s">
        <v>32</v>
      </c>
      <c r="AX287" s="12" t="s">
        <v>76</v>
      </c>
      <c r="AY287" s="157" t="s">
        <v>264</v>
      </c>
    </row>
    <row r="288" spans="2:65" s="13" customFormat="1" ht="11.25">
      <c r="B288" s="163"/>
      <c r="D288" s="154" t="s">
        <v>277</v>
      </c>
      <c r="E288" s="164" t="s">
        <v>1</v>
      </c>
      <c r="F288" s="165" t="s">
        <v>279</v>
      </c>
      <c r="H288" s="166">
        <v>2.7789999999999999</v>
      </c>
      <c r="I288" s="167"/>
      <c r="L288" s="163"/>
      <c r="M288" s="168"/>
      <c r="T288" s="169"/>
      <c r="AT288" s="164" t="s">
        <v>277</v>
      </c>
      <c r="AU288" s="164" t="s">
        <v>89</v>
      </c>
      <c r="AV288" s="13" t="s">
        <v>271</v>
      </c>
      <c r="AW288" s="13" t="s">
        <v>32</v>
      </c>
      <c r="AX288" s="13" t="s">
        <v>83</v>
      </c>
      <c r="AY288" s="164" t="s">
        <v>264</v>
      </c>
    </row>
    <row r="289" spans="2:65" s="1" customFormat="1" ht="16.5" customHeight="1">
      <c r="B289" s="136"/>
      <c r="C289" s="137" t="s">
        <v>483</v>
      </c>
      <c r="D289" s="137" t="s">
        <v>266</v>
      </c>
      <c r="E289" s="138" t="s">
        <v>484</v>
      </c>
      <c r="F289" s="139" t="s">
        <v>485</v>
      </c>
      <c r="G289" s="140" t="s">
        <v>341</v>
      </c>
      <c r="H289" s="141">
        <v>23.864999999999998</v>
      </c>
      <c r="I289" s="142"/>
      <c r="J289" s="143">
        <f>ROUND(I289*H289,2)</f>
        <v>0</v>
      </c>
      <c r="K289" s="139" t="s">
        <v>270</v>
      </c>
      <c r="L289" s="32"/>
      <c r="M289" s="144" t="s">
        <v>1</v>
      </c>
      <c r="N289" s="145" t="s">
        <v>42</v>
      </c>
      <c r="P289" s="146">
        <f>O289*H289</f>
        <v>0</v>
      </c>
      <c r="Q289" s="146">
        <v>2.2000000000000001E-3</v>
      </c>
      <c r="R289" s="146">
        <f>Q289*H289</f>
        <v>5.2503000000000001E-2</v>
      </c>
      <c r="S289" s="146">
        <v>0</v>
      </c>
      <c r="T289" s="147">
        <f>S289*H289</f>
        <v>0</v>
      </c>
      <c r="AR289" s="148" t="s">
        <v>271</v>
      </c>
      <c r="AT289" s="148" t="s">
        <v>266</v>
      </c>
      <c r="AU289" s="148" t="s">
        <v>89</v>
      </c>
      <c r="AY289" s="17" t="s">
        <v>264</v>
      </c>
      <c r="BE289" s="149">
        <f>IF(N289="základní",J289,0)</f>
        <v>0</v>
      </c>
      <c r="BF289" s="149">
        <f>IF(N289="snížená",J289,0)</f>
        <v>0</v>
      </c>
      <c r="BG289" s="149">
        <f>IF(N289="zákl. přenesená",J289,0)</f>
        <v>0</v>
      </c>
      <c r="BH289" s="149">
        <f>IF(N289="sníž. přenesená",J289,0)</f>
        <v>0</v>
      </c>
      <c r="BI289" s="149">
        <f>IF(N289="nulová",J289,0)</f>
        <v>0</v>
      </c>
      <c r="BJ289" s="17" t="s">
        <v>89</v>
      </c>
      <c r="BK289" s="149">
        <f>ROUND(I289*H289,2)</f>
        <v>0</v>
      </c>
      <c r="BL289" s="17" t="s">
        <v>271</v>
      </c>
      <c r="BM289" s="148" t="s">
        <v>486</v>
      </c>
    </row>
    <row r="290" spans="2:65" s="1" customFormat="1" ht="11.25">
      <c r="B290" s="32"/>
      <c r="D290" s="150" t="s">
        <v>273</v>
      </c>
      <c r="F290" s="151" t="s">
        <v>487</v>
      </c>
      <c r="I290" s="152"/>
      <c r="L290" s="32"/>
      <c r="M290" s="153"/>
      <c r="T290" s="56"/>
      <c r="AT290" s="17" t="s">
        <v>273</v>
      </c>
      <c r="AU290" s="17" t="s">
        <v>89</v>
      </c>
    </row>
    <row r="291" spans="2:65" s="14" customFormat="1" ht="11.25">
      <c r="B291" s="170"/>
      <c r="D291" s="154" t="s">
        <v>277</v>
      </c>
      <c r="E291" s="171" t="s">
        <v>1</v>
      </c>
      <c r="F291" s="172" t="s">
        <v>479</v>
      </c>
      <c r="H291" s="171" t="s">
        <v>1</v>
      </c>
      <c r="I291" s="173"/>
      <c r="L291" s="170"/>
      <c r="M291" s="174"/>
      <c r="T291" s="175"/>
      <c r="AT291" s="171" t="s">
        <v>277</v>
      </c>
      <c r="AU291" s="171" t="s">
        <v>89</v>
      </c>
      <c r="AV291" s="14" t="s">
        <v>83</v>
      </c>
      <c r="AW291" s="14" t="s">
        <v>32</v>
      </c>
      <c r="AX291" s="14" t="s">
        <v>76</v>
      </c>
      <c r="AY291" s="171" t="s">
        <v>264</v>
      </c>
    </row>
    <row r="292" spans="2:65" s="12" customFormat="1" ht="11.25">
      <c r="B292" s="156"/>
      <c r="D292" s="154" t="s">
        <v>277</v>
      </c>
      <c r="E292" s="157" t="s">
        <v>1</v>
      </c>
      <c r="F292" s="158" t="s">
        <v>488</v>
      </c>
      <c r="H292" s="159">
        <v>5.44</v>
      </c>
      <c r="I292" s="160"/>
      <c r="L292" s="156"/>
      <c r="M292" s="161"/>
      <c r="T292" s="162"/>
      <c r="AT292" s="157" t="s">
        <v>277</v>
      </c>
      <c r="AU292" s="157" t="s">
        <v>89</v>
      </c>
      <c r="AV292" s="12" t="s">
        <v>89</v>
      </c>
      <c r="AW292" s="12" t="s">
        <v>32</v>
      </c>
      <c r="AX292" s="12" t="s">
        <v>76</v>
      </c>
      <c r="AY292" s="157" t="s">
        <v>264</v>
      </c>
    </row>
    <row r="293" spans="2:65" s="12" customFormat="1" ht="11.25">
      <c r="B293" s="156"/>
      <c r="D293" s="154" t="s">
        <v>277</v>
      </c>
      <c r="E293" s="157" t="s">
        <v>1</v>
      </c>
      <c r="F293" s="158" t="s">
        <v>489</v>
      </c>
      <c r="H293" s="159">
        <v>11.275</v>
      </c>
      <c r="I293" s="160"/>
      <c r="L293" s="156"/>
      <c r="M293" s="161"/>
      <c r="T293" s="162"/>
      <c r="AT293" s="157" t="s">
        <v>277</v>
      </c>
      <c r="AU293" s="157" t="s">
        <v>89</v>
      </c>
      <c r="AV293" s="12" t="s">
        <v>89</v>
      </c>
      <c r="AW293" s="12" t="s">
        <v>32</v>
      </c>
      <c r="AX293" s="12" t="s">
        <v>76</v>
      </c>
      <c r="AY293" s="157" t="s">
        <v>264</v>
      </c>
    </row>
    <row r="294" spans="2:65" s="12" customFormat="1" ht="11.25">
      <c r="B294" s="156"/>
      <c r="D294" s="154" t="s">
        <v>277</v>
      </c>
      <c r="E294" s="157" t="s">
        <v>1</v>
      </c>
      <c r="F294" s="158" t="s">
        <v>490</v>
      </c>
      <c r="H294" s="159">
        <v>7.15</v>
      </c>
      <c r="I294" s="160"/>
      <c r="L294" s="156"/>
      <c r="M294" s="161"/>
      <c r="T294" s="162"/>
      <c r="AT294" s="157" t="s">
        <v>277</v>
      </c>
      <c r="AU294" s="157" t="s">
        <v>89</v>
      </c>
      <c r="AV294" s="12" t="s">
        <v>89</v>
      </c>
      <c r="AW294" s="12" t="s">
        <v>32</v>
      </c>
      <c r="AX294" s="12" t="s">
        <v>76</v>
      </c>
      <c r="AY294" s="157" t="s">
        <v>264</v>
      </c>
    </row>
    <row r="295" spans="2:65" s="13" customFormat="1" ht="11.25">
      <c r="B295" s="163"/>
      <c r="D295" s="154" t="s">
        <v>277</v>
      </c>
      <c r="E295" s="164" t="s">
        <v>1</v>
      </c>
      <c r="F295" s="165" t="s">
        <v>279</v>
      </c>
      <c r="H295" s="166">
        <v>23.864999999999998</v>
      </c>
      <c r="I295" s="167"/>
      <c r="L295" s="163"/>
      <c r="M295" s="168"/>
      <c r="T295" s="169"/>
      <c r="AT295" s="164" t="s">
        <v>277</v>
      </c>
      <c r="AU295" s="164" t="s">
        <v>89</v>
      </c>
      <c r="AV295" s="13" t="s">
        <v>271</v>
      </c>
      <c r="AW295" s="13" t="s">
        <v>32</v>
      </c>
      <c r="AX295" s="13" t="s">
        <v>83</v>
      </c>
      <c r="AY295" s="164" t="s">
        <v>264</v>
      </c>
    </row>
    <row r="296" spans="2:65" s="1" customFormat="1" ht="16.5" customHeight="1">
      <c r="B296" s="136"/>
      <c r="C296" s="137" t="s">
        <v>491</v>
      </c>
      <c r="D296" s="137" t="s">
        <v>266</v>
      </c>
      <c r="E296" s="138" t="s">
        <v>492</v>
      </c>
      <c r="F296" s="139" t="s">
        <v>493</v>
      </c>
      <c r="G296" s="140" t="s">
        <v>341</v>
      </c>
      <c r="H296" s="141">
        <v>23.864999999999998</v>
      </c>
      <c r="I296" s="142"/>
      <c r="J296" s="143">
        <f>ROUND(I296*H296,2)</f>
        <v>0</v>
      </c>
      <c r="K296" s="139" t="s">
        <v>270</v>
      </c>
      <c r="L296" s="32"/>
      <c r="M296" s="144" t="s">
        <v>1</v>
      </c>
      <c r="N296" s="145" t="s">
        <v>42</v>
      </c>
      <c r="P296" s="146">
        <f>O296*H296</f>
        <v>0</v>
      </c>
      <c r="Q296" s="146">
        <v>0</v>
      </c>
      <c r="R296" s="146">
        <f>Q296*H296</f>
        <v>0</v>
      </c>
      <c r="S296" s="146">
        <v>0</v>
      </c>
      <c r="T296" s="147">
        <f>S296*H296</f>
        <v>0</v>
      </c>
      <c r="AR296" s="148" t="s">
        <v>271</v>
      </c>
      <c r="AT296" s="148" t="s">
        <v>266</v>
      </c>
      <c r="AU296" s="148" t="s">
        <v>89</v>
      </c>
      <c r="AY296" s="17" t="s">
        <v>264</v>
      </c>
      <c r="BE296" s="149">
        <f>IF(N296="základní",J296,0)</f>
        <v>0</v>
      </c>
      <c r="BF296" s="149">
        <f>IF(N296="snížená",J296,0)</f>
        <v>0</v>
      </c>
      <c r="BG296" s="149">
        <f>IF(N296="zákl. přenesená",J296,0)</f>
        <v>0</v>
      </c>
      <c r="BH296" s="149">
        <f>IF(N296="sníž. přenesená",J296,0)</f>
        <v>0</v>
      </c>
      <c r="BI296" s="149">
        <f>IF(N296="nulová",J296,0)</f>
        <v>0</v>
      </c>
      <c r="BJ296" s="17" t="s">
        <v>89</v>
      </c>
      <c r="BK296" s="149">
        <f>ROUND(I296*H296,2)</f>
        <v>0</v>
      </c>
      <c r="BL296" s="17" t="s">
        <v>271</v>
      </c>
      <c r="BM296" s="148" t="s">
        <v>494</v>
      </c>
    </row>
    <row r="297" spans="2:65" s="1" customFormat="1" ht="11.25">
      <c r="B297" s="32"/>
      <c r="D297" s="150" t="s">
        <v>273</v>
      </c>
      <c r="F297" s="151" t="s">
        <v>495</v>
      </c>
      <c r="I297" s="152"/>
      <c r="L297" s="32"/>
      <c r="M297" s="153"/>
      <c r="T297" s="56"/>
      <c r="AT297" s="17" t="s">
        <v>273</v>
      </c>
      <c r="AU297" s="17" t="s">
        <v>89</v>
      </c>
    </row>
    <row r="298" spans="2:65" s="1" customFormat="1" ht="16.5" customHeight="1">
      <c r="B298" s="136"/>
      <c r="C298" s="137" t="s">
        <v>496</v>
      </c>
      <c r="D298" s="137" t="s">
        <v>266</v>
      </c>
      <c r="E298" s="138" t="s">
        <v>497</v>
      </c>
      <c r="F298" s="139" t="s">
        <v>498</v>
      </c>
      <c r="G298" s="140" t="s">
        <v>319</v>
      </c>
      <c r="H298" s="141">
        <v>0.51400000000000001</v>
      </c>
      <c r="I298" s="142"/>
      <c r="J298" s="143">
        <f>ROUND(I298*H298,2)</f>
        <v>0</v>
      </c>
      <c r="K298" s="139" t="s">
        <v>270</v>
      </c>
      <c r="L298" s="32"/>
      <c r="M298" s="144" t="s">
        <v>1</v>
      </c>
      <c r="N298" s="145" t="s">
        <v>42</v>
      </c>
      <c r="P298" s="146">
        <f>O298*H298</f>
        <v>0</v>
      </c>
      <c r="Q298" s="146">
        <v>1.05237</v>
      </c>
      <c r="R298" s="146">
        <f>Q298*H298</f>
        <v>0.54091818000000003</v>
      </c>
      <c r="S298" s="146">
        <v>0</v>
      </c>
      <c r="T298" s="147">
        <f>S298*H298</f>
        <v>0</v>
      </c>
      <c r="AR298" s="148" t="s">
        <v>271</v>
      </c>
      <c r="AT298" s="148" t="s">
        <v>266</v>
      </c>
      <c r="AU298" s="148" t="s">
        <v>89</v>
      </c>
      <c r="AY298" s="17" t="s">
        <v>264</v>
      </c>
      <c r="BE298" s="149">
        <f>IF(N298="základní",J298,0)</f>
        <v>0</v>
      </c>
      <c r="BF298" s="149">
        <f>IF(N298="snížená",J298,0)</f>
        <v>0</v>
      </c>
      <c r="BG298" s="149">
        <f>IF(N298="zákl. přenesená",J298,0)</f>
        <v>0</v>
      </c>
      <c r="BH298" s="149">
        <f>IF(N298="sníž. přenesená",J298,0)</f>
        <v>0</v>
      </c>
      <c r="BI298" s="149">
        <f>IF(N298="nulová",J298,0)</f>
        <v>0</v>
      </c>
      <c r="BJ298" s="17" t="s">
        <v>89</v>
      </c>
      <c r="BK298" s="149">
        <f>ROUND(I298*H298,2)</f>
        <v>0</v>
      </c>
      <c r="BL298" s="17" t="s">
        <v>271</v>
      </c>
      <c r="BM298" s="148" t="s">
        <v>499</v>
      </c>
    </row>
    <row r="299" spans="2:65" s="1" customFormat="1" ht="11.25">
      <c r="B299" s="32"/>
      <c r="D299" s="150" t="s">
        <v>273</v>
      </c>
      <c r="F299" s="151" t="s">
        <v>500</v>
      </c>
      <c r="I299" s="152"/>
      <c r="L299" s="32"/>
      <c r="M299" s="153"/>
      <c r="T299" s="56"/>
      <c r="AT299" s="17" t="s">
        <v>273</v>
      </c>
      <c r="AU299" s="17" t="s">
        <v>89</v>
      </c>
    </row>
    <row r="300" spans="2:65" s="12" customFormat="1" ht="11.25">
      <c r="B300" s="156"/>
      <c r="D300" s="154" t="s">
        <v>277</v>
      </c>
      <c r="E300" s="157" t="s">
        <v>1</v>
      </c>
      <c r="F300" s="158" t="s">
        <v>501</v>
      </c>
      <c r="H300" s="159">
        <v>0.51400000000000001</v>
      </c>
      <c r="I300" s="160"/>
      <c r="L300" s="156"/>
      <c r="M300" s="161"/>
      <c r="T300" s="162"/>
      <c r="AT300" s="157" t="s">
        <v>277</v>
      </c>
      <c r="AU300" s="157" t="s">
        <v>89</v>
      </c>
      <c r="AV300" s="12" t="s">
        <v>89</v>
      </c>
      <c r="AW300" s="12" t="s">
        <v>32</v>
      </c>
      <c r="AX300" s="12" t="s">
        <v>76</v>
      </c>
      <c r="AY300" s="157" t="s">
        <v>264</v>
      </c>
    </row>
    <row r="301" spans="2:65" s="13" customFormat="1" ht="11.25">
      <c r="B301" s="163"/>
      <c r="D301" s="154" t="s">
        <v>277</v>
      </c>
      <c r="E301" s="164" t="s">
        <v>1</v>
      </c>
      <c r="F301" s="165" t="s">
        <v>279</v>
      </c>
      <c r="H301" s="166">
        <v>0.51400000000000001</v>
      </c>
      <c r="I301" s="167"/>
      <c r="L301" s="163"/>
      <c r="M301" s="168"/>
      <c r="T301" s="169"/>
      <c r="AT301" s="164" t="s">
        <v>277</v>
      </c>
      <c r="AU301" s="164" t="s">
        <v>89</v>
      </c>
      <c r="AV301" s="13" t="s">
        <v>271</v>
      </c>
      <c r="AW301" s="13" t="s">
        <v>32</v>
      </c>
      <c r="AX301" s="13" t="s">
        <v>83</v>
      </c>
      <c r="AY301" s="164" t="s">
        <v>264</v>
      </c>
    </row>
    <row r="302" spans="2:65" s="1" customFormat="1" ht="16.5" customHeight="1">
      <c r="B302" s="136"/>
      <c r="C302" s="137" t="s">
        <v>502</v>
      </c>
      <c r="D302" s="137" t="s">
        <v>266</v>
      </c>
      <c r="E302" s="138" t="s">
        <v>503</v>
      </c>
      <c r="F302" s="139" t="s">
        <v>504</v>
      </c>
      <c r="G302" s="140" t="s">
        <v>341</v>
      </c>
      <c r="H302" s="141">
        <v>21.937000000000001</v>
      </c>
      <c r="I302" s="142"/>
      <c r="J302" s="143">
        <f>ROUND(I302*H302,2)</f>
        <v>0</v>
      </c>
      <c r="K302" s="139" t="s">
        <v>270</v>
      </c>
      <c r="L302" s="32"/>
      <c r="M302" s="144" t="s">
        <v>1</v>
      </c>
      <c r="N302" s="145" t="s">
        <v>42</v>
      </c>
      <c r="P302" s="146">
        <f>O302*H302</f>
        <v>0</v>
      </c>
      <c r="Q302" s="146">
        <v>0.11396000000000001</v>
      </c>
      <c r="R302" s="146">
        <f>Q302*H302</f>
        <v>2.4999405200000004</v>
      </c>
      <c r="S302" s="146">
        <v>0</v>
      </c>
      <c r="T302" s="147">
        <f>S302*H302</f>
        <v>0</v>
      </c>
      <c r="AR302" s="148" t="s">
        <v>271</v>
      </c>
      <c r="AT302" s="148" t="s">
        <v>266</v>
      </c>
      <c r="AU302" s="148" t="s">
        <v>89</v>
      </c>
      <c r="AY302" s="17" t="s">
        <v>264</v>
      </c>
      <c r="BE302" s="149">
        <f>IF(N302="základní",J302,0)</f>
        <v>0</v>
      </c>
      <c r="BF302" s="149">
        <f>IF(N302="snížená",J302,0)</f>
        <v>0</v>
      </c>
      <c r="BG302" s="149">
        <f>IF(N302="zákl. přenesená",J302,0)</f>
        <v>0</v>
      </c>
      <c r="BH302" s="149">
        <f>IF(N302="sníž. přenesená",J302,0)</f>
        <v>0</v>
      </c>
      <c r="BI302" s="149">
        <f>IF(N302="nulová",J302,0)</f>
        <v>0</v>
      </c>
      <c r="BJ302" s="17" t="s">
        <v>89</v>
      </c>
      <c r="BK302" s="149">
        <f>ROUND(I302*H302,2)</f>
        <v>0</v>
      </c>
      <c r="BL302" s="17" t="s">
        <v>271</v>
      </c>
      <c r="BM302" s="148" t="s">
        <v>505</v>
      </c>
    </row>
    <row r="303" spans="2:65" s="1" customFormat="1" ht="11.25">
      <c r="B303" s="32"/>
      <c r="D303" s="150" t="s">
        <v>273</v>
      </c>
      <c r="F303" s="151" t="s">
        <v>506</v>
      </c>
      <c r="I303" s="152"/>
      <c r="L303" s="32"/>
      <c r="M303" s="153"/>
      <c r="T303" s="56"/>
      <c r="AT303" s="17" t="s">
        <v>273</v>
      </c>
      <c r="AU303" s="17" t="s">
        <v>89</v>
      </c>
    </row>
    <row r="304" spans="2:65" s="1" customFormat="1" ht="19.5">
      <c r="B304" s="32"/>
      <c r="D304" s="154" t="s">
        <v>275</v>
      </c>
      <c r="F304" s="155" t="s">
        <v>507</v>
      </c>
      <c r="I304" s="152"/>
      <c r="L304" s="32"/>
      <c r="M304" s="153"/>
      <c r="T304" s="56"/>
      <c r="AT304" s="17" t="s">
        <v>275</v>
      </c>
      <c r="AU304" s="17" t="s">
        <v>89</v>
      </c>
    </row>
    <row r="305" spans="2:65" s="12" customFormat="1" ht="11.25">
      <c r="B305" s="156"/>
      <c r="D305" s="154" t="s">
        <v>277</v>
      </c>
      <c r="E305" s="157" t="s">
        <v>1</v>
      </c>
      <c r="F305" s="158" t="s">
        <v>508</v>
      </c>
      <c r="H305" s="159">
        <v>21.937000000000001</v>
      </c>
      <c r="I305" s="160"/>
      <c r="L305" s="156"/>
      <c r="M305" s="161"/>
      <c r="T305" s="162"/>
      <c r="AT305" s="157" t="s">
        <v>277</v>
      </c>
      <c r="AU305" s="157" t="s">
        <v>89</v>
      </c>
      <c r="AV305" s="12" t="s">
        <v>89</v>
      </c>
      <c r="AW305" s="12" t="s">
        <v>32</v>
      </c>
      <c r="AX305" s="12" t="s">
        <v>76</v>
      </c>
      <c r="AY305" s="157" t="s">
        <v>264</v>
      </c>
    </row>
    <row r="306" spans="2:65" s="13" customFormat="1" ht="11.25">
      <c r="B306" s="163"/>
      <c r="D306" s="154" t="s">
        <v>277</v>
      </c>
      <c r="E306" s="164" t="s">
        <v>1</v>
      </c>
      <c r="F306" s="165" t="s">
        <v>279</v>
      </c>
      <c r="H306" s="166">
        <v>21.937000000000001</v>
      </c>
      <c r="I306" s="167"/>
      <c r="L306" s="163"/>
      <c r="M306" s="168"/>
      <c r="T306" s="169"/>
      <c r="AT306" s="164" t="s">
        <v>277</v>
      </c>
      <c r="AU306" s="164" t="s">
        <v>89</v>
      </c>
      <c r="AV306" s="13" t="s">
        <v>271</v>
      </c>
      <c r="AW306" s="13" t="s">
        <v>32</v>
      </c>
      <c r="AX306" s="13" t="s">
        <v>83</v>
      </c>
      <c r="AY306" s="164" t="s">
        <v>264</v>
      </c>
    </row>
    <row r="307" spans="2:65" s="1" customFormat="1" ht="16.5" customHeight="1">
      <c r="B307" s="136"/>
      <c r="C307" s="137" t="s">
        <v>509</v>
      </c>
      <c r="D307" s="137" t="s">
        <v>266</v>
      </c>
      <c r="E307" s="138" t="s">
        <v>510</v>
      </c>
      <c r="F307" s="139" t="s">
        <v>511</v>
      </c>
      <c r="G307" s="140" t="s">
        <v>282</v>
      </c>
      <c r="H307" s="141">
        <v>6.3479999999999999</v>
      </c>
      <c r="I307" s="142"/>
      <c r="J307" s="143">
        <f>ROUND(I307*H307,2)</f>
        <v>0</v>
      </c>
      <c r="K307" s="139" t="s">
        <v>270</v>
      </c>
      <c r="L307" s="32"/>
      <c r="M307" s="144" t="s">
        <v>1</v>
      </c>
      <c r="N307" s="145" t="s">
        <v>42</v>
      </c>
      <c r="P307" s="146">
        <f>O307*H307</f>
        <v>0</v>
      </c>
      <c r="Q307" s="146">
        <v>2.5018899999999999</v>
      </c>
      <c r="R307" s="146">
        <f>Q307*H307</f>
        <v>15.881997719999999</v>
      </c>
      <c r="S307" s="146">
        <v>0</v>
      </c>
      <c r="T307" s="147">
        <f>S307*H307</f>
        <v>0</v>
      </c>
      <c r="AR307" s="148" t="s">
        <v>271</v>
      </c>
      <c r="AT307" s="148" t="s">
        <v>266</v>
      </c>
      <c r="AU307" s="148" t="s">
        <v>89</v>
      </c>
      <c r="AY307" s="17" t="s">
        <v>264</v>
      </c>
      <c r="BE307" s="149">
        <f>IF(N307="základní",J307,0)</f>
        <v>0</v>
      </c>
      <c r="BF307" s="149">
        <f>IF(N307="snížená",J307,0)</f>
        <v>0</v>
      </c>
      <c r="BG307" s="149">
        <f>IF(N307="zákl. přenesená",J307,0)</f>
        <v>0</v>
      </c>
      <c r="BH307" s="149">
        <f>IF(N307="sníž. přenesená",J307,0)</f>
        <v>0</v>
      </c>
      <c r="BI307" s="149">
        <f>IF(N307="nulová",J307,0)</f>
        <v>0</v>
      </c>
      <c r="BJ307" s="17" t="s">
        <v>89</v>
      </c>
      <c r="BK307" s="149">
        <f>ROUND(I307*H307,2)</f>
        <v>0</v>
      </c>
      <c r="BL307" s="17" t="s">
        <v>271</v>
      </c>
      <c r="BM307" s="148" t="s">
        <v>512</v>
      </c>
    </row>
    <row r="308" spans="2:65" s="1" customFormat="1" ht="11.25">
      <c r="B308" s="32"/>
      <c r="D308" s="150" t="s">
        <v>273</v>
      </c>
      <c r="F308" s="151" t="s">
        <v>513</v>
      </c>
      <c r="I308" s="152"/>
      <c r="L308" s="32"/>
      <c r="M308" s="153"/>
      <c r="T308" s="56"/>
      <c r="AT308" s="17" t="s">
        <v>273</v>
      </c>
      <c r="AU308" s="17" t="s">
        <v>89</v>
      </c>
    </row>
    <row r="309" spans="2:65" s="12" customFormat="1" ht="11.25">
      <c r="B309" s="156"/>
      <c r="D309" s="154" t="s">
        <v>277</v>
      </c>
      <c r="E309" s="157" t="s">
        <v>1</v>
      </c>
      <c r="F309" s="158" t="s">
        <v>514</v>
      </c>
      <c r="H309" s="159">
        <v>6.3479999999999999</v>
      </c>
      <c r="I309" s="160"/>
      <c r="L309" s="156"/>
      <c r="M309" s="161"/>
      <c r="T309" s="162"/>
      <c r="AT309" s="157" t="s">
        <v>277</v>
      </c>
      <c r="AU309" s="157" t="s">
        <v>89</v>
      </c>
      <c r="AV309" s="12" t="s">
        <v>89</v>
      </c>
      <c r="AW309" s="12" t="s">
        <v>32</v>
      </c>
      <c r="AX309" s="12" t="s">
        <v>76</v>
      </c>
      <c r="AY309" s="157" t="s">
        <v>264</v>
      </c>
    </row>
    <row r="310" spans="2:65" s="13" customFormat="1" ht="11.25">
      <c r="B310" s="163"/>
      <c r="D310" s="154" t="s">
        <v>277</v>
      </c>
      <c r="E310" s="164" t="s">
        <v>1</v>
      </c>
      <c r="F310" s="165" t="s">
        <v>279</v>
      </c>
      <c r="H310" s="166">
        <v>6.3479999999999999</v>
      </c>
      <c r="I310" s="167"/>
      <c r="L310" s="163"/>
      <c r="M310" s="168"/>
      <c r="T310" s="169"/>
      <c r="AT310" s="164" t="s">
        <v>277</v>
      </c>
      <c r="AU310" s="164" t="s">
        <v>89</v>
      </c>
      <c r="AV310" s="13" t="s">
        <v>271</v>
      </c>
      <c r="AW310" s="13" t="s">
        <v>32</v>
      </c>
      <c r="AX310" s="13" t="s">
        <v>83</v>
      </c>
      <c r="AY310" s="164" t="s">
        <v>264</v>
      </c>
    </row>
    <row r="311" spans="2:65" s="1" customFormat="1" ht="16.5" customHeight="1">
      <c r="B311" s="136"/>
      <c r="C311" s="137" t="s">
        <v>515</v>
      </c>
      <c r="D311" s="137" t="s">
        <v>266</v>
      </c>
      <c r="E311" s="138" t="s">
        <v>516</v>
      </c>
      <c r="F311" s="139" t="s">
        <v>517</v>
      </c>
      <c r="G311" s="140" t="s">
        <v>341</v>
      </c>
      <c r="H311" s="141">
        <v>63.48</v>
      </c>
      <c r="I311" s="142"/>
      <c r="J311" s="143">
        <f>ROUND(I311*H311,2)</f>
        <v>0</v>
      </c>
      <c r="K311" s="139" t="s">
        <v>270</v>
      </c>
      <c r="L311" s="32"/>
      <c r="M311" s="144" t="s">
        <v>1</v>
      </c>
      <c r="N311" s="145" t="s">
        <v>42</v>
      </c>
      <c r="P311" s="146">
        <f>O311*H311</f>
        <v>0</v>
      </c>
      <c r="Q311" s="146">
        <v>1.42E-3</v>
      </c>
      <c r="R311" s="146">
        <f>Q311*H311</f>
        <v>9.0141600000000002E-2</v>
      </c>
      <c r="S311" s="146">
        <v>0</v>
      </c>
      <c r="T311" s="147">
        <f>S311*H311</f>
        <v>0</v>
      </c>
      <c r="AR311" s="148" t="s">
        <v>271</v>
      </c>
      <c r="AT311" s="148" t="s">
        <v>266</v>
      </c>
      <c r="AU311" s="148" t="s">
        <v>89</v>
      </c>
      <c r="AY311" s="17" t="s">
        <v>264</v>
      </c>
      <c r="BE311" s="149">
        <f>IF(N311="základní",J311,0)</f>
        <v>0</v>
      </c>
      <c r="BF311" s="149">
        <f>IF(N311="snížená",J311,0)</f>
        <v>0</v>
      </c>
      <c r="BG311" s="149">
        <f>IF(N311="zákl. přenesená",J311,0)</f>
        <v>0</v>
      </c>
      <c r="BH311" s="149">
        <f>IF(N311="sníž. přenesená",J311,0)</f>
        <v>0</v>
      </c>
      <c r="BI311" s="149">
        <f>IF(N311="nulová",J311,0)</f>
        <v>0</v>
      </c>
      <c r="BJ311" s="17" t="s">
        <v>89</v>
      </c>
      <c r="BK311" s="149">
        <f>ROUND(I311*H311,2)</f>
        <v>0</v>
      </c>
      <c r="BL311" s="17" t="s">
        <v>271</v>
      </c>
      <c r="BM311" s="148" t="s">
        <v>518</v>
      </c>
    </row>
    <row r="312" spans="2:65" s="1" customFormat="1" ht="11.25">
      <c r="B312" s="32"/>
      <c r="D312" s="150" t="s">
        <v>273</v>
      </c>
      <c r="F312" s="151" t="s">
        <v>519</v>
      </c>
      <c r="I312" s="152"/>
      <c r="L312" s="32"/>
      <c r="M312" s="153"/>
      <c r="T312" s="56"/>
      <c r="AT312" s="17" t="s">
        <v>273</v>
      </c>
      <c r="AU312" s="17" t="s">
        <v>89</v>
      </c>
    </row>
    <row r="313" spans="2:65" s="12" customFormat="1" ht="11.25">
      <c r="B313" s="156"/>
      <c r="D313" s="154" t="s">
        <v>277</v>
      </c>
      <c r="E313" s="157" t="s">
        <v>1</v>
      </c>
      <c r="F313" s="158" t="s">
        <v>520</v>
      </c>
      <c r="H313" s="159">
        <v>63.48</v>
      </c>
      <c r="I313" s="160"/>
      <c r="L313" s="156"/>
      <c r="M313" s="161"/>
      <c r="T313" s="162"/>
      <c r="AT313" s="157" t="s">
        <v>277</v>
      </c>
      <c r="AU313" s="157" t="s">
        <v>89</v>
      </c>
      <c r="AV313" s="12" t="s">
        <v>89</v>
      </c>
      <c r="AW313" s="12" t="s">
        <v>32</v>
      </c>
      <c r="AX313" s="12" t="s">
        <v>76</v>
      </c>
      <c r="AY313" s="157" t="s">
        <v>264</v>
      </c>
    </row>
    <row r="314" spans="2:65" s="13" customFormat="1" ht="11.25">
      <c r="B314" s="163"/>
      <c r="D314" s="154" t="s">
        <v>277</v>
      </c>
      <c r="E314" s="164" t="s">
        <v>1</v>
      </c>
      <c r="F314" s="165" t="s">
        <v>279</v>
      </c>
      <c r="H314" s="166">
        <v>63.48</v>
      </c>
      <c r="I314" s="167"/>
      <c r="L314" s="163"/>
      <c r="M314" s="168"/>
      <c r="T314" s="169"/>
      <c r="AT314" s="164" t="s">
        <v>277</v>
      </c>
      <c r="AU314" s="164" t="s">
        <v>89</v>
      </c>
      <c r="AV314" s="13" t="s">
        <v>271</v>
      </c>
      <c r="AW314" s="13" t="s">
        <v>32</v>
      </c>
      <c r="AX314" s="13" t="s">
        <v>83</v>
      </c>
      <c r="AY314" s="164" t="s">
        <v>264</v>
      </c>
    </row>
    <row r="315" spans="2:65" s="1" customFormat="1" ht="16.5" customHeight="1">
      <c r="B315" s="136"/>
      <c r="C315" s="137" t="s">
        <v>521</v>
      </c>
      <c r="D315" s="137" t="s">
        <v>266</v>
      </c>
      <c r="E315" s="138" t="s">
        <v>522</v>
      </c>
      <c r="F315" s="139" t="s">
        <v>523</v>
      </c>
      <c r="G315" s="140" t="s">
        <v>341</v>
      </c>
      <c r="H315" s="141">
        <v>63.48</v>
      </c>
      <c r="I315" s="142"/>
      <c r="J315" s="143">
        <f>ROUND(I315*H315,2)</f>
        <v>0</v>
      </c>
      <c r="K315" s="139" t="s">
        <v>270</v>
      </c>
      <c r="L315" s="32"/>
      <c r="M315" s="144" t="s">
        <v>1</v>
      </c>
      <c r="N315" s="145" t="s">
        <v>42</v>
      </c>
      <c r="P315" s="146">
        <f>O315*H315</f>
        <v>0</v>
      </c>
      <c r="Q315" s="146">
        <v>0</v>
      </c>
      <c r="R315" s="146">
        <f>Q315*H315</f>
        <v>0</v>
      </c>
      <c r="S315" s="146">
        <v>0</v>
      </c>
      <c r="T315" s="147">
        <f>S315*H315</f>
        <v>0</v>
      </c>
      <c r="AR315" s="148" t="s">
        <v>271</v>
      </c>
      <c r="AT315" s="148" t="s">
        <v>266</v>
      </c>
      <c r="AU315" s="148" t="s">
        <v>89</v>
      </c>
      <c r="AY315" s="17" t="s">
        <v>264</v>
      </c>
      <c r="BE315" s="149">
        <f>IF(N315="základní",J315,0)</f>
        <v>0</v>
      </c>
      <c r="BF315" s="149">
        <f>IF(N315="snížená",J315,0)</f>
        <v>0</v>
      </c>
      <c r="BG315" s="149">
        <f>IF(N315="zákl. přenesená",J315,0)</f>
        <v>0</v>
      </c>
      <c r="BH315" s="149">
        <f>IF(N315="sníž. přenesená",J315,0)</f>
        <v>0</v>
      </c>
      <c r="BI315" s="149">
        <f>IF(N315="nulová",J315,0)</f>
        <v>0</v>
      </c>
      <c r="BJ315" s="17" t="s">
        <v>89</v>
      </c>
      <c r="BK315" s="149">
        <f>ROUND(I315*H315,2)</f>
        <v>0</v>
      </c>
      <c r="BL315" s="17" t="s">
        <v>271</v>
      </c>
      <c r="BM315" s="148" t="s">
        <v>524</v>
      </c>
    </row>
    <row r="316" spans="2:65" s="1" customFormat="1" ht="11.25">
      <c r="B316" s="32"/>
      <c r="D316" s="150" t="s">
        <v>273</v>
      </c>
      <c r="F316" s="151" t="s">
        <v>525</v>
      </c>
      <c r="I316" s="152"/>
      <c r="L316" s="32"/>
      <c r="M316" s="153"/>
      <c r="T316" s="56"/>
      <c r="AT316" s="17" t="s">
        <v>273</v>
      </c>
      <c r="AU316" s="17" t="s">
        <v>89</v>
      </c>
    </row>
    <row r="317" spans="2:65" s="1" customFormat="1" ht="16.5" customHeight="1">
      <c r="B317" s="136"/>
      <c r="C317" s="137" t="s">
        <v>526</v>
      </c>
      <c r="D317" s="137" t="s">
        <v>266</v>
      </c>
      <c r="E317" s="138" t="s">
        <v>527</v>
      </c>
      <c r="F317" s="139" t="s">
        <v>528</v>
      </c>
      <c r="G317" s="140" t="s">
        <v>319</v>
      </c>
      <c r="H317" s="141">
        <v>0.44400000000000001</v>
      </c>
      <c r="I317" s="142"/>
      <c r="J317" s="143">
        <f>ROUND(I317*H317,2)</f>
        <v>0</v>
      </c>
      <c r="K317" s="139" t="s">
        <v>270</v>
      </c>
      <c r="L317" s="32"/>
      <c r="M317" s="144" t="s">
        <v>1</v>
      </c>
      <c r="N317" s="145" t="s">
        <v>42</v>
      </c>
      <c r="P317" s="146">
        <f>O317*H317</f>
        <v>0</v>
      </c>
      <c r="Q317" s="146">
        <v>1.0508900000000001</v>
      </c>
      <c r="R317" s="146">
        <f>Q317*H317</f>
        <v>0.46659516000000006</v>
      </c>
      <c r="S317" s="146">
        <v>0</v>
      </c>
      <c r="T317" s="147">
        <f>S317*H317</f>
        <v>0</v>
      </c>
      <c r="AR317" s="148" t="s">
        <v>271</v>
      </c>
      <c r="AT317" s="148" t="s">
        <v>266</v>
      </c>
      <c r="AU317" s="148" t="s">
        <v>89</v>
      </c>
      <c r="AY317" s="17" t="s">
        <v>264</v>
      </c>
      <c r="BE317" s="149">
        <f>IF(N317="základní",J317,0)</f>
        <v>0</v>
      </c>
      <c r="BF317" s="149">
        <f>IF(N317="snížená",J317,0)</f>
        <v>0</v>
      </c>
      <c r="BG317" s="149">
        <f>IF(N317="zákl. přenesená",J317,0)</f>
        <v>0</v>
      </c>
      <c r="BH317" s="149">
        <f>IF(N317="sníž. přenesená",J317,0)</f>
        <v>0</v>
      </c>
      <c r="BI317" s="149">
        <f>IF(N317="nulová",J317,0)</f>
        <v>0</v>
      </c>
      <c r="BJ317" s="17" t="s">
        <v>89</v>
      </c>
      <c r="BK317" s="149">
        <f>ROUND(I317*H317,2)</f>
        <v>0</v>
      </c>
      <c r="BL317" s="17" t="s">
        <v>271</v>
      </c>
      <c r="BM317" s="148" t="s">
        <v>529</v>
      </c>
    </row>
    <row r="318" spans="2:65" s="1" customFormat="1" ht="11.25">
      <c r="B318" s="32"/>
      <c r="D318" s="150" t="s">
        <v>273</v>
      </c>
      <c r="F318" s="151" t="s">
        <v>530</v>
      </c>
      <c r="I318" s="152"/>
      <c r="L318" s="32"/>
      <c r="M318" s="153"/>
      <c r="T318" s="56"/>
      <c r="AT318" s="17" t="s">
        <v>273</v>
      </c>
      <c r="AU318" s="17" t="s">
        <v>89</v>
      </c>
    </row>
    <row r="319" spans="2:65" s="12" customFormat="1" ht="11.25">
      <c r="B319" s="156"/>
      <c r="D319" s="154" t="s">
        <v>277</v>
      </c>
      <c r="E319" s="157" t="s">
        <v>1</v>
      </c>
      <c r="F319" s="158" t="s">
        <v>531</v>
      </c>
      <c r="H319" s="159">
        <v>0.44400000000000001</v>
      </c>
      <c r="I319" s="160"/>
      <c r="L319" s="156"/>
      <c r="M319" s="161"/>
      <c r="T319" s="162"/>
      <c r="AT319" s="157" t="s">
        <v>277</v>
      </c>
      <c r="AU319" s="157" t="s">
        <v>89</v>
      </c>
      <c r="AV319" s="12" t="s">
        <v>89</v>
      </c>
      <c r="AW319" s="12" t="s">
        <v>32</v>
      </c>
      <c r="AX319" s="12" t="s">
        <v>76</v>
      </c>
      <c r="AY319" s="157" t="s">
        <v>264</v>
      </c>
    </row>
    <row r="320" spans="2:65" s="13" customFormat="1" ht="11.25">
      <c r="B320" s="163"/>
      <c r="D320" s="154" t="s">
        <v>277</v>
      </c>
      <c r="E320" s="164" t="s">
        <v>1</v>
      </c>
      <c r="F320" s="165" t="s">
        <v>279</v>
      </c>
      <c r="H320" s="166">
        <v>0.44400000000000001</v>
      </c>
      <c r="I320" s="167"/>
      <c r="L320" s="163"/>
      <c r="M320" s="168"/>
      <c r="T320" s="169"/>
      <c r="AT320" s="164" t="s">
        <v>277</v>
      </c>
      <c r="AU320" s="164" t="s">
        <v>89</v>
      </c>
      <c r="AV320" s="13" t="s">
        <v>271</v>
      </c>
      <c r="AW320" s="13" t="s">
        <v>32</v>
      </c>
      <c r="AX320" s="13" t="s">
        <v>83</v>
      </c>
      <c r="AY320" s="164" t="s">
        <v>264</v>
      </c>
    </row>
    <row r="321" spans="2:65" s="11" customFormat="1" ht="22.9" customHeight="1">
      <c r="B321" s="124"/>
      <c r="D321" s="125" t="s">
        <v>75</v>
      </c>
      <c r="E321" s="134" t="s">
        <v>271</v>
      </c>
      <c r="F321" s="134" t="s">
        <v>532</v>
      </c>
      <c r="I321" s="127"/>
      <c r="J321" s="135">
        <f>BK321</f>
        <v>0</v>
      </c>
      <c r="L321" s="124"/>
      <c r="M321" s="129"/>
      <c r="P321" s="130">
        <f>SUM(P322:P407)</f>
        <v>0</v>
      </c>
      <c r="R321" s="130">
        <f>SUM(R322:R407)</f>
        <v>181.22047858999997</v>
      </c>
      <c r="T321" s="131">
        <f>SUM(T322:T407)</f>
        <v>0</v>
      </c>
      <c r="AR321" s="125" t="s">
        <v>83</v>
      </c>
      <c r="AT321" s="132" t="s">
        <v>75</v>
      </c>
      <c r="AU321" s="132" t="s">
        <v>83</v>
      </c>
      <c r="AY321" s="125" t="s">
        <v>264</v>
      </c>
      <c r="BK321" s="133">
        <f>SUM(BK322:BK407)</f>
        <v>0</v>
      </c>
    </row>
    <row r="322" spans="2:65" s="1" customFormat="1" ht="16.5" customHeight="1">
      <c r="B322" s="136"/>
      <c r="C322" s="137" t="s">
        <v>533</v>
      </c>
      <c r="D322" s="137" t="s">
        <v>266</v>
      </c>
      <c r="E322" s="138" t="s">
        <v>534</v>
      </c>
      <c r="F322" s="139" t="s">
        <v>535</v>
      </c>
      <c r="G322" s="140" t="s">
        <v>282</v>
      </c>
      <c r="H322" s="141">
        <v>58.658999999999999</v>
      </c>
      <c r="I322" s="142"/>
      <c r="J322" s="143">
        <f>ROUND(I322*H322,2)</f>
        <v>0</v>
      </c>
      <c r="K322" s="139" t="s">
        <v>270</v>
      </c>
      <c r="L322" s="32"/>
      <c r="M322" s="144" t="s">
        <v>1</v>
      </c>
      <c r="N322" s="145" t="s">
        <v>42</v>
      </c>
      <c r="P322" s="146">
        <f>O322*H322</f>
        <v>0</v>
      </c>
      <c r="Q322" s="146">
        <v>2.5020099999999998</v>
      </c>
      <c r="R322" s="146">
        <f>Q322*H322</f>
        <v>146.76540458999997</v>
      </c>
      <c r="S322" s="146">
        <v>0</v>
      </c>
      <c r="T322" s="147">
        <f>S322*H322</f>
        <v>0</v>
      </c>
      <c r="AR322" s="148" t="s">
        <v>271</v>
      </c>
      <c r="AT322" s="148" t="s">
        <v>266</v>
      </c>
      <c r="AU322" s="148" t="s">
        <v>89</v>
      </c>
      <c r="AY322" s="17" t="s">
        <v>264</v>
      </c>
      <c r="BE322" s="149">
        <f>IF(N322="základní",J322,0)</f>
        <v>0</v>
      </c>
      <c r="BF322" s="149">
        <f>IF(N322="snížená",J322,0)</f>
        <v>0</v>
      </c>
      <c r="BG322" s="149">
        <f>IF(N322="zákl. přenesená",J322,0)</f>
        <v>0</v>
      </c>
      <c r="BH322" s="149">
        <f>IF(N322="sníž. přenesená",J322,0)</f>
        <v>0</v>
      </c>
      <c r="BI322" s="149">
        <f>IF(N322="nulová",J322,0)</f>
        <v>0</v>
      </c>
      <c r="BJ322" s="17" t="s">
        <v>89</v>
      </c>
      <c r="BK322" s="149">
        <f>ROUND(I322*H322,2)</f>
        <v>0</v>
      </c>
      <c r="BL322" s="17" t="s">
        <v>271</v>
      </c>
      <c r="BM322" s="148" t="s">
        <v>536</v>
      </c>
    </row>
    <row r="323" spans="2:65" s="1" customFormat="1" ht="11.25">
      <c r="B323" s="32"/>
      <c r="D323" s="150" t="s">
        <v>273</v>
      </c>
      <c r="F323" s="151" t="s">
        <v>537</v>
      </c>
      <c r="I323" s="152"/>
      <c r="L323" s="32"/>
      <c r="M323" s="153"/>
      <c r="T323" s="56"/>
      <c r="AT323" s="17" t="s">
        <v>273</v>
      </c>
      <c r="AU323" s="17" t="s">
        <v>89</v>
      </c>
    </row>
    <row r="324" spans="2:65" s="14" customFormat="1" ht="11.25">
      <c r="B324" s="170"/>
      <c r="D324" s="154" t="s">
        <v>277</v>
      </c>
      <c r="E324" s="171" t="s">
        <v>1</v>
      </c>
      <c r="F324" s="172" t="s">
        <v>538</v>
      </c>
      <c r="H324" s="171" t="s">
        <v>1</v>
      </c>
      <c r="I324" s="173"/>
      <c r="L324" s="170"/>
      <c r="M324" s="174"/>
      <c r="T324" s="175"/>
      <c r="AT324" s="171" t="s">
        <v>277</v>
      </c>
      <c r="AU324" s="171" t="s">
        <v>89</v>
      </c>
      <c r="AV324" s="14" t="s">
        <v>83</v>
      </c>
      <c r="AW324" s="14" t="s">
        <v>32</v>
      </c>
      <c r="AX324" s="14" t="s">
        <v>76</v>
      </c>
      <c r="AY324" s="171" t="s">
        <v>264</v>
      </c>
    </row>
    <row r="325" spans="2:65" s="12" customFormat="1" ht="11.25">
      <c r="B325" s="156"/>
      <c r="D325" s="154" t="s">
        <v>277</v>
      </c>
      <c r="E325" s="157" t="s">
        <v>1</v>
      </c>
      <c r="F325" s="158" t="s">
        <v>539</v>
      </c>
      <c r="H325" s="159">
        <v>56.978999999999999</v>
      </c>
      <c r="I325" s="160"/>
      <c r="L325" s="156"/>
      <c r="M325" s="161"/>
      <c r="T325" s="162"/>
      <c r="AT325" s="157" t="s">
        <v>277</v>
      </c>
      <c r="AU325" s="157" t="s">
        <v>89</v>
      </c>
      <c r="AV325" s="12" t="s">
        <v>89</v>
      </c>
      <c r="AW325" s="12" t="s">
        <v>32</v>
      </c>
      <c r="AX325" s="12" t="s">
        <v>76</v>
      </c>
      <c r="AY325" s="157" t="s">
        <v>264</v>
      </c>
    </row>
    <row r="326" spans="2:65" s="12" customFormat="1" ht="11.25">
      <c r="B326" s="156"/>
      <c r="D326" s="154" t="s">
        <v>277</v>
      </c>
      <c r="E326" s="157" t="s">
        <v>1</v>
      </c>
      <c r="F326" s="158" t="s">
        <v>540</v>
      </c>
      <c r="H326" s="159">
        <v>1.68</v>
      </c>
      <c r="I326" s="160"/>
      <c r="L326" s="156"/>
      <c r="M326" s="161"/>
      <c r="T326" s="162"/>
      <c r="AT326" s="157" t="s">
        <v>277</v>
      </c>
      <c r="AU326" s="157" t="s">
        <v>89</v>
      </c>
      <c r="AV326" s="12" t="s">
        <v>89</v>
      </c>
      <c r="AW326" s="12" t="s">
        <v>32</v>
      </c>
      <c r="AX326" s="12" t="s">
        <v>76</v>
      </c>
      <c r="AY326" s="157" t="s">
        <v>264</v>
      </c>
    </row>
    <row r="327" spans="2:65" s="13" customFormat="1" ht="11.25">
      <c r="B327" s="163"/>
      <c r="D327" s="154" t="s">
        <v>277</v>
      </c>
      <c r="E327" s="164" t="s">
        <v>1</v>
      </c>
      <c r="F327" s="165" t="s">
        <v>279</v>
      </c>
      <c r="H327" s="166">
        <v>58.658999999999999</v>
      </c>
      <c r="I327" s="167"/>
      <c r="L327" s="163"/>
      <c r="M327" s="168"/>
      <c r="T327" s="169"/>
      <c r="AT327" s="164" t="s">
        <v>277</v>
      </c>
      <c r="AU327" s="164" t="s">
        <v>89</v>
      </c>
      <c r="AV327" s="13" t="s">
        <v>271</v>
      </c>
      <c r="AW327" s="13" t="s">
        <v>32</v>
      </c>
      <c r="AX327" s="13" t="s">
        <v>83</v>
      </c>
      <c r="AY327" s="164" t="s">
        <v>264</v>
      </c>
    </row>
    <row r="328" spans="2:65" s="1" customFormat="1" ht="16.5" customHeight="1">
      <c r="B328" s="136"/>
      <c r="C328" s="137" t="s">
        <v>541</v>
      </c>
      <c r="D328" s="137" t="s">
        <v>266</v>
      </c>
      <c r="E328" s="138" t="s">
        <v>542</v>
      </c>
      <c r="F328" s="139" t="s">
        <v>543</v>
      </c>
      <c r="G328" s="140" t="s">
        <v>341</v>
      </c>
      <c r="H328" s="141">
        <v>290.339</v>
      </c>
      <c r="I328" s="142"/>
      <c r="J328" s="143">
        <f>ROUND(I328*H328,2)</f>
        <v>0</v>
      </c>
      <c r="K328" s="139" t="s">
        <v>270</v>
      </c>
      <c r="L328" s="32"/>
      <c r="M328" s="144" t="s">
        <v>1</v>
      </c>
      <c r="N328" s="145" t="s">
        <v>42</v>
      </c>
      <c r="P328" s="146">
        <f>O328*H328</f>
        <v>0</v>
      </c>
      <c r="Q328" s="146">
        <v>5.3299999999999997E-3</v>
      </c>
      <c r="R328" s="146">
        <f>Q328*H328</f>
        <v>1.5475068699999999</v>
      </c>
      <c r="S328" s="146">
        <v>0</v>
      </c>
      <c r="T328" s="147">
        <f>S328*H328</f>
        <v>0</v>
      </c>
      <c r="AR328" s="148" t="s">
        <v>271</v>
      </c>
      <c r="AT328" s="148" t="s">
        <v>266</v>
      </c>
      <c r="AU328" s="148" t="s">
        <v>89</v>
      </c>
      <c r="AY328" s="17" t="s">
        <v>264</v>
      </c>
      <c r="BE328" s="149">
        <f>IF(N328="základní",J328,0)</f>
        <v>0</v>
      </c>
      <c r="BF328" s="149">
        <f>IF(N328="snížená",J328,0)</f>
        <v>0</v>
      </c>
      <c r="BG328" s="149">
        <f>IF(N328="zákl. přenesená",J328,0)</f>
        <v>0</v>
      </c>
      <c r="BH328" s="149">
        <f>IF(N328="sníž. přenesená",J328,0)</f>
        <v>0</v>
      </c>
      <c r="BI328" s="149">
        <f>IF(N328="nulová",J328,0)</f>
        <v>0</v>
      </c>
      <c r="BJ328" s="17" t="s">
        <v>89</v>
      </c>
      <c r="BK328" s="149">
        <f>ROUND(I328*H328,2)</f>
        <v>0</v>
      </c>
      <c r="BL328" s="17" t="s">
        <v>271</v>
      </c>
      <c r="BM328" s="148" t="s">
        <v>544</v>
      </c>
    </row>
    <row r="329" spans="2:65" s="1" customFormat="1" ht="11.25">
      <c r="B329" s="32"/>
      <c r="D329" s="150" t="s">
        <v>273</v>
      </c>
      <c r="F329" s="151" t="s">
        <v>545</v>
      </c>
      <c r="I329" s="152"/>
      <c r="L329" s="32"/>
      <c r="M329" s="153"/>
      <c r="T329" s="56"/>
      <c r="AT329" s="17" t="s">
        <v>273</v>
      </c>
      <c r="AU329" s="17" t="s">
        <v>89</v>
      </c>
    </row>
    <row r="330" spans="2:65" s="14" customFormat="1" ht="11.25">
      <c r="B330" s="170"/>
      <c r="D330" s="154" t="s">
        <v>277</v>
      </c>
      <c r="E330" s="171" t="s">
        <v>1</v>
      </c>
      <c r="F330" s="172" t="s">
        <v>538</v>
      </c>
      <c r="H330" s="171" t="s">
        <v>1</v>
      </c>
      <c r="I330" s="173"/>
      <c r="L330" s="170"/>
      <c r="M330" s="174"/>
      <c r="T330" s="175"/>
      <c r="AT330" s="171" t="s">
        <v>277</v>
      </c>
      <c r="AU330" s="171" t="s">
        <v>89</v>
      </c>
      <c r="AV330" s="14" t="s">
        <v>83</v>
      </c>
      <c r="AW330" s="14" t="s">
        <v>32</v>
      </c>
      <c r="AX330" s="14" t="s">
        <v>76</v>
      </c>
      <c r="AY330" s="171" t="s">
        <v>264</v>
      </c>
    </row>
    <row r="331" spans="2:65" s="12" customFormat="1" ht="11.25">
      <c r="B331" s="156"/>
      <c r="D331" s="154" t="s">
        <v>277</v>
      </c>
      <c r="E331" s="157" t="s">
        <v>1</v>
      </c>
      <c r="F331" s="158" t="s">
        <v>546</v>
      </c>
      <c r="H331" s="159">
        <v>258.995</v>
      </c>
      <c r="I331" s="160"/>
      <c r="L331" s="156"/>
      <c r="M331" s="161"/>
      <c r="T331" s="162"/>
      <c r="AT331" s="157" t="s">
        <v>277</v>
      </c>
      <c r="AU331" s="157" t="s">
        <v>89</v>
      </c>
      <c r="AV331" s="12" t="s">
        <v>89</v>
      </c>
      <c r="AW331" s="12" t="s">
        <v>32</v>
      </c>
      <c r="AX331" s="12" t="s">
        <v>76</v>
      </c>
      <c r="AY331" s="157" t="s">
        <v>264</v>
      </c>
    </row>
    <row r="332" spans="2:65" s="12" customFormat="1" ht="11.25">
      <c r="B332" s="156"/>
      <c r="D332" s="154" t="s">
        <v>277</v>
      </c>
      <c r="E332" s="157" t="s">
        <v>1</v>
      </c>
      <c r="F332" s="158" t="s">
        <v>547</v>
      </c>
      <c r="H332" s="159">
        <v>10.5</v>
      </c>
      <c r="I332" s="160"/>
      <c r="L332" s="156"/>
      <c r="M332" s="161"/>
      <c r="T332" s="162"/>
      <c r="AT332" s="157" t="s">
        <v>277</v>
      </c>
      <c r="AU332" s="157" t="s">
        <v>89</v>
      </c>
      <c r="AV332" s="12" t="s">
        <v>89</v>
      </c>
      <c r="AW332" s="12" t="s">
        <v>32</v>
      </c>
      <c r="AX332" s="12" t="s">
        <v>76</v>
      </c>
      <c r="AY332" s="157" t="s">
        <v>264</v>
      </c>
    </row>
    <row r="333" spans="2:65" s="15" customFormat="1" ht="11.25">
      <c r="B333" s="186"/>
      <c r="D333" s="154" t="s">
        <v>277</v>
      </c>
      <c r="E333" s="187" t="s">
        <v>1</v>
      </c>
      <c r="F333" s="188" t="s">
        <v>416</v>
      </c>
      <c r="H333" s="189">
        <v>269.495</v>
      </c>
      <c r="I333" s="190"/>
      <c r="L333" s="186"/>
      <c r="M333" s="191"/>
      <c r="T333" s="192"/>
      <c r="AT333" s="187" t="s">
        <v>277</v>
      </c>
      <c r="AU333" s="187" t="s">
        <v>89</v>
      </c>
      <c r="AV333" s="15" t="s">
        <v>96</v>
      </c>
      <c r="AW333" s="15" t="s">
        <v>32</v>
      </c>
      <c r="AX333" s="15" t="s">
        <v>76</v>
      </c>
      <c r="AY333" s="187" t="s">
        <v>264</v>
      </c>
    </row>
    <row r="334" spans="2:65" s="12" customFormat="1" ht="11.25">
      <c r="B334" s="156"/>
      <c r="D334" s="154" t="s">
        <v>277</v>
      </c>
      <c r="E334" s="157" t="s">
        <v>1</v>
      </c>
      <c r="F334" s="158" t="s">
        <v>548</v>
      </c>
      <c r="H334" s="159">
        <v>20.844000000000001</v>
      </c>
      <c r="I334" s="160"/>
      <c r="L334" s="156"/>
      <c r="M334" s="161"/>
      <c r="T334" s="162"/>
      <c r="AT334" s="157" t="s">
        <v>277</v>
      </c>
      <c r="AU334" s="157" t="s">
        <v>89</v>
      </c>
      <c r="AV334" s="12" t="s">
        <v>89</v>
      </c>
      <c r="AW334" s="12" t="s">
        <v>32</v>
      </c>
      <c r="AX334" s="12" t="s">
        <v>76</v>
      </c>
      <c r="AY334" s="157" t="s">
        <v>264</v>
      </c>
    </row>
    <row r="335" spans="2:65" s="13" customFormat="1" ht="11.25">
      <c r="B335" s="163"/>
      <c r="D335" s="154" t="s">
        <v>277</v>
      </c>
      <c r="E335" s="164" t="s">
        <v>1</v>
      </c>
      <c r="F335" s="165" t="s">
        <v>279</v>
      </c>
      <c r="H335" s="166">
        <v>290.339</v>
      </c>
      <c r="I335" s="167"/>
      <c r="L335" s="163"/>
      <c r="M335" s="168"/>
      <c r="T335" s="169"/>
      <c r="AT335" s="164" t="s">
        <v>277</v>
      </c>
      <c r="AU335" s="164" t="s">
        <v>89</v>
      </c>
      <c r="AV335" s="13" t="s">
        <v>271</v>
      </c>
      <c r="AW335" s="13" t="s">
        <v>32</v>
      </c>
      <c r="AX335" s="13" t="s">
        <v>83</v>
      </c>
      <c r="AY335" s="164" t="s">
        <v>264</v>
      </c>
    </row>
    <row r="336" spans="2:65" s="1" customFormat="1" ht="16.5" customHeight="1">
      <c r="B336" s="136"/>
      <c r="C336" s="137" t="s">
        <v>549</v>
      </c>
      <c r="D336" s="137" t="s">
        <v>266</v>
      </c>
      <c r="E336" s="138" t="s">
        <v>550</v>
      </c>
      <c r="F336" s="139" t="s">
        <v>551</v>
      </c>
      <c r="G336" s="140" t="s">
        <v>341</v>
      </c>
      <c r="H336" s="141">
        <v>290.339</v>
      </c>
      <c r="I336" s="142"/>
      <c r="J336" s="143">
        <f>ROUND(I336*H336,2)</f>
        <v>0</v>
      </c>
      <c r="K336" s="139" t="s">
        <v>270</v>
      </c>
      <c r="L336" s="32"/>
      <c r="M336" s="144" t="s">
        <v>1</v>
      </c>
      <c r="N336" s="145" t="s">
        <v>42</v>
      </c>
      <c r="P336" s="146">
        <f>O336*H336</f>
        <v>0</v>
      </c>
      <c r="Q336" s="146">
        <v>0</v>
      </c>
      <c r="R336" s="146">
        <f>Q336*H336</f>
        <v>0</v>
      </c>
      <c r="S336" s="146">
        <v>0</v>
      </c>
      <c r="T336" s="147">
        <f>S336*H336</f>
        <v>0</v>
      </c>
      <c r="AR336" s="148" t="s">
        <v>271</v>
      </c>
      <c r="AT336" s="148" t="s">
        <v>266</v>
      </c>
      <c r="AU336" s="148" t="s">
        <v>89</v>
      </c>
      <c r="AY336" s="17" t="s">
        <v>264</v>
      </c>
      <c r="BE336" s="149">
        <f>IF(N336="základní",J336,0)</f>
        <v>0</v>
      </c>
      <c r="BF336" s="149">
        <f>IF(N336="snížená",J336,0)</f>
        <v>0</v>
      </c>
      <c r="BG336" s="149">
        <f>IF(N336="zákl. přenesená",J336,0)</f>
        <v>0</v>
      </c>
      <c r="BH336" s="149">
        <f>IF(N336="sníž. přenesená",J336,0)</f>
        <v>0</v>
      </c>
      <c r="BI336" s="149">
        <f>IF(N336="nulová",J336,0)</f>
        <v>0</v>
      </c>
      <c r="BJ336" s="17" t="s">
        <v>89</v>
      </c>
      <c r="BK336" s="149">
        <f>ROUND(I336*H336,2)</f>
        <v>0</v>
      </c>
      <c r="BL336" s="17" t="s">
        <v>271</v>
      </c>
      <c r="BM336" s="148" t="s">
        <v>552</v>
      </c>
    </row>
    <row r="337" spans="2:65" s="1" customFormat="1" ht="11.25">
      <c r="B337" s="32"/>
      <c r="D337" s="150" t="s">
        <v>273</v>
      </c>
      <c r="F337" s="151" t="s">
        <v>553</v>
      </c>
      <c r="I337" s="152"/>
      <c r="L337" s="32"/>
      <c r="M337" s="153"/>
      <c r="T337" s="56"/>
      <c r="AT337" s="17" t="s">
        <v>273</v>
      </c>
      <c r="AU337" s="17" t="s">
        <v>89</v>
      </c>
    </row>
    <row r="338" spans="2:65" s="1" customFormat="1" ht="16.5" customHeight="1">
      <c r="B338" s="136"/>
      <c r="C338" s="137" t="s">
        <v>554</v>
      </c>
      <c r="D338" s="137" t="s">
        <v>266</v>
      </c>
      <c r="E338" s="138" t="s">
        <v>555</v>
      </c>
      <c r="F338" s="139" t="s">
        <v>556</v>
      </c>
      <c r="G338" s="140" t="s">
        <v>341</v>
      </c>
      <c r="H338" s="141">
        <v>269.495</v>
      </c>
      <c r="I338" s="142"/>
      <c r="J338" s="143">
        <f>ROUND(I338*H338,2)</f>
        <v>0</v>
      </c>
      <c r="K338" s="139" t="s">
        <v>270</v>
      </c>
      <c r="L338" s="32"/>
      <c r="M338" s="144" t="s">
        <v>1</v>
      </c>
      <c r="N338" s="145" t="s">
        <v>42</v>
      </c>
      <c r="P338" s="146">
        <f>O338*H338</f>
        <v>0</v>
      </c>
      <c r="Q338" s="146">
        <v>8.8000000000000003E-4</v>
      </c>
      <c r="R338" s="146">
        <f>Q338*H338</f>
        <v>0.23715560000000002</v>
      </c>
      <c r="S338" s="146">
        <v>0</v>
      </c>
      <c r="T338" s="147">
        <f>S338*H338</f>
        <v>0</v>
      </c>
      <c r="AR338" s="148" t="s">
        <v>271</v>
      </c>
      <c r="AT338" s="148" t="s">
        <v>266</v>
      </c>
      <c r="AU338" s="148" t="s">
        <v>89</v>
      </c>
      <c r="AY338" s="17" t="s">
        <v>264</v>
      </c>
      <c r="BE338" s="149">
        <f>IF(N338="základní",J338,0)</f>
        <v>0</v>
      </c>
      <c r="BF338" s="149">
        <f>IF(N338="snížená",J338,0)</f>
        <v>0</v>
      </c>
      <c r="BG338" s="149">
        <f>IF(N338="zákl. přenesená",J338,0)</f>
        <v>0</v>
      </c>
      <c r="BH338" s="149">
        <f>IF(N338="sníž. přenesená",J338,0)</f>
        <v>0</v>
      </c>
      <c r="BI338" s="149">
        <f>IF(N338="nulová",J338,0)</f>
        <v>0</v>
      </c>
      <c r="BJ338" s="17" t="s">
        <v>89</v>
      </c>
      <c r="BK338" s="149">
        <f>ROUND(I338*H338,2)</f>
        <v>0</v>
      </c>
      <c r="BL338" s="17" t="s">
        <v>271</v>
      </c>
      <c r="BM338" s="148" t="s">
        <v>557</v>
      </c>
    </row>
    <row r="339" spans="2:65" s="1" customFormat="1" ht="11.25">
      <c r="B339" s="32"/>
      <c r="D339" s="150" t="s">
        <v>273</v>
      </c>
      <c r="F339" s="151" t="s">
        <v>558</v>
      </c>
      <c r="I339" s="152"/>
      <c r="L339" s="32"/>
      <c r="M339" s="153"/>
      <c r="T339" s="56"/>
      <c r="AT339" s="17" t="s">
        <v>273</v>
      </c>
      <c r="AU339" s="17" t="s">
        <v>89</v>
      </c>
    </row>
    <row r="340" spans="2:65" s="14" customFormat="1" ht="11.25">
      <c r="B340" s="170"/>
      <c r="D340" s="154" t="s">
        <v>277</v>
      </c>
      <c r="E340" s="171" t="s">
        <v>1</v>
      </c>
      <c r="F340" s="172" t="s">
        <v>538</v>
      </c>
      <c r="H340" s="171" t="s">
        <v>1</v>
      </c>
      <c r="I340" s="173"/>
      <c r="L340" s="170"/>
      <c r="M340" s="174"/>
      <c r="T340" s="175"/>
      <c r="AT340" s="171" t="s">
        <v>277</v>
      </c>
      <c r="AU340" s="171" t="s">
        <v>89</v>
      </c>
      <c r="AV340" s="14" t="s">
        <v>83</v>
      </c>
      <c r="AW340" s="14" t="s">
        <v>32</v>
      </c>
      <c r="AX340" s="14" t="s">
        <v>76</v>
      </c>
      <c r="AY340" s="171" t="s">
        <v>264</v>
      </c>
    </row>
    <row r="341" spans="2:65" s="12" customFormat="1" ht="11.25">
      <c r="B341" s="156"/>
      <c r="D341" s="154" t="s">
        <v>277</v>
      </c>
      <c r="E341" s="157" t="s">
        <v>1</v>
      </c>
      <c r="F341" s="158" t="s">
        <v>546</v>
      </c>
      <c r="H341" s="159">
        <v>258.995</v>
      </c>
      <c r="I341" s="160"/>
      <c r="L341" s="156"/>
      <c r="M341" s="161"/>
      <c r="T341" s="162"/>
      <c r="AT341" s="157" t="s">
        <v>277</v>
      </c>
      <c r="AU341" s="157" t="s">
        <v>89</v>
      </c>
      <c r="AV341" s="12" t="s">
        <v>89</v>
      </c>
      <c r="AW341" s="12" t="s">
        <v>32</v>
      </c>
      <c r="AX341" s="12" t="s">
        <v>76</v>
      </c>
      <c r="AY341" s="157" t="s">
        <v>264</v>
      </c>
    </row>
    <row r="342" spans="2:65" s="12" customFormat="1" ht="11.25">
      <c r="B342" s="156"/>
      <c r="D342" s="154" t="s">
        <v>277</v>
      </c>
      <c r="E342" s="157" t="s">
        <v>1</v>
      </c>
      <c r="F342" s="158" t="s">
        <v>547</v>
      </c>
      <c r="H342" s="159">
        <v>10.5</v>
      </c>
      <c r="I342" s="160"/>
      <c r="L342" s="156"/>
      <c r="M342" s="161"/>
      <c r="T342" s="162"/>
      <c r="AT342" s="157" t="s">
        <v>277</v>
      </c>
      <c r="AU342" s="157" t="s">
        <v>89</v>
      </c>
      <c r="AV342" s="12" t="s">
        <v>89</v>
      </c>
      <c r="AW342" s="12" t="s">
        <v>32</v>
      </c>
      <c r="AX342" s="12" t="s">
        <v>76</v>
      </c>
      <c r="AY342" s="157" t="s">
        <v>264</v>
      </c>
    </row>
    <row r="343" spans="2:65" s="13" customFormat="1" ht="11.25">
      <c r="B343" s="163"/>
      <c r="D343" s="154" t="s">
        <v>277</v>
      </c>
      <c r="E343" s="164" t="s">
        <v>1</v>
      </c>
      <c r="F343" s="165" t="s">
        <v>279</v>
      </c>
      <c r="H343" s="166">
        <v>269.495</v>
      </c>
      <c r="I343" s="167"/>
      <c r="L343" s="163"/>
      <c r="M343" s="168"/>
      <c r="T343" s="169"/>
      <c r="AT343" s="164" t="s">
        <v>277</v>
      </c>
      <c r="AU343" s="164" t="s">
        <v>89</v>
      </c>
      <c r="AV343" s="13" t="s">
        <v>271</v>
      </c>
      <c r="AW343" s="13" t="s">
        <v>32</v>
      </c>
      <c r="AX343" s="13" t="s">
        <v>83</v>
      </c>
      <c r="AY343" s="164" t="s">
        <v>264</v>
      </c>
    </row>
    <row r="344" spans="2:65" s="1" customFormat="1" ht="16.5" customHeight="1">
      <c r="B344" s="136"/>
      <c r="C344" s="137" t="s">
        <v>559</v>
      </c>
      <c r="D344" s="137" t="s">
        <v>266</v>
      </c>
      <c r="E344" s="138" t="s">
        <v>560</v>
      </c>
      <c r="F344" s="139" t="s">
        <v>561</v>
      </c>
      <c r="G344" s="140" t="s">
        <v>341</v>
      </c>
      <c r="H344" s="141">
        <v>269.495</v>
      </c>
      <c r="I344" s="142"/>
      <c r="J344" s="143">
        <f>ROUND(I344*H344,2)</f>
        <v>0</v>
      </c>
      <c r="K344" s="139" t="s">
        <v>270</v>
      </c>
      <c r="L344" s="32"/>
      <c r="M344" s="144" t="s">
        <v>1</v>
      </c>
      <c r="N344" s="145" t="s">
        <v>42</v>
      </c>
      <c r="P344" s="146">
        <f>O344*H344</f>
        <v>0</v>
      </c>
      <c r="Q344" s="146">
        <v>0</v>
      </c>
      <c r="R344" s="146">
        <f>Q344*H344</f>
        <v>0</v>
      </c>
      <c r="S344" s="146">
        <v>0</v>
      </c>
      <c r="T344" s="147">
        <f>S344*H344</f>
        <v>0</v>
      </c>
      <c r="AR344" s="148" t="s">
        <v>271</v>
      </c>
      <c r="AT344" s="148" t="s">
        <v>266</v>
      </c>
      <c r="AU344" s="148" t="s">
        <v>89</v>
      </c>
      <c r="AY344" s="17" t="s">
        <v>264</v>
      </c>
      <c r="BE344" s="149">
        <f>IF(N344="základní",J344,0)</f>
        <v>0</v>
      </c>
      <c r="BF344" s="149">
        <f>IF(N344="snížená",J344,0)</f>
        <v>0</v>
      </c>
      <c r="BG344" s="149">
        <f>IF(N344="zákl. přenesená",J344,0)</f>
        <v>0</v>
      </c>
      <c r="BH344" s="149">
        <f>IF(N344="sníž. přenesená",J344,0)</f>
        <v>0</v>
      </c>
      <c r="BI344" s="149">
        <f>IF(N344="nulová",J344,0)</f>
        <v>0</v>
      </c>
      <c r="BJ344" s="17" t="s">
        <v>89</v>
      </c>
      <c r="BK344" s="149">
        <f>ROUND(I344*H344,2)</f>
        <v>0</v>
      </c>
      <c r="BL344" s="17" t="s">
        <v>271</v>
      </c>
      <c r="BM344" s="148" t="s">
        <v>562</v>
      </c>
    </row>
    <row r="345" spans="2:65" s="1" customFormat="1" ht="11.25">
      <c r="B345" s="32"/>
      <c r="D345" s="150" t="s">
        <v>273</v>
      </c>
      <c r="F345" s="151" t="s">
        <v>563</v>
      </c>
      <c r="I345" s="152"/>
      <c r="L345" s="32"/>
      <c r="M345" s="153"/>
      <c r="T345" s="56"/>
      <c r="AT345" s="17" t="s">
        <v>273</v>
      </c>
      <c r="AU345" s="17" t="s">
        <v>89</v>
      </c>
    </row>
    <row r="346" spans="2:65" s="1" customFormat="1" ht="16.5" customHeight="1">
      <c r="B346" s="136"/>
      <c r="C346" s="137" t="s">
        <v>564</v>
      </c>
      <c r="D346" s="137" t="s">
        <v>266</v>
      </c>
      <c r="E346" s="138" t="s">
        <v>565</v>
      </c>
      <c r="F346" s="139" t="s">
        <v>566</v>
      </c>
      <c r="G346" s="140" t="s">
        <v>319</v>
      </c>
      <c r="H346" s="141">
        <v>6.1589999999999998</v>
      </c>
      <c r="I346" s="142"/>
      <c r="J346" s="143">
        <f>ROUND(I346*H346,2)</f>
        <v>0</v>
      </c>
      <c r="K346" s="139" t="s">
        <v>270</v>
      </c>
      <c r="L346" s="32"/>
      <c r="M346" s="144" t="s">
        <v>1</v>
      </c>
      <c r="N346" s="145" t="s">
        <v>42</v>
      </c>
      <c r="P346" s="146">
        <f>O346*H346</f>
        <v>0</v>
      </c>
      <c r="Q346" s="146">
        <v>1.05555</v>
      </c>
      <c r="R346" s="146">
        <f>Q346*H346</f>
        <v>6.5011324500000001</v>
      </c>
      <c r="S346" s="146">
        <v>0</v>
      </c>
      <c r="T346" s="147">
        <f>S346*H346</f>
        <v>0</v>
      </c>
      <c r="AR346" s="148" t="s">
        <v>271</v>
      </c>
      <c r="AT346" s="148" t="s">
        <v>266</v>
      </c>
      <c r="AU346" s="148" t="s">
        <v>89</v>
      </c>
      <c r="AY346" s="17" t="s">
        <v>264</v>
      </c>
      <c r="BE346" s="149">
        <f>IF(N346="základní",J346,0)</f>
        <v>0</v>
      </c>
      <c r="BF346" s="149">
        <f>IF(N346="snížená",J346,0)</f>
        <v>0</v>
      </c>
      <c r="BG346" s="149">
        <f>IF(N346="zákl. přenesená",J346,0)</f>
        <v>0</v>
      </c>
      <c r="BH346" s="149">
        <f>IF(N346="sníž. přenesená",J346,0)</f>
        <v>0</v>
      </c>
      <c r="BI346" s="149">
        <f>IF(N346="nulová",J346,0)</f>
        <v>0</v>
      </c>
      <c r="BJ346" s="17" t="s">
        <v>89</v>
      </c>
      <c r="BK346" s="149">
        <f>ROUND(I346*H346,2)</f>
        <v>0</v>
      </c>
      <c r="BL346" s="17" t="s">
        <v>271</v>
      </c>
      <c r="BM346" s="148" t="s">
        <v>567</v>
      </c>
    </row>
    <row r="347" spans="2:65" s="1" customFormat="1" ht="11.25">
      <c r="B347" s="32"/>
      <c r="D347" s="150" t="s">
        <v>273</v>
      </c>
      <c r="F347" s="151" t="s">
        <v>568</v>
      </c>
      <c r="I347" s="152"/>
      <c r="L347" s="32"/>
      <c r="M347" s="153"/>
      <c r="T347" s="56"/>
      <c r="AT347" s="17" t="s">
        <v>273</v>
      </c>
      <c r="AU347" s="17" t="s">
        <v>89</v>
      </c>
    </row>
    <row r="348" spans="2:65" s="12" customFormat="1" ht="11.25">
      <c r="B348" s="156"/>
      <c r="D348" s="154" t="s">
        <v>277</v>
      </c>
      <c r="E348" s="157" t="s">
        <v>1</v>
      </c>
      <c r="F348" s="158" t="s">
        <v>569</v>
      </c>
      <c r="H348" s="159">
        <v>6.1589999999999998</v>
      </c>
      <c r="I348" s="160"/>
      <c r="L348" s="156"/>
      <c r="M348" s="161"/>
      <c r="T348" s="162"/>
      <c r="AT348" s="157" t="s">
        <v>277</v>
      </c>
      <c r="AU348" s="157" t="s">
        <v>89</v>
      </c>
      <c r="AV348" s="12" t="s">
        <v>89</v>
      </c>
      <c r="AW348" s="12" t="s">
        <v>32</v>
      </c>
      <c r="AX348" s="12" t="s">
        <v>76</v>
      </c>
      <c r="AY348" s="157" t="s">
        <v>264</v>
      </c>
    </row>
    <row r="349" spans="2:65" s="13" customFormat="1" ht="11.25">
      <c r="B349" s="163"/>
      <c r="D349" s="154" t="s">
        <v>277</v>
      </c>
      <c r="E349" s="164" t="s">
        <v>1</v>
      </c>
      <c r="F349" s="165" t="s">
        <v>279</v>
      </c>
      <c r="H349" s="166">
        <v>6.1589999999999998</v>
      </c>
      <c r="I349" s="167"/>
      <c r="L349" s="163"/>
      <c r="M349" s="168"/>
      <c r="T349" s="169"/>
      <c r="AT349" s="164" t="s">
        <v>277</v>
      </c>
      <c r="AU349" s="164" t="s">
        <v>89</v>
      </c>
      <c r="AV349" s="13" t="s">
        <v>271</v>
      </c>
      <c r="AW349" s="13" t="s">
        <v>32</v>
      </c>
      <c r="AX349" s="13" t="s">
        <v>83</v>
      </c>
      <c r="AY349" s="164" t="s">
        <v>264</v>
      </c>
    </row>
    <row r="350" spans="2:65" s="1" customFormat="1" ht="16.5" customHeight="1">
      <c r="B350" s="136"/>
      <c r="C350" s="137" t="s">
        <v>570</v>
      </c>
      <c r="D350" s="137" t="s">
        <v>266</v>
      </c>
      <c r="E350" s="138" t="s">
        <v>571</v>
      </c>
      <c r="F350" s="139" t="s">
        <v>572</v>
      </c>
      <c r="G350" s="140" t="s">
        <v>282</v>
      </c>
      <c r="H350" s="141">
        <v>2.9350000000000001</v>
      </c>
      <c r="I350" s="142"/>
      <c r="J350" s="143">
        <f>ROUND(I350*H350,2)</f>
        <v>0</v>
      </c>
      <c r="K350" s="139" t="s">
        <v>270</v>
      </c>
      <c r="L350" s="32"/>
      <c r="M350" s="144" t="s">
        <v>1</v>
      </c>
      <c r="N350" s="145" t="s">
        <v>42</v>
      </c>
      <c r="P350" s="146">
        <f>O350*H350</f>
        <v>0</v>
      </c>
      <c r="Q350" s="146">
        <v>2.5019399999999998</v>
      </c>
      <c r="R350" s="146">
        <f>Q350*H350</f>
        <v>7.3431938999999993</v>
      </c>
      <c r="S350" s="146">
        <v>0</v>
      </c>
      <c r="T350" s="147">
        <f>S350*H350</f>
        <v>0</v>
      </c>
      <c r="AR350" s="148" t="s">
        <v>271</v>
      </c>
      <c r="AT350" s="148" t="s">
        <v>266</v>
      </c>
      <c r="AU350" s="148" t="s">
        <v>89</v>
      </c>
      <c r="AY350" s="17" t="s">
        <v>264</v>
      </c>
      <c r="BE350" s="149">
        <f>IF(N350="základní",J350,0)</f>
        <v>0</v>
      </c>
      <c r="BF350" s="149">
        <f>IF(N350="snížená",J350,0)</f>
        <v>0</v>
      </c>
      <c r="BG350" s="149">
        <f>IF(N350="zákl. přenesená",J350,0)</f>
        <v>0</v>
      </c>
      <c r="BH350" s="149">
        <f>IF(N350="sníž. přenesená",J350,0)</f>
        <v>0</v>
      </c>
      <c r="BI350" s="149">
        <f>IF(N350="nulová",J350,0)</f>
        <v>0</v>
      </c>
      <c r="BJ350" s="17" t="s">
        <v>89</v>
      </c>
      <c r="BK350" s="149">
        <f>ROUND(I350*H350,2)</f>
        <v>0</v>
      </c>
      <c r="BL350" s="17" t="s">
        <v>271</v>
      </c>
      <c r="BM350" s="148" t="s">
        <v>573</v>
      </c>
    </row>
    <row r="351" spans="2:65" s="1" customFormat="1" ht="11.25">
      <c r="B351" s="32"/>
      <c r="D351" s="150" t="s">
        <v>273</v>
      </c>
      <c r="F351" s="151" t="s">
        <v>574</v>
      </c>
      <c r="I351" s="152"/>
      <c r="L351" s="32"/>
      <c r="M351" s="153"/>
      <c r="T351" s="56"/>
      <c r="AT351" s="17" t="s">
        <v>273</v>
      </c>
      <c r="AU351" s="17" t="s">
        <v>89</v>
      </c>
    </row>
    <row r="352" spans="2:65" s="14" customFormat="1" ht="11.25">
      <c r="B352" s="170"/>
      <c r="D352" s="154" t="s">
        <v>277</v>
      </c>
      <c r="E352" s="171" t="s">
        <v>1</v>
      </c>
      <c r="F352" s="172" t="s">
        <v>479</v>
      </c>
      <c r="H352" s="171" t="s">
        <v>1</v>
      </c>
      <c r="I352" s="173"/>
      <c r="L352" s="170"/>
      <c r="M352" s="174"/>
      <c r="T352" s="175"/>
      <c r="AT352" s="171" t="s">
        <v>277</v>
      </c>
      <c r="AU352" s="171" t="s">
        <v>89</v>
      </c>
      <c r="AV352" s="14" t="s">
        <v>83</v>
      </c>
      <c r="AW352" s="14" t="s">
        <v>32</v>
      </c>
      <c r="AX352" s="14" t="s">
        <v>76</v>
      </c>
      <c r="AY352" s="171" t="s">
        <v>264</v>
      </c>
    </row>
    <row r="353" spans="2:65" s="12" customFormat="1" ht="11.25">
      <c r="B353" s="156"/>
      <c r="D353" s="154" t="s">
        <v>277</v>
      </c>
      <c r="E353" s="157" t="s">
        <v>1</v>
      </c>
      <c r="F353" s="158" t="s">
        <v>575</v>
      </c>
      <c r="H353" s="159">
        <v>1.3819999999999999</v>
      </c>
      <c r="I353" s="160"/>
      <c r="L353" s="156"/>
      <c r="M353" s="161"/>
      <c r="T353" s="162"/>
      <c r="AT353" s="157" t="s">
        <v>277</v>
      </c>
      <c r="AU353" s="157" t="s">
        <v>89</v>
      </c>
      <c r="AV353" s="12" t="s">
        <v>89</v>
      </c>
      <c r="AW353" s="12" t="s">
        <v>32</v>
      </c>
      <c r="AX353" s="12" t="s">
        <v>76</v>
      </c>
      <c r="AY353" s="157" t="s">
        <v>264</v>
      </c>
    </row>
    <row r="354" spans="2:65" s="12" customFormat="1" ht="11.25">
      <c r="B354" s="156"/>
      <c r="D354" s="154" t="s">
        <v>277</v>
      </c>
      <c r="E354" s="157" t="s">
        <v>1</v>
      </c>
      <c r="F354" s="158" t="s">
        <v>576</v>
      </c>
      <c r="H354" s="159">
        <v>1.5529999999999999</v>
      </c>
      <c r="I354" s="160"/>
      <c r="L354" s="156"/>
      <c r="M354" s="161"/>
      <c r="T354" s="162"/>
      <c r="AT354" s="157" t="s">
        <v>277</v>
      </c>
      <c r="AU354" s="157" t="s">
        <v>89</v>
      </c>
      <c r="AV354" s="12" t="s">
        <v>89</v>
      </c>
      <c r="AW354" s="12" t="s">
        <v>32</v>
      </c>
      <c r="AX354" s="12" t="s">
        <v>76</v>
      </c>
      <c r="AY354" s="157" t="s">
        <v>264</v>
      </c>
    </row>
    <row r="355" spans="2:65" s="13" customFormat="1" ht="11.25">
      <c r="B355" s="163"/>
      <c r="D355" s="154" t="s">
        <v>277</v>
      </c>
      <c r="E355" s="164" t="s">
        <v>1</v>
      </c>
      <c r="F355" s="165" t="s">
        <v>279</v>
      </c>
      <c r="H355" s="166">
        <v>2.9350000000000001</v>
      </c>
      <c r="I355" s="167"/>
      <c r="L355" s="163"/>
      <c r="M355" s="168"/>
      <c r="T355" s="169"/>
      <c r="AT355" s="164" t="s">
        <v>277</v>
      </c>
      <c r="AU355" s="164" t="s">
        <v>89</v>
      </c>
      <c r="AV355" s="13" t="s">
        <v>271</v>
      </c>
      <c r="AW355" s="13" t="s">
        <v>32</v>
      </c>
      <c r="AX355" s="13" t="s">
        <v>83</v>
      </c>
      <c r="AY355" s="164" t="s">
        <v>264</v>
      </c>
    </row>
    <row r="356" spans="2:65" s="1" customFormat="1" ht="16.5" customHeight="1">
      <c r="B356" s="136"/>
      <c r="C356" s="137" t="s">
        <v>577</v>
      </c>
      <c r="D356" s="137" t="s">
        <v>266</v>
      </c>
      <c r="E356" s="138" t="s">
        <v>578</v>
      </c>
      <c r="F356" s="139" t="s">
        <v>579</v>
      </c>
      <c r="G356" s="140" t="s">
        <v>341</v>
      </c>
      <c r="H356" s="141">
        <v>22.34</v>
      </c>
      <c r="I356" s="142"/>
      <c r="J356" s="143">
        <f>ROUND(I356*H356,2)</f>
        <v>0</v>
      </c>
      <c r="K356" s="139" t="s">
        <v>270</v>
      </c>
      <c r="L356" s="32"/>
      <c r="M356" s="144" t="s">
        <v>1</v>
      </c>
      <c r="N356" s="145" t="s">
        <v>42</v>
      </c>
      <c r="P356" s="146">
        <f>O356*H356</f>
        <v>0</v>
      </c>
      <c r="Q356" s="146">
        <v>6.6299999999999996E-3</v>
      </c>
      <c r="R356" s="146">
        <f>Q356*H356</f>
        <v>0.1481142</v>
      </c>
      <c r="S356" s="146">
        <v>0</v>
      </c>
      <c r="T356" s="147">
        <f>S356*H356</f>
        <v>0</v>
      </c>
      <c r="AR356" s="148" t="s">
        <v>271</v>
      </c>
      <c r="AT356" s="148" t="s">
        <v>266</v>
      </c>
      <c r="AU356" s="148" t="s">
        <v>89</v>
      </c>
      <c r="AY356" s="17" t="s">
        <v>264</v>
      </c>
      <c r="BE356" s="149">
        <f>IF(N356="základní",J356,0)</f>
        <v>0</v>
      </c>
      <c r="BF356" s="149">
        <f>IF(N356="snížená",J356,0)</f>
        <v>0</v>
      </c>
      <c r="BG356" s="149">
        <f>IF(N356="zákl. přenesená",J356,0)</f>
        <v>0</v>
      </c>
      <c r="BH356" s="149">
        <f>IF(N356="sníž. přenesená",J356,0)</f>
        <v>0</v>
      </c>
      <c r="BI356" s="149">
        <f>IF(N356="nulová",J356,0)</f>
        <v>0</v>
      </c>
      <c r="BJ356" s="17" t="s">
        <v>89</v>
      </c>
      <c r="BK356" s="149">
        <f>ROUND(I356*H356,2)</f>
        <v>0</v>
      </c>
      <c r="BL356" s="17" t="s">
        <v>271</v>
      </c>
      <c r="BM356" s="148" t="s">
        <v>580</v>
      </c>
    </row>
    <row r="357" spans="2:65" s="1" customFormat="1" ht="11.25">
      <c r="B357" s="32"/>
      <c r="D357" s="150" t="s">
        <v>273</v>
      </c>
      <c r="F357" s="151" t="s">
        <v>581</v>
      </c>
      <c r="I357" s="152"/>
      <c r="L357" s="32"/>
      <c r="M357" s="153"/>
      <c r="T357" s="56"/>
      <c r="AT357" s="17" t="s">
        <v>273</v>
      </c>
      <c r="AU357" s="17" t="s">
        <v>89</v>
      </c>
    </row>
    <row r="358" spans="2:65" s="14" customFormat="1" ht="11.25">
      <c r="B358" s="170"/>
      <c r="D358" s="154" t="s">
        <v>277</v>
      </c>
      <c r="E358" s="171" t="s">
        <v>1</v>
      </c>
      <c r="F358" s="172" t="s">
        <v>479</v>
      </c>
      <c r="H358" s="171" t="s">
        <v>1</v>
      </c>
      <c r="I358" s="173"/>
      <c r="L358" s="170"/>
      <c r="M358" s="174"/>
      <c r="T358" s="175"/>
      <c r="AT358" s="171" t="s">
        <v>277</v>
      </c>
      <c r="AU358" s="171" t="s">
        <v>89</v>
      </c>
      <c r="AV358" s="14" t="s">
        <v>83</v>
      </c>
      <c r="AW358" s="14" t="s">
        <v>32</v>
      </c>
      <c r="AX358" s="14" t="s">
        <v>76</v>
      </c>
      <c r="AY358" s="171" t="s">
        <v>264</v>
      </c>
    </row>
    <row r="359" spans="2:65" s="12" customFormat="1" ht="11.25">
      <c r="B359" s="156"/>
      <c r="D359" s="154" t="s">
        <v>277</v>
      </c>
      <c r="E359" s="157" t="s">
        <v>1</v>
      </c>
      <c r="F359" s="158" t="s">
        <v>582</v>
      </c>
      <c r="H359" s="159">
        <v>10.64</v>
      </c>
      <c r="I359" s="160"/>
      <c r="L359" s="156"/>
      <c r="M359" s="161"/>
      <c r="T359" s="162"/>
      <c r="AT359" s="157" t="s">
        <v>277</v>
      </c>
      <c r="AU359" s="157" t="s">
        <v>89</v>
      </c>
      <c r="AV359" s="12" t="s">
        <v>89</v>
      </c>
      <c r="AW359" s="12" t="s">
        <v>32</v>
      </c>
      <c r="AX359" s="12" t="s">
        <v>76</v>
      </c>
      <c r="AY359" s="157" t="s">
        <v>264</v>
      </c>
    </row>
    <row r="360" spans="2:65" s="12" customFormat="1" ht="11.25">
      <c r="B360" s="156"/>
      <c r="D360" s="154" t="s">
        <v>277</v>
      </c>
      <c r="E360" s="157" t="s">
        <v>1</v>
      </c>
      <c r="F360" s="158" t="s">
        <v>583</v>
      </c>
      <c r="H360" s="159">
        <v>11.7</v>
      </c>
      <c r="I360" s="160"/>
      <c r="L360" s="156"/>
      <c r="M360" s="161"/>
      <c r="T360" s="162"/>
      <c r="AT360" s="157" t="s">
        <v>277</v>
      </c>
      <c r="AU360" s="157" t="s">
        <v>89</v>
      </c>
      <c r="AV360" s="12" t="s">
        <v>89</v>
      </c>
      <c r="AW360" s="12" t="s">
        <v>32</v>
      </c>
      <c r="AX360" s="12" t="s">
        <v>76</v>
      </c>
      <c r="AY360" s="157" t="s">
        <v>264</v>
      </c>
    </row>
    <row r="361" spans="2:65" s="13" customFormat="1" ht="11.25">
      <c r="B361" s="163"/>
      <c r="D361" s="154" t="s">
        <v>277</v>
      </c>
      <c r="E361" s="164" t="s">
        <v>1</v>
      </c>
      <c r="F361" s="165" t="s">
        <v>279</v>
      </c>
      <c r="H361" s="166">
        <v>22.34</v>
      </c>
      <c r="I361" s="167"/>
      <c r="L361" s="163"/>
      <c r="M361" s="168"/>
      <c r="T361" s="169"/>
      <c r="AT361" s="164" t="s">
        <v>277</v>
      </c>
      <c r="AU361" s="164" t="s">
        <v>89</v>
      </c>
      <c r="AV361" s="13" t="s">
        <v>271</v>
      </c>
      <c r="AW361" s="13" t="s">
        <v>32</v>
      </c>
      <c r="AX361" s="13" t="s">
        <v>83</v>
      </c>
      <c r="AY361" s="164" t="s">
        <v>264</v>
      </c>
    </row>
    <row r="362" spans="2:65" s="1" customFormat="1" ht="16.5" customHeight="1">
      <c r="B362" s="136"/>
      <c r="C362" s="137" t="s">
        <v>584</v>
      </c>
      <c r="D362" s="137" t="s">
        <v>266</v>
      </c>
      <c r="E362" s="138" t="s">
        <v>585</v>
      </c>
      <c r="F362" s="139" t="s">
        <v>586</v>
      </c>
      <c r="G362" s="140" t="s">
        <v>341</v>
      </c>
      <c r="H362" s="141">
        <v>22.34</v>
      </c>
      <c r="I362" s="142"/>
      <c r="J362" s="143">
        <f>ROUND(I362*H362,2)</f>
        <v>0</v>
      </c>
      <c r="K362" s="139" t="s">
        <v>270</v>
      </c>
      <c r="L362" s="32"/>
      <c r="M362" s="144" t="s">
        <v>1</v>
      </c>
      <c r="N362" s="145" t="s">
        <v>42</v>
      </c>
      <c r="P362" s="146">
        <f>O362*H362</f>
        <v>0</v>
      </c>
      <c r="Q362" s="146">
        <v>0</v>
      </c>
      <c r="R362" s="146">
        <f>Q362*H362</f>
        <v>0</v>
      </c>
      <c r="S362" s="146">
        <v>0</v>
      </c>
      <c r="T362" s="147">
        <f>S362*H362</f>
        <v>0</v>
      </c>
      <c r="AR362" s="148" t="s">
        <v>271</v>
      </c>
      <c r="AT362" s="148" t="s">
        <v>266</v>
      </c>
      <c r="AU362" s="148" t="s">
        <v>89</v>
      </c>
      <c r="AY362" s="17" t="s">
        <v>264</v>
      </c>
      <c r="BE362" s="149">
        <f>IF(N362="základní",J362,0)</f>
        <v>0</v>
      </c>
      <c r="BF362" s="149">
        <f>IF(N362="snížená",J362,0)</f>
        <v>0</v>
      </c>
      <c r="BG362" s="149">
        <f>IF(N362="zákl. přenesená",J362,0)</f>
        <v>0</v>
      </c>
      <c r="BH362" s="149">
        <f>IF(N362="sníž. přenesená",J362,0)</f>
        <v>0</v>
      </c>
      <c r="BI362" s="149">
        <f>IF(N362="nulová",J362,0)</f>
        <v>0</v>
      </c>
      <c r="BJ362" s="17" t="s">
        <v>89</v>
      </c>
      <c r="BK362" s="149">
        <f>ROUND(I362*H362,2)</f>
        <v>0</v>
      </c>
      <c r="BL362" s="17" t="s">
        <v>271</v>
      </c>
      <c r="BM362" s="148" t="s">
        <v>587</v>
      </c>
    </row>
    <row r="363" spans="2:65" s="1" customFormat="1" ht="11.25">
      <c r="B363" s="32"/>
      <c r="D363" s="150" t="s">
        <v>273</v>
      </c>
      <c r="F363" s="151" t="s">
        <v>588</v>
      </c>
      <c r="I363" s="152"/>
      <c r="L363" s="32"/>
      <c r="M363" s="153"/>
      <c r="T363" s="56"/>
      <c r="AT363" s="17" t="s">
        <v>273</v>
      </c>
      <c r="AU363" s="17" t="s">
        <v>89</v>
      </c>
    </row>
    <row r="364" spans="2:65" s="1" customFormat="1" ht="16.5" customHeight="1">
      <c r="B364" s="136"/>
      <c r="C364" s="137" t="s">
        <v>589</v>
      </c>
      <c r="D364" s="137" t="s">
        <v>266</v>
      </c>
      <c r="E364" s="138" t="s">
        <v>590</v>
      </c>
      <c r="F364" s="139" t="s">
        <v>591</v>
      </c>
      <c r="G364" s="140" t="s">
        <v>341</v>
      </c>
      <c r="H364" s="141">
        <v>2.7749999999999999</v>
      </c>
      <c r="I364" s="142"/>
      <c r="J364" s="143">
        <f>ROUND(I364*H364,2)</f>
        <v>0</v>
      </c>
      <c r="K364" s="139" t="s">
        <v>270</v>
      </c>
      <c r="L364" s="32"/>
      <c r="M364" s="144" t="s">
        <v>1</v>
      </c>
      <c r="N364" s="145" t="s">
        <v>42</v>
      </c>
      <c r="P364" s="146">
        <f>O364*H364</f>
        <v>0</v>
      </c>
      <c r="Q364" s="146">
        <v>1.5E-3</v>
      </c>
      <c r="R364" s="146">
        <f>Q364*H364</f>
        <v>4.1624999999999995E-3</v>
      </c>
      <c r="S364" s="146">
        <v>0</v>
      </c>
      <c r="T364" s="147">
        <f>S364*H364</f>
        <v>0</v>
      </c>
      <c r="AR364" s="148" t="s">
        <v>271</v>
      </c>
      <c r="AT364" s="148" t="s">
        <v>266</v>
      </c>
      <c r="AU364" s="148" t="s">
        <v>89</v>
      </c>
      <c r="AY364" s="17" t="s">
        <v>264</v>
      </c>
      <c r="BE364" s="149">
        <f>IF(N364="základní",J364,0)</f>
        <v>0</v>
      </c>
      <c r="BF364" s="149">
        <f>IF(N364="snížená",J364,0)</f>
        <v>0</v>
      </c>
      <c r="BG364" s="149">
        <f>IF(N364="zákl. přenesená",J364,0)</f>
        <v>0</v>
      </c>
      <c r="BH364" s="149">
        <f>IF(N364="sníž. přenesená",J364,0)</f>
        <v>0</v>
      </c>
      <c r="BI364" s="149">
        <f>IF(N364="nulová",J364,0)</f>
        <v>0</v>
      </c>
      <c r="BJ364" s="17" t="s">
        <v>89</v>
      </c>
      <c r="BK364" s="149">
        <f>ROUND(I364*H364,2)</f>
        <v>0</v>
      </c>
      <c r="BL364" s="17" t="s">
        <v>271</v>
      </c>
      <c r="BM364" s="148" t="s">
        <v>592</v>
      </c>
    </row>
    <row r="365" spans="2:65" s="1" customFormat="1" ht="11.25">
      <c r="B365" s="32"/>
      <c r="D365" s="150" t="s">
        <v>273</v>
      </c>
      <c r="F365" s="151" t="s">
        <v>593</v>
      </c>
      <c r="I365" s="152"/>
      <c r="L365" s="32"/>
      <c r="M365" s="153"/>
      <c r="T365" s="56"/>
      <c r="AT365" s="17" t="s">
        <v>273</v>
      </c>
      <c r="AU365" s="17" t="s">
        <v>89</v>
      </c>
    </row>
    <row r="366" spans="2:65" s="14" customFormat="1" ht="11.25">
      <c r="B366" s="170"/>
      <c r="D366" s="154" t="s">
        <v>277</v>
      </c>
      <c r="E366" s="171" t="s">
        <v>1</v>
      </c>
      <c r="F366" s="172" t="s">
        <v>479</v>
      </c>
      <c r="H366" s="171" t="s">
        <v>1</v>
      </c>
      <c r="I366" s="173"/>
      <c r="L366" s="170"/>
      <c r="M366" s="174"/>
      <c r="T366" s="175"/>
      <c r="AT366" s="171" t="s">
        <v>277</v>
      </c>
      <c r="AU366" s="171" t="s">
        <v>89</v>
      </c>
      <c r="AV366" s="14" t="s">
        <v>83</v>
      </c>
      <c r="AW366" s="14" t="s">
        <v>32</v>
      </c>
      <c r="AX366" s="14" t="s">
        <v>76</v>
      </c>
      <c r="AY366" s="171" t="s">
        <v>264</v>
      </c>
    </row>
    <row r="367" spans="2:65" s="12" customFormat="1" ht="11.25">
      <c r="B367" s="156"/>
      <c r="D367" s="154" t="s">
        <v>277</v>
      </c>
      <c r="E367" s="157" t="s">
        <v>1</v>
      </c>
      <c r="F367" s="158" t="s">
        <v>594</v>
      </c>
      <c r="H367" s="159">
        <v>1.425</v>
      </c>
      <c r="I367" s="160"/>
      <c r="L367" s="156"/>
      <c r="M367" s="161"/>
      <c r="T367" s="162"/>
      <c r="AT367" s="157" t="s">
        <v>277</v>
      </c>
      <c r="AU367" s="157" t="s">
        <v>89</v>
      </c>
      <c r="AV367" s="12" t="s">
        <v>89</v>
      </c>
      <c r="AW367" s="12" t="s">
        <v>32</v>
      </c>
      <c r="AX367" s="12" t="s">
        <v>76</v>
      </c>
      <c r="AY367" s="157" t="s">
        <v>264</v>
      </c>
    </row>
    <row r="368" spans="2:65" s="12" customFormat="1" ht="11.25">
      <c r="B368" s="156"/>
      <c r="D368" s="154" t="s">
        <v>277</v>
      </c>
      <c r="E368" s="157" t="s">
        <v>1</v>
      </c>
      <c r="F368" s="158" t="s">
        <v>595</v>
      </c>
      <c r="H368" s="159">
        <v>1.35</v>
      </c>
      <c r="I368" s="160"/>
      <c r="L368" s="156"/>
      <c r="M368" s="161"/>
      <c r="T368" s="162"/>
      <c r="AT368" s="157" t="s">
        <v>277</v>
      </c>
      <c r="AU368" s="157" t="s">
        <v>89</v>
      </c>
      <c r="AV368" s="12" t="s">
        <v>89</v>
      </c>
      <c r="AW368" s="12" t="s">
        <v>32</v>
      </c>
      <c r="AX368" s="12" t="s">
        <v>76</v>
      </c>
      <c r="AY368" s="157" t="s">
        <v>264</v>
      </c>
    </row>
    <row r="369" spans="2:65" s="13" customFormat="1" ht="11.25">
      <c r="B369" s="163"/>
      <c r="D369" s="154" t="s">
        <v>277</v>
      </c>
      <c r="E369" s="164" t="s">
        <v>1</v>
      </c>
      <c r="F369" s="165" t="s">
        <v>279</v>
      </c>
      <c r="H369" s="166">
        <v>2.7749999999999999</v>
      </c>
      <c r="I369" s="167"/>
      <c r="L369" s="163"/>
      <c r="M369" s="168"/>
      <c r="T369" s="169"/>
      <c r="AT369" s="164" t="s">
        <v>277</v>
      </c>
      <c r="AU369" s="164" t="s">
        <v>89</v>
      </c>
      <c r="AV369" s="13" t="s">
        <v>271</v>
      </c>
      <c r="AW369" s="13" t="s">
        <v>32</v>
      </c>
      <c r="AX369" s="13" t="s">
        <v>83</v>
      </c>
      <c r="AY369" s="164" t="s">
        <v>264</v>
      </c>
    </row>
    <row r="370" spans="2:65" s="1" customFormat="1" ht="16.5" customHeight="1">
      <c r="B370" s="136"/>
      <c r="C370" s="137" t="s">
        <v>596</v>
      </c>
      <c r="D370" s="137" t="s">
        <v>266</v>
      </c>
      <c r="E370" s="138" t="s">
        <v>597</v>
      </c>
      <c r="F370" s="139" t="s">
        <v>598</v>
      </c>
      <c r="G370" s="140" t="s">
        <v>341</v>
      </c>
      <c r="H370" s="141">
        <v>2.7749999999999999</v>
      </c>
      <c r="I370" s="142"/>
      <c r="J370" s="143">
        <f>ROUND(I370*H370,2)</f>
        <v>0</v>
      </c>
      <c r="K370" s="139" t="s">
        <v>270</v>
      </c>
      <c r="L370" s="32"/>
      <c r="M370" s="144" t="s">
        <v>1</v>
      </c>
      <c r="N370" s="145" t="s">
        <v>42</v>
      </c>
      <c r="P370" s="146">
        <f>O370*H370</f>
        <v>0</v>
      </c>
      <c r="Q370" s="146">
        <v>0</v>
      </c>
      <c r="R370" s="146">
        <f>Q370*H370</f>
        <v>0</v>
      </c>
      <c r="S370" s="146">
        <v>0</v>
      </c>
      <c r="T370" s="147">
        <f>S370*H370</f>
        <v>0</v>
      </c>
      <c r="AR370" s="148" t="s">
        <v>271</v>
      </c>
      <c r="AT370" s="148" t="s">
        <v>266</v>
      </c>
      <c r="AU370" s="148" t="s">
        <v>89</v>
      </c>
      <c r="AY370" s="17" t="s">
        <v>264</v>
      </c>
      <c r="BE370" s="149">
        <f>IF(N370="základní",J370,0)</f>
        <v>0</v>
      </c>
      <c r="BF370" s="149">
        <f>IF(N370="snížená",J370,0)</f>
        <v>0</v>
      </c>
      <c r="BG370" s="149">
        <f>IF(N370="zákl. přenesená",J370,0)</f>
        <v>0</v>
      </c>
      <c r="BH370" s="149">
        <f>IF(N370="sníž. přenesená",J370,0)</f>
        <v>0</v>
      </c>
      <c r="BI370" s="149">
        <f>IF(N370="nulová",J370,0)</f>
        <v>0</v>
      </c>
      <c r="BJ370" s="17" t="s">
        <v>89</v>
      </c>
      <c r="BK370" s="149">
        <f>ROUND(I370*H370,2)</f>
        <v>0</v>
      </c>
      <c r="BL370" s="17" t="s">
        <v>271</v>
      </c>
      <c r="BM370" s="148" t="s">
        <v>599</v>
      </c>
    </row>
    <row r="371" spans="2:65" s="1" customFormat="1" ht="11.25">
      <c r="B371" s="32"/>
      <c r="D371" s="150" t="s">
        <v>273</v>
      </c>
      <c r="F371" s="151" t="s">
        <v>600</v>
      </c>
      <c r="I371" s="152"/>
      <c r="L371" s="32"/>
      <c r="M371" s="153"/>
      <c r="T371" s="56"/>
      <c r="AT371" s="17" t="s">
        <v>273</v>
      </c>
      <c r="AU371" s="17" t="s">
        <v>89</v>
      </c>
    </row>
    <row r="372" spans="2:65" s="1" customFormat="1" ht="16.5" customHeight="1">
      <c r="B372" s="136"/>
      <c r="C372" s="137" t="s">
        <v>601</v>
      </c>
      <c r="D372" s="137" t="s">
        <v>266</v>
      </c>
      <c r="E372" s="138" t="s">
        <v>602</v>
      </c>
      <c r="F372" s="139" t="s">
        <v>603</v>
      </c>
      <c r="G372" s="140" t="s">
        <v>319</v>
      </c>
      <c r="H372" s="141">
        <v>0.26400000000000001</v>
      </c>
      <c r="I372" s="142"/>
      <c r="J372" s="143">
        <f>ROUND(I372*H372,2)</f>
        <v>0</v>
      </c>
      <c r="K372" s="139" t="s">
        <v>270</v>
      </c>
      <c r="L372" s="32"/>
      <c r="M372" s="144" t="s">
        <v>1</v>
      </c>
      <c r="N372" s="145" t="s">
        <v>42</v>
      </c>
      <c r="P372" s="146">
        <f>O372*H372</f>
        <v>0</v>
      </c>
      <c r="Q372" s="146">
        <v>1.0551200000000001</v>
      </c>
      <c r="R372" s="146">
        <f>Q372*H372</f>
        <v>0.27855168000000002</v>
      </c>
      <c r="S372" s="146">
        <v>0</v>
      </c>
      <c r="T372" s="147">
        <f>S372*H372</f>
        <v>0</v>
      </c>
      <c r="AR372" s="148" t="s">
        <v>271</v>
      </c>
      <c r="AT372" s="148" t="s">
        <v>266</v>
      </c>
      <c r="AU372" s="148" t="s">
        <v>89</v>
      </c>
      <c r="AY372" s="17" t="s">
        <v>264</v>
      </c>
      <c r="BE372" s="149">
        <f>IF(N372="základní",J372,0)</f>
        <v>0</v>
      </c>
      <c r="BF372" s="149">
        <f>IF(N372="snížená",J372,0)</f>
        <v>0</v>
      </c>
      <c r="BG372" s="149">
        <f>IF(N372="zákl. přenesená",J372,0)</f>
        <v>0</v>
      </c>
      <c r="BH372" s="149">
        <f>IF(N372="sníž. přenesená",J372,0)</f>
        <v>0</v>
      </c>
      <c r="BI372" s="149">
        <f>IF(N372="nulová",J372,0)</f>
        <v>0</v>
      </c>
      <c r="BJ372" s="17" t="s">
        <v>89</v>
      </c>
      <c r="BK372" s="149">
        <f>ROUND(I372*H372,2)</f>
        <v>0</v>
      </c>
      <c r="BL372" s="17" t="s">
        <v>271</v>
      </c>
      <c r="BM372" s="148" t="s">
        <v>604</v>
      </c>
    </row>
    <row r="373" spans="2:65" s="1" customFormat="1" ht="11.25">
      <c r="B373" s="32"/>
      <c r="D373" s="150" t="s">
        <v>273</v>
      </c>
      <c r="F373" s="151" t="s">
        <v>605</v>
      </c>
      <c r="I373" s="152"/>
      <c r="L373" s="32"/>
      <c r="M373" s="153"/>
      <c r="T373" s="56"/>
      <c r="AT373" s="17" t="s">
        <v>273</v>
      </c>
      <c r="AU373" s="17" t="s">
        <v>89</v>
      </c>
    </row>
    <row r="374" spans="2:65" s="12" customFormat="1" ht="11.25">
      <c r="B374" s="156"/>
      <c r="D374" s="154" t="s">
        <v>277</v>
      </c>
      <c r="E374" s="157" t="s">
        <v>1</v>
      </c>
      <c r="F374" s="158" t="s">
        <v>606</v>
      </c>
      <c r="H374" s="159">
        <v>0.26400000000000001</v>
      </c>
      <c r="I374" s="160"/>
      <c r="L374" s="156"/>
      <c r="M374" s="161"/>
      <c r="T374" s="162"/>
      <c r="AT374" s="157" t="s">
        <v>277</v>
      </c>
      <c r="AU374" s="157" t="s">
        <v>89</v>
      </c>
      <c r="AV374" s="12" t="s">
        <v>89</v>
      </c>
      <c r="AW374" s="12" t="s">
        <v>32</v>
      </c>
      <c r="AX374" s="12" t="s">
        <v>76</v>
      </c>
      <c r="AY374" s="157" t="s">
        <v>264</v>
      </c>
    </row>
    <row r="375" spans="2:65" s="13" customFormat="1" ht="11.25">
      <c r="B375" s="163"/>
      <c r="D375" s="154" t="s">
        <v>277</v>
      </c>
      <c r="E375" s="164" t="s">
        <v>1</v>
      </c>
      <c r="F375" s="165" t="s">
        <v>279</v>
      </c>
      <c r="H375" s="166">
        <v>0.26400000000000001</v>
      </c>
      <c r="I375" s="167"/>
      <c r="L375" s="163"/>
      <c r="M375" s="168"/>
      <c r="T375" s="169"/>
      <c r="AT375" s="164" t="s">
        <v>277</v>
      </c>
      <c r="AU375" s="164" t="s">
        <v>89</v>
      </c>
      <c r="AV375" s="13" t="s">
        <v>271</v>
      </c>
      <c r="AW375" s="13" t="s">
        <v>32</v>
      </c>
      <c r="AX375" s="13" t="s">
        <v>83</v>
      </c>
      <c r="AY375" s="164" t="s">
        <v>264</v>
      </c>
    </row>
    <row r="376" spans="2:65" s="1" customFormat="1" ht="16.5" customHeight="1">
      <c r="B376" s="136"/>
      <c r="C376" s="137" t="s">
        <v>607</v>
      </c>
      <c r="D376" s="137" t="s">
        <v>266</v>
      </c>
      <c r="E376" s="138" t="s">
        <v>608</v>
      </c>
      <c r="F376" s="139" t="s">
        <v>609</v>
      </c>
      <c r="G376" s="140" t="s">
        <v>282</v>
      </c>
      <c r="H376" s="141">
        <v>2.93</v>
      </c>
      <c r="I376" s="142"/>
      <c r="J376" s="143">
        <f>ROUND(I376*H376,2)</f>
        <v>0</v>
      </c>
      <c r="K376" s="139" t="s">
        <v>270</v>
      </c>
      <c r="L376" s="32"/>
      <c r="M376" s="144" t="s">
        <v>1</v>
      </c>
      <c r="N376" s="145" t="s">
        <v>42</v>
      </c>
      <c r="P376" s="146">
        <f>O376*H376</f>
        <v>0</v>
      </c>
      <c r="Q376" s="146">
        <v>2.5019800000000001</v>
      </c>
      <c r="R376" s="146">
        <f>Q376*H376</f>
        <v>7.3308014000000004</v>
      </c>
      <c r="S376" s="146">
        <v>0</v>
      </c>
      <c r="T376" s="147">
        <f>S376*H376</f>
        <v>0</v>
      </c>
      <c r="AR376" s="148" t="s">
        <v>271</v>
      </c>
      <c r="AT376" s="148" t="s">
        <v>266</v>
      </c>
      <c r="AU376" s="148" t="s">
        <v>89</v>
      </c>
      <c r="AY376" s="17" t="s">
        <v>264</v>
      </c>
      <c r="BE376" s="149">
        <f>IF(N376="základní",J376,0)</f>
        <v>0</v>
      </c>
      <c r="BF376" s="149">
        <f>IF(N376="snížená",J376,0)</f>
        <v>0</v>
      </c>
      <c r="BG376" s="149">
        <f>IF(N376="zákl. přenesená",J376,0)</f>
        <v>0</v>
      </c>
      <c r="BH376" s="149">
        <f>IF(N376="sníž. přenesená",J376,0)</f>
        <v>0</v>
      </c>
      <c r="BI376" s="149">
        <f>IF(N376="nulová",J376,0)</f>
        <v>0</v>
      </c>
      <c r="BJ376" s="17" t="s">
        <v>89</v>
      </c>
      <c r="BK376" s="149">
        <f>ROUND(I376*H376,2)</f>
        <v>0</v>
      </c>
      <c r="BL376" s="17" t="s">
        <v>271</v>
      </c>
      <c r="BM376" s="148" t="s">
        <v>610</v>
      </c>
    </row>
    <row r="377" spans="2:65" s="1" customFormat="1" ht="11.25">
      <c r="B377" s="32"/>
      <c r="D377" s="150" t="s">
        <v>273</v>
      </c>
      <c r="F377" s="151" t="s">
        <v>611</v>
      </c>
      <c r="I377" s="152"/>
      <c r="L377" s="32"/>
      <c r="M377" s="153"/>
      <c r="T377" s="56"/>
      <c r="AT377" s="17" t="s">
        <v>273</v>
      </c>
      <c r="AU377" s="17" t="s">
        <v>89</v>
      </c>
    </row>
    <row r="378" spans="2:65" s="14" customFormat="1" ht="11.25">
      <c r="B378" s="170"/>
      <c r="D378" s="154" t="s">
        <v>277</v>
      </c>
      <c r="E378" s="171" t="s">
        <v>1</v>
      </c>
      <c r="F378" s="172" t="s">
        <v>479</v>
      </c>
      <c r="H378" s="171" t="s">
        <v>1</v>
      </c>
      <c r="I378" s="173"/>
      <c r="L378" s="170"/>
      <c r="M378" s="174"/>
      <c r="T378" s="175"/>
      <c r="AT378" s="171" t="s">
        <v>277</v>
      </c>
      <c r="AU378" s="171" t="s">
        <v>89</v>
      </c>
      <c r="AV378" s="14" t="s">
        <v>83</v>
      </c>
      <c r="AW378" s="14" t="s">
        <v>32</v>
      </c>
      <c r="AX378" s="14" t="s">
        <v>76</v>
      </c>
      <c r="AY378" s="171" t="s">
        <v>264</v>
      </c>
    </row>
    <row r="379" spans="2:65" s="12" customFormat="1" ht="11.25">
      <c r="B379" s="156"/>
      <c r="D379" s="154" t="s">
        <v>277</v>
      </c>
      <c r="E379" s="157" t="s">
        <v>1</v>
      </c>
      <c r="F379" s="158" t="s">
        <v>612</v>
      </c>
      <c r="H379" s="159">
        <v>2.2320000000000002</v>
      </c>
      <c r="I379" s="160"/>
      <c r="L379" s="156"/>
      <c r="M379" s="161"/>
      <c r="T379" s="162"/>
      <c r="AT379" s="157" t="s">
        <v>277</v>
      </c>
      <c r="AU379" s="157" t="s">
        <v>89</v>
      </c>
      <c r="AV379" s="12" t="s">
        <v>89</v>
      </c>
      <c r="AW379" s="12" t="s">
        <v>32</v>
      </c>
      <c r="AX379" s="12" t="s">
        <v>76</v>
      </c>
      <c r="AY379" s="157" t="s">
        <v>264</v>
      </c>
    </row>
    <row r="380" spans="2:65" s="12" customFormat="1" ht="11.25">
      <c r="B380" s="156"/>
      <c r="D380" s="154" t="s">
        <v>277</v>
      </c>
      <c r="E380" s="157" t="s">
        <v>1</v>
      </c>
      <c r="F380" s="158" t="s">
        <v>613</v>
      </c>
      <c r="H380" s="159">
        <v>0.31900000000000001</v>
      </c>
      <c r="I380" s="160"/>
      <c r="L380" s="156"/>
      <c r="M380" s="161"/>
      <c r="T380" s="162"/>
      <c r="AT380" s="157" t="s">
        <v>277</v>
      </c>
      <c r="AU380" s="157" t="s">
        <v>89</v>
      </c>
      <c r="AV380" s="12" t="s">
        <v>89</v>
      </c>
      <c r="AW380" s="12" t="s">
        <v>32</v>
      </c>
      <c r="AX380" s="12" t="s">
        <v>76</v>
      </c>
      <c r="AY380" s="157" t="s">
        <v>264</v>
      </c>
    </row>
    <row r="381" spans="2:65" s="12" customFormat="1" ht="11.25">
      <c r="B381" s="156"/>
      <c r="D381" s="154" t="s">
        <v>277</v>
      </c>
      <c r="E381" s="157" t="s">
        <v>1</v>
      </c>
      <c r="F381" s="158" t="s">
        <v>614</v>
      </c>
      <c r="H381" s="159">
        <v>0.379</v>
      </c>
      <c r="I381" s="160"/>
      <c r="L381" s="156"/>
      <c r="M381" s="161"/>
      <c r="T381" s="162"/>
      <c r="AT381" s="157" t="s">
        <v>277</v>
      </c>
      <c r="AU381" s="157" t="s">
        <v>89</v>
      </c>
      <c r="AV381" s="12" t="s">
        <v>89</v>
      </c>
      <c r="AW381" s="12" t="s">
        <v>32</v>
      </c>
      <c r="AX381" s="12" t="s">
        <v>76</v>
      </c>
      <c r="AY381" s="157" t="s">
        <v>264</v>
      </c>
    </row>
    <row r="382" spans="2:65" s="13" customFormat="1" ht="11.25">
      <c r="B382" s="163"/>
      <c r="D382" s="154" t="s">
        <v>277</v>
      </c>
      <c r="E382" s="164" t="s">
        <v>1</v>
      </c>
      <c r="F382" s="165" t="s">
        <v>279</v>
      </c>
      <c r="H382" s="166">
        <v>2.93</v>
      </c>
      <c r="I382" s="167"/>
      <c r="L382" s="163"/>
      <c r="M382" s="168"/>
      <c r="T382" s="169"/>
      <c r="AT382" s="164" t="s">
        <v>277</v>
      </c>
      <c r="AU382" s="164" t="s">
        <v>89</v>
      </c>
      <c r="AV382" s="13" t="s">
        <v>271</v>
      </c>
      <c r="AW382" s="13" t="s">
        <v>32</v>
      </c>
      <c r="AX382" s="13" t="s">
        <v>83</v>
      </c>
      <c r="AY382" s="164" t="s">
        <v>264</v>
      </c>
    </row>
    <row r="383" spans="2:65" s="1" customFormat="1" ht="16.5" customHeight="1">
      <c r="B383" s="136"/>
      <c r="C383" s="137" t="s">
        <v>615</v>
      </c>
      <c r="D383" s="137" t="s">
        <v>266</v>
      </c>
      <c r="E383" s="138" t="s">
        <v>616</v>
      </c>
      <c r="F383" s="139" t="s">
        <v>617</v>
      </c>
      <c r="G383" s="140" t="s">
        <v>341</v>
      </c>
      <c r="H383" s="141">
        <v>19.53</v>
      </c>
      <c r="I383" s="142"/>
      <c r="J383" s="143">
        <f>ROUND(I383*H383,2)</f>
        <v>0</v>
      </c>
      <c r="K383" s="139" t="s">
        <v>270</v>
      </c>
      <c r="L383" s="32"/>
      <c r="M383" s="144" t="s">
        <v>1</v>
      </c>
      <c r="N383" s="145" t="s">
        <v>42</v>
      </c>
      <c r="P383" s="146">
        <f>O383*H383</f>
        <v>0</v>
      </c>
      <c r="Q383" s="146">
        <v>1.1169999999999999E-2</v>
      </c>
      <c r="R383" s="146">
        <f>Q383*H383</f>
        <v>0.21815010000000001</v>
      </c>
      <c r="S383" s="146">
        <v>0</v>
      </c>
      <c r="T383" s="147">
        <f>S383*H383</f>
        <v>0</v>
      </c>
      <c r="AR383" s="148" t="s">
        <v>271</v>
      </c>
      <c r="AT383" s="148" t="s">
        <v>266</v>
      </c>
      <c r="AU383" s="148" t="s">
        <v>89</v>
      </c>
      <c r="AY383" s="17" t="s">
        <v>264</v>
      </c>
      <c r="BE383" s="149">
        <f>IF(N383="základní",J383,0)</f>
        <v>0</v>
      </c>
      <c r="BF383" s="149">
        <f>IF(N383="snížená",J383,0)</f>
        <v>0</v>
      </c>
      <c r="BG383" s="149">
        <f>IF(N383="zákl. přenesená",J383,0)</f>
        <v>0</v>
      </c>
      <c r="BH383" s="149">
        <f>IF(N383="sníž. přenesená",J383,0)</f>
        <v>0</v>
      </c>
      <c r="BI383" s="149">
        <f>IF(N383="nulová",J383,0)</f>
        <v>0</v>
      </c>
      <c r="BJ383" s="17" t="s">
        <v>89</v>
      </c>
      <c r="BK383" s="149">
        <f>ROUND(I383*H383,2)</f>
        <v>0</v>
      </c>
      <c r="BL383" s="17" t="s">
        <v>271</v>
      </c>
      <c r="BM383" s="148" t="s">
        <v>618</v>
      </c>
    </row>
    <row r="384" spans="2:65" s="1" customFormat="1" ht="11.25">
      <c r="B384" s="32"/>
      <c r="D384" s="150" t="s">
        <v>273</v>
      </c>
      <c r="F384" s="151" t="s">
        <v>619</v>
      </c>
      <c r="I384" s="152"/>
      <c r="L384" s="32"/>
      <c r="M384" s="153"/>
      <c r="T384" s="56"/>
      <c r="AT384" s="17" t="s">
        <v>273</v>
      </c>
      <c r="AU384" s="17" t="s">
        <v>89</v>
      </c>
    </row>
    <row r="385" spans="2:65" s="14" customFormat="1" ht="11.25">
      <c r="B385" s="170"/>
      <c r="D385" s="154" t="s">
        <v>277</v>
      </c>
      <c r="E385" s="171" t="s">
        <v>1</v>
      </c>
      <c r="F385" s="172" t="s">
        <v>479</v>
      </c>
      <c r="H385" s="171" t="s">
        <v>1</v>
      </c>
      <c r="I385" s="173"/>
      <c r="L385" s="170"/>
      <c r="M385" s="174"/>
      <c r="T385" s="175"/>
      <c r="AT385" s="171" t="s">
        <v>277</v>
      </c>
      <c r="AU385" s="171" t="s">
        <v>89</v>
      </c>
      <c r="AV385" s="14" t="s">
        <v>83</v>
      </c>
      <c r="AW385" s="14" t="s">
        <v>32</v>
      </c>
      <c r="AX385" s="14" t="s">
        <v>76</v>
      </c>
      <c r="AY385" s="171" t="s">
        <v>264</v>
      </c>
    </row>
    <row r="386" spans="2:65" s="12" customFormat="1" ht="11.25">
      <c r="B386" s="156"/>
      <c r="D386" s="154" t="s">
        <v>277</v>
      </c>
      <c r="E386" s="157" t="s">
        <v>1</v>
      </c>
      <c r="F386" s="158" t="s">
        <v>620</v>
      </c>
      <c r="H386" s="159">
        <v>14.88</v>
      </c>
      <c r="I386" s="160"/>
      <c r="L386" s="156"/>
      <c r="M386" s="161"/>
      <c r="T386" s="162"/>
      <c r="AT386" s="157" t="s">
        <v>277</v>
      </c>
      <c r="AU386" s="157" t="s">
        <v>89</v>
      </c>
      <c r="AV386" s="12" t="s">
        <v>89</v>
      </c>
      <c r="AW386" s="12" t="s">
        <v>32</v>
      </c>
      <c r="AX386" s="12" t="s">
        <v>76</v>
      </c>
      <c r="AY386" s="157" t="s">
        <v>264</v>
      </c>
    </row>
    <row r="387" spans="2:65" s="12" customFormat="1" ht="11.25">
      <c r="B387" s="156"/>
      <c r="D387" s="154" t="s">
        <v>277</v>
      </c>
      <c r="E387" s="157" t="s">
        <v>1</v>
      </c>
      <c r="F387" s="158" t="s">
        <v>621</v>
      </c>
      <c r="H387" s="159">
        <v>2.125</v>
      </c>
      <c r="I387" s="160"/>
      <c r="L387" s="156"/>
      <c r="M387" s="161"/>
      <c r="T387" s="162"/>
      <c r="AT387" s="157" t="s">
        <v>277</v>
      </c>
      <c r="AU387" s="157" t="s">
        <v>89</v>
      </c>
      <c r="AV387" s="12" t="s">
        <v>89</v>
      </c>
      <c r="AW387" s="12" t="s">
        <v>32</v>
      </c>
      <c r="AX387" s="12" t="s">
        <v>76</v>
      </c>
      <c r="AY387" s="157" t="s">
        <v>264</v>
      </c>
    </row>
    <row r="388" spans="2:65" s="12" customFormat="1" ht="11.25">
      <c r="B388" s="156"/>
      <c r="D388" s="154" t="s">
        <v>277</v>
      </c>
      <c r="E388" s="157" t="s">
        <v>1</v>
      </c>
      <c r="F388" s="158" t="s">
        <v>622</v>
      </c>
      <c r="H388" s="159">
        <v>2.5249999999999999</v>
      </c>
      <c r="I388" s="160"/>
      <c r="L388" s="156"/>
      <c r="M388" s="161"/>
      <c r="T388" s="162"/>
      <c r="AT388" s="157" t="s">
        <v>277</v>
      </c>
      <c r="AU388" s="157" t="s">
        <v>89</v>
      </c>
      <c r="AV388" s="12" t="s">
        <v>89</v>
      </c>
      <c r="AW388" s="12" t="s">
        <v>32</v>
      </c>
      <c r="AX388" s="12" t="s">
        <v>76</v>
      </c>
      <c r="AY388" s="157" t="s">
        <v>264</v>
      </c>
    </row>
    <row r="389" spans="2:65" s="13" customFormat="1" ht="11.25">
      <c r="B389" s="163"/>
      <c r="D389" s="154" t="s">
        <v>277</v>
      </c>
      <c r="E389" s="164" t="s">
        <v>1</v>
      </c>
      <c r="F389" s="165" t="s">
        <v>279</v>
      </c>
      <c r="H389" s="166">
        <v>19.53</v>
      </c>
      <c r="I389" s="167"/>
      <c r="L389" s="163"/>
      <c r="M389" s="168"/>
      <c r="T389" s="169"/>
      <c r="AT389" s="164" t="s">
        <v>277</v>
      </c>
      <c r="AU389" s="164" t="s">
        <v>89</v>
      </c>
      <c r="AV389" s="13" t="s">
        <v>271</v>
      </c>
      <c r="AW389" s="13" t="s">
        <v>32</v>
      </c>
      <c r="AX389" s="13" t="s">
        <v>83</v>
      </c>
      <c r="AY389" s="164" t="s">
        <v>264</v>
      </c>
    </row>
    <row r="390" spans="2:65" s="1" customFormat="1" ht="16.5" customHeight="1">
      <c r="B390" s="136"/>
      <c r="C390" s="137" t="s">
        <v>623</v>
      </c>
      <c r="D390" s="137" t="s">
        <v>266</v>
      </c>
      <c r="E390" s="138" t="s">
        <v>624</v>
      </c>
      <c r="F390" s="139" t="s">
        <v>625</v>
      </c>
      <c r="G390" s="140" t="s">
        <v>341</v>
      </c>
      <c r="H390" s="141">
        <v>19.53</v>
      </c>
      <c r="I390" s="142"/>
      <c r="J390" s="143">
        <f>ROUND(I390*H390,2)</f>
        <v>0</v>
      </c>
      <c r="K390" s="139" t="s">
        <v>270</v>
      </c>
      <c r="L390" s="32"/>
      <c r="M390" s="144" t="s">
        <v>1</v>
      </c>
      <c r="N390" s="145" t="s">
        <v>42</v>
      </c>
      <c r="P390" s="146">
        <f>O390*H390</f>
        <v>0</v>
      </c>
      <c r="Q390" s="146">
        <v>0</v>
      </c>
      <c r="R390" s="146">
        <f>Q390*H390</f>
        <v>0</v>
      </c>
      <c r="S390" s="146">
        <v>0</v>
      </c>
      <c r="T390" s="147">
        <f>S390*H390</f>
        <v>0</v>
      </c>
      <c r="AR390" s="148" t="s">
        <v>271</v>
      </c>
      <c r="AT390" s="148" t="s">
        <v>266</v>
      </c>
      <c r="AU390" s="148" t="s">
        <v>89</v>
      </c>
      <c r="AY390" s="17" t="s">
        <v>264</v>
      </c>
      <c r="BE390" s="149">
        <f>IF(N390="základní",J390,0)</f>
        <v>0</v>
      </c>
      <c r="BF390" s="149">
        <f>IF(N390="snížená",J390,0)</f>
        <v>0</v>
      </c>
      <c r="BG390" s="149">
        <f>IF(N390="zákl. přenesená",J390,0)</f>
        <v>0</v>
      </c>
      <c r="BH390" s="149">
        <f>IF(N390="sníž. přenesená",J390,0)</f>
        <v>0</v>
      </c>
      <c r="BI390" s="149">
        <f>IF(N390="nulová",J390,0)</f>
        <v>0</v>
      </c>
      <c r="BJ390" s="17" t="s">
        <v>89</v>
      </c>
      <c r="BK390" s="149">
        <f>ROUND(I390*H390,2)</f>
        <v>0</v>
      </c>
      <c r="BL390" s="17" t="s">
        <v>271</v>
      </c>
      <c r="BM390" s="148" t="s">
        <v>626</v>
      </c>
    </row>
    <row r="391" spans="2:65" s="1" customFormat="1" ht="11.25">
      <c r="B391" s="32"/>
      <c r="D391" s="150" t="s">
        <v>273</v>
      </c>
      <c r="F391" s="151" t="s">
        <v>627</v>
      </c>
      <c r="I391" s="152"/>
      <c r="L391" s="32"/>
      <c r="M391" s="153"/>
      <c r="T391" s="56"/>
      <c r="AT391" s="17" t="s">
        <v>273</v>
      </c>
      <c r="AU391" s="17" t="s">
        <v>89</v>
      </c>
    </row>
    <row r="392" spans="2:65" s="1" customFormat="1" ht="16.5" customHeight="1">
      <c r="B392" s="136"/>
      <c r="C392" s="137" t="s">
        <v>628</v>
      </c>
      <c r="D392" s="137" t="s">
        <v>266</v>
      </c>
      <c r="E392" s="138" t="s">
        <v>629</v>
      </c>
      <c r="F392" s="139" t="s">
        <v>630</v>
      </c>
      <c r="G392" s="140" t="s">
        <v>319</v>
      </c>
      <c r="H392" s="141">
        <v>0.54200000000000004</v>
      </c>
      <c r="I392" s="142"/>
      <c r="J392" s="143">
        <f>ROUND(I392*H392,2)</f>
        <v>0</v>
      </c>
      <c r="K392" s="139" t="s">
        <v>270</v>
      </c>
      <c r="L392" s="32"/>
      <c r="M392" s="144" t="s">
        <v>1</v>
      </c>
      <c r="N392" s="145" t="s">
        <v>42</v>
      </c>
      <c r="P392" s="146">
        <f>O392*H392</f>
        <v>0</v>
      </c>
      <c r="Q392" s="146">
        <v>1.05291</v>
      </c>
      <c r="R392" s="146">
        <f>Q392*H392</f>
        <v>0.5706772200000001</v>
      </c>
      <c r="S392" s="146">
        <v>0</v>
      </c>
      <c r="T392" s="147">
        <f>S392*H392</f>
        <v>0</v>
      </c>
      <c r="AR392" s="148" t="s">
        <v>271</v>
      </c>
      <c r="AT392" s="148" t="s">
        <v>266</v>
      </c>
      <c r="AU392" s="148" t="s">
        <v>89</v>
      </c>
      <c r="AY392" s="17" t="s">
        <v>264</v>
      </c>
      <c r="BE392" s="149">
        <f>IF(N392="základní",J392,0)</f>
        <v>0</v>
      </c>
      <c r="BF392" s="149">
        <f>IF(N392="snížená",J392,0)</f>
        <v>0</v>
      </c>
      <c r="BG392" s="149">
        <f>IF(N392="zákl. přenesená",J392,0)</f>
        <v>0</v>
      </c>
      <c r="BH392" s="149">
        <f>IF(N392="sníž. přenesená",J392,0)</f>
        <v>0</v>
      </c>
      <c r="BI392" s="149">
        <f>IF(N392="nulová",J392,0)</f>
        <v>0</v>
      </c>
      <c r="BJ392" s="17" t="s">
        <v>89</v>
      </c>
      <c r="BK392" s="149">
        <f>ROUND(I392*H392,2)</f>
        <v>0</v>
      </c>
      <c r="BL392" s="17" t="s">
        <v>271</v>
      </c>
      <c r="BM392" s="148" t="s">
        <v>631</v>
      </c>
    </row>
    <row r="393" spans="2:65" s="1" customFormat="1" ht="11.25">
      <c r="B393" s="32"/>
      <c r="D393" s="150" t="s">
        <v>273</v>
      </c>
      <c r="F393" s="151" t="s">
        <v>632</v>
      </c>
      <c r="I393" s="152"/>
      <c r="L393" s="32"/>
      <c r="M393" s="153"/>
      <c r="T393" s="56"/>
      <c r="AT393" s="17" t="s">
        <v>273</v>
      </c>
      <c r="AU393" s="17" t="s">
        <v>89</v>
      </c>
    </row>
    <row r="394" spans="2:65" s="12" customFormat="1" ht="11.25">
      <c r="B394" s="156"/>
      <c r="D394" s="154" t="s">
        <v>277</v>
      </c>
      <c r="E394" s="157" t="s">
        <v>1</v>
      </c>
      <c r="F394" s="158" t="s">
        <v>633</v>
      </c>
      <c r="H394" s="159">
        <v>0.54200000000000004</v>
      </c>
      <c r="I394" s="160"/>
      <c r="L394" s="156"/>
      <c r="M394" s="161"/>
      <c r="T394" s="162"/>
      <c r="AT394" s="157" t="s">
        <v>277</v>
      </c>
      <c r="AU394" s="157" t="s">
        <v>89</v>
      </c>
      <c r="AV394" s="12" t="s">
        <v>89</v>
      </c>
      <c r="AW394" s="12" t="s">
        <v>32</v>
      </c>
      <c r="AX394" s="12" t="s">
        <v>76</v>
      </c>
      <c r="AY394" s="157" t="s">
        <v>264</v>
      </c>
    </row>
    <row r="395" spans="2:65" s="13" customFormat="1" ht="11.25">
      <c r="B395" s="163"/>
      <c r="D395" s="154" t="s">
        <v>277</v>
      </c>
      <c r="E395" s="164" t="s">
        <v>1</v>
      </c>
      <c r="F395" s="165" t="s">
        <v>279</v>
      </c>
      <c r="H395" s="166">
        <v>0.54200000000000004</v>
      </c>
      <c r="I395" s="167"/>
      <c r="L395" s="163"/>
      <c r="M395" s="168"/>
      <c r="T395" s="169"/>
      <c r="AT395" s="164" t="s">
        <v>277</v>
      </c>
      <c r="AU395" s="164" t="s">
        <v>89</v>
      </c>
      <c r="AV395" s="13" t="s">
        <v>271</v>
      </c>
      <c r="AW395" s="13" t="s">
        <v>32</v>
      </c>
      <c r="AX395" s="13" t="s">
        <v>83</v>
      </c>
      <c r="AY395" s="164" t="s">
        <v>264</v>
      </c>
    </row>
    <row r="396" spans="2:65" s="1" customFormat="1" ht="16.5" customHeight="1">
      <c r="B396" s="136"/>
      <c r="C396" s="137" t="s">
        <v>634</v>
      </c>
      <c r="D396" s="137" t="s">
        <v>266</v>
      </c>
      <c r="E396" s="138" t="s">
        <v>635</v>
      </c>
      <c r="F396" s="139" t="s">
        <v>636</v>
      </c>
      <c r="G396" s="140" t="s">
        <v>282</v>
      </c>
      <c r="H396" s="141">
        <v>3.8559999999999999</v>
      </c>
      <c r="I396" s="142"/>
      <c r="J396" s="143">
        <f>ROUND(I396*H396,2)</f>
        <v>0</v>
      </c>
      <c r="K396" s="139" t="s">
        <v>270</v>
      </c>
      <c r="L396" s="32"/>
      <c r="M396" s="144" t="s">
        <v>1</v>
      </c>
      <c r="N396" s="145" t="s">
        <v>42</v>
      </c>
      <c r="P396" s="146">
        <f>O396*H396</f>
        <v>0</v>
      </c>
      <c r="Q396" s="146">
        <v>2.5019499999999999</v>
      </c>
      <c r="R396" s="146">
        <f>Q396*H396</f>
        <v>9.6475191999999996</v>
      </c>
      <c r="S396" s="146">
        <v>0</v>
      </c>
      <c r="T396" s="147">
        <f>S396*H396</f>
        <v>0</v>
      </c>
      <c r="AR396" s="148" t="s">
        <v>271</v>
      </c>
      <c r="AT396" s="148" t="s">
        <v>266</v>
      </c>
      <c r="AU396" s="148" t="s">
        <v>89</v>
      </c>
      <c r="AY396" s="17" t="s">
        <v>264</v>
      </c>
      <c r="BE396" s="149">
        <f>IF(N396="základní",J396,0)</f>
        <v>0</v>
      </c>
      <c r="BF396" s="149">
        <f>IF(N396="snížená",J396,0)</f>
        <v>0</v>
      </c>
      <c r="BG396" s="149">
        <f>IF(N396="zákl. přenesená",J396,0)</f>
        <v>0</v>
      </c>
      <c r="BH396" s="149">
        <f>IF(N396="sníž. přenesená",J396,0)</f>
        <v>0</v>
      </c>
      <c r="BI396" s="149">
        <f>IF(N396="nulová",J396,0)</f>
        <v>0</v>
      </c>
      <c r="BJ396" s="17" t="s">
        <v>89</v>
      </c>
      <c r="BK396" s="149">
        <f>ROUND(I396*H396,2)</f>
        <v>0</v>
      </c>
      <c r="BL396" s="17" t="s">
        <v>271</v>
      </c>
      <c r="BM396" s="148" t="s">
        <v>637</v>
      </c>
    </row>
    <row r="397" spans="2:65" s="1" customFormat="1" ht="11.25">
      <c r="B397" s="32"/>
      <c r="D397" s="150" t="s">
        <v>273</v>
      </c>
      <c r="F397" s="151" t="s">
        <v>638</v>
      </c>
      <c r="I397" s="152"/>
      <c r="L397" s="32"/>
      <c r="M397" s="153"/>
      <c r="T397" s="56"/>
      <c r="AT397" s="17" t="s">
        <v>273</v>
      </c>
      <c r="AU397" s="17" t="s">
        <v>89</v>
      </c>
    </row>
    <row r="398" spans="2:65" s="1" customFormat="1" ht="16.5" customHeight="1">
      <c r="B398" s="136"/>
      <c r="C398" s="137" t="s">
        <v>639</v>
      </c>
      <c r="D398" s="137" t="s">
        <v>266</v>
      </c>
      <c r="E398" s="138" t="s">
        <v>640</v>
      </c>
      <c r="F398" s="139" t="s">
        <v>641</v>
      </c>
      <c r="G398" s="140" t="s">
        <v>319</v>
      </c>
      <c r="H398" s="141">
        <v>0.42399999999999999</v>
      </c>
      <c r="I398" s="142"/>
      <c r="J398" s="143">
        <f>ROUND(I398*H398,2)</f>
        <v>0</v>
      </c>
      <c r="K398" s="139" t="s">
        <v>270</v>
      </c>
      <c r="L398" s="32"/>
      <c r="M398" s="144" t="s">
        <v>1</v>
      </c>
      <c r="N398" s="145" t="s">
        <v>42</v>
      </c>
      <c r="P398" s="146">
        <f>O398*H398</f>
        <v>0</v>
      </c>
      <c r="Q398" s="146">
        <v>1.0492699999999999</v>
      </c>
      <c r="R398" s="146">
        <f>Q398*H398</f>
        <v>0.44489047999999998</v>
      </c>
      <c r="S398" s="146">
        <v>0</v>
      </c>
      <c r="T398" s="147">
        <f>S398*H398</f>
        <v>0</v>
      </c>
      <c r="AR398" s="148" t="s">
        <v>271</v>
      </c>
      <c r="AT398" s="148" t="s">
        <v>266</v>
      </c>
      <c r="AU398" s="148" t="s">
        <v>89</v>
      </c>
      <c r="AY398" s="17" t="s">
        <v>264</v>
      </c>
      <c r="BE398" s="149">
        <f>IF(N398="základní",J398,0)</f>
        <v>0</v>
      </c>
      <c r="BF398" s="149">
        <f>IF(N398="snížená",J398,0)</f>
        <v>0</v>
      </c>
      <c r="BG398" s="149">
        <f>IF(N398="zákl. přenesená",J398,0)</f>
        <v>0</v>
      </c>
      <c r="BH398" s="149">
        <f>IF(N398="sníž. přenesená",J398,0)</f>
        <v>0</v>
      </c>
      <c r="BI398" s="149">
        <f>IF(N398="nulová",J398,0)</f>
        <v>0</v>
      </c>
      <c r="BJ398" s="17" t="s">
        <v>89</v>
      </c>
      <c r="BK398" s="149">
        <f>ROUND(I398*H398,2)</f>
        <v>0</v>
      </c>
      <c r="BL398" s="17" t="s">
        <v>271</v>
      </c>
      <c r="BM398" s="148" t="s">
        <v>642</v>
      </c>
    </row>
    <row r="399" spans="2:65" s="1" customFormat="1" ht="11.25">
      <c r="B399" s="32"/>
      <c r="D399" s="150" t="s">
        <v>273</v>
      </c>
      <c r="F399" s="151" t="s">
        <v>643</v>
      </c>
      <c r="I399" s="152"/>
      <c r="L399" s="32"/>
      <c r="M399" s="153"/>
      <c r="T399" s="56"/>
      <c r="AT399" s="17" t="s">
        <v>273</v>
      </c>
      <c r="AU399" s="17" t="s">
        <v>89</v>
      </c>
    </row>
    <row r="400" spans="2:65" s="1" customFormat="1" ht="16.5" customHeight="1">
      <c r="B400" s="136"/>
      <c r="C400" s="137" t="s">
        <v>644</v>
      </c>
      <c r="D400" s="137" t="s">
        <v>266</v>
      </c>
      <c r="E400" s="138" t="s">
        <v>645</v>
      </c>
      <c r="F400" s="139" t="s">
        <v>646</v>
      </c>
      <c r="G400" s="140" t="s">
        <v>341</v>
      </c>
      <c r="H400" s="141">
        <v>11.54</v>
      </c>
      <c r="I400" s="142"/>
      <c r="J400" s="143">
        <f>ROUND(I400*H400,2)</f>
        <v>0</v>
      </c>
      <c r="K400" s="139" t="s">
        <v>270</v>
      </c>
      <c r="L400" s="32"/>
      <c r="M400" s="144" t="s">
        <v>1</v>
      </c>
      <c r="N400" s="145" t="s">
        <v>42</v>
      </c>
      <c r="P400" s="146">
        <f>O400*H400</f>
        <v>0</v>
      </c>
      <c r="Q400" s="146">
        <v>1.2959999999999999E-2</v>
      </c>
      <c r="R400" s="146">
        <f>Q400*H400</f>
        <v>0.14955839999999998</v>
      </c>
      <c r="S400" s="146">
        <v>0</v>
      </c>
      <c r="T400" s="147">
        <f>S400*H400</f>
        <v>0</v>
      </c>
      <c r="AR400" s="148" t="s">
        <v>271</v>
      </c>
      <c r="AT400" s="148" t="s">
        <v>266</v>
      </c>
      <c r="AU400" s="148" t="s">
        <v>89</v>
      </c>
      <c r="AY400" s="17" t="s">
        <v>264</v>
      </c>
      <c r="BE400" s="149">
        <f>IF(N400="základní",J400,0)</f>
        <v>0</v>
      </c>
      <c r="BF400" s="149">
        <f>IF(N400="snížená",J400,0)</f>
        <v>0</v>
      </c>
      <c r="BG400" s="149">
        <f>IF(N400="zákl. přenesená",J400,0)</f>
        <v>0</v>
      </c>
      <c r="BH400" s="149">
        <f>IF(N400="sníž. přenesená",J400,0)</f>
        <v>0</v>
      </c>
      <c r="BI400" s="149">
        <f>IF(N400="nulová",J400,0)</f>
        <v>0</v>
      </c>
      <c r="BJ400" s="17" t="s">
        <v>89</v>
      </c>
      <c r="BK400" s="149">
        <f>ROUND(I400*H400,2)</f>
        <v>0</v>
      </c>
      <c r="BL400" s="17" t="s">
        <v>271</v>
      </c>
      <c r="BM400" s="148" t="s">
        <v>647</v>
      </c>
    </row>
    <row r="401" spans="2:65" s="1" customFormat="1" ht="11.25">
      <c r="B401" s="32"/>
      <c r="D401" s="150" t="s">
        <v>273</v>
      </c>
      <c r="F401" s="151" t="s">
        <v>648</v>
      </c>
      <c r="I401" s="152"/>
      <c r="L401" s="32"/>
      <c r="M401" s="153"/>
      <c r="T401" s="56"/>
      <c r="AT401" s="17" t="s">
        <v>273</v>
      </c>
      <c r="AU401" s="17" t="s">
        <v>89</v>
      </c>
    </row>
    <row r="402" spans="2:65" s="1" customFormat="1" ht="16.5" customHeight="1">
      <c r="B402" s="136"/>
      <c r="C402" s="137" t="s">
        <v>649</v>
      </c>
      <c r="D402" s="137" t="s">
        <v>266</v>
      </c>
      <c r="E402" s="138" t="s">
        <v>650</v>
      </c>
      <c r="F402" s="139" t="s">
        <v>651</v>
      </c>
      <c r="G402" s="140" t="s">
        <v>341</v>
      </c>
      <c r="H402" s="141">
        <v>11.54</v>
      </c>
      <c r="I402" s="142"/>
      <c r="J402" s="143">
        <f>ROUND(I402*H402,2)</f>
        <v>0</v>
      </c>
      <c r="K402" s="139" t="s">
        <v>270</v>
      </c>
      <c r="L402" s="32"/>
      <c r="M402" s="144" t="s">
        <v>1</v>
      </c>
      <c r="N402" s="145" t="s">
        <v>42</v>
      </c>
      <c r="P402" s="146">
        <f>O402*H402</f>
        <v>0</v>
      </c>
      <c r="Q402" s="146">
        <v>0</v>
      </c>
      <c r="R402" s="146">
        <f>Q402*H402</f>
        <v>0</v>
      </c>
      <c r="S402" s="146">
        <v>0</v>
      </c>
      <c r="T402" s="147">
        <f>S402*H402</f>
        <v>0</v>
      </c>
      <c r="AR402" s="148" t="s">
        <v>271</v>
      </c>
      <c r="AT402" s="148" t="s">
        <v>266</v>
      </c>
      <c r="AU402" s="148" t="s">
        <v>89</v>
      </c>
      <c r="AY402" s="17" t="s">
        <v>264</v>
      </c>
      <c r="BE402" s="149">
        <f>IF(N402="základní",J402,0)</f>
        <v>0</v>
      </c>
      <c r="BF402" s="149">
        <f>IF(N402="snížená",J402,0)</f>
        <v>0</v>
      </c>
      <c r="BG402" s="149">
        <f>IF(N402="zákl. přenesená",J402,0)</f>
        <v>0</v>
      </c>
      <c r="BH402" s="149">
        <f>IF(N402="sníž. přenesená",J402,0)</f>
        <v>0</v>
      </c>
      <c r="BI402" s="149">
        <f>IF(N402="nulová",J402,0)</f>
        <v>0</v>
      </c>
      <c r="BJ402" s="17" t="s">
        <v>89</v>
      </c>
      <c r="BK402" s="149">
        <f>ROUND(I402*H402,2)</f>
        <v>0</v>
      </c>
      <c r="BL402" s="17" t="s">
        <v>271</v>
      </c>
      <c r="BM402" s="148" t="s">
        <v>652</v>
      </c>
    </row>
    <row r="403" spans="2:65" s="1" customFormat="1" ht="11.25">
      <c r="B403" s="32"/>
      <c r="D403" s="150" t="s">
        <v>273</v>
      </c>
      <c r="F403" s="151" t="s">
        <v>653</v>
      </c>
      <c r="I403" s="152"/>
      <c r="L403" s="32"/>
      <c r="M403" s="153"/>
      <c r="T403" s="56"/>
      <c r="AT403" s="17" t="s">
        <v>273</v>
      </c>
      <c r="AU403" s="17" t="s">
        <v>89</v>
      </c>
    </row>
    <row r="404" spans="2:65" s="1" customFormat="1" ht="16.5" customHeight="1">
      <c r="B404" s="136"/>
      <c r="C404" s="137" t="s">
        <v>654</v>
      </c>
      <c r="D404" s="137" t="s">
        <v>266</v>
      </c>
      <c r="E404" s="138" t="s">
        <v>655</v>
      </c>
      <c r="F404" s="139" t="s">
        <v>656</v>
      </c>
      <c r="G404" s="140" t="s">
        <v>341</v>
      </c>
      <c r="H404" s="141">
        <v>4.25</v>
      </c>
      <c r="I404" s="142"/>
      <c r="J404" s="143">
        <f>ROUND(I404*H404,2)</f>
        <v>0</v>
      </c>
      <c r="K404" s="139" t="s">
        <v>270</v>
      </c>
      <c r="L404" s="32"/>
      <c r="M404" s="144" t="s">
        <v>1</v>
      </c>
      <c r="N404" s="145" t="s">
        <v>42</v>
      </c>
      <c r="P404" s="146">
        <f>O404*H404</f>
        <v>0</v>
      </c>
      <c r="Q404" s="146">
        <v>7.92E-3</v>
      </c>
      <c r="R404" s="146">
        <f>Q404*H404</f>
        <v>3.3660000000000002E-2</v>
      </c>
      <c r="S404" s="146">
        <v>0</v>
      </c>
      <c r="T404" s="147">
        <f>S404*H404</f>
        <v>0</v>
      </c>
      <c r="AR404" s="148" t="s">
        <v>271</v>
      </c>
      <c r="AT404" s="148" t="s">
        <v>266</v>
      </c>
      <c r="AU404" s="148" t="s">
        <v>89</v>
      </c>
      <c r="AY404" s="17" t="s">
        <v>264</v>
      </c>
      <c r="BE404" s="149">
        <f>IF(N404="základní",J404,0)</f>
        <v>0</v>
      </c>
      <c r="BF404" s="149">
        <f>IF(N404="snížená",J404,0)</f>
        <v>0</v>
      </c>
      <c r="BG404" s="149">
        <f>IF(N404="zákl. přenesená",J404,0)</f>
        <v>0</v>
      </c>
      <c r="BH404" s="149">
        <f>IF(N404="sníž. přenesená",J404,0)</f>
        <v>0</v>
      </c>
      <c r="BI404" s="149">
        <f>IF(N404="nulová",J404,0)</f>
        <v>0</v>
      </c>
      <c r="BJ404" s="17" t="s">
        <v>89</v>
      </c>
      <c r="BK404" s="149">
        <f>ROUND(I404*H404,2)</f>
        <v>0</v>
      </c>
      <c r="BL404" s="17" t="s">
        <v>271</v>
      </c>
      <c r="BM404" s="148" t="s">
        <v>657</v>
      </c>
    </row>
    <row r="405" spans="2:65" s="1" customFormat="1" ht="11.25">
      <c r="B405" s="32"/>
      <c r="D405" s="150" t="s">
        <v>273</v>
      </c>
      <c r="F405" s="151" t="s">
        <v>658</v>
      </c>
      <c r="I405" s="152"/>
      <c r="L405" s="32"/>
      <c r="M405" s="153"/>
      <c r="T405" s="56"/>
      <c r="AT405" s="17" t="s">
        <v>273</v>
      </c>
      <c r="AU405" s="17" t="s">
        <v>89</v>
      </c>
    </row>
    <row r="406" spans="2:65" s="1" customFormat="1" ht="16.5" customHeight="1">
      <c r="B406" s="136"/>
      <c r="C406" s="137" t="s">
        <v>659</v>
      </c>
      <c r="D406" s="137" t="s">
        <v>266</v>
      </c>
      <c r="E406" s="138" t="s">
        <v>660</v>
      </c>
      <c r="F406" s="139" t="s">
        <v>661</v>
      </c>
      <c r="G406" s="140" t="s">
        <v>341</v>
      </c>
      <c r="H406" s="141">
        <v>4.25</v>
      </c>
      <c r="I406" s="142"/>
      <c r="J406" s="143">
        <f>ROUND(I406*H406,2)</f>
        <v>0</v>
      </c>
      <c r="K406" s="139" t="s">
        <v>270</v>
      </c>
      <c r="L406" s="32"/>
      <c r="M406" s="144" t="s">
        <v>1</v>
      </c>
      <c r="N406" s="145" t="s">
        <v>42</v>
      </c>
      <c r="P406" s="146">
        <f>O406*H406</f>
        <v>0</v>
      </c>
      <c r="Q406" s="146">
        <v>0</v>
      </c>
      <c r="R406" s="146">
        <f>Q406*H406</f>
        <v>0</v>
      </c>
      <c r="S406" s="146">
        <v>0</v>
      </c>
      <c r="T406" s="147">
        <f>S406*H406</f>
        <v>0</v>
      </c>
      <c r="AR406" s="148" t="s">
        <v>271</v>
      </c>
      <c r="AT406" s="148" t="s">
        <v>266</v>
      </c>
      <c r="AU406" s="148" t="s">
        <v>89</v>
      </c>
      <c r="AY406" s="17" t="s">
        <v>264</v>
      </c>
      <c r="BE406" s="149">
        <f>IF(N406="základní",J406,0)</f>
        <v>0</v>
      </c>
      <c r="BF406" s="149">
        <f>IF(N406="snížená",J406,0)</f>
        <v>0</v>
      </c>
      <c r="BG406" s="149">
        <f>IF(N406="zákl. přenesená",J406,0)</f>
        <v>0</v>
      </c>
      <c r="BH406" s="149">
        <f>IF(N406="sníž. přenesená",J406,0)</f>
        <v>0</v>
      </c>
      <c r="BI406" s="149">
        <f>IF(N406="nulová",J406,0)</f>
        <v>0</v>
      </c>
      <c r="BJ406" s="17" t="s">
        <v>89</v>
      </c>
      <c r="BK406" s="149">
        <f>ROUND(I406*H406,2)</f>
        <v>0</v>
      </c>
      <c r="BL406" s="17" t="s">
        <v>271</v>
      </c>
      <c r="BM406" s="148" t="s">
        <v>662</v>
      </c>
    </row>
    <row r="407" spans="2:65" s="1" customFormat="1" ht="11.25">
      <c r="B407" s="32"/>
      <c r="D407" s="150" t="s">
        <v>273</v>
      </c>
      <c r="F407" s="151" t="s">
        <v>663</v>
      </c>
      <c r="I407" s="152"/>
      <c r="L407" s="32"/>
      <c r="M407" s="153"/>
      <c r="T407" s="56"/>
      <c r="AT407" s="17" t="s">
        <v>273</v>
      </c>
      <c r="AU407" s="17" t="s">
        <v>89</v>
      </c>
    </row>
    <row r="408" spans="2:65" s="11" customFormat="1" ht="22.9" customHeight="1">
      <c r="B408" s="124"/>
      <c r="D408" s="125" t="s">
        <v>75</v>
      </c>
      <c r="E408" s="134" t="s">
        <v>297</v>
      </c>
      <c r="F408" s="134" t="s">
        <v>664</v>
      </c>
      <c r="I408" s="127"/>
      <c r="J408" s="135">
        <f>BK408</f>
        <v>0</v>
      </c>
      <c r="L408" s="124"/>
      <c r="M408" s="129"/>
      <c r="P408" s="130">
        <f>SUM(P409:P431)</f>
        <v>0</v>
      </c>
      <c r="R408" s="130">
        <f>SUM(R409:R431)</f>
        <v>23.656357060000001</v>
      </c>
      <c r="T408" s="131">
        <f>SUM(T409:T431)</f>
        <v>0</v>
      </c>
      <c r="AR408" s="125" t="s">
        <v>83</v>
      </c>
      <c r="AT408" s="132" t="s">
        <v>75</v>
      </c>
      <c r="AU408" s="132" t="s">
        <v>83</v>
      </c>
      <c r="AY408" s="125" t="s">
        <v>264</v>
      </c>
      <c r="BK408" s="133">
        <f>SUM(BK409:BK431)</f>
        <v>0</v>
      </c>
    </row>
    <row r="409" spans="2:65" s="1" customFormat="1" ht="16.5" customHeight="1">
      <c r="B409" s="136"/>
      <c r="C409" s="137" t="s">
        <v>665</v>
      </c>
      <c r="D409" s="137" t="s">
        <v>266</v>
      </c>
      <c r="E409" s="138" t="s">
        <v>666</v>
      </c>
      <c r="F409" s="139" t="s">
        <v>667</v>
      </c>
      <c r="G409" s="140" t="s">
        <v>341</v>
      </c>
      <c r="H409" s="141">
        <v>94.462999999999994</v>
      </c>
      <c r="I409" s="142"/>
      <c r="J409" s="143">
        <f>ROUND(I409*H409,2)</f>
        <v>0</v>
      </c>
      <c r="K409" s="139" t="s">
        <v>270</v>
      </c>
      <c r="L409" s="32"/>
      <c r="M409" s="144" t="s">
        <v>1</v>
      </c>
      <c r="N409" s="145" t="s">
        <v>42</v>
      </c>
      <c r="P409" s="146">
        <f>O409*H409</f>
        <v>0</v>
      </c>
      <c r="Q409" s="146">
        <v>0</v>
      </c>
      <c r="R409" s="146">
        <f>Q409*H409</f>
        <v>0</v>
      </c>
      <c r="S409" s="146">
        <v>0</v>
      </c>
      <c r="T409" s="147">
        <f>S409*H409</f>
        <v>0</v>
      </c>
      <c r="AR409" s="148" t="s">
        <v>271</v>
      </c>
      <c r="AT409" s="148" t="s">
        <v>266</v>
      </c>
      <c r="AU409" s="148" t="s">
        <v>89</v>
      </c>
      <c r="AY409" s="17" t="s">
        <v>264</v>
      </c>
      <c r="BE409" s="149">
        <f>IF(N409="základní",J409,0)</f>
        <v>0</v>
      </c>
      <c r="BF409" s="149">
        <f>IF(N409="snížená",J409,0)</f>
        <v>0</v>
      </c>
      <c r="BG409" s="149">
        <f>IF(N409="zákl. přenesená",J409,0)</f>
        <v>0</v>
      </c>
      <c r="BH409" s="149">
        <f>IF(N409="sníž. přenesená",J409,0)</f>
        <v>0</v>
      </c>
      <c r="BI409" s="149">
        <f>IF(N409="nulová",J409,0)</f>
        <v>0</v>
      </c>
      <c r="BJ409" s="17" t="s">
        <v>89</v>
      </c>
      <c r="BK409" s="149">
        <f>ROUND(I409*H409,2)</f>
        <v>0</v>
      </c>
      <c r="BL409" s="17" t="s">
        <v>271</v>
      </c>
      <c r="BM409" s="148" t="s">
        <v>668</v>
      </c>
    </row>
    <row r="410" spans="2:65" s="1" customFormat="1" ht="11.25">
      <c r="B410" s="32"/>
      <c r="D410" s="150" t="s">
        <v>273</v>
      </c>
      <c r="F410" s="151" t="s">
        <v>669</v>
      </c>
      <c r="I410" s="152"/>
      <c r="L410" s="32"/>
      <c r="M410" s="153"/>
      <c r="T410" s="56"/>
      <c r="AT410" s="17" t="s">
        <v>273</v>
      </c>
      <c r="AU410" s="17" t="s">
        <v>89</v>
      </c>
    </row>
    <row r="411" spans="2:65" s="12" customFormat="1" ht="11.25">
      <c r="B411" s="156"/>
      <c r="D411" s="154" t="s">
        <v>277</v>
      </c>
      <c r="E411" s="157" t="s">
        <v>1</v>
      </c>
      <c r="F411" s="158" t="s">
        <v>670</v>
      </c>
      <c r="H411" s="159">
        <v>83.9</v>
      </c>
      <c r="I411" s="160"/>
      <c r="L411" s="156"/>
      <c r="M411" s="161"/>
      <c r="T411" s="162"/>
      <c r="AT411" s="157" t="s">
        <v>277</v>
      </c>
      <c r="AU411" s="157" t="s">
        <v>89</v>
      </c>
      <c r="AV411" s="12" t="s">
        <v>89</v>
      </c>
      <c r="AW411" s="12" t="s">
        <v>32</v>
      </c>
      <c r="AX411" s="12" t="s">
        <v>76</v>
      </c>
      <c r="AY411" s="157" t="s">
        <v>264</v>
      </c>
    </row>
    <row r="412" spans="2:65" s="12" customFormat="1" ht="11.25">
      <c r="B412" s="156"/>
      <c r="D412" s="154" t="s">
        <v>277</v>
      </c>
      <c r="E412" s="157" t="s">
        <v>1</v>
      </c>
      <c r="F412" s="158" t="s">
        <v>671</v>
      </c>
      <c r="H412" s="159">
        <v>10.563000000000001</v>
      </c>
      <c r="I412" s="160"/>
      <c r="L412" s="156"/>
      <c r="M412" s="161"/>
      <c r="T412" s="162"/>
      <c r="AT412" s="157" t="s">
        <v>277</v>
      </c>
      <c r="AU412" s="157" t="s">
        <v>89</v>
      </c>
      <c r="AV412" s="12" t="s">
        <v>89</v>
      </c>
      <c r="AW412" s="12" t="s">
        <v>32</v>
      </c>
      <c r="AX412" s="12" t="s">
        <v>76</v>
      </c>
      <c r="AY412" s="157" t="s">
        <v>264</v>
      </c>
    </row>
    <row r="413" spans="2:65" s="13" customFormat="1" ht="11.25">
      <c r="B413" s="163"/>
      <c r="D413" s="154" t="s">
        <v>277</v>
      </c>
      <c r="E413" s="164" t="s">
        <v>1</v>
      </c>
      <c r="F413" s="165" t="s">
        <v>279</v>
      </c>
      <c r="H413" s="166">
        <v>94.462999999999994</v>
      </c>
      <c r="I413" s="167"/>
      <c r="L413" s="163"/>
      <c r="M413" s="168"/>
      <c r="T413" s="169"/>
      <c r="AT413" s="164" t="s">
        <v>277</v>
      </c>
      <c r="AU413" s="164" t="s">
        <v>89</v>
      </c>
      <c r="AV413" s="13" t="s">
        <v>271</v>
      </c>
      <c r="AW413" s="13" t="s">
        <v>32</v>
      </c>
      <c r="AX413" s="13" t="s">
        <v>83</v>
      </c>
      <c r="AY413" s="164" t="s">
        <v>264</v>
      </c>
    </row>
    <row r="414" spans="2:65" s="1" customFormat="1" ht="16.5" customHeight="1">
      <c r="B414" s="136"/>
      <c r="C414" s="137" t="s">
        <v>672</v>
      </c>
      <c r="D414" s="137" t="s">
        <v>266</v>
      </c>
      <c r="E414" s="138" t="s">
        <v>673</v>
      </c>
      <c r="F414" s="139" t="s">
        <v>674</v>
      </c>
      <c r="G414" s="140" t="s">
        <v>341</v>
      </c>
      <c r="H414" s="141">
        <v>94.462999999999994</v>
      </c>
      <c r="I414" s="142"/>
      <c r="J414" s="143">
        <f>ROUND(I414*H414,2)</f>
        <v>0</v>
      </c>
      <c r="K414" s="139" t="s">
        <v>270</v>
      </c>
      <c r="L414" s="32"/>
      <c r="M414" s="144" t="s">
        <v>1</v>
      </c>
      <c r="N414" s="145" t="s">
        <v>42</v>
      </c>
      <c r="P414" s="146">
        <f>O414*H414</f>
        <v>0</v>
      </c>
      <c r="Q414" s="146">
        <v>0</v>
      </c>
      <c r="R414" s="146">
        <f>Q414*H414</f>
        <v>0</v>
      </c>
      <c r="S414" s="146">
        <v>0</v>
      </c>
      <c r="T414" s="147">
        <f>S414*H414</f>
        <v>0</v>
      </c>
      <c r="AR414" s="148" t="s">
        <v>271</v>
      </c>
      <c r="AT414" s="148" t="s">
        <v>266</v>
      </c>
      <c r="AU414" s="148" t="s">
        <v>89</v>
      </c>
      <c r="AY414" s="17" t="s">
        <v>264</v>
      </c>
      <c r="BE414" s="149">
        <f>IF(N414="základní",J414,0)</f>
        <v>0</v>
      </c>
      <c r="BF414" s="149">
        <f>IF(N414="snížená",J414,0)</f>
        <v>0</v>
      </c>
      <c r="BG414" s="149">
        <f>IF(N414="zákl. přenesená",J414,0)</f>
        <v>0</v>
      </c>
      <c r="BH414" s="149">
        <f>IF(N414="sníž. přenesená",J414,0)</f>
        <v>0</v>
      </c>
      <c r="BI414" s="149">
        <f>IF(N414="nulová",J414,0)</f>
        <v>0</v>
      </c>
      <c r="BJ414" s="17" t="s">
        <v>89</v>
      </c>
      <c r="BK414" s="149">
        <f>ROUND(I414*H414,2)</f>
        <v>0</v>
      </c>
      <c r="BL414" s="17" t="s">
        <v>271</v>
      </c>
      <c r="BM414" s="148" t="s">
        <v>675</v>
      </c>
    </row>
    <row r="415" spans="2:65" s="1" customFormat="1" ht="11.25">
      <c r="B415" s="32"/>
      <c r="D415" s="150" t="s">
        <v>273</v>
      </c>
      <c r="F415" s="151" t="s">
        <v>676</v>
      </c>
      <c r="I415" s="152"/>
      <c r="L415" s="32"/>
      <c r="M415" s="153"/>
      <c r="T415" s="56"/>
      <c r="AT415" s="17" t="s">
        <v>273</v>
      </c>
      <c r="AU415" s="17" t="s">
        <v>89</v>
      </c>
    </row>
    <row r="416" spans="2:65" s="12" customFormat="1" ht="11.25">
      <c r="B416" s="156"/>
      <c r="D416" s="154" t="s">
        <v>277</v>
      </c>
      <c r="E416" s="157" t="s">
        <v>1</v>
      </c>
      <c r="F416" s="158" t="s">
        <v>670</v>
      </c>
      <c r="H416" s="159">
        <v>83.9</v>
      </c>
      <c r="I416" s="160"/>
      <c r="L416" s="156"/>
      <c r="M416" s="161"/>
      <c r="T416" s="162"/>
      <c r="AT416" s="157" t="s">
        <v>277</v>
      </c>
      <c r="AU416" s="157" t="s">
        <v>89</v>
      </c>
      <c r="AV416" s="12" t="s">
        <v>89</v>
      </c>
      <c r="AW416" s="12" t="s">
        <v>32</v>
      </c>
      <c r="AX416" s="12" t="s">
        <v>76</v>
      </c>
      <c r="AY416" s="157" t="s">
        <v>264</v>
      </c>
    </row>
    <row r="417" spans="2:65" s="12" customFormat="1" ht="11.25">
      <c r="B417" s="156"/>
      <c r="D417" s="154" t="s">
        <v>277</v>
      </c>
      <c r="E417" s="157" t="s">
        <v>1</v>
      </c>
      <c r="F417" s="158" t="s">
        <v>671</v>
      </c>
      <c r="H417" s="159">
        <v>10.563000000000001</v>
      </c>
      <c r="I417" s="160"/>
      <c r="L417" s="156"/>
      <c r="M417" s="161"/>
      <c r="T417" s="162"/>
      <c r="AT417" s="157" t="s">
        <v>277</v>
      </c>
      <c r="AU417" s="157" t="s">
        <v>89</v>
      </c>
      <c r="AV417" s="12" t="s">
        <v>89</v>
      </c>
      <c r="AW417" s="12" t="s">
        <v>32</v>
      </c>
      <c r="AX417" s="12" t="s">
        <v>76</v>
      </c>
      <c r="AY417" s="157" t="s">
        <v>264</v>
      </c>
    </row>
    <row r="418" spans="2:65" s="13" customFormat="1" ht="11.25">
      <c r="B418" s="163"/>
      <c r="D418" s="154" t="s">
        <v>277</v>
      </c>
      <c r="E418" s="164" t="s">
        <v>1</v>
      </c>
      <c r="F418" s="165" t="s">
        <v>279</v>
      </c>
      <c r="H418" s="166">
        <v>94.462999999999994</v>
      </c>
      <c r="I418" s="167"/>
      <c r="L418" s="163"/>
      <c r="M418" s="168"/>
      <c r="T418" s="169"/>
      <c r="AT418" s="164" t="s">
        <v>277</v>
      </c>
      <c r="AU418" s="164" t="s">
        <v>89</v>
      </c>
      <c r="AV418" s="13" t="s">
        <v>271</v>
      </c>
      <c r="AW418" s="13" t="s">
        <v>32</v>
      </c>
      <c r="AX418" s="13" t="s">
        <v>83</v>
      </c>
      <c r="AY418" s="164" t="s">
        <v>264</v>
      </c>
    </row>
    <row r="419" spans="2:65" s="1" customFormat="1" ht="16.5" customHeight="1">
      <c r="B419" s="136"/>
      <c r="C419" s="137" t="s">
        <v>677</v>
      </c>
      <c r="D419" s="137" t="s">
        <v>266</v>
      </c>
      <c r="E419" s="138" t="s">
        <v>678</v>
      </c>
      <c r="F419" s="139" t="s">
        <v>679</v>
      </c>
      <c r="G419" s="140" t="s">
        <v>341</v>
      </c>
      <c r="H419" s="141">
        <v>10.563000000000001</v>
      </c>
      <c r="I419" s="142"/>
      <c r="J419" s="143">
        <f>ROUND(I419*H419,2)</f>
        <v>0</v>
      </c>
      <c r="K419" s="139" t="s">
        <v>270</v>
      </c>
      <c r="L419" s="32"/>
      <c r="M419" s="144" t="s">
        <v>1</v>
      </c>
      <c r="N419" s="145" t="s">
        <v>42</v>
      </c>
      <c r="P419" s="146">
        <f>O419*H419</f>
        <v>0</v>
      </c>
      <c r="Q419" s="146">
        <v>9.0620000000000006E-2</v>
      </c>
      <c r="R419" s="146">
        <f>Q419*H419</f>
        <v>0.95721906000000012</v>
      </c>
      <c r="S419" s="146">
        <v>0</v>
      </c>
      <c r="T419" s="147">
        <f>S419*H419</f>
        <v>0</v>
      </c>
      <c r="AR419" s="148" t="s">
        <v>271</v>
      </c>
      <c r="AT419" s="148" t="s">
        <v>266</v>
      </c>
      <c r="AU419" s="148" t="s">
        <v>89</v>
      </c>
      <c r="AY419" s="17" t="s">
        <v>264</v>
      </c>
      <c r="BE419" s="149">
        <f>IF(N419="základní",J419,0)</f>
        <v>0</v>
      </c>
      <c r="BF419" s="149">
        <f>IF(N419="snížená",J419,0)</f>
        <v>0</v>
      </c>
      <c r="BG419" s="149">
        <f>IF(N419="zákl. přenesená",J419,0)</f>
        <v>0</v>
      </c>
      <c r="BH419" s="149">
        <f>IF(N419="sníž. přenesená",J419,0)</f>
        <v>0</v>
      </c>
      <c r="BI419" s="149">
        <f>IF(N419="nulová",J419,0)</f>
        <v>0</v>
      </c>
      <c r="BJ419" s="17" t="s">
        <v>89</v>
      </c>
      <c r="BK419" s="149">
        <f>ROUND(I419*H419,2)</f>
        <v>0</v>
      </c>
      <c r="BL419" s="17" t="s">
        <v>271</v>
      </c>
      <c r="BM419" s="148" t="s">
        <v>680</v>
      </c>
    </row>
    <row r="420" spans="2:65" s="1" customFormat="1" ht="11.25">
      <c r="B420" s="32"/>
      <c r="D420" s="150" t="s">
        <v>273</v>
      </c>
      <c r="F420" s="151" t="s">
        <v>681</v>
      </c>
      <c r="I420" s="152"/>
      <c r="L420" s="32"/>
      <c r="M420" s="153"/>
      <c r="T420" s="56"/>
      <c r="AT420" s="17" t="s">
        <v>273</v>
      </c>
      <c r="AU420" s="17" t="s">
        <v>89</v>
      </c>
    </row>
    <row r="421" spans="2:65" s="12" customFormat="1" ht="11.25">
      <c r="B421" s="156"/>
      <c r="D421" s="154" t="s">
        <v>277</v>
      </c>
      <c r="E421" s="157" t="s">
        <v>1</v>
      </c>
      <c r="F421" s="158" t="s">
        <v>671</v>
      </c>
      <c r="H421" s="159">
        <v>10.563000000000001</v>
      </c>
      <c r="I421" s="160"/>
      <c r="L421" s="156"/>
      <c r="M421" s="161"/>
      <c r="T421" s="162"/>
      <c r="AT421" s="157" t="s">
        <v>277</v>
      </c>
      <c r="AU421" s="157" t="s">
        <v>89</v>
      </c>
      <c r="AV421" s="12" t="s">
        <v>89</v>
      </c>
      <c r="AW421" s="12" t="s">
        <v>32</v>
      </c>
      <c r="AX421" s="12" t="s">
        <v>76</v>
      </c>
      <c r="AY421" s="157" t="s">
        <v>264</v>
      </c>
    </row>
    <row r="422" spans="2:65" s="13" customFormat="1" ht="11.25">
      <c r="B422" s="163"/>
      <c r="D422" s="154" t="s">
        <v>277</v>
      </c>
      <c r="E422" s="164" t="s">
        <v>1</v>
      </c>
      <c r="F422" s="165" t="s">
        <v>279</v>
      </c>
      <c r="H422" s="166">
        <v>10.563000000000001</v>
      </c>
      <c r="I422" s="167"/>
      <c r="L422" s="163"/>
      <c r="M422" s="168"/>
      <c r="T422" s="169"/>
      <c r="AT422" s="164" t="s">
        <v>277</v>
      </c>
      <c r="AU422" s="164" t="s">
        <v>89</v>
      </c>
      <c r="AV422" s="13" t="s">
        <v>271</v>
      </c>
      <c r="AW422" s="13" t="s">
        <v>32</v>
      </c>
      <c r="AX422" s="13" t="s">
        <v>83</v>
      </c>
      <c r="AY422" s="164" t="s">
        <v>264</v>
      </c>
    </row>
    <row r="423" spans="2:65" s="1" customFormat="1" ht="16.5" customHeight="1">
      <c r="B423" s="136"/>
      <c r="C423" s="176" t="s">
        <v>682</v>
      </c>
      <c r="D423" s="176" t="s">
        <v>310</v>
      </c>
      <c r="E423" s="177" t="s">
        <v>683</v>
      </c>
      <c r="F423" s="178" t="s">
        <v>684</v>
      </c>
      <c r="G423" s="179" t="s">
        <v>341</v>
      </c>
      <c r="H423" s="180">
        <v>11.619</v>
      </c>
      <c r="I423" s="181"/>
      <c r="J423" s="182">
        <f>ROUND(I423*H423,2)</f>
        <v>0</v>
      </c>
      <c r="K423" s="178" t="s">
        <v>313</v>
      </c>
      <c r="L423" s="183"/>
      <c r="M423" s="184" t="s">
        <v>1</v>
      </c>
      <c r="N423" s="185" t="s">
        <v>42</v>
      </c>
      <c r="P423" s="146">
        <f>O423*H423</f>
        <v>0</v>
      </c>
      <c r="Q423" s="146">
        <v>0.152</v>
      </c>
      <c r="R423" s="146">
        <f>Q423*H423</f>
        <v>1.7660879999999999</v>
      </c>
      <c r="S423" s="146">
        <v>0</v>
      </c>
      <c r="T423" s="147">
        <f>S423*H423</f>
        <v>0</v>
      </c>
      <c r="AR423" s="148" t="s">
        <v>314</v>
      </c>
      <c r="AT423" s="148" t="s">
        <v>310</v>
      </c>
      <c r="AU423" s="148" t="s">
        <v>89</v>
      </c>
      <c r="AY423" s="17" t="s">
        <v>264</v>
      </c>
      <c r="BE423" s="149">
        <f>IF(N423="základní",J423,0)</f>
        <v>0</v>
      </c>
      <c r="BF423" s="149">
        <f>IF(N423="snížená",J423,0)</f>
        <v>0</v>
      </c>
      <c r="BG423" s="149">
        <f>IF(N423="zákl. přenesená",J423,0)</f>
        <v>0</v>
      </c>
      <c r="BH423" s="149">
        <f>IF(N423="sníž. přenesená",J423,0)</f>
        <v>0</v>
      </c>
      <c r="BI423" s="149">
        <f>IF(N423="nulová",J423,0)</f>
        <v>0</v>
      </c>
      <c r="BJ423" s="17" t="s">
        <v>89</v>
      </c>
      <c r="BK423" s="149">
        <f>ROUND(I423*H423,2)</f>
        <v>0</v>
      </c>
      <c r="BL423" s="17" t="s">
        <v>271</v>
      </c>
      <c r="BM423" s="148" t="s">
        <v>685</v>
      </c>
    </row>
    <row r="424" spans="2:65" s="1" customFormat="1" ht="19.5">
      <c r="B424" s="32"/>
      <c r="D424" s="154" t="s">
        <v>275</v>
      </c>
      <c r="F424" s="155" t="s">
        <v>686</v>
      </c>
      <c r="I424" s="152"/>
      <c r="L424" s="32"/>
      <c r="M424" s="153"/>
      <c r="T424" s="56"/>
      <c r="AT424" s="17" t="s">
        <v>275</v>
      </c>
      <c r="AU424" s="17" t="s">
        <v>89</v>
      </c>
    </row>
    <row r="425" spans="2:65" s="12" customFormat="1" ht="11.25">
      <c r="B425" s="156"/>
      <c r="D425" s="154" t="s">
        <v>277</v>
      </c>
      <c r="F425" s="158" t="s">
        <v>687</v>
      </c>
      <c r="H425" s="159">
        <v>11.619</v>
      </c>
      <c r="I425" s="160"/>
      <c r="L425" s="156"/>
      <c r="M425" s="161"/>
      <c r="T425" s="162"/>
      <c r="AT425" s="157" t="s">
        <v>277</v>
      </c>
      <c r="AU425" s="157" t="s">
        <v>89</v>
      </c>
      <c r="AV425" s="12" t="s">
        <v>89</v>
      </c>
      <c r="AW425" s="12" t="s">
        <v>3</v>
      </c>
      <c r="AX425" s="12" t="s">
        <v>83</v>
      </c>
      <c r="AY425" s="157" t="s">
        <v>264</v>
      </c>
    </row>
    <row r="426" spans="2:65" s="1" customFormat="1" ht="24.2" customHeight="1">
      <c r="B426" s="136"/>
      <c r="C426" s="137" t="s">
        <v>688</v>
      </c>
      <c r="D426" s="137" t="s">
        <v>266</v>
      </c>
      <c r="E426" s="138" t="s">
        <v>689</v>
      </c>
      <c r="F426" s="139" t="s">
        <v>690</v>
      </c>
      <c r="G426" s="140" t="s">
        <v>341</v>
      </c>
      <c r="H426" s="141">
        <v>83.9</v>
      </c>
      <c r="I426" s="142"/>
      <c r="J426" s="143">
        <f>ROUND(I426*H426,2)</f>
        <v>0</v>
      </c>
      <c r="K426" s="139" t="s">
        <v>270</v>
      </c>
      <c r="L426" s="32"/>
      <c r="M426" s="144" t="s">
        <v>1</v>
      </c>
      <c r="N426" s="145" t="s">
        <v>42</v>
      </c>
      <c r="P426" s="146">
        <f>O426*H426</f>
        <v>0</v>
      </c>
      <c r="Q426" s="146">
        <v>0.10100000000000001</v>
      </c>
      <c r="R426" s="146">
        <f>Q426*H426</f>
        <v>8.4739000000000004</v>
      </c>
      <c r="S426" s="146">
        <v>0</v>
      </c>
      <c r="T426" s="147">
        <f>S426*H426</f>
        <v>0</v>
      </c>
      <c r="AR426" s="148" t="s">
        <v>271</v>
      </c>
      <c r="AT426" s="148" t="s">
        <v>266</v>
      </c>
      <c r="AU426" s="148" t="s">
        <v>89</v>
      </c>
      <c r="AY426" s="17" t="s">
        <v>264</v>
      </c>
      <c r="BE426" s="149">
        <f>IF(N426="základní",J426,0)</f>
        <v>0</v>
      </c>
      <c r="BF426" s="149">
        <f>IF(N426="snížená",J426,0)</f>
        <v>0</v>
      </c>
      <c r="BG426" s="149">
        <f>IF(N426="zákl. přenesená",J426,0)</f>
        <v>0</v>
      </c>
      <c r="BH426" s="149">
        <f>IF(N426="sníž. přenesená",J426,0)</f>
        <v>0</v>
      </c>
      <c r="BI426" s="149">
        <f>IF(N426="nulová",J426,0)</f>
        <v>0</v>
      </c>
      <c r="BJ426" s="17" t="s">
        <v>89</v>
      </c>
      <c r="BK426" s="149">
        <f>ROUND(I426*H426,2)</f>
        <v>0</v>
      </c>
      <c r="BL426" s="17" t="s">
        <v>271</v>
      </c>
      <c r="BM426" s="148" t="s">
        <v>691</v>
      </c>
    </row>
    <row r="427" spans="2:65" s="1" customFormat="1" ht="11.25">
      <c r="B427" s="32"/>
      <c r="D427" s="150" t="s">
        <v>273</v>
      </c>
      <c r="F427" s="151" t="s">
        <v>692</v>
      </c>
      <c r="I427" s="152"/>
      <c r="L427" s="32"/>
      <c r="M427" s="153"/>
      <c r="T427" s="56"/>
      <c r="AT427" s="17" t="s">
        <v>273</v>
      </c>
      <c r="AU427" s="17" t="s">
        <v>89</v>
      </c>
    </row>
    <row r="428" spans="2:65" s="12" customFormat="1" ht="11.25">
      <c r="B428" s="156"/>
      <c r="D428" s="154" t="s">
        <v>277</v>
      </c>
      <c r="E428" s="157" t="s">
        <v>1</v>
      </c>
      <c r="F428" s="158" t="s">
        <v>670</v>
      </c>
      <c r="H428" s="159">
        <v>83.9</v>
      </c>
      <c r="I428" s="160"/>
      <c r="L428" s="156"/>
      <c r="M428" s="161"/>
      <c r="T428" s="162"/>
      <c r="AT428" s="157" t="s">
        <v>277</v>
      </c>
      <c r="AU428" s="157" t="s">
        <v>89</v>
      </c>
      <c r="AV428" s="12" t="s">
        <v>89</v>
      </c>
      <c r="AW428" s="12" t="s">
        <v>32</v>
      </c>
      <c r="AX428" s="12" t="s">
        <v>76</v>
      </c>
      <c r="AY428" s="157" t="s">
        <v>264</v>
      </c>
    </row>
    <row r="429" spans="2:65" s="13" customFormat="1" ht="11.25">
      <c r="B429" s="163"/>
      <c r="D429" s="154" t="s">
        <v>277</v>
      </c>
      <c r="E429" s="164" t="s">
        <v>1</v>
      </c>
      <c r="F429" s="165" t="s">
        <v>279</v>
      </c>
      <c r="H429" s="166">
        <v>83.9</v>
      </c>
      <c r="I429" s="167"/>
      <c r="L429" s="163"/>
      <c r="M429" s="168"/>
      <c r="T429" s="169"/>
      <c r="AT429" s="164" t="s">
        <v>277</v>
      </c>
      <c r="AU429" s="164" t="s">
        <v>89</v>
      </c>
      <c r="AV429" s="13" t="s">
        <v>271</v>
      </c>
      <c r="AW429" s="13" t="s">
        <v>32</v>
      </c>
      <c r="AX429" s="13" t="s">
        <v>83</v>
      </c>
      <c r="AY429" s="164" t="s">
        <v>264</v>
      </c>
    </row>
    <row r="430" spans="2:65" s="1" customFormat="1" ht="16.5" customHeight="1">
      <c r="B430" s="136"/>
      <c r="C430" s="176" t="s">
        <v>693</v>
      </c>
      <c r="D430" s="176" t="s">
        <v>310</v>
      </c>
      <c r="E430" s="177" t="s">
        <v>694</v>
      </c>
      <c r="F430" s="178" t="s">
        <v>695</v>
      </c>
      <c r="G430" s="179" t="s">
        <v>341</v>
      </c>
      <c r="H430" s="180">
        <v>92.29</v>
      </c>
      <c r="I430" s="181"/>
      <c r="J430" s="182">
        <f>ROUND(I430*H430,2)</f>
        <v>0</v>
      </c>
      <c r="K430" s="178" t="s">
        <v>313</v>
      </c>
      <c r="L430" s="183"/>
      <c r="M430" s="184" t="s">
        <v>1</v>
      </c>
      <c r="N430" s="185" t="s">
        <v>42</v>
      </c>
      <c r="P430" s="146">
        <f>O430*H430</f>
        <v>0</v>
      </c>
      <c r="Q430" s="146">
        <v>0.13500000000000001</v>
      </c>
      <c r="R430" s="146">
        <f>Q430*H430</f>
        <v>12.459150000000001</v>
      </c>
      <c r="S430" s="146">
        <v>0</v>
      </c>
      <c r="T430" s="147">
        <f>S430*H430</f>
        <v>0</v>
      </c>
      <c r="AR430" s="148" t="s">
        <v>314</v>
      </c>
      <c r="AT430" s="148" t="s">
        <v>310</v>
      </c>
      <c r="AU430" s="148" t="s">
        <v>89</v>
      </c>
      <c r="AY430" s="17" t="s">
        <v>264</v>
      </c>
      <c r="BE430" s="149">
        <f>IF(N430="základní",J430,0)</f>
        <v>0</v>
      </c>
      <c r="BF430" s="149">
        <f>IF(N430="snížená",J430,0)</f>
        <v>0</v>
      </c>
      <c r="BG430" s="149">
        <f>IF(N430="zákl. přenesená",J430,0)</f>
        <v>0</v>
      </c>
      <c r="BH430" s="149">
        <f>IF(N430="sníž. přenesená",J430,0)</f>
        <v>0</v>
      </c>
      <c r="BI430" s="149">
        <f>IF(N430="nulová",J430,0)</f>
        <v>0</v>
      </c>
      <c r="BJ430" s="17" t="s">
        <v>89</v>
      </c>
      <c r="BK430" s="149">
        <f>ROUND(I430*H430,2)</f>
        <v>0</v>
      </c>
      <c r="BL430" s="17" t="s">
        <v>271</v>
      </c>
      <c r="BM430" s="148" t="s">
        <v>696</v>
      </c>
    </row>
    <row r="431" spans="2:65" s="12" customFormat="1" ht="11.25">
      <c r="B431" s="156"/>
      <c r="D431" s="154" t="s">
        <v>277</v>
      </c>
      <c r="F431" s="158" t="s">
        <v>697</v>
      </c>
      <c r="H431" s="159">
        <v>92.29</v>
      </c>
      <c r="I431" s="160"/>
      <c r="L431" s="156"/>
      <c r="M431" s="161"/>
      <c r="T431" s="162"/>
      <c r="AT431" s="157" t="s">
        <v>277</v>
      </c>
      <c r="AU431" s="157" t="s">
        <v>89</v>
      </c>
      <c r="AV431" s="12" t="s">
        <v>89</v>
      </c>
      <c r="AW431" s="12" t="s">
        <v>3</v>
      </c>
      <c r="AX431" s="12" t="s">
        <v>83</v>
      </c>
      <c r="AY431" s="157" t="s">
        <v>264</v>
      </c>
    </row>
    <row r="432" spans="2:65" s="11" customFormat="1" ht="22.9" customHeight="1">
      <c r="B432" s="124"/>
      <c r="D432" s="125" t="s">
        <v>75</v>
      </c>
      <c r="E432" s="134" t="s">
        <v>303</v>
      </c>
      <c r="F432" s="134" t="s">
        <v>698</v>
      </c>
      <c r="I432" s="127"/>
      <c r="J432" s="135">
        <f>BK432</f>
        <v>0</v>
      </c>
      <c r="L432" s="124"/>
      <c r="M432" s="129"/>
      <c r="P432" s="130">
        <f>SUM(P433:P581)</f>
        <v>0</v>
      </c>
      <c r="R432" s="130">
        <f>SUM(R433:R581)</f>
        <v>252.73946484000001</v>
      </c>
      <c r="T432" s="131">
        <f>SUM(T433:T581)</f>
        <v>4.9010000000000004E-4</v>
      </c>
      <c r="AR432" s="125" t="s">
        <v>83</v>
      </c>
      <c r="AT432" s="132" t="s">
        <v>75</v>
      </c>
      <c r="AU432" s="132" t="s">
        <v>83</v>
      </c>
      <c r="AY432" s="125" t="s">
        <v>264</v>
      </c>
      <c r="BK432" s="133">
        <f>SUM(BK433:BK581)</f>
        <v>0</v>
      </c>
    </row>
    <row r="433" spans="2:65" s="1" customFormat="1" ht="16.5" customHeight="1">
      <c r="B433" s="136"/>
      <c r="C433" s="137" t="s">
        <v>699</v>
      </c>
      <c r="D433" s="137" t="s">
        <v>266</v>
      </c>
      <c r="E433" s="138" t="s">
        <v>700</v>
      </c>
      <c r="F433" s="139" t="s">
        <v>701</v>
      </c>
      <c r="G433" s="140" t="s">
        <v>341</v>
      </c>
      <c r="H433" s="141">
        <v>84.875</v>
      </c>
      <c r="I433" s="142"/>
      <c r="J433" s="143">
        <f>ROUND(I433*H433,2)</f>
        <v>0</v>
      </c>
      <c r="K433" s="139" t="s">
        <v>270</v>
      </c>
      <c r="L433" s="32"/>
      <c r="M433" s="144" t="s">
        <v>1</v>
      </c>
      <c r="N433" s="145" t="s">
        <v>42</v>
      </c>
      <c r="P433" s="146">
        <f>O433*H433</f>
        <v>0</v>
      </c>
      <c r="Q433" s="146">
        <v>2.5999999999999998E-4</v>
      </c>
      <c r="R433" s="146">
        <f>Q433*H433</f>
        <v>2.2067499999999997E-2</v>
      </c>
      <c r="S433" s="146">
        <v>0</v>
      </c>
      <c r="T433" s="147">
        <f>S433*H433</f>
        <v>0</v>
      </c>
      <c r="AR433" s="148" t="s">
        <v>271</v>
      </c>
      <c r="AT433" s="148" t="s">
        <v>266</v>
      </c>
      <c r="AU433" s="148" t="s">
        <v>89</v>
      </c>
      <c r="AY433" s="17" t="s">
        <v>264</v>
      </c>
      <c r="BE433" s="149">
        <f>IF(N433="základní",J433,0)</f>
        <v>0</v>
      </c>
      <c r="BF433" s="149">
        <f>IF(N433="snížená",J433,0)</f>
        <v>0</v>
      </c>
      <c r="BG433" s="149">
        <f>IF(N433="zákl. přenesená",J433,0)</f>
        <v>0</v>
      </c>
      <c r="BH433" s="149">
        <f>IF(N433="sníž. přenesená",J433,0)</f>
        <v>0</v>
      </c>
      <c r="BI433" s="149">
        <f>IF(N433="nulová",J433,0)</f>
        <v>0</v>
      </c>
      <c r="BJ433" s="17" t="s">
        <v>89</v>
      </c>
      <c r="BK433" s="149">
        <f>ROUND(I433*H433,2)</f>
        <v>0</v>
      </c>
      <c r="BL433" s="17" t="s">
        <v>271</v>
      </c>
      <c r="BM433" s="148" t="s">
        <v>702</v>
      </c>
    </row>
    <row r="434" spans="2:65" s="1" customFormat="1" ht="11.25">
      <c r="B434" s="32"/>
      <c r="D434" s="150" t="s">
        <v>273</v>
      </c>
      <c r="F434" s="151" t="s">
        <v>703</v>
      </c>
      <c r="I434" s="152"/>
      <c r="L434" s="32"/>
      <c r="M434" s="153"/>
      <c r="T434" s="56"/>
      <c r="AT434" s="17" t="s">
        <v>273</v>
      </c>
      <c r="AU434" s="17" t="s">
        <v>89</v>
      </c>
    </row>
    <row r="435" spans="2:65" s="12" customFormat="1" ht="11.25">
      <c r="B435" s="156"/>
      <c r="D435" s="154" t="s">
        <v>277</v>
      </c>
      <c r="E435" s="157" t="s">
        <v>1</v>
      </c>
      <c r="F435" s="158" t="s">
        <v>704</v>
      </c>
      <c r="H435" s="159">
        <v>84.875</v>
      </c>
      <c r="I435" s="160"/>
      <c r="L435" s="156"/>
      <c r="M435" s="161"/>
      <c r="T435" s="162"/>
      <c r="AT435" s="157" t="s">
        <v>277</v>
      </c>
      <c r="AU435" s="157" t="s">
        <v>89</v>
      </c>
      <c r="AV435" s="12" t="s">
        <v>89</v>
      </c>
      <c r="AW435" s="12" t="s">
        <v>32</v>
      </c>
      <c r="AX435" s="12" t="s">
        <v>76</v>
      </c>
      <c r="AY435" s="157" t="s">
        <v>264</v>
      </c>
    </row>
    <row r="436" spans="2:65" s="13" customFormat="1" ht="11.25">
      <c r="B436" s="163"/>
      <c r="D436" s="154" t="s">
        <v>277</v>
      </c>
      <c r="E436" s="164" t="s">
        <v>1</v>
      </c>
      <c r="F436" s="165" t="s">
        <v>279</v>
      </c>
      <c r="H436" s="166">
        <v>84.875</v>
      </c>
      <c r="I436" s="167"/>
      <c r="L436" s="163"/>
      <c r="M436" s="168"/>
      <c r="T436" s="169"/>
      <c r="AT436" s="164" t="s">
        <v>277</v>
      </c>
      <c r="AU436" s="164" t="s">
        <v>89</v>
      </c>
      <c r="AV436" s="13" t="s">
        <v>271</v>
      </c>
      <c r="AW436" s="13" t="s">
        <v>32</v>
      </c>
      <c r="AX436" s="13" t="s">
        <v>83</v>
      </c>
      <c r="AY436" s="164" t="s">
        <v>264</v>
      </c>
    </row>
    <row r="437" spans="2:65" s="1" customFormat="1" ht="16.5" customHeight="1">
      <c r="B437" s="136"/>
      <c r="C437" s="137" t="s">
        <v>705</v>
      </c>
      <c r="D437" s="137" t="s">
        <v>266</v>
      </c>
      <c r="E437" s="138" t="s">
        <v>706</v>
      </c>
      <c r="F437" s="139" t="s">
        <v>707</v>
      </c>
      <c r="G437" s="140" t="s">
        <v>341</v>
      </c>
      <c r="H437" s="141">
        <v>84.875</v>
      </c>
      <c r="I437" s="142"/>
      <c r="J437" s="143">
        <f>ROUND(I437*H437,2)</f>
        <v>0</v>
      </c>
      <c r="K437" s="139" t="s">
        <v>270</v>
      </c>
      <c r="L437" s="32"/>
      <c r="M437" s="144" t="s">
        <v>1</v>
      </c>
      <c r="N437" s="145" t="s">
        <v>42</v>
      </c>
      <c r="P437" s="146">
        <f>O437*H437</f>
        <v>0</v>
      </c>
      <c r="Q437" s="146">
        <v>1.103E-2</v>
      </c>
      <c r="R437" s="146">
        <f>Q437*H437</f>
        <v>0.93617125000000001</v>
      </c>
      <c r="S437" s="146">
        <v>0</v>
      </c>
      <c r="T437" s="147">
        <f>S437*H437</f>
        <v>0</v>
      </c>
      <c r="AR437" s="148" t="s">
        <v>271</v>
      </c>
      <c r="AT437" s="148" t="s">
        <v>266</v>
      </c>
      <c r="AU437" s="148" t="s">
        <v>89</v>
      </c>
      <c r="AY437" s="17" t="s">
        <v>264</v>
      </c>
      <c r="BE437" s="149">
        <f>IF(N437="základní",J437,0)</f>
        <v>0</v>
      </c>
      <c r="BF437" s="149">
        <f>IF(N437="snížená",J437,0)</f>
        <v>0</v>
      </c>
      <c r="BG437" s="149">
        <f>IF(N437="zákl. přenesená",J437,0)</f>
        <v>0</v>
      </c>
      <c r="BH437" s="149">
        <f>IF(N437="sníž. přenesená",J437,0)</f>
        <v>0</v>
      </c>
      <c r="BI437" s="149">
        <f>IF(N437="nulová",J437,0)</f>
        <v>0</v>
      </c>
      <c r="BJ437" s="17" t="s">
        <v>89</v>
      </c>
      <c r="BK437" s="149">
        <f>ROUND(I437*H437,2)</f>
        <v>0</v>
      </c>
      <c r="BL437" s="17" t="s">
        <v>271</v>
      </c>
      <c r="BM437" s="148" t="s">
        <v>708</v>
      </c>
    </row>
    <row r="438" spans="2:65" s="1" customFormat="1" ht="11.25">
      <c r="B438" s="32"/>
      <c r="D438" s="150" t="s">
        <v>273</v>
      </c>
      <c r="F438" s="151" t="s">
        <v>709</v>
      </c>
      <c r="I438" s="152"/>
      <c r="L438" s="32"/>
      <c r="M438" s="153"/>
      <c r="T438" s="56"/>
      <c r="AT438" s="17" t="s">
        <v>273</v>
      </c>
      <c r="AU438" s="17" t="s">
        <v>89</v>
      </c>
    </row>
    <row r="439" spans="2:65" s="1" customFormat="1" ht="16.5" customHeight="1">
      <c r="B439" s="136"/>
      <c r="C439" s="137" t="s">
        <v>710</v>
      </c>
      <c r="D439" s="137" t="s">
        <v>266</v>
      </c>
      <c r="E439" s="138" t="s">
        <v>711</v>
      </c>
      <c r="F439" s="139" t="s">
        <v>712</v>
      </c>
      <c r="G439" s="140" t="s">
        <v>341</v>
      </c>
      <c r="H439" s="141">
        <v>48.610999999999997</v>
      </c>
      <c r="I439" s="142"/>
      <c r="J439" s="143">
        <f>ROUND(I439*H439,2)</f>
        <v>0</v>
      </c>
      <c r="K439" s="139" t="s">
        <v>270</v>
      </c>
      <c r="L439" s="32"/>
      <c r="M439" s="144" t="s">
        <v>1</v>
      </c>
      <c r="N439" s="145" t="s">
        <v>42</v>
      </c>
      <c r="P439" s="146">
        <f>O439*H439</f>
        <v>0</v>
      </c>
      <c r="Q439" s="146">
        <v>7.3499999999999998E-3</v>
      </c>
      <c r="R439" s="146">
        <f>Q439*H439</f>
        <v>0.35729084999999999</v>
      </c>
      <c r="S439" s="146">
        <v>0</v>
      </c>
      <c r="T439" s="147">
        <f>S439*H439</f>
        <v>0</v>
      </c>
      <c r="AR439" s="148" t="s">
        <v>271</v>
      </c>
      <c r="AT439" s="148" t="s">
        <v>266</v>
      </c>
      <c r="AU439" s="148" t="s">
        <v>89</v>
      </c>
      <c r="AY439" s="17" t="s">
        <v>264</v>
      </c>
      <c r="BE439" s="149">
        <f>IF(N439="základní",J439,0)</f>
        <v>0</v>
      </c>
      <c r="BF439" s="149">
        <f>IF(N439="snížená",J439,0)</f>
        <v>0</v>
      </c>
      <c r="BG439" s="149">
        <f>IF(N439="zákl. přenesená",J439,0)</f>
        <v>0</v>
      </c>
      <c r="BH439" s="149">
        <f>IF(N439="sníž. přenesená",J439,0)</f>
        <v>0</v>
      </c>
      <c r="BI439" s="149">
        <f>IF(N439="nulová",J439,0)</f>
        <v>0</v>
      </c>
      <c r="BJ439" s="17" t="s">
        <v>89</v>
      </c>
      <c r="BK439" s="149">
        <f>ROUND(I439*H439,2)</f>
        <v>0</v>
      </c>
      <c r="BL439" s="17" t="s">
        <v>271</v>
      </c>
      <c r="BM439" s="148" t="s">
        <v>713</v>
      </c>
    </row>
    <row r="440" spans="2:65" s="1" customFormat="1" ht="11.25">
      <c r="B440" s="32"/>
      <c r="D440" s="150" t="s">
        <v>273</v>
      </c>
      <c r="F440" s="151" t="s">
        <v>714</v>
      </c>
      <c r="I440" s="152"/>
      <c r="L440" s="32"/>
      <c r="M440" s="153"/>
      <c r="T440" s="56"/>
      <c r="AT440" s="17" t="s">
        <v>273</v>
      </c>
      <c r="AU440" s="17" t="s">
        <v>89</v>
      </c>
    </row>
    <row r="441" spans="2:65" s="12" customFormat="1" ht="11.25">
      <c r="B441" s="156"/>
      <c r="D441" s="154" t="s">
        <v>277</v>
      </c>
      <c r="E441" s="157" t="s">
        <v>1</v>
      </c>
      <c r="F441" s="158" t="s">
        <v>715</v>
      </c>
      <c r="H441" s="159">
        <v>48.610999999999997</v>
      </c>
      <c r="I441" s="160"/>
      <c r="L441" s="156"/>
      <c r="M441" s="161"/>
      <c r="T441" s="162"/>
      <c r="AT441" s="157" t="s">
        <v>277</v>
      </c>
      <c r="AU441" s="157" t="s">
        <v>89</v>
      </c>
      <c r="AV441" s="12" t="s">
        <v>89</v>
      </c>
      <c r="AW441" s="12" t="s">
        <v>32</v>
      </c>
      <c r="AX441" s="12" t="s">
        <v>76</v>
      </c>
      <c r="AY441" s="157" t="s">
        <v>264</v>
      </c>
    </row>
    <row r="442" spans="2:65" s="13" customFormat="1" ht="11.25">
      <c r="B442" s="163"/>
      <c r="D442" s="154" t="s">
        <v>277</v>
      </c>
      <c r="E442" s="164" t="s">
        <v>1</v>
      </c>
      <c r="F442" s="165" t="s">
        <v>279</v>
      </c>
      <c r="H442" s="166">
        <v>48.610999999999997</v>
      </c>
      <c r="I442" s="167"/>
      <c r="L442" s="163"/>
      <c r="M442" s="168"/>
      <c r="T442" s="169"/>
      <c r="AT442" s="164" t="s">
        <v>277</v>
      </c>
      <c r="AU442" s="164" t="s">
        <v>89</v>
      </c>
      <c r="AV442" s="13" t="s">
        <v>271</v>
      </c>
      <c r="AW442" s="13" t="s">
        <v>32</v>
      </c>
      <c r="AX442" s="13" t="s">
        <v>83</v>
      </c>
      <c r="AY442" s="164" t="s">
        <v>264</v>
      </c>
    </row>
    <row r="443" spans="2:65" s="1" customFormat="1" ht="16.5" customHeight="1">
      <c r="B443" s="136"/>
      <c r="C443" s="137" t="s">
        <v>716</v>
      </c>
      <c r="D443" s="137" t="s">
        <v>266</v>
      </c>
      <c r="E443" s="138" t="s">
        <v>717</v>
      </c>
      <c r="F443" s="139" t="s">
        <v>718</v>
      </c>
      <c r="G443" s="140" t="s">
        <v>341</v>
      </c>
      <c r="H443" s="141">
        <v>778.72699999999998</v>
      </c>
      <c r="I443" s="142"/>
      <c r="J443" s="143">
        <f>ROUND(I443*H443,2)</f>
        <v>0</v>
      </c>
      <c r="K443" s="139" t="s">
        <v>270</v>
      </c>
      <c r="L443" s="32"/>
      <c r="M443" s="144" t="s">
        <v>1</v>
      </c>
      <c r="N443" s="145" t="s">
        <v>42</v>
      </c>
      <c r="P443" s="146">
        <f>O443*H443</f>
        <v>0</v>
      </c>
      <c r="Q443" s="146">
        <v>2.5999999999999998E-4</v>
      </c>
      <c r="R443" s="146">
        <f>Q443*H443</f>
        <v>0.20246901999999997</v>
      </c>
      <c r="S443" s="146">
        <v>0</v>
      </c>
      <c r="T443" s="147">
        <f>S443*H443</f>
        <v>0</v>
      </c>
      <c r="AR443" s="148" t="s">
        <v>271</v>
      </c>
      <c r="AT443" s="148" t="s">
        <v>266</v>
      </c>
      <c r="AU443" s="148" t="s">
        <v>89</v>
      </c>
      <c r="AY443" s="17" t="s">
        <v>264</v>
      </c>
      <c r="BE443" s="149">
        <f>IF(N443="základní",J443,0)</f>
        <v>0</v>
      </c>
      <c r="BF443" s="149">
        <f>IF(N443="snížená",J443,0)</f>
        <v>0</v>
      </c>
      <c r="BG443" s="149">
        <f>IF(N443="zákl. přenesená",J443,0)</f>
        <v>0</v>
      </c>
      <c r="BH443" s="149">
        <f>IF(N443="sníž. přenesená",J443,0)</f>
        <v>0</v>
      </c>
      <c r="BI443" s="149">
        <f>IF(N443="nulová",J443,0)</f>
        <v>0</v>
      </c>
      <c r="BJ443" s="17" t="s">
        <v>89</v>
      </c>
      <c r="BK443" s="149">
        <f>ROUND(I443*H443,2)</f>
        <v>0</v>
      </c>
      <c r="BL443" s="17" t="s">
        <v>271</v>
      </c>
      <c r="BM443" s="148" t="s">
        <v>719</v>
      </c>
    </row>
    <row r="444" spans="2:65" s="1" customFormat="1" ht="11.25">
      <c r="B444" s="32"/>
      <c r="D444" s="150" t="s">
        <v>273</v>
      </c>
      <c r="F444" s="151" t="s">
        <v>720</v>
      </c>
      <c r="I444" s="152"/>
      <c r="L444" s="32"/>
      <c r="M444" s="153"/>
      <c r="T444" s="56"/>
      <c r="AT444" s="17" t="s">
        <v>273</v>
      </c>
      <c r="AU444" s="17" t="s">
        <v>89</v>
      </c>
    </row>
    <row r="445" spans="2:65" s="14" customFormat="1" ht="11.25">
      <c r="B445" s="170"/>
      <c r="D445" s="154" t="s">
        <v>277</v>
      </c>
      <c r="E445" s="171" t="s">
        <v>1</v>
      </c>
      <c r="F445" s="172" t="s">
        <v>721</v>
      </c>
      <c r="H445" s="171" t="s">
        <v>1</v>
      </c>
      <c r="I445" s="173"/>
      <c r="L445" s="170"/>
      <c r="M445" s="174"/>
      <c r="T445" s="175"/>
      <c r="AT445" s="171" t="s">
        <v>277</v>
      </c>
      <c r="AU445" s="171" t="s">
        <v>89</v>
      </c>
      <c r="AV445" s="14" t="s">
        <v>83</v>
      </c>
      <c r="AW445" s="14" t="s">
        <v>32</v>
      </c>
      <c r="AX445" s="14" t="s">
        <v>76</v>
      </c>
      <c r="AY445" s="171" t="s">
        <v>264</v>
      </c>
    </row>
    <row r="446" spans="2:65" s="12" customFormat="1" ht="11.25">
      <c r="B446" s="156"/>
      <c r="D446" s="154" t="s">
        <v>277</v>
      </c>
      <c r="E446" s="157" t="s">
        <v>1</v>
      </c>
      <c r="F446" s="158" t="s">
        <v>722</v>
      </c>
      <c r="H446" s="159">
        <v>912.21299999999997</v>
      </c>
      <c r="I446" s="160"/>
      <c r="L446" s="156"/>
      <c r="M446" s="161"/>
      <c r="T446" s="162"/>
      <c r="AT446" s="157" t="s">
        <v>277</v>
      </c>
      <c r="AU446" s="157" t="s">
        <v>89</v>
      </c>
      <c r="AV446" s="12" t="s">
        <v>89</v>
      </c>
      <c r="AW446" s="12" t="s">
        <v>32</v>
      </c>
      <c r="AX446" s="12" t="s">
        <v>76</v>
      </c>
      <c r="AY446" s="157" t="s">
        <v>264</v>
      </c>
    </row>
    <row r="447" spans="2:65" s="12" customFormat="1" ht="11.25">
      <c r="B447" s="156"/>
      <c r="D447" s="154" t="s">
        <v>277</v>
      </c>
      <c r="E447" s="157" t="s">
        <v>1</v>
      </c>
      <c r="F447" s="158" t="s">
        <v>723</v>
      </c>
      <c r="H447" s="159">
        <v>-133.48599999999999</v>
      </c>
      <c r="I447" s="160"/>
      <c r="L447" s="156"/>
      <c r="M447" s="161"/>
      <c r="T447" s="162"/>
      <c r="AT447" s="157" t="s">
        <v>277</v>
      </c>
      <c r="AU447" s="157" t="s">
        <v>89</v>
      </c>
      <c r="AV447" s="12" t="s">
        <v>89</v>
      </c>
      <c r="AW447" s="12" t="s">
        <v>32</v>
      </c>
      <c r="AX447" s="12" t="s">
        <v>76</v>
      </c>
      <c r="AY447" s="157" t="s">
        <v>264</v>
      </c>
    </row>
    <row r="448" spans="2:65" s="13" customFormat="1" ht="11.25">
      <c r="B448" s="163"/>
      <c r="D448" s="154" t="s">
        <v>277</v>
      </c>
      <c r="E448" s="164" t="s">
        <v>1</v>
      </c>
      <c r="F448" s="165" t="s">
        <v>279</v>
      </c>
      <c r="H448" s="166">
        <v>778.72699999999998</v>
      </c>
      <c r="I448" s="167"/>
      <c r="L448" s="163"/>
      <c r="M448" s="168"/>
      <c r="T448" s="169"/>
      <c r="AT448" s="164" t="s">
        <v>277</v>
      </c>
      <c r="AU448" s="164" t="s">
        <v>89</v>
      </c>
      <c r="AV448" s="13" t="s">
        <v>271</v>
      </c>
      <c r="AW448" s="13" t="s">
        <v>32</v>
      </c>
      <c r="AX448" s="13" t="s">
        <v>83</v>
      </c>
      <c r="AY448" s="164" t="s">
        <v>264</v>
      </c>
    </row>
    <row r="449" spans="2:65" s="1" customFormat="1" ht="16.5" customHeight="1">
      <c r="B449" s="136"/>
      <c r="C449" s="137" t="s">
        <v>724</v>
      </c>
      <c r="D449" s="137" t="s">
        <v>266</v>
      </c>
      <c r="E449" s="138" t="s">
        <v>725</v>
      </c>
      <c r="F449" s="139" t="s">
        <v>726</v>
      </c>
      <c r="G449" s="140" t="s">
        <v>341</v>
      </c>
      <c r="H449" s="141">
        <v>91.221000000000004</v>
      </c>
      <c r="I449" s="142"/>
      <c r="J449" s="143">
        <f>ROUND(I449*H449,2)</f>
        <v>0</v>
      </c>
      <c r="K449" s="139" t="s">
        <v>270</v>
      </c>
      <c r="L449" s="32"/>
      <c r="M449" s="144" t="s">
        <v>1</v>
      </c>
      <c r="N449" s="145" t="s">
        <v>42</v>
      </c>
      <c r="P449" s="146">
        <f>O449*H449</f>
        <v>0</v>
      </c>
      <c r="Q449" s="146">
        <v>5.6000000000000001E-2</v>
      </c>
      <c r="R449" s="146">
        <f>Q449*H449</f>
        <v>5.1083760000000007</v>
      </c>
      <c r="S449" s="146">
        <v>0</v>
      </c>
      <c r="T449" s="147">
        <f>S449*H449</f>
        <v>0</v>
      </c>
      <c r="AR449" s="148" t="s">
        <v>271</v>
      </c>
      <c r="AT449" s="148" t="s">
        <v>266</v>
      </c>
      <c r="AU449" s="148" t="s">
        <v>89</v>
      </c>
      <c r="AY449" s="17" t="s">
        <v>264</v>
      </c>
      <c r="BE449" s="149">
        <f>IF(N449="základní",J449,0)</f>
        <v>0</v>
      </c>
      <c r="BF449" s="149">
        <f>IF(N449="snížená",J449,0)</f>
        <v>0</v>
      </c>
      <c r="BG449" s="149">
        <f>IF(N449="zákl. přenesená",J449,0)</f>
        <v>0</v>
      </c>
      <c r="BH449" s="149">
        <f>IF(N449="sníž. přenesená",J449,0)</f>
        <v>0</v>
      </c>
      <c r="BI449" s="149">
        <f>IF(N449="nulová",J449,0)</f>
        <v>0</v>
      </c>
      <c r="BJ449" s="17" t="s">
        <v>89</v>
      </c>
      <c r="BK449" s="149">
        <f>ROUND(I449*H449,2)</f>
        <v>0</v>
      </c>
      <c r="BL449" s="17" t="s">
        <v>271</v>
      </c>
      <c r="BM449" s="148" t="s">
        <v>727</v>
      </c>
    </row>
    <row r="450" spans="2:65" s="1" customFormat="1" ht="11.25">
      <c r="B450" s="32"/>
      <c r="D450" s="150" t="s">
        <v>273</v>
      </c>
      <c r="F450" s="151" t="s">
        <v>728</v>
      </c>
      <c r="I450" s="152"/>
      <c r="L450" s="32"/>
      <c r="M450" s="153"/>
      <c r="T450" s="56"/>
      <c r="AT450" s="17" t="s">
        <v>273</v>
      </c>
      <c r="AU450" s="17" t="s">
        <v>89</v>
      </c>
    </row>
    <row r="451" spans="2:65" s="14" customFormat="1" ht="11.25">
      <c r="B451" s="170"/>
      <c r="D451" s="154" t="s">
        <v>277</v>
      </c>
      <c r="E451" s="171" t="s">
        <v>1</v>
      </c>
      <c r="F451" s="172" t="s">
        <v>721</v>
      </c>
      <c r="H451" s="171" t="s">
        <v>1</v>
      </c>
      <c r="I451" s="173"/>
      <c r="L451" s="170"/>
      <c r="M451" s="174"/>
      <c r="T451" s="175"/>
      <c r="AT451" s="171" t="s">
        <v>277</v>
      </c>
      <c r="AU451" s="171" t="s">
        <v>89</v>
      </c>
      <c r="AV451" s="14" t="s">
        <v>83</v>
      </c>
      <c r="AW451" s="14" t="s">
        <v>32</v>
      </c>
      <c r="AX451" s="14" t="s">
        <v>76</v>
      </c>
      <c r="AY451" s="171" t="s">
        <v>264</v>
      </c>
    </row>
    <row r="452" spans="2:65" s="12" customFormat="1" ht="11.25">
      <c r="B452" s="156"/>
      <c r="D452" s="154" t="s">
        <v>277</v>
      </c>
      <c r="E452" s="157" t="s">
        <v>1</v>
      </c>
      <c r="F452" s="158" t="s">
        <v>729</v>
      </c>
      <c r="H452" s="159">
        <v>91.221000000000004</v>
      </c>
      <c r="I452" s="160"/>
      <c r="L452" s="156"/>
      <c r="M452" s="161"/>
      <c r="T452" s="162"/>
      <c r="AT452" s="157" t="s">
        <v>277</v>
      </c>
      <c r="AU452" s="157" t="s">
        <v>89</v>
      </c>
      <c r="AV452" s="12" t="s">
        <v>89</v>
      </c>
      <c r="AW452" s="12" t="s">
        <v>32</v>
      </c>
      <c r="AX452" s="12" t="s">
        <v>76</v>
      </c>
      <c r="AY452" s="157" t="s">
        <v>264</v>
      </c>
    </row>
    <row r="453" spans="2:65" s="13" customFormat="1" ht="11.25">
      <c r="B453" s="163"/>
      <c r="D453" s="154" t="s">
        <v>277</v>
      </c>
      <c r="E453" s="164" t="s">
        <v>1</v>
      </c>
      <c r="F453" s="165" t="s">
        <v>279</v>
      </c>
      <c r="H453" s="166">
        <v>91.221000000000004</v>
      </c>
      <c r="I453" s="167"/>
      <c r="L453" s="163"/>
      <c r="M453" s="168"/>
      <c r="T453" s="169"/>
      <c r="AT453" s="164" t="s">
        <v>277</v>
      </c>
      <c r="AU453" s="164" t="s">
        <v>89</v>
      </c>
      <c r="AV453" s="13" t="s">
        <v>271</v>
      </c>
      <c r="AW453" s="13" t="s">
        <v>32</v>
      </c>
      <c r="AX453" s="13" t="s">
        <v>83</v>
      </c>
      <c r="AY453" s="164" t="s">
        <v>264</v>
      </c>
    </row>
    <row r="454" spans="2:65" s="1" customFormat="1" ht="24.2" customHeight="1">
      <c r="B454" s="136"/>
      <c r="C454" s="137" t="s">
        <v>730</v>
      </c>
      <c r="D454" s="137" t="s">
        <v>266</v>
      </c>
      <c r="E454" s="138" t="s">
        <v>731</v>
      </c>
      <c r="F454" s="139" t="s">
        <v>732</v>
      </c>
      <c r="G454" s="140" t="s">
        <v>341</v>
      </c>
      <c r="H454" s="141">
        <v>863.60199999999998</v>
      </c>
      <c r="I454" s="142"/>
      <c r="J454" s="143">
        <f>ROUND(I454*H454,2)</f>
        <v>0</v>
      </c>
      <c r="K454" s="139" t="s">
        <v>313</v>
      </c>
      <c r="L454" s="32"/>
      <c r="M454" s="144" t="s">
        <v>1</v>
      </c>
      <c r="N454" s="145" t="s">
        <v>42</v>
      </c>
      <c r="P454" s="146">
        <f>O454*H454</f>
        <v>0</v>
      </c>
      <c r="Q454" s="146">
        <v>0</v>
      </c>
      <c r="R454" s="146">
        <f>Q454*H454</f>
        <v>0</v>
      </c>
      <c r="S454" s="146">
        <v>0</v>
      </c>
      <c r="T454" s="147">
        <f>S454*H454</f>
        <v>0</v>
      </c>
      <c r="AR454" s="148" t="s">
        <v>271</v>
      </c>
      <c r="AT454" s="148" t="s">
        <v>266</v>
      </c>
      <c r="AU454" s="148" t="s">
        <v>89</v>
      </c>
      <c r="AY454" s="17" t="s">
        <v>264</v>
      </c>
      <c r="BE454" s="149">
        <f>IF(N454="základní",J454,0)</f>
        <v>0</v>
      </c>
      <c r="BF454" s="149">
        <f>IF(N454="snížená",J454,0)</f>
        <v>0</v>
      </c>
      <c r="BG454" s="149">
        <f>IF(N454="zákl. přenesená",J454,0)</f>
        <v>0</v>
      </c>
      <c r="BH454" s="149">
        <f>IF(N454="sníž. přenesená",J454,0)</f>
        <v>0</v>
      </c>
      <c r="BI454" s="149">
        <f>IF(N454="nulová",J454,0)</f>
        <v>0</v>
      </c>
      <c r="BJ454" s="17" t="s">
        <v>89</v>
      </c>
      <c r="BK454" s="149">
        <f>ROUND(I454*H454,2)</f>
        <v>0</v>
      </c>
      <c r="BL454" s="17" t="s">
        <v>271</v>
      </c>
      <c r="BM454" s="148" t="s">
        <v>733</v>
      </c>
    </row>
    <row r="455" spans="2:65" s="1" customFormat="1" ht="48.75">
      <c r="B455" s="32"/>
      <c r="D455" s="154" t="s">
        <v>275</v>
      </c>
      <c r="F455" s="155" t="s">
        <v>734</v>
      </c>
      <c r="I455" s="152"/>
      <c r="L455" s="32"/>
      <c r="M455" s="153"/>
      <c r="T455" s="56"/>
      <c r="AT455" s="17" t="s">
        <v>275</v>
      </c>
      <c r="AU455" s="17" t="s">
        <v>89</v>
      </c>
    </row>
    <row r="456" spans="2:65" s="1" customFormat="1" ht="16.5" customHeight="1">
      <c r="B456" s="136"/>
      <c r="C456" s="137" t="s">
        <v>735</v>
      </c>
      <c r="D456" s="137" t="s">
        <v>266</v>
      </c>
      <c r="E456" s="138" t="s">
        <v>736</v>
      </c>
      <c r="F456" s="139" t="s">
        <v>737</v>
      </c>
      <c r="G456" s="140" t="s">
        <v>341</v>
      </c>
      <c r="H456" s="141">
        <v>48.610999999999997</v>
      </c>
      <c r="I456" s="142"/>
      <c r="J456" s="143">
        <f>ROUND(I456*H456,2)</f>
        <v>0</v>
      </c>
      <c r="K456" s="139" t="s">
        <v>270</v>
      </c>
      <c r="L456" s="32"/>
      <c r="M456" s="144" t="s">
        <v>1</v>
      </c>
      <c r="N456" s="145" t="s">
        <v>42</v>
      </c>
      <c r="P456" s="146">
        <f>O456*H456</f>
        <v>0</v>
      </c>
      <c r="Q456" s="146">
        <v>1.2999999999999999E-2</v>
      </c>
      <c r="R456" s="146">
        <f>Q456*H456</f>
        <v>0.63194299999999992</v>
      </c>
      <c r="S456" s="146">
        <v>0</v>
      </c>
      <c r="T456" s="147">
        <f>S456*H456</f>
        <v>0</v>
      </c>
      <c r="AR456" s="148" t="s">
        <v>271</v>
      </c>
      <c r="AT456" s="148" t="s">
        <v>266</v>
      </c>
      <c r="AU456" s="148" t="s">
        <v>89</v>
      </c>
      <c r="AY456" s="17" t="s">
        <v>264</v>
      </c>
      <c r="BE456" s="149">
        <f>IF(N456="základní",J456,0)</f>
        <v>0</v>
      </c>
      <c r="BF456" s="149">
        <f>IF(N456="snížená",J456,0)</f>
        <v>0</v>
      </c>
      <c r="BG456" s="149">
        <f>IF(N456="zákl. přenesená",J456,0)</f>
        <v>0</v>
      </c>
      <c r="BH456" s="149">
        <f>IF(N456="sníž. přenesená",J456,0)</f>
        <v>0</v>
      </c>
      <c r="BI456" s="149">
        <f>IF(N456="nulová",J456,0)</f>
        <v>0</v>
      </c>
      <c r="BJ456" s="17" t="s">
        <v>89</v>
      </c>
      <c r="BK456" s="149">
        <f>ROUND(I456*H456,2)</f>
        <v>0</v>
      </c>
      <c r="BL456" s="17" t="s">
        <v>271</v>
      </c>
      <c r="BM456" s="148" t="s">
        <v>738</v>
      </c>
    </row>
    <row r="457" spans="2:65" s="1" customFormat="1" ht="11.25">
      <c r="B457" s="32"/>
      <c r="D457" s="150" t="s">
        <v>273</v>
      </c>
      <c r="F457" s="151" t="s">
        <v>739</v>
      </c>
      <c r="I457" s="152"/>
      <c r="L457" s="32"/>
      <c r="M457" s="153"/>
      <c r="T457" s="56"/>
      <c r="AT457" s="17" t="s">
        <v>273</v>
      </c>
      <c r="AU457" s="17" t="s">
        <v>89</v>
      </c>
    </row>
    <row r="458" spans="2:65" s="1" customFormat="1" ht="16.5" customHeight="1">
      <c r="B458" s="136"/>
      <c r="C458" s="137" t="s">
        <v>740</v>
      </c>
      <c r="D458" s="137" t="s">
        <v>266</v>
      </c>
      <c r="E458" s="138" t="s">
        <v>741</v>
      </c>
      <c r="F458" s="139" t="s">
        <v>742</v>
      </c>
      <c r="G458" s="140" t="s">
        <v>341</v>
      </c>
      <c r="H458" s="141">
        <v>778.72699999999998</v>
      </c>
      <c r="I458" s="142"/>
      <c r="J458" s="143">
        <f>ROUND(I458*H458,2)</f>
        <v>0</v>
      </c>
      <c r="K458" s="139" t="s">
        <v>270</v>
      </c>
      <c r="L458" s="32"/>
      <c r="M458" s="144" t="s">
        <v>1</v>
      </c>
      <c r="N458" s="145" t="s">
        <v>42</v>
      </c>
      <c r="P458" s="146">
        <f>O458*H458</f>
        <v>0</v>
      </c>
      <c r="Q458" s="146">
        <v>1.103E-2</v>
      </c>
      <c r="R458" s="146">
        <f>Q458*H458</f>
        <v>8.5893588100000002</v>
      </c>
      <c r="S458" s="146">
        <v>0</v>
      </c>
      <c r="T458" s="147">
        <f>S458*H458</f>
        <v>0</v>
      </c>
      <c r="AR458" s="148" t="s">
        <v>271</v>
      </c>
      <c r="AT458" s="148" t="s">
        <v>266</v>
      </c>
      <c r="AU458" s="148" t="s">
        <v>89</v>
      </c>
      <c r="AY458" s="17" t="s">
        <v>264</v>
      </c>
      <c r="BE458" s="149">
        <f>IF(N458="základní",J458,0)</f>
        <v>0</v>
      </c>
      <c r="BF458" s="149">
        <f>IF(N458="snížená",J458,0)</f>
        <v>0</v>
      </c>
      <c r="BG458" s="149">
        <f>IF(N458="zákl. přenesená",J458,0)</f>
        <v>0</v>
      </c>
      <c r="BH458" s="149">
        <f>IF(N458="sníž. přenesená",J458,0)</f>
        <v>0</v>
      </c>
      <c r="BI458" s="149">
        <f>IF(N458="nulová",J458,0)</f>
        <v>0</v>
      </c>
      <c r="BJ458" s="17" t="s">
        <v>89</v>
      </c>
      <c r="BK458" s="149">
        <f>ROUND(I458*H458,2)</f>
        <v>0</v>
      </c>
      <c r="BL458" s="17" t="s">
        <v>271</v>
      </c>
      <c r="BM458" s="148" t="s">
        <v>743</v>
      </c>
    </row>
    <row r="459" spans="2:65" s="1" customFormat="1" ht="11.25">
      <c r="B459" s="32"/>
      <c r="D459" s="150" t="s">
        <v>273</v>
      </c>
      <c r="F459" s="151" t="s">
        <v>744</v>
      </c>
      <c r="I459" s="152"/>
      <c r="L459" s="32"/>
      <c r="M459" s="153"/>
      <c r="T459" s="56"/>
      <c r="AT459" s="17" t="s">
        <v>273</v>
      </c>
      <c r="AU459" s="17" t="s">
        <v>89</v>
      </c>
    </row>
    <row r="460" spans="2:65" s="1" customFormat="1" ht="16.5" customHeight="1">
      <c r="B460" s="136"/>
      <c r="C460" s="137" t="s">
        <v>745</v>
      </c>
      <c r="D460" s="137" t="s">
        <v>266</v>
      </c>
      <c r="E460" s="138" t="s">
        <v>746</v>
      </c>
      <c r="F460" s="139" t="s">
        <v>747</v>
      </c>
      <c r="G460" s="140" t="s">
        <v>341</v>
      </c>
      <c r="H460" s="141">
        <v>357.755</v>
      </c>
      <c r="I460" s="142"/>
      <c r="J460" s="143">
        <f>ROUND(I460*H460,2)</f>
        <v>0</v>
      </c>
      <c r="K460" s="139" t="s">
        <v>270</v>
      </c>
      <c r="L460" s="32"/>
      <c r="M460" s="144" t="s">
        <v>1</v>
      </c>
      <c r="N460" s="145" t="s">
        <v>42</v>
      </c>
      <c r="P460" s="146">
        <f>O460*H460</f>
        <v>0</v>
      </c>
      <c r="Q460" s="146">
        <v>7.3499999999999998E-3</v>
      </c>
      <c r="R460" s="146">
        <f>Q460*H460</f>
        <v>2.6294992499999998</v>
      </c>
      <c r="S460" s="146">
        <v>0</v>
      </c>
      <c r="T460" s="147">
        <f>S460*H460</f>
        <v>0</v>
      </c>
      <c r="AR460" s="148" t="s">
        <v>271</v>
      </c>
      <c r="AT460" s="148" t="s">
        <v>266</v>
      </c>
      <c r="AU460" s="148" t="s">
        <v>89</v>
      </c>
      <c r="AY460" s="17" t="s">
        <v>264</v>
      </c>
      <c r="BE460" s="149">
        <f>IF(N460="základní",J460,0)</f>
        <v>0</v>
      </c>
      <c r="BF460" s="149">
        <f>IF(N460="snížená",J460,0)</f>
        <v>0</v>
      </c>
      <c r="BG460" s="149">
        <f>IF(N460="zákl. přenesená",J460,0)</f>
        <v>0</v>
      </c>
      <c r="BH460" s="149">
        <f>IF(N460="sníž. přenesená",J460,0)</f>
        <v>0</v>
      </c>
      <c r="BI460" s="149">
        <f>IF(N460="nulová",J460,0)</f>
        <v>0</v>
      </c>
      <c r="BJ460" s="17" t="s">
        <v>89</v>
      </c>
      <c r="BK460" s="149">
        <f>ROUND(I460*H460,2)</f>
        <v>0</v>
      </c>
      <c r="BL460" s="17" t="s">
        <v>271</v>
      </c>
      <c r="BM460" s="148" t="s">
        <v>748</v>
      </c>
    </row>
    <row r="461" spans="2:65" s="1" customFormat="1" ht="11.25">
      <c r="B461" s="32"/>
      <c r="D461" s="150" t="s">
        <v>273</v>
      </c>
      <c r="F461" s="151" t="s">
        <v>749</v>
      </c>
      <c r="I461" s="152"/>
      <c r="L461" s="32"/>
      <c r="M461" s="153"/>
      <c r="T461" s="56"/>
      <c r="AT461" s="17" t="s">
        <v>273</v>
      </c>
      <c r="AU461" s="17" t="s">
        <v>89</v>
      </c>
    </row>
    <row r="462" spans="2:65" s="12" customFormat="1" ht="11.25">
      <c r="B462" s="156"/>
      <c r="D462" s="154" t="s">
        <v>277</v>
      </c>
      <c r="E462" s="157" t="s">
        <v>1</v>
      </c>
      <c r="F462" s="158" t="s">
        <v>750</v>
      </c>
      <c r="H462" s="159">
        <v>203.06399999999999</v>
      </c>
      <c r="I462" s="160"/>
      <c r="L462" s="156"/>
      <c r="M462" s="161"/>
      <c r="T462" s="162"/>
      <c r="AT462" s="157" t="s">
        <v>277</v>
      </c>
      <c r="AU462" s="157" t="s">
        <v>89</v>
      </c>
      <c r="AV462" s="12" t="s">
        <v>89</v>
      </c>
      <c r="AW462" s="12" t="s">
        <v>32</v>
      </c>
      <c r="AX462" s="12" t="s">
        <v>76</v>
      </c>
      <c r="AY462" s="157" t="s">
        <v>264</v>
      </c>
    </row>
    <row r="463" spans="2:65" s="12" customFormat="1" ht="11.25">
      <c r="B463" s="156"/>
      <c r="D463" s="154" t="s">
        <v>277</v>
      </c>
      <c r="E463" s="157" t="s">
        <v>1</v>
      </c>
      <c r="F463" s="158" t="s">
        <v>751</v>
      </c>
      <c r="H463" s="159">
        <v>147.90100000000001</v>
      </c>
      <c r="I463" s="160"/>
      <c r="L463" s="156"/>
      <c r="M463" s="161"/>
      <c r="T463" s="162"/>
      <c r="AT463" s="157" t="s">
        <v>277</v>
      </c>
      <c r="AU463" s="157" t="s">
        <v>89</v>
      </c>
      <c r="AV463" s="12" t="s">
        <v>89</v>
      </c>
      <c r="AW463" s="12" t="s">
        <v>32</v>
      </c>
      <c r="AX463" s="12" t="s">
        <v>76</v>
      </c>
      <c r="AY463" s="157" t="s">
        <v>264</v>
      </c>
    </row>
    <row r="464" spans="2:65" s="12" customFormat="1" ht="11.25">
      <c r="B464" s="156"/>
      <c r="D464" s="154" t="s">
        <v>277</v>
      </c>
      <c r="E464" s="157" t="s">
        <v>1</v>
      </c>
      <c r="F464" s="158" t="s">
        <v>752</v>
      </c>
      <c r="H464" s="159">
        <v>6.79</v>
      </c>
      <c r="I464" s="160"/>
      <c r="L464" s="156"/>
      <c r="M464" s="161"/>
      <c r="T464" s="162"/>
      <c r="AT464" s="157" t="s">
        <v>277</v>
      </c>
      <c r="AU464" s="157" t="s">
        <v>89</v>
      </c>
      <c r="AV464" s="12" t="s">
        <v>89</v>
      </c>
      <c r="AW464" s="12" t="s">
        <v>32</v>
      </c>
      <c r="AX464" s="12" t="s">
        <v>76</v>
      </c>
      <c r="AY464" s="157" t="s">
        <v>264</v>
      </c>
    </row>
    <row r="465" spans="2:65" s="13" customFormat="1" ht="11.25">
      <c r="B465" s="163"/>
      <c r="D465" s="154" t="s">
        <v>277</v>
      </c>
      <c r="E465" s="164" t="s">
        <v>1</v>
      </c>
      <c r="F465" s="165" t="s">
        <v>279</v>
      </c>
      <c r="H465" s="166">
        <v>357.755</v>
      </c>
      <c r="I465" s="167"/>
      <c r="L465" s="163"/>
      <c r="M465" s="168"/>
      <c r="T465" s="169"/>
      <c r="AT465" s="164" t="s">
        <v>277</v>
      </c>
      <c r="AU465" s="164" t="s">
        <v>89</v>
      </c>
      <c r="AV465" s="13" t="s">
        <v>271</v>
      </c>
      <c r="AW465" s="13" t="s">
        <v>32</v>
      </c>
      <c r="AX465" s="13" t="s">
        <v>83</v>
      </c>
      <c r="AY465" s="164" t="s">
        <v>264</v>
      </c>
    </row>
    <row r="466" spans="2:65" s="1" customFormat="1" ht="16.5" customHeight="1">
      <c r="B466" s="136"/>
      <c r="C466" s="137" t="s">
        <v>753</v>
      </c>
      <c r="D466" s="137" t="s">
        <v>266</v>
      </c>
      <c r="E466" s="138" t="s">
        <v>754</v>
      </c>
      <c r="F466" s="139" t="s">
        <v>755</v>
      </c>
      <c r="G466" s="140" t="s">
        <v>341</v>
      </c>
      <c r="H466" s="141">
        <v>357.755</v>
      </c>
      <c r="I466" s="142"/>
      <c r="J466" s="143">
        <f>ROUND(I466*H466,2)</f>
        <v>0</v>
      </c>
      <c r="K466" s="139" t="s">
        <v>270</v>
      </c>
      <c r="L466" s="32"/>
      <c r="M466" s="144" t="s">
        <v>1</v>
      </c>
      <c r="N466" s="145" t="s">
        <v>42</v>
      </c>
      <c r="P466" s="146">
        <f>O466*H466</f>
        <v>0</v>
      </c>
      <c r="Q466" s="146">
        <v>2.5999999999999998E-4</v>
      </c>
      <c r="R466" s="146">
        <f>Q466*H466</f>
        <v>9.3016299999999996E-2</v>
      </c>
      <c r="S466" s="146">
        <v>0</v>
      </c>
      <c r="T466" s="147">
        <f>S466*H466</f>
        <v>0</v>
      </c>
      <c r="AR466" s="148" t="s">
        <v>271</v>
      </c>
      <c r="AT466" s="148" t="s">
        <v>266</v>
      </c>
      <c r="AU466" s="148" t="s">
        <v>89</v>
      </c>
      <c r="AY466" s="17" t="s">
        <v>264</v>
      </c>
      <c r="BE466" s="149">
        <f>IF(N466="základní",J466,0)</f>
        <v>0</v>
      </c>
      <c r="BF466" s="149">
        <f>IF(N466="snížená",J466,0)</f>
        <v>0</v>
      </c>
      <c r="BG466" s="149">
        <f>IF(N466="zákl. přenesená",J466,0)</f>
        <v>0</v>
      </c>
      <c r="BH466" s="149">
        <f>IF(N466="sníž. přenesená",J466,0)</f>
        <v>0</v>
      </c>
      <c r="BI466" s="149">
        <f>IF(N466="nulová",J466,0)</f>
        <v>0</v>
      </c>
      <c r="BJ466" s="17" t="s">
        <v>89</v>
      </c>
      <c r="BK466" s="149">
        <f>ROUND(I466*H466,2)</f>
        <v>0</v>
      </c>
      <c r="BL466" s="17" t="s">
        <v>271</v>
      </c>
      <c r="BM466" s="148" t="s">
        <v>756</v>
      </c>
    </row>
    <row r="467" spans="2:65" s="1" customFormat="1" ht="11.25">
      <c r="B467" s="32"/>
      <c r="D467" s="150" t="s">
        <v>273</v>
      </c>
      <c r="F467" s="151" t="s">
        <v>757</v>
      </c>
      <c r="I467" s="152"/>
      <c r="L467" s="32"/>
      <c r="M467" s="153"/>
      <c r="T467" s="56"/>
      <c r="AT467" s="17" t="s">
        <v>273</v>
      </c>
      <c r="AU467" s="17" t="s">
        <v>89</v>
      </c>
    </row>
    <row r="468" spans="2:65" s="12" customFormat="1" ht="11.25">
      <c r="B468" s="156"/>
      <c r="D468" s="154" t="s">
        <v>277</v>
      </c>
      <c r="E468" s="157" t="s">
        <v>1</v>
      </c>
      <c r="F468" s="158" t="s">
        <v>750</v>
      </c>
      <c r="H468" s="159">
        <v>203.06399999999999</v>
      </c>
      <c r="I468" s="160"/>
      <c r="L468" s="156"/>
      <c r="M468" s="161"/>
      <c r="T468" s="162"/>
      <c r="AT468" s="157" t="s">
        <v>277</v>
      </c>
      <c r="AU468" s="157" t="s">
        <v>89</v>
      </c>
      <c r="AV468" s="12" t="s">
        <v>89</v>
      </c>
      <c r="AW468" s="12" t="s">
        <v>32</v>
      </c>
      <c r="AX468" s="12" t="s">
        <v>76</v>
      </c>
      <c r="AY468" s="157" t="s">
        <v>264</v>
      </c>
    </row>
    <row r="469" spans="2:65" s="12" customFormat="1" ht="11.25">
      <c r="B469" s="156"/>
      <c r="D469" s="154" t="s">
        <v>277</v>
      </c>
      <c r="E469" s="157" t="s">
        <v>1</v>
      </c>
      <c r="F469" s="158" t="s">
        <v>751</v>
      </c>
      <c r="H469" s="159">
        <v>147.90100000000001</v>
      </c>
      <c r="I469" s="160"/>
      <c r="L469" s="156"/>
      <c r="M469" s="161"/>
      <c r="T469" s="162"/>
      <c r="AT469" s="157" t="s">
        <v>277</v>
      </c>
      <c r="AU469" s="157" t="s">
        <v>89</v>
      </c>
      <c r="AV469" s="12" t="s">
        <v>89</v>
      </c>
      <c r="AW469" s="12" t="s">
        <v>32</v>
      </c>
      <c r="AX469" s="12" t="s">
        <v>76</v>
      </c>
      <c r="AY469" s="157" t="s">
        <v>264</v>
      </c>
    </row>
    <row r="470" spans="2:65" s="12" customFormat="1" ht="11.25">
      <c r="B470" s="156"/>
      <c r="D470" s="154" t="s">
        <v>277</v>
      </c>
      <c r="E470" s="157" t="s">
        <v>1</v>
      </c>
      <c r="F470" s="158" t="s">
        <v>752</v>
      </c>
      <c r="H470" s="159">
        <v>6.79</v>
      </c>
      <c r="I470" s="160"/>
      <c r="L470" s="156"/>
      <c r="M470" s="161"/>
      <c r="T470" s="162"/>
      <c r="AT470" s="157" t="s">
        <v>277</v>
      </c>
      <c r="AU470" s="157" t="s">
        <v>89</v>
      </c>
      <c r="AV470" s="12" t="s">
        <v>89</v>
      </c>
      <c r="AW470" s="12" t="s">
        <v>32</v>
      </c>
      <c r="AX470" s="12" t="s">
        <v>76</v>
      </c>
      <c r="AY470" s="157" t="s">
        <v>264</v>
      </c>
    </row>
    <row r="471" spans="2:65" s="13" customFormat="1" ht="11.25">
      <c r="B471" s="163"/>
      <c r="D471" s="154" t="s">
        <v>277</v>
      </c>
      <c r="E471" s="164" t="s">
        <v>1</v>
      </c>
      <c r="F471" s="165" t="s">
        <v>279</v>
      </c>
      <c r="H471" s="166">
        <v>357.755</v>
      </c>
      <c r="I471" s="167"/>
      <c r="L471" s="163"/>
      <c r="M471" s="168"/>
      <c r="T471" s="169"/>
      <c r="AT471" s="164" t="s">
        <v>277</v>
      </c>
      <c r="AU471" s="164" t="s">
        <v>89</v>
      </c>
      <c r="AV471" s="13" t="s">
        <v>271</v>
      </c>
      <c r="AW471" s="13" t="s">
        <v>32</v>
      </c>
      <c r="AX471" s="13" t="s">
        <v>83</v>
      </c>
      <c r="AY471" s="164" t="s">
        <v>264</v>
      </c>
    </row>
    <row r="472" spans="2:65" s="1" customFormat="1" ht="16.5" customHeight="1">
      <c r="B472" s="136"/>
      <c r="C472" s="137" t="s">
        <v>758</v>
      </c>
      <c r="D472" s="137" t="s">
        <v>266</v>
      </c>
      <c r="E472" s="138" t="s">
        <v>759</v>
      </c>
      <c r="F472" s="139" t="s">
        <v>760</v>
      </c>
      <c r="G472" s="140" t="s">
        <v>341</v>
      </c>
      <c r="H472" s="141">
        <v>12.25</v>
      </c>
      <c r="I472" s="142"/>
      <c r="J472" s="143">
        <f>ROUND(I472*H472,2)</f>
        <v>0</v>
      </c>
      <c r="K472" s="139" t="s">
        <v>270</v>
      </c>
      <c r="L472" s="32"/>
      <c r="M472" s="144" t="s">
        <v>1</v>
      </c>
      <c r="N472" s="145" t="s">
        <v>42</v>
      </c>
      <c r="P472" s="146">
        <f>O472*H472</f>
        <v>0</v>
      </c>
      <c r="Q472" s="146">
        <v>1.3999999999999999E-4</v>
      </c>
      <c r="R472" s="146">
        <f>Q472*H472</f>
        <v>1.7149999999999999E-3</v>
      </c>
      <c r="S472" s="146">
        <v>0</v>
      </c>
      <c r="T472" s="147">
        <f>S472*H472</f>
        <v>0</v>
      </c>
      <c r="AR472" s="148" t="s">
        <v>271</v>
      </c>
      <c r="AT472" s="148" t="s">
        <v>266</v>
      </c>
      <c r="AU472" s="148" t="s">
        <v>89</v>
      </c>
      <c r="AY472" s="17" t="s">
        <v>264</v>
      </c>
      <c r="BE472" s="149">
        <f>IF(N472="základní",J472,0)</f>
        <v>0</v>
      </c>
      <c r="BF472" s="149">
        <f>IF(N472="snížená",J472,0)</f>
        <v>0</v>
      </c>
      <c r="BG472" s="149">
        <f>IF(N472="zákl. přenesená",J472,0)</f>
        <v>0</v>
      </c>
      <c r="BH472" s="149">
        <f>IF(N472="sníž. přenesená",J472,0)</f>
        <v>0</v>
      </c>
      <c r="BI472" s="149">
        <f>IF(N472="nulová",J472,0)</f>
        <v>0</v>
      </c>
      <c r="BJ472" s="17" t="s">
        <v>89</v>
      </c>
      <c r="BK472" s="149">
        <f>ROUND(I472*H472,2)</f>
        <v>0</v>
      </c>
      <c r="BL472" s="17" t="s">
        <v>271</v>
      </c>
      <c r="BM472" s="148" t="s">
        <v>761</v>
      </c>
    </row>
    <row r="473" spans="2:65" s="1" customFormat="1" ht="11.25">
      <c r="B473" s="32"/>
      <c r="D473" s="150" t="s">
        <v>273</v>
      </c>
      <c r="F473" s="151" t="s">
        <v>762</v>
      </c>
      <c r="I473" s="152"/>
      <c r="L473" s="32"/>
      <c r="M473" s="153"/>
      <c r="T473" s="56"/>
      <c r="AT473" s="17" t="s">
        <v>273</v>
      </c>
      <c r="AU473" s="17" t="s">
        <v>89</v>
      </c>
    </row>
    <row r="474" spans="2:65" s="1" customFormat="1" ht="24.2" customHeight="1">
      <c r="B474" s="136"/>
      <c r="C474" s="137" t="s">
        <v>763</v>
      </c>
      <c r="D474" s="137" t="s">
        <v>266</v>
      </c>
      <c r="E474" s="138" t="s">
        <v>764</v>
      </c>
      <c r="F474" s="139" t="s">
        <v>765</v>
      </c>
      <c r="G474" s="140" t="s">
        <v>341</v>
      </c>
      <c r="H474" s="141">
        <v>39.450000000000003</v>
      </c>
      <c r="I474" s="142"/>
      <c r="J474" s="143">
        <f>ROUND(I474*H474,2)</f>
        <v>0</v>
      </c>
      <c r="K474" s="139" t="s">
        <v>270</v>
      </c>
      <c r="L474" s="32"/>
      <c r="M474" s="144" t="s">
        <v>1</v>
      </c>
      <c r="N474" s="145" t="s">
        <v>42</v>
      </c>
      <c r="P474" s="146">
        <f>O474*H474</f>
        <v>0</v>
      </c>
      <c r="Q474" s="146">
        <v>8.6800000000000002E-3</v>
      </c>
      <c r="R474" s="146">
        <f>Q474*H474</f>
        <v>0.34242600000000001</v>
      </c>
      <c r="S474" s="146">
        <v>0</v>
      </c>
      <c r="T474" s="147">
        <f>S474*H474</f>
        <v>0</v>
      </c>
      <c r="AR474" s="148" t="s">
        <v>271</v>
      </c>
      <c r="AT474" s="148" t="s">
        <v>266</v>
      </c>
      <c r="AU474" s="148" t="s">
        <v>89</v>
      </c>
      <c r="AY474" s="17" t="s">
        <v>264</v>
      </c>
      <c r="BE474" s="149">
        <f>IF(N474="základní",J474,0)</f>
        <v>0</v>
      </c>
      <c r="BF474" s="149">
        <f>IF(N474="snížená",J474,0)</f>
        <v>0</v>
      </c>
      <c r="BG474" s="149">
        <f>IF(N474="zákl. přenesená",J474,0)</f>
        <v>0</v>
      </c>
      <c r="BH474" s="149">
        <f>IF(N474="sníž. přenesená",J474,0)</f>
        <v>0</v>
      </c>
      <c r="BI474" s="149">
        <f>IF(N474="nulová",J474,0)</f>
        <v>0</v>
      </c>
      <c r="BJ474" s="17" t="s">
        <v>89</v>
      </c>
      <c r="BK474" s="149">
        <f>ROUND(I474*H474,2)</f>
        <v>0</v>
      </c>
      <c r="BL474" s="17" t="s">
        <v>271</v>
      </c>
      <c r="BM474" s="148" t="s">
        <v>766</v>
      </c>
    </row>
    <row r="475" spans="2:65" s="1" customFormat="1" ht="11.25">
      <c r="B475" s="32"/>
      <c r="D475" s="150" t="s">
        <v>273</v>
      </c>
      <c r="F475" s="151" t="s">
        <v>767</v>
      </c>
      <c r="I475" s="152"/>
      <c r="L475" s="32"/>
      <c r="M475" s="153"/>
      <c r="T475" s="56"/>
      <c r="AT475" s="17" t="s">
        <v>273</v>
      </c>
      <c r="AU475" s="17" t="s">
        <v>89</v>
      </c>
    </row>
    <row r="476" spans="2:65" s="1" customFormat="1" ht="19.5">
      <c r="B476" s="32"/>
      <c r="D476" s="154" t="s">
        <v>275</v>
      </c>
      <c r="F476" s="155" t="s">
        <v>768</v>
      </c>
      <c r="I476" s="152"/>
      <c r="L476" s="32"/>
      <c r="M476" s="153"/>
      <c r="T476" s="56"/>
      <c r="AT476" s="17" t="s">
        <v>275</v>
      </c>
      <c r="AU476" s="17" t="s">
        <v>89</v>
      </c>
    </row>
    <row r="477" spans="2:65" s="12" customFormat="1" ht="11.25">
      <c r="B477" s="156"/>
      <c r="D477" s="154" t="s">
        <v>277</v>
      </c>
      <c r="E477" s="157" t="s">
        <v>1</v>
      </c>
      <c r="F477" s="158" t="s">
        <v>769</v>
      </c>
      <c r="H477" s="159">
        <v>27.2</v>
      </c>
      <c r="I477" s="160"/>
      <c r="L477" s="156"/>
      <c r="M477" s="161"/>
      <c r="T477" s="162"/>
      <c r="AT477" s="157" t="s">
        <v>277</v>
      </c>
      <c r="AU477" s="157" t="s">
        <v>89</v>
      </c>
      <c r="AV477" s="12" t="s">
        <v>89</v>
      </c>
      <c r="AW477" s="12" t="s">
        <v>32</v>
      </c>
      <c r="AX477" s="12" t="s">
        <v>76</v>
      </c>
      <c r="AY477" s="157" t="s">
        <v>264</v>
      </c>
    </row>
    <row r="478" spans="2:65" s="12" customFormat="1" ht="11.25">
      <c r="B478" s="156"/>
      <c r="D478" s="154" t="s">
        <v>277</v>
      </c>
      <c r="E478" s="157" t="s">
        <v>1</v>
      </c>
      <c r="F478" s="158" t="s">
        <v>770</v>
      </c>
      <c r="H478" s="159">
        <v>12.25</v>
      </c>
      <c r="I478" s="160"/>
      <c r="L478" s="156"/>
      <c r="M478" s="161"/>
      <c r="T478" s="162"/>
      <c r="AT478" s="157" t="s">
        <v>277</v>
      </c>
      <c r="AU478" s="157" t="s">
        <v>89</v>
      </c>
      <c r="AV478" s="12" t="s">
        <v>89</v>
      </c>
      <c r="AW478" s="12" t="s">
        <v>32</v>
      </c>
      <c r="AX478" s="12" t="s">
        <v>76</v>
      </c>
      <c r="AY478" s="157" t="s">
        <v>264</v>
      </c>
    </row>
    <row r="479" spans="2:65" s="13" customFormat="1" ht="11.25">
      <c r="B479" s="163"/>
      <c r="D479" s="154" t="s">
        <v>277</v>
      </c>
      <c r="E479" s="164" t="s">
        <v>1</v>
      </c>
      <c r="F479" s="165" t="s">
        <v>279</v>
      </c>
      <c r="H479" s="166">
        <v>39.450000000000003</v>
      </c>
      <c r="I479" s="167"/>
      <c r="L479" s="163"/>
      <c r="M479" s="168"/>
      <c r="T479" s="169"/>
      <c r="AT479" s="164" t="s">
        <v>277</v>
      </c>
      <c r="AU479" s="164" t="s">
        <v>89</v>
      </c>
      <c r="AV479" s="13" t="s">
        <v>271</v>
      </c>
      <c r="AW479" s="13" t="s">
        <v>32</v>
      </c>
      <c r="AX479" s="13" t="s">
        <v>83</v>
      </c>
      <c r="AY479" s="164" t="s">
        <v>264</v>
      </c>
    </row>
    <row r="480" spans="2:65" s="1" customFormat="1" ht="16.5" customHeight="1">
      <c r="B480" s="136"/>
      <c r="C480" s="176" t="s">
        <v>771</v>
      </c>
      <c r="D480" s="176" t="s">
        <v>310</v>
      </c>
      <c r="E480" s="177" t="s">
        <v>772</v>
      </c>
      <c r="F480" s="178" t="s">
        <v>773</v>
      </c>
      <c r="G480" s="179" t="s">
        <v>341</v>
      </c>
      <c r="H480" s="180">
        <v>43.395000000000003</v>
      </c>
      <c r="I480" s="181"/>
      <c r="J480" s="182">
        <f>ROUND(I480*H480,2)</f>
        <v>0</v>
      </c>
      <c r="K480" s="178" t="s">
        <v>313</v>
      </c>
      <c r="L480" s="183"/>
      <c r="M480" s="184" t="s">
        <v>1</v>
      </c>
      <c r="N480" s="185" t="s">
        <v>42</v>
      </c>
      <c r="P480" s="146">
        <f>O480*H480</f>
        <v>0</v>
      </c>
      <c r="Q480" s="146">
        <v>7.0000000000000001E-3</v>
      </c>
      <c r="R480" s="146">
        <f>Q480*H480</f>
        <v>0.30376500000000001</v>
      </c>
      <c r="S480" s="146">
        <v>0</v>
      </c>
      <c r="T480" s="147">
        <f>S480*H480</f>
        <v>0</v>
      </c>
      <c r="AR480" s="148" t="s">
        <v>314</v>
      </c>
      <c r="AT480" s="148" t="s">
        <v>310</v>
      </c>
      <c r="AU480" s="148" t="s">
        <v>89</v>
      </c>
      <c r="AY480" s="17" t="s">
        <v>264</v>
      </c>
      <c r="BE480" s="149">
        <f>IF(N480="základní",J480,0)</f>
        <v>0</v>
      </c>
      <c r="BF480" s="149">
        <f>IF(N480="snížená",J480,0)</f>
        <v>0</v>
      </c>
      <c r="BG480" s="149">
        <f>IF(N480="zákl. přenesená",J480,0)</f>
        <v>0</v>
      </c>
      <c r="BH480" s="149">
        <f>IF(N480="sníž. přenesená",J480,0)</f>
        <v>0</v>
      </c>
      <c r="BI480" s="149">
        <f>IF(N480="nulová",J480,0)</f>
        <v>0</v>
      </c>
      <c r="BJ480" s="17" t="s">
        <v>89</v>
      </c>
      <c r="BK480" s="149">
        <f>ROUND(I480*H480,2)</f>
        <v>0</v>
      </c>
      <c r="BL480" s="17" t="s">
        <v>271</v>
      </c>
      <c r="BM480" s="148" t="s">
        <v>774</v>
      </c>
    </row>
    <row r="481" spans="2:65" s="12" customFormat="1" ht="11.25">
      <c r="B481" s="156"/>
      <c r="D481" s="154" t="s">
        <v>277</v>
      </c>
      <c r="F481" s="158" t="s">
        <v>775</v>
      </c>
      <c r="H481" s="159">
        <v>43.395000000000003</v>
      </c>
      <c r="I481" s="160"/>
      <c r="L481" s="156"/>
      <c r="M481" s="161"/>
      <c r="T481" s="162"/>
      <c r="AT481" s="157" t="s">
        <v>277</v>
      </c>
      <c r="AU481" s="157" t="s">
        <v>89</v>
      </c>
      <c r="AV481" s="12" t="s">
        <v>89</v>
      </c>
      <c r="AW481" s="12" t="s">
        <v>3</v>
      </c>
      <c r="AX481" s="12" t="s">
        <v>83</v>
      </c>
      <c r="AY481" s="157" t="s">
        <v>264</v>
      </c>
    </row>
    <row r="482" spans="2:65" s="1" customFormat="1" ht="24.2" customHeight="1">
      <c r="B482" s="136"/>
      <c r="C482" s="137" t="s">
        <v>776</v>
      </c>
      <c r="D482" s="137" t="s">
        <v>266</v>
      </c>
      <c r="E482" s="138" t="s">
        <v>777</v>
      </c>
      <c r="F482" s="139" t="s">
        <v>778</v>
      </c>
      <c r="G482" s="140" t="s">
        <v>428</v>
      </c>
      <c r="H482" s="141">
        <v>30.2</v>
      </c>
      <c r="I482" s="142"/>
      <c r="J482" s="143">
        <f>ROUND(I482*H482,2)</f>
        <v>0</v>
      </c>
      <c r="K482" s="139" t="s">
        <v>270</v>
      </c>
      <c r="L482" s="32"/>
      <c r="M482" s="144" t="s">
        <v>1</v>
      </c>
      <c r="N482" s="145" t="s">
        <v>42</v>
      </c>
      <c r="P482" s="146">
        <f>O482*H482</f>
        <v>0</v>
      </c>
      <c r="Q482" s="146">
        <v>1.7600000000000001E-3</v>
      </c>
      <c r="R482" s="146">
        <f>Q482*H482</f>
        <v>5.3151999999999998E-2</v>
      </c>
      <c r="S482" s="146">
        <v>0</v>
      </c>
      <c r="T482" s="147">
        <f>S482*H482</f>
        <v>0</v>
      </c>
      <c r="AR482" s="148" t="s">
        <v>271</v>
      </c>
      <c r="AT482" s="148" t="s">
        <v>266</v>
      </c>
      <c r="AU482" s="148" t="s">
        <v>89</v>
      </c>
      <c r="AY482" s="17" t="s">
        <v>264</v>
      </c>
      <c r="BE482" s="149">
        <f>IF(N482="základní",J482,0)</f>
        <v>0</v>
      </c>
      <c r="BF482" s="149">
        <f>IF(N482="snížená",J482,0)</f>
        <v>0</v>
      </c>
      <c r="BG482" s="149">
        <f>IF(N482="zákl. přenesená",J482,0)</f>
        <v>0</v>
      </c>
      <c r="BH482" s="149">
        <f>IF(N482="sníž. přenesená",J482,0)</f>
        <v>0</v>
      </c>
      <c r="BI482" s="149">
        <f>IF(N482="nulová",J482,0)</f>
        <v>0</v>
      </c>
      <c r="BJ482" s="17" t="s">
        <v>89</v>
      </c>
      <c r="BK482" s="149">
        <f>ROUND(I482*H482,2)</f>
        <v>0</v>
      </c>
      <c r="BL482" s="17" t="s">
        <v>271</v>
      </c>
      <c r="BM482" s="148" t="s">
        <v>779</v>
      </c>
    </row>
    <row r="483" spans="2:65" s="1" customFormat="1" ht="11.25">
      <c r="B483" s="32"/>
      <c r="D483" s="150" t="s">
        <v>273</v>
      </c>
      <c r="F483" s="151" t="s">
        <v>780</v>
      </c>
      <c r="I483" s="152"/>
      <c r="L483" s="32"/>
      <c r="M483" s="153"/>
      <c r="T483" s="56"/>
      <c r="AT483" s="17" t="s">
        <v>273</v>
      </c>
      <c r="AU483" s="17" t="s">
        <v>89</v>
      </c>
    </row>
    <row r="484" spans="2:65" s="1" customFormat="1" ht="16.5" customHeight="1">
      <c r="B484" s="136"/>
      <c r="C484" s="176" t="s">
        <v>781</v>
      </c>
      <c r="D484" s="176" t="s">
        <v>310</v>
      </c>
      <c r="E484" s="177" t="s">
        <v>782</v>
      </c>
      <c r="F484" s="178" t="s">
        <v>783</v>
      </c>
      <c r="G484" s="179" t="s">
        <v>341</v>
      </c>
      <c r="H484" s="180">
        <v>6.04</v>
      </c>
      <c r="I484" s="181"/>
      <c r="J484" s="182">
        <f>ROUND(I484*H484,2)</f>
        <v>0</v>
      </c>
      <c r="K484" s="178" t="s">
        <v>313</v>
      </c>
      <c r="L484" s="183"/>
      <c r="M484" s="184" t="s">
        <v>1</v>
      </c>
      <c r="N484" s="185" t="s">
        <v>42</v>
      </c>
      <c r="P484" s="146">
        <f>O484*H484</f>
        <v>0</v>
      </c>
      <c r="Q484" s="146">
        <v>1.1999999999999999E-3</v>
      </c>
      <c r="R484" s="146">
        <f>Q484*H484</f>
        <v>7.2479999999999992E-3</v>
      </c>
      <c r="S484" s="146">
        <v>0</v>
      </c>
      <c r="T484" s="147">
        <f>S484*H484</f>
        <v>0</v>
      </c>
      <c r="AR484" s="148" t="s">
        <v>314</v>
      </c>
      <c r="AT484" s="148" t="s">
        <v>310</v>
      </c>
      <c r="AU484" s="148" t="s">
        <v>89</v>
      </c>
      <c r="AY484" s="17" t="s">
        <v>264</v>
      </c>
      <c r="BE484" s="149">
        <f>IF(N484="základní",J484,0)</f>
        <v>0</v>
      </c>
      <c r="BF484" s="149">
        <f>IF(N484="snížená",J484,0)</f>
        <v>0</v>
      </c>
      <c r="BG484" s="149">
        <f>IF(N484="zákl. přenesená",J484,0)</f>
        <v>0</v>
      </c>
      <c r="BH484" s="149">
        <f>IF(N484="sníž. přenesená",J484,0)</f>
        <v>0</v>
      </c>
      <c r="BI484" s="149">
        <f>IF(N484="nulová",J484,0)</f>
        <v>0</v>
      </c>
      <c r="BJ484" s="17" t="s">
        <v>89</v>
      </c>
      <c r="BK484" s="149">
        <f>ROUND(I484*H484,2)</f>
        <v>0</v>
      </c>
      <c r="BL484" s="17" t="s">
        <v>271</v>
      </c>
      <c r="BM484" s="148" t="s">
        <v>784</v>
      </c>
    </row>
    <row r="485" spans="2:65" s="12" customFormat="1" ht="11.25">
      <c r="B485" s="156"/>
      <c r="D485" s="154" t="s">
        <v>277</v>
      </c>
      <c r="F485" s="158" t="s">
        <v>785</v>
      </c>
      <c r="H485" s="159">
        <v>6.04</v>
      </c>
      <c r="I485" s="160"/>
      <c r="L485" s="156"/>
      <c r="M485" s="161"/>
      <c r="T485" s="162"/>
      <c r="AT485" s="157" t="s">
        <v>277</v>
      </c>
      <c r="AU485" s="157" t="s">
        <v>89</v>
      </c>
      <c r="AV485" s="12" t="s">
        <v>89</v>
      </c>
      <c r="AW485" s="12" t="s">
        <v>3</v>
      </c>
      <c r="AX485" s="12" t="s">
        <v>83</v>
      </c>
      <c r="AY485" s="157" t="s">
        <v>264</v>
      </c>
    </row>
    <row r="486" spans="2:65" s="1" customFormat="1" ht="24.2" customHeight="1">
      <c r="B486" s="136"/>
      <c r="C486" s="137" t="s">
        <v>786</v>
      </c>
      <c r="D486" s="137" t="s">
        <v>266</v>
      </c>
      <c r="E486" s="138" t="s">
        <v>787</v>
      </c>
      <c r="F486" s="139" t="s">
        <v>788</v>
      </c>
      <c r="G486" s="140" t="s">
        <v>341</v>
      </c>
      <c r="H486" s="141">
        <v>350.96499999999997</v>
      </c>
      <c r="I486" s="142"/>
      <c r="J486" s="143">
        <f>ROUND(I486*H486,2)</f>
        <v>0</v>
      </c>
      <c r="K486" s="139" t="s">
        <v>270</v>
      </c>
      <c r="L486" s="32"/>
      <c r="M486" s="144" t="s">
        <v>1</v>
      </c>
      <c r="N486" s="145" t="s">
        <v>42</v>
      </c>
      <c r="P486" s="146">
        <f>O486*H486</f>
        <v>0</v>
      </c>
      <c r="Q486" s="146">
        <v>1.1679999999999999E-2</v>
      </c>
      <c r="R486" s="146">
        <f>Q486*H486</f>
        <v>4.0992711999999996</v>
      </c>
      <c r="S486" s="146">
        <v>0</v>
      </c>
      <c r="T486" s="147">
        <f>S486*H486</f>
        <v>0</v>
      </c>
      <c r="AR486" s="148" t="s">
        <v>271</v>
      </c>
      <c r="AT486" s="148" t="s">
        <v>266</v>
      </c>
      <c r="AU486" s="148" t="s">
        <v>89</v>
      </c>
      <c r="AY486" s="17" t="s">
        <v>264</v>
      </c>
      <c r="BE486" s="149">
        <f>IF(N486="základní",J486,0)</f>
        <v>0</v>
      </c>
      <c r="BF486" s="149">
        <f>IF(N486="snížená",J486,0)</f>
        <v>0</v>
      </c>
      <c r="BG486" s="149">
        <f>IF(N486="zákl. přenesená",J486,0)</f>
        <v>0</v>
      </c>
      <c r="BH486" s="149">
        <f>IF(N486="sníž. přenesená",J486,0)</f>
        <v>0</v>
      </c>
      <c r="BI486" s="149">
        <f>IF(N486="nulová",J486,0)</f>
        <v>0</v>
      </c>
      <c r="BJ486" s="17" t="s">
        <v>89</v>
      </c>
      <c r="BK486" s="149">
        <f>ROUND(I486*H486,2)</f>
        <v>0</v>
      </c>
      <c r="BL486" s="17" t="s">
        <v>271</v>
      </c>
      <c r="BM486" s="148" t="s">
        <v>789</v>
      </c>
    </row>
    <row r="487" spans="2:65" s="1" customFormat="1" ht="11.25">
      <c r="B487" s="32"/>
      <c r="D487" s="150" t="s">
        <v>273</v>
      </c>
      <c r="F487" s="151" t="s">
        <v>790</v>
      </c>
      <c r="I487" s="152"/>
      <c r="L487" s="32"/>
      <c r="M487" s="153"/>
      <c r="T487" s="56"/>
      <c r="AT487" s="17" t="s">
        <v>273</v>
      </c>
      <c r="AU487" s="17" t="s">
        <v>89</v>
      </c>
    </row>
    <row r="488" spans="2:65" s="12" customFormat="1" ht="11.25">
      <c r="B488" s="156"/>
      <c r="D488" s="154" t="s">
        <v>277</v>
      </c>
      <c r="E488" s="157" t="s">
        <v>1</v>
      </c>
      <c r="F488" s="158" t="s">
        <v>750</v>
      </c>
      <c r="H488" s="159">
        <v>203.06399999999999</v>
      </c>
      <c r="I488" s="160"/>
      <c r="L488" s="156"/>
      <c r="M488" s="161"/>
      <c r="T488" s="162"/>
      <c r="AT488" s="157" t="s">
        <v>277</v>
      </c>
      <c r="AU488" s="157" t="s">
        <v>89</v>
      </c>
      <c r="AV488" s="12" t="s">
        <v>89</v>
      </c>
      <c r="AW488" s="12" t="s">
        <v>32</v>
      </c>
      <c r="AX488" s="12" t="s">
        <v>76</v>
      </c>
      <c r="AY488" s="157" t="s">
        <v>264</v>
      </c>
    </row>
    <row r="489" spans="2:65" s="12" customFormat="1" ht="11.25">
      <c r="B489" s="156"/>
      <c r="D489" s="154" t="s">
        <v>277</v>
      </c>
      <c r="E489" s="157" t="s">
        <v>1</v>
      </c>
      <c r="F489" s="158" t="s">
        <v>751</v>
      </c>
      <c r="H489" s="159">
        <v>147.90100000000001</v>
      </c>
      <c r="I489" s="160"/>
      <c r="L489" s="156"/>
      <c r="M489" s="161"/>
      <c r="T489" s="162"/>
      <c r="AT489" s="157" t="s">
        <v>277</v>
      </c>
      <c r="AU489" s="157" t="s">
        <v>89</v>
      </c>
      <c r="AV489" s="12" t="s">
        <v>89</v>
      </c>
      <c r="AW489" s="12" t="s">
        <v>32</v>
      </c>
      <c r="AX489" s="12" t="s">
        <v>76</v>
      </c>
      <c r="AY489" s="157" t="s">
        <v>264</v>
      </c>
    </row>
    <row r="490" spans="2:65" s="13" customFormat="1" ht="11.25">
      <c r="B490" s="163"/>
      <c r="D490" s="154" t="s">
        <v>277</v>
      </c>
      <c r="E490" s="164" t="s">
        <v>1</v>
      </c>
      <c r="F490" s="165" t="s">
        <v>279</v>
      </c>
      <c r="H490" s="166">
        <v>350.96499999999997</v>
      </c>
      <c r="I490" s="167"/>
      <c r="L490" s="163"/>
      <c r="M490" s="168"/>
      <c r="T490" s="169"/>
      <c r="AT490" s="164" t="s">
        <v>277</v>
      </c>
      <c r="AU490" s="164" t="s">
        <v>89</v>
      </c>
      <c r="AV490" s="13" t="s">
        <v>271</v>
      </c>
      <c r="AW490" s="13" t="s">
        <v>32</v>
      </c>
      <c r="AX490" s="13" t="s">
        <v>83</v>
      </c>
      <c r="AY490" s="164" t="s">
        <v>264</v>
      </c>
    </row>
    <row r="491" spans="2:65" s="1" customFormat="1" ht="16.5" customHeight="1">
      <c r="B491" s="136"/>
      <c r="C491" s="176" t="s">
        <v>791</v>
      </c>
      <c r="D491" s="176" t="s">
        <v>310</v>
      </c>
      <c r="E491" s="177" t="s">
        <v>792</v>
      </c>
      <c r="F491" s="178" t="s">
        <v>793</v>
      </c>
      <c r="G491" s="179" t="s">
        <v>341</v>
      </c>
      <c r="H491" s="180">
        <v>386.06200000000001</v>
      </c>
      <c r="I491" s="181"/>
      <c r="J491" s="182">
        <f>ROUND(I491*H491,2)</f>
        <v>0</v>
      </c>
      <c r="K491" s="178" t="s">
        <v>313</v>
      </c>
      <c r="L491" s="183"/>
      <c r="M491" s="184" t="s">
        <v>1</v>
      </c>
      <c r="N491" s="185" t="s">
        <v>42</v>
      </c>
      <c r="P491" s="146">
        <f>O491*H491</f>
        <v>0</v>
      </c>
      <c r="Q491" s="146">
        <v>3.1E-2</v>
      </c>
      <c r="R491" s="146">
        <f>Q491*H491</f>
        <v>11.967922</v>
      </c>
      <c r="S491" s="146">
        <v>0</v>
      </c>
      <c r="T491" s="147">
        <f>S491*H491</f>
        <v>0</v>
      </c>
      <c r="AR491" s="148" t="s">
        <v>314</v>
      </c>
      <c r="AT491" s="148" t="s">
        <v>310</v>
      </c>
      <c r="AU491" s="148" t="s">
        <v>89</v>
      </c>
      <c r="AY491" s="17" t="s">
        <v>264</v>
      </c>
      <c r="BE491" s="149">
        <f>IF(N491="základní",J491,0)</f>
        <v>0</v>
      </c>
      <c r="BF491" s="149">
        <f>IF(N491="snížená",J491,0)</f>
        <v>0</v>
      </c>
      <c r="BG491" s="149">
        <f>IF(N491="zákl. přenesená",J491,0)</f>
        <v>0</v>
      </c>
      <c r="BH491" s="149">
        <f>IF(N491="sníž. přenesená",J491,0)</f>
        <v>0</v>
      </c>
      <c r="BI491" s="149">
        <f>IF(N491="nulová",J491,0)</f>
        <v>0</v>
      </c>
      <c r="BJ491" s="17" t="s">
        <v>89</v>
      </c>
      <c r="BK491" s="149">
        <f>ROUND(I491*H491,2)</f>
        <v>0</v>
      </c>
      <c r="BL491" s="17" t="s">
        <v>271</v>
      </c>
      <c r="BM491" s="148" t="s">
        <v>794</v>
      </c>
    </row>
    <row r="492" spans="2:65" s="12" customFormat="1" ht="11.25">
      <c r="B492" s="156"/>
      <c r="D492" s="154" t="s">
        <v>277</v>
      </c>
      <c r="F492" s="158" t="s">
        <v>795</v>
      </c>
      <c r="H492" s="159">
        <v>386.06200000000001</v>
      </c>
      <c r="I492" s="160"/>
      <c r="L492" s="156"/>
      <c r="M492" s="161"/>
      <c r="T492" s="162"/>
      <c r="AT492" s="157" t="s">
        <v>277</v>
      </c>
      <c r="AU492" s="157" t="s">
        <v>89</v>
      </c>
      <c r="AV492" s="12" t="s">
        <v>89</v>
      </c>
      <c r="AW492" s="12" t="s">
        <v>3</v>
      </c>
      <c r="AX492" s="12" t="s">
        <v>83</v>
      </c>
      <c r="AY492" s="157" t="s">
        <v>264</v>
      </c>
    </row>
    <row r="493" spans="2:65" s="1" customFormat="1" ht="24.2" customHeight="1">
      <c r="B493" s="136"/>
      <c r="C493" s="137" t="s">
        <v>796</v>
      </c>
      <c r="D493" s="137" t="s">
        <v>266</v>
      </c>
      <c r="E493" s="138" t="s">
        <v>797</v>
      </c>
      <c r="F493" s="139" t="s">
        <v>798</v>
      </c>
      <c r="G493" s="140" t="s">
        <v>428</v>
      </c>
      <c r="H493" s="141">
        <v>33.950000000000003</v>
      </c>
      <c r="I493" s="142"/>
      <c r="J493" s="143">
        <f>ROUND(I493*H493,2)</f>
        <v>0</v>
      </c>
      <c r="K493" s="139" t="s">
        <v>270</v>
      </c>
      <c r="L493" s="32"/>
      <c r="M493" s="144" t="s">
        <v>1</v>
      </c>
      <c r="N493" s="145" t="s">
        <v>42</v>
      </c>
      <c r="P493" s="146">
        <f>O493*H493</f>
        <v>0</v>
      </c>
      <c r="Q493" s="146">
        <v>1.7600000000000001E-3</v>
      </c>
      <c r="R493" s="146">
        <f>Q493*H493</f>
        <v>5.9752000000000006E-2</v>
      </c>
      <c r="S493" s="146">
        <v>0</v>
      </c>
      <c r="T493" s="147">
        <f>S493*H493</f>
        <v>0</v>
      </c>
      <c r="AR493" s="148" t="s">
        <v>271</v>
      </c>
      <c r="AT493" s="148" t="s">
        <v>266</v>
      </c>
      <c r="AU493" s="148" t="s">
        <v>89</v>
      </c>
      <c r="AY493" s="17" t="s">
        <v>264</v>
      </c>
      <c r="BE493" s="149">
        <f>IF(N493="základní",J493,0)</f>
        <v>0</v>
      </c>
      <c r="BF493" s="149">
        <f>IF(N493="snížená",J493,0)</f>
        <v>0</v>
      </c>
      <c r="BG493" s="149">
        <f>IF(N493="zákl. přenesená",J493,0)</f>
        <v>0</v>
      </c>
      <c r="BH493" s="149">
        <f>IF(N493="sníž. přenesená",J493,0)</f>
        <v>0</v>
      </c>
      <c r="BI493" s="149">
        <f>IF(N493="nulová",J493,0)</f>
        <v>0</v>
      </c>
      <c r="BJ493" s="17" t="s">
        <v>89</v>
      </c>
      <c r="BK493" s="149">
        <f>ROUND(I493*H493,2)</f>
        <v>0</v>
      </c>
      <c r="BL493" s="17" t="s">
        <v>271</v>
      </c>
      <c r="BM493" s="148" t="s">
        <v>799</v>
      </c>
    </row>
    <row r="494" spans="2:65" s="1" customFormat="1" ht="11.25">
      <c r="B494" s="32"/>
      <c r="D494" s="150" t="s">
        <v>273</v>
      </c>
      <c r="F494" s="151" t="s">
        <v>800</v>
      </c>
      <c r="I494" s="152"/>
      <c r="L494" s="32"/>
      <c r="M494" s="153"/>
      <c r="T494" s="56"/>
      <c r="AT494" s="17" t="s">
        <v>273</v>
      </c>
      <c r="AU494" s="17" t="s">
        <v>89</v>
      </c>
    </row>
    <row r="495" spans="2:65" s="12" customFormat="1" ht="11.25">
      <c r="B495" s="156"/>
      <c r="D495" s="154" t="s">
        <v>277</v>
      </c>
      <c r="E495" s="157" t="s">
        <v>1</v>
      </c>
      <c r="F495" s="158" t="s">
        <v>801</v>
      </c>
      <c r="H495" s="159">
        <v>33.950000000000003</v>
      </c>
      <c r="I495" s="160"/>
      <c r="L495" s="156"/>
      <c r="M495" s="161"/>
      <c r="T495" s="162"/>
      <c r="AT495" s="157" t="s">
        <v>277</v>
      </c>
      <c r="AU495" s="157" t="s">
        <v>89</v>
      </c>
      <c r="AV495" s="12" t="s">
        <v>89</v>
      </c>
      <c r="AW495" s="12" t="s">
        <v>32</v>
      </c>
      <c r="AX495" s="12" t="s">
        <v>76</v>
      </c>
      <c r="AY495" s="157" t="s">
        <v>264</v>
      </c>
    </row>
    <row r="496" spans="2:65" s="13" customFormat="1" ht="11.25">
      <c r="B496" s="163"/>
      <c r="D496" s="154" t="s">
        <v>277</v>
      </c>
      <c r="E496" s="164" t="s">
        <v>1</v>
      </c>
      <c r="F496" s="165" t="s">
        <v>279</v>
      </c>
      <c r="H496" s="166">
        <v>33.950000000000003</v>
      </c>
      <c r="I496" s="167"/>
      <c r="L496" s="163"/>
      <c r="M496" s="168"/>
      <c r="T496" s="169"/>
      <c r="AT496" s="164" t="s">
        <v>277</v>
      </c>
      <c r="AU496" s="164" t="s">
        <v>89</v>
      </c>
      <c r="AV496" s="13" t="s">
        <v>271</v>
      </c>
      <c r="AW496" s="13" t="s">
        <v>32</v>
      </c>
      <c r="AX496" s="13" t="s">
        <v>83</v>
      </c>
      <c r="AY496" s="164" t="s">
        <v>264</v>
      </c>
    </row>
    <row r="497" spans="2:65" s="1" customFormat="1" ht="16.5" customHeight="1">
      <c r="B497" s="136"/>
      <c r="C497" s="176" t="s">
        <v>802</v>
      </c>
      <c r="D497" s="176" t="s">
        <v>310</v>
      </c>
      <c r="E497" s="177" t="s">
        <v>803</v>
      </c>
      <c r="F497" s="178" t="s">
        <v>804</v>
      </c>
      <c r="G497" s="179" t="s">
        <v>341</v>
      </c>
      <c r="H497" s="180">
        <v>6.79</v>
      </c>
      <c r="I497" s="181"/>
      <c r="J497" s="182">
        <f>ROUND(I497*H497,2)</f>
        <v>0</v>
      </c>
      <c r="K497" s="178" t="s">
        <v>313</v>
      </c>
      <c r="L497" s="183"/>
      <c r="M497" s="184" t="s">
        <v>1</v>
      </c>
      <c r="N497" s="185" t="s">
        <v>42</v>
      </c>
      <c r="P497" s="146">
        <f>O497*H497</f>
        <v>0</v>
      </c>
      <c r="Q497" s="146">
        <v>4.7999999999999996E-3</v>
      </c>
      <c r="R497" s="146">
        <f>Q497*H497</f>
        <v>3.2591999999999996E-2</v>
      </c>
      <c r="S497" s="146">
        <v>0</v>
      </c>
      <c r="T497" s="147">
        <f>S497*H497</f>
        <v>0</v>
      </c>
      <c r="AR497" s="148" t="s">
        <v>314</v>
      </c>
      <c r="AT497" s="148" t="s">
        <v>310</v>
      </c>
      <c r="AU497" s="148" t="s">
        <v>89</v>
      </c>
      <c r="AY497" s="17" t="s">
        <v>264</v>
      </c>
      <c r="BE497" s="149">
        <f>IF(N497="základní",J497,0)</f>
        <v>0</v>
      </c>
      <c r="BF497" s="149">
        <f>IF(N497="snížená",J497,0)</f>
        <v>0</v>
      </c>
      <c r="BG497" s="149">
        <f>IF(N497="zákl. přenesená",J497,0)</f>
        <v>0</v>
      </c>
      <c r="BH497" s="149">
        <f>IF(N497="sníž. přenesená",J497,0)</f>
        <v>0</v>
      </c>
      <c r="BI497" s="149">
        <f>IF(N497="nulová",J497,0)</f>
        <v>0</v>
      </c>
      <c r="BJ497" s="17" t="s">
        <v>89</v>
      </c>
      <c r="BK497" s="149">
        <f>ROUND(I497*H497,2)</f>
        <v>0</v>
      </c>
      <c r="BL497" s="17" t="s">
        <v>271</v>
      </c>
      <c r="BM497" s="148" t="s">
        <v>805</v>
      </c>
    </row>
    <row r="498" spans="2:65" s="12" customFormat="1" ht="11.25">
      <c r="B498" s="156"/>
      <c r="D498" s="154" t="s">
        <v>277</v>
      </c>
      <c r="F498" s="158" t="s">
        <v>806</v>
      </c>
      <c r="H498" s="159">
        <v>6.79</v>
      </c>
      <c r="I498" s="160"/>
      <c r="L498" s="156"/>
      <c r="M498" s="161"/>
      <c r="T498" s="162"/>
      <c r="AT498" s="157" t="s">
        <v>277</v>
      </c>
      <c r="AU498" s="157" t="s">
        <v>89</v>
      </c>
      <c r="AV498" s="12" t="s">
        <v>89</v>
      </c>
      <c r="AW498" s="12" t="s">
        <v>3</v>
      </c>
      <c r="AX498" s="12" t="s">
        <v>83</v>
      </c>
      <c r="AY498" s="157" t="s">
        <v>264</v>
      </c>
    </row>
    <row r="499" spans="2:65" s="1" customFormat="1" ht="24.2" customHeight="1">
      <c r="B499" s="136"/>
      <c r="C499" s="137" t="s">
        <v>807</v>
      </c>
      <c r="D499" s="137" t="s">
        <v>266</v>
      </c>
      <c r="E499" s="138" t="s">
        <v>808</v>
      </c>
      <c r="F499" s="139" t="s">
        <v>809</v>
      </c>
      <c r="G499" s="140" t="s">
        <v>341</v>
      </c>
      <c r="H499" s="141">
        <v>39.450000000000003</v>
      </c>
      <c r="I499" s="142"/>
      <c r="J499" s="143">
        <f>ROUND(I499*H499,2)</f>
        <v>0</v>
      </c>
      <c r="K499" s="139" t="s">
        <v>270</v>
      </c>
      <c r="L499" s="32"/>
      <c r="M499" s="144" t="s">
        <v>1</v>
      </c>
      <c r="N499" s="145" t="s">
        <v>42</v>
      </c>
      <c r="P499" s="146">
        <f>O499*H499</f>
        <v>0</v>
      </c>
      <c r="Q499" s="146">
        <v>8.0000000000000007E-5</v>
      </c>
      <c r="R499" s="146">
        <f>Q499*H499</f>
        <v>3.1560000000000004E-3</v>
      </c>
      <c r="S499" s="146">
        <v>0</v>
      </c>
      <c r="T499" s="147">
        <f>S499*H499</f>
        <v>0</v>
      </c>
      <c r="AR499" s="148" t="s">
        <v>271</v>
      </c>
      <c r="AT499" s="148" t="s">
        <v>266</v>
      </c>
      <c r="AU499" s="148" t="s">
        <v>89</v>
      </c>
      <c r="AY499" s="17" t="s">
        <v>264</v>
      </c>
      <c r="BE499" s="149">
        <f>IF(N499="základní",J499,0)</f>
        <v>0</v>
      </c>
      <c r="BF499" s="149">
        <f>IF(N499="snížená",J499,0)</f>
        <v>0</v>
      </c>
      <c r="BG499" s="149">
        <f>IF(N499="zákl. přenesená",J499,0)</f>
        <v>0</v>
      </c>
      <c r="BH499" s="149">
        <f>IF(N499="sníž. přenesená",J499,0)</f>
        <v>0</v>
      </c>
      <c r="BI499" s="149">
        <f>IF(N499="nulová",J499,0)</f>
        <v>0</v>
      </c>
      <c r="BJ499" s="17" t="s">
        <v>89</v>
      </c>
      <c r="BK499" s="149">
        <f>ROUND(I499*H499,2)</f>
        <v>0</v>
      </c>
      <c r="BL499" s="17" t="s">
        <v>271</v>
      </c>
      <c r="BM499" s="148" t="s">
        <v>810</v>
      </c>
    </row>
    <row r="500" spans="2:65" s="1" customFormat="1" ht="11.25">
      <c r="B500" s="32"/>
      <c r="D500" s="150" t="s">
        <v>273</v>
      </c>
      <c r="F500" s="151" t="s">
        <v>811</v>
      </c>
      <c r="I500" s="152"/>
      <c r="L500" s="32"/>
      <c r="M500" s="153"/>
      <c r="T500" s="56"/>
      <c r="AT500" s="17" t="s">
        <v>273</v>
      </c>
      <c r="AU500" s="17" t="s">
        <v>89</v>
      </c>
    </row>
    <row r="501" spans="2:65" s="12" customFormat="1" ht="11.25">
      <c r="B501" s="156"/>
      <c r="D501" s="154" t="s">
        <v>277</v>
      </c>
      <c r="E501" s="157" t="s">
        <v>1</v>
      </c>
      <c r="F501" s="158" t="s">
        <v>769</v>
      </c>
      <c r="H501" s="159">
        <v>27.2</v>
      </c>
      <c r="I501" s="160"/>
      <c r="L501" s="156"/>
      <c r="M501" s="161"/>
      <c r="T501" s="162"/>
      <c r="AT501" s="157" t="s">
        <v>277</v>
      </c>
      <c r="AU501" s="157" t="s">
        <v>89</v>
      </c>
      <c r="AV501" s="12" t="s">
        <v>89</v>
      </c>
      <c r="AW501" s="12" t="s">
        <v>32</v>
      </c>
      <c r="AX501" s="12" t="s">
        <v>76</v>
      </c>
      <c r="AY501" s="157" t="s">
        <v>264</v>
      </c>
    </row>
    <row r="502" spans="2:65" s="12" customFormat="1" ht="11.25">
      <c r="B502" s="156"/>
      <c r="D502" s="154" t="s">
        <v>277</v>
      </c>
      <c r="E502" s="157" t="s">
        <v>1</v>
      </c>
      <c r="F502" s="158" t="s">
        <v>770</v>
      </c>
      <c r="H502" s="159">
        <v>12.25</v>
      </c>
      <c r="I502" s="160"/>
      <c r="L502" s="156"/>
      <c r="M502" s="161"/>
      <c r="T502" s="162"/>
      <c r="AT502" s="157" t="s">
        <v>277</v>
      </c>
      <c r="AU502" s="157" t="s">
        <v>89</v>
      </c>
      <c r="AV502" s="12" t="s">
        <v>89</v>
      </c>
      <c r="AW502" s="12" t="s">
        <v>32</v>
      </c>
      <c r="AX502" s="12" t="s">
        <v>76</v>
      </c>
      <c r="AY502" s="157" t="s">
        <v>264</v>
      </c>
    </row>
    <row r="503" spans="2:65" s="13" customFormat="1" ht="11.25">
      <c r="B503" s="163"/>
      <c r="D503" s="154" t="s">
        <v>277</v>
      </c>
      <c r="E503" s="164" t="s">
        <v>1</v>
      </c>
      <c r="F503" s="165" t="s">
        <v>279</v>
      </c>
      <c r="H503" s="166">
        <v>39.450000000000003</v>
      </c>
      <c r="I503" s="167"/>
      <c r="L503" s="163"/>
      <c r="M503" s="168"/>
      <c r="T503" s="169"/>
      <c r="AT503" s="164" t="s">
        <v>277</v>
      </c>
      <c r="AU503" s="164" t="s">
        <v>89</v>
      </c>
      <c r="AV503" s="13" t="s">
        <v>271</v>
      </c>
      <c r="AW503" s="13" t="s">
        <v>32</v>
      </c>
      <c r="AX503" s="13" t="s">
        <v>83</v>
      </c>
      <c r="AY503" s="164" t="s">
        <v>264</v>
      </c>
    </row>
    <row r="504" spans="2:65" s="1" customFormat="1" ht="24.2" customHeight="1">
      <c r="B504" s="136"/>
      <c r="C504" s="137" t="s">
        <v>812</v>
      </c>
      <c r="D504" s="137" t="s">
        <v>266</v>
      </c>
      <c r="E504" s="138" t="s">
        <v>813</v>
      </c>
      <c r="F504" s="139" t="s">
        <v>814</v>
      </c>
      <c r="G504" s="140" t="s">
        <v>341</v>
      </c>
      <c r="H504" s="141">
        <v>350.96499999999997</v>
      </c>
      <c r="I504" s="142"/>
      <c r="J504" s="143">
        <f>ROUND(I504*H504,2)</f>
        <v>0</v>
      </c>
      <c r="K504" s="139" t="s">
        <v>270</v>
      </c>
      <c r="L504" s="32"/>
      <c r="M504" s="144" t="s">
        <v>1</v>
      </c>
      <c r="N504" s="145" t="s">
        <v>42</v>
      </c>
      <c r="P504" s="146">
        <f>O504*H504</f>
        <v>0</v>
      </c>
      <c r="Q504" s="146">
        <v>8.0000000000000007E-5</v>
      </c>
      <c r="R504" s="146">
        <f>Q504*H504</f>
        <v>2.80772E-2</v>
      </c>
      <c r="S504" s="146">
        <v>0</v>
      </c>
      <c r="T504" s="147">
        <f>S504*H504</f>
        <v>0</v>
      </c>
      <c r="AR504" s="148" t="s">
        <v>271</v>
      </c>
      <c r="AT504" s="148" t="s">
        <v>266</v>
      </c>
      <c r="AU504" s="148" t="s">
        <v>89</v>
      </c>
      <c r="AY504" s="17" t="s">
        <v>264</v>
      </c>
      <c r="BE504" s="149">
        <f>IF(N504="základní",J504,0)</f>
        <v>0</v>
      </c>
      <c r="BF504" s="149">
        <f>IF(N504="snížená",J504,0)</f>
        <v>0</v>
      </c>
      <c r="BG504" s="149">
        <f>IF(N504="zákl. přenesená",J504,0)</f>
        <v>0</v>
      </c>
      <c r="BH504" s="149">
        <f>IF(N504="sníž. přenesená",J504,0)</f>
        <v>0</v>
      </c>
      <c r="BI504" s="149">
        <f>IF(N504="nulová",J504,0)</f>
        <v>0</v>
      </c>
      <c r="BJ504" s="17" t="s">
        <v>89</v>
      </c>
      <c r="BK504" s="149">
        <f>ROUND(I504*H504,2)</f>
        <v>0</v>
      </c>
      <c r="BL504" s="17" t="s">
        <v>271</v>
      </c>
      <c r="BM504" s="148" t="s">
        <v>815</v>
      </c>
    </row>
    <row r="505" spans="2:65" s="1" customFormat="1" ht="11.25">
      <c r="B505" s="32"/>
      <c r="D505" s="150" t="s">
        <v>273</v>
      </c>
      <c r="F505" s="151" t="s">
        <v>816</v>
      </c>
      <c r="I505" s="152"/>
      <c r="L505" s="32"/>
      <c r="M505" s="153"/>
      <c r="T505" s="56"/>
      <c r="AT505" s="17" t="s">
        <v>273</v>
      </c>
      <c r="AU505" s="17" t="s">
        <v>89</v>
      </c>
    </row>
    <row r="506" spans="2:65" s="12" customFormat="1" ht="11.25">
      <c r="B506" s="156"/>
      <c r="D506" s="154" t="s">
        <v>277</v>
      </c>
      <c r="E506" s="157" t="s">
        <v>1</v>
      </c>
      <c r="F506" s="158" t="s">
        <v>750</v>
      </c>
      <c r="H506" s="159">
        <v>203.06399999999999</v>
      </c>
      <c r="I506" s="160"/>
      <c r="L506" s="156"/>
      <c r="M506" s="161"/>
      <c r="T506" s="162"/>
      <c r="AT506" s="157" t="s">
        <v>277</v>
      </c>
      <c r="AU506" s="157" t="s">
        <v>89</v>
      </c>
      <c r="AV506" s="12" t="s">
        <v>89</v>
      </c>
      <c r="AW506" s="12" t="s">
        <v>32</v>
      </c>
      <c r="AX506" s="12" t="s">
        <v>76</v>
      </c>
      <c r="AY506" s="157" t="s">
        <v>264</v>
      </c>
    </row>
    <row r="507" spans="2:65" s="12" customFormat="1" ht="11.25">
      <c r="B507" s="156"/>
      <c r="D507" s="154" t="s">
        <v>277</v>
      </c>
      <c r="E507" s="157" t="s">
        <v>1</v>
      </c>
      <c r="F507" s="158" t="s">
        <v>751</v>
      </c>
      <c r="H507" s="159">
        <v>147.90100000000001</v>
      </c>
      <c r="I507" s="160"/>
      <c r="L507" s="156"/>
      <c r="M507" s="161"/>
      <c r="T507" s="162"/>
      <c r="AT507" s="157" t="s">
        <v>277</v>
      </c>
      <c r="AU507" s="157" t="s">
        <v>89</v>
      </c>
      <c r="AV507" s="12" t="s">
        <v>89</v>
      </c>
      <c r="AW507" s="12" t="s">
        <v>32</v>
      </c>
      <c r="AX507" s="12" t="s">
        <v>76</v>
      </c>
      <c r="AY507" s="157" t="s">
        <v>264</v>
      </c>
    </row>
    <row r="508" spans="2:65" s="13" customFormat="1" ht="11.25">
      <c r="B508" s="163"/>
      <c r="D508" s="154" t="s">
        <v>277</v>
      </c>
      <c r="E508" s="164" t="s">
        <v>1</v>
      </c>
      <c r="F508" s="165" t="s">
        <v>279</v>
      </c>
      <c r="H508" s="166">
        <v>350.96499999999997</v>
      </c>
      <c r="I508" s="167"/>
      <c r="L508" s="163"/>
      <c r="M508" s="168"/>
      <c r="T508" s="169"/>
      <c r="AT508" s="164" t="s">
        <v>277</v>
      </c>
      <c r="AU508" s="164" t="s">
        <v>89</v>
      </c>
      <c r="AV508" s="13" t="s">
        <v>271</v>
      </c>
      <c r="AW508" s="13" t="s">
        <v>32</v>
      </c>
      <c r="AX508" s="13" t="s">
        <v>83</v>
      </c>
      <c r="AY508" s="164" t="s">
        <v>264</v>
      </c>
    </row>
    <row r="509" spans="2:65" s="1" customFormat="1" ht="21.75" customHeight="1">
      <c r="B509" s="136"/>
      <c r="C509" s="137" t="s">
        <v>817</v>
      </c>
      <c r="D509" s="137" t="s">
        <v>266</v>
      </c>
      <c r="E509" s="138" t="s">
        <v>818</v>
      </c>
      <c r="F509" s="139" t="s">
        <v>819</v>
      </c>
      <c r="G509" s="140" t="s">
        <v>341</v>
      </c>
      <c r="H509" s="141">
        <v>154.691</v>
      </c>
      <c r="I509" s="142"/>
      <c r="J509" s="143">
        <f>ROUND(I509*H509,2)</f>
        <v>0</v>
      </c>
      <c r="K509" s="139" t="s">
        <v>270</v>
      </c>
      <c r="L509" s="32"/>
      <c r="M509" s="144" t="s">
        <v>1</v>
      </c>
      <c r="N509" s="145" t="s">
        <v>42</v>
      </c>
      <c r="P509" s="146">
        <f>O509*H509</f>
        <v>0</v>
      </c>
      <c r="Q509" s="146">
        <v>0</v>
      </c>
      <c r="R509" s="146">
        <f>Q509*H509</f>
        <v>0</v>
      </c>
      <c r="S509" s="146">
        <v>0</v>
      </c>
      <c r="T509" s="147">
        <f>S509*H509</f>
        <v>0</v>
      </c>
      <c r="AR509" s="148" t="s">
        <v>271</v>
      </c>
      <c r="AT509" s="148" t="s">
        <v>266</v>
      </c>
      <c r="AU509" s="148" t="s">
        <v>89</v>
      </c>
      <c r="AY509" s="17" t="s">
        <v>264</v>
      </c>
      <c r="BE509" s="149">
        <f>IF(N509="základní",J509,0)</f>
        <v>0</v>
      </c>
      <c r="BF509" s="149">
        <f>IF(N509="snížená",J509,0)</f>
        <v>0</v>
      </c>
      <c r="BG509" s="149">
        <f>IF(N509="zákl. přenesená",J509,0)</f>
        <v>0</v>
      </c>
      <c r="BH509" s="149">
        <f>IF(N509="sníž. přenesená",J509,0)</f>
        <v>0</v>
      </c>
      <c r="BI509" s="149">
        <f>IF(N509="nulová",J509,0)</f>
        <v>0</v>
      </c>
      <c r="BJ509" s="17" t="s">
        <v>89</v>
      </c>
      <c r="BK509" s="149">
        <f>ROUND(I509*H509,2)</f>
        <v>0</v>
      </c>
      <c r="BL509" s="17" t="s">
        <v>271</v>
      </c>
      <c r="BM509" s="148" t="s">
        <v>820</v>
      </c>
    </row>
    <row r="510" spans="2:65" s="1" customFormat="1" ht="11.25">
      <c r="B510" s="32"/>
      <c r="D510" s="150" t="s">
        <v>273</v>
      </c>
      <c r="F510" s="151" t="s">
        <v>821</v>
      </c>
      <c r="I510" s="152"/>
      <c r="L510" s="32"/>
      <c r="M510" s="153"/>
      <c r="T510" s="56"/>
      <c r="AT510" s="17" t="s">
        <v>273</v>
      </c>
      <c r="AU510" s="17" t="s">
        <v>89</v>
      </c>
    </row>
    <row r="511" spans="2:65" s="12" customFormat="1" ht="11.25">
      <c r="B511" s="156"/>
      <c r="D511" s="154" t="s">
        <v>277</v>
      </c>
      <c r="E511" s="157" t="s">
        <v>1</v>
      </c>
      <c r="F511" s="158" t="s">
        <v>751</v>
      </c>
      <c r="H511" s="159">
        <v>147.90100000000001</v>
      </c>
      <c r="I511" s="160"/>
      <c r="L511" s="156"/>
      <c r="M511" s="161"/>
      <c r="T511" s="162"/>
      <c r="AT511" s="157" t="s">
        <v>277</v>
      </c>
      <c r="AU511" s="157" t="s">
        <v>89</v>
      </c>
      <c r="AV511" s="12" t="s">
        <v>89</v>
      </c>
      <c r="AW511" s="12" t="s">
        <v>32</v>
      </c>
      <c r="AX511" s="12" t="s">
        <v>76</v>
      </c>
      <c r="AY511" s="157" t="s">
        <v>264</v>
      </c>
    </row>
    <row r="512" spans="2:65" s="12" customFormat="1" ht="11.25">
      <c r="B512" s="156"/>
      <c r="D512" s="154" t="s">
        <v>277</v>
      </c>
      <c r="E512" s="157" t="s">
        <v>1</v>
      </c>
      <c r="F512" s="158" t="s">
        <v>752</v>
      </c>
      <c r="H512" s="159">
        <v>6.79</v>
      </c>
      <c r="I512" s="160"/>
      <c r="L512" s="156"/>
      <c r="M512" s="161"/>
      <c r="T512" s="162"/>
      <c r="AT512" s="157" t="s">
        <v>277</v>
      </c>
      <c r="AU512" s="157" t="s">
        <v>89</v>
      </c>
      <c r="AV512" s="12" t="s">
        <v>89</v>
      </c>
      <c r="AW512" s="12" t="s">
        <v>32</v>
      </c>
      <c r="AX512" s="12" t="s">
        <v>76</v>
      </c>
      <c r="AY512" s="157" t="s">
        <v>264</v>
      </c>
    </row>
    <row r="513" spans="2:65" s="13" customFormat="1" ht="11.25">
      <c r="B513" s="163"/>
      <c r="D513" s="154" t="s">
        <v>277</v>
      </c>
      <c r="E513" s="164" t="s">
        <v>1</v>
      </c>
      <c r="F513" s="165" t="s">
        <v>279</v>
      </c>
      <c r="H513" s="166">
        <v>154.691</v>
      </c>
      <c r="I513" s="167"/>
      <c r="L513" s="163"/>
      <c r="M513" s="168"/>
      <c r="T513" s="169"/>
      <c r="AT513" s="164" t="s">
        <v>277</v>
      </c>
      <c r="AU513" s="164" t="s">
        <v>89</v>
      </c>
      <c r="AV513" s="13" t="s">
        <v>271</v>
      </c>
      <c r="AW513" s="13" t="s">
        <v>32</v>
      </c>
      <c r="AX513" s="13" t="s">
        <v>83</v>
      </c>
      <c r="AY513" s="164" t="s">
        <v>264</v>
      </c>
    </row>
    <row r="514" spans="2:65" s="1" customFormat="1" ht="16.5" customHeight="1">
      <c r="B514" s="136"/>
      <c r="C514" s="137" t="s">
        <v>822</v>
      </c>
      <c r="D514" s="137" t="s">
        <v>266</v>
      </c>
      <c r="E514" s="138" t="s">
        <v>823</v>
      </c>
      <c r="F514" s="139" t="s">
        <v>824</v>
      </c>
      <c r="G514" s="140" t="s">
        <v>341</v>
      </c>
      <c r="H514" s="141">
        <v>357.755</v>
      </c>
      <c r="I514" s="142"/>
      <c r="J514" s="143">
        <f>ROUND(I514*H514,2)</f>
        <v>0</v>
      </c>
      <c r="K514" s="139" t="s">
        <v>270</v>
      </c>
      <c r="L514" s="32"/>
      <c r="M514" s="144" t="s">
        <v>1</v>
      </c>
      <c r="N514" s="145" t="s">
        <v>42</v>
      </c>
      <c r="P514" s="146">
        <f>O514*H514</f>
        <v>0</v>
      </c>
      <c r="Q514" s="146">
        <v>1.8100000000000002E-2</v>
      </c>
      <c r="R514" s="146">
        <f>Q514*H514</f>
        <v>6.4753655000000006</v>
      </c>
      <c r="S514" s="146">
        <v>0</v>
      </c>
      <c r="T514" s="147">
        <f>S514*H514</f>
        <v>0</v>
      </c>
      <c r="AR514" s="148" t="s">
        <v>271</v>
      </c>
      <c r="AT514" s="148" t="s">
        <v>266</v>
      </c>
      <c r="AU514" s="148" t="s">
        <v>89</v>
      </c>
      <c r="AY514" s="17" t="s">
        <v>264</v>
      </c>
      <c r="BE514" s="149">
        <f>IF(N514="základní",J514,0)</f>
        <v>0</v>
      </c>
      <c r="BF514" s="149">
        <f>IF(N514="snížená",J514,0)</f>
        <v>0</v>
      </c>
      <c r="BG514" s="149">
        <f>IF(N514="zákl. přenesená",J514,0)</f>
        <v>0</v>
      </c>
      <c r="BH514" s="149">
        <f>IF(N514="sníž. přenesená",J514,0)</f>
        <v>0</v>
      </c>
      <c r="BI514" s="149">
        <f>IF(N514="nulová",J514,0)</f>
        <v>0</v>
      </c>
      <c r="BJ514" s="17" t="s">
        <v>89</v>
      </c>
      <c r="BK514" s="149">
        <f>ROUND(I514*H514,2)</f>
        <v>0</v>
      </c>
      <c r="BL514" s="17" t="s">
        <v>271</v>
      </c>
      <c r="BM514" s="148" t="s">
        <v>825</v>
      </c>
    </row>
    <row r="515" spans="2:65" s="1" customFormat="1" ht="11.25">
      <c r="B515" s="32"/>
      <c r="D515" s="150" t="s">
        <v>273</v>
      </c>
      <c r="F515" s="151" t="s">
        <v>826</v>
      </c>
      <c r="I515" s="152"/>
      <c r="L515" s="32"/>
      <c r="M515" s="153"/>
      <c r="T515" s="56"/>
      <c r="AT515" s="17" t="s">
        <v>273</v>
      </c>
      <c r="AU515" s="17" t="s">
        <v>89</v>
      </c>
    </row>
    <row r="516" spans="2:65" s="1" customFormat="1" ht="16.5" customHeight="1">
      <c r="B516" s="136"/>
      <c r="C516" s="137" t="s">
        <v>827</v>
      </c>
      <c r="D516" s="137" t="s">
        <v>266</v>
      </c>
      <c r="E516" s="138" t="s">
        <v>828</v>
      </c>
      <c r="F516" s="139" t="s">
        <v>829</v>
      </c>
      <c r="G516" s="140" t="s">
        <v>341</v>
      </c>
      <c r="H516" s="141">
        <v>166.941</v>
      </c>
      <c r="I516" s="142"/>
      <c r="J516" s="143">
        <f>ROUND(I516*H516,2)</f>
        <v>0</v>
      </c>
      <c r="K516" s="139" t="s">
        <v>313</v>
      </c>
      <c r="L516" s="32"/>
      <c r="M516" s="144" t="s">
        <v>1</v>
      </c>
      <c r="N516" s="145" t="s">
        <v>42</v>
      </c>
      <c r="P516" s="146">
        <f>O516*H516</f>
        <v>0</v>
      </c>
      <c r="Q516" s="146">
        <v>0</v>
      </c>
      <c r="R516" s="146">
        <f>Q516*H516</f>
        <v>0</v>
      </c>
      <c r="S516" s="146">
        <v>0</v>
      </c>
      <c r="T516" s="147">
        <f>S516*H516</f>
        <v>0</v>
      </c>
      <c r="AR516" s="148" t="s">
        <v>271</v>
      </c>
      <c r="AT516" s="148" t="s">
        <v>266</v>
      </c>
      <c r="AU516" s="148" t="s">
        <v>89</v>
      </c>
      <c r="AY516" s="17" t="s">
        <v>264</v>
      </c>
      <c r="BE516" s="149">
        <f>IF(N516="základní",J516,0)</f>
        <v>0</v>
      </c>
      <c r="BF516" s="149">
        <f>IF(N516="snížená",J516,0)</f>
        <v>0</v>
      </c>
      <c r="BG516" s="149">
        <f>IF(N516="zákl. přenesená",J516,0)</f>
        <v>0</v>
      </c>
      <c r="BH516" s="149">
        <f>IF(N516="sníž. přenesená",J516,0)</f>
        <v>0</v>
      </c>
      <c r="BI516" s="149">
        <f>IF(N516="nulová",J516,0)</f>
        <v>0</v>
      </c>
      <c r="BJ516" s="17" t="s">
        <v>89</v>
      </c>
      <c r="BK516" s="149">
        <f>ROUND(I516*H516,2)</f>
        <v>0</v>
      </c>
      <c r="BL516" s="17" t="s">
        <v>271</v>
      </c>
      <c r="BM516" s="148" t="s">
        <v>830</v>
      </c>
    </row>
    <row r="517" spans="2:65" s="1" customFormat="1" ht="58.5">
      <c r="B517" s="32"/>
      <c r="D517" s="154" t="s">
        <v>275</v>
      </c>
      <c r="F517" s="155" t="s">
        <v>831</v>
      </c>
      <c r="I517" s="152"/>
      <c r="L517" s="32"/>
      <c r="M517" s="153"/>
      <c r="T517" s="56"/>
      <c r="AT517" s="17" t="s">
        <v>275</v>
      </c>
      <c r="AU517" s="17" t="s">
        <v>89</v>
      </c>
    </row>
    <row r="518" spans="2:65" s="1" customFormat="1" ht="24.2" customHeight="1">
      <c r="B518" s="136"/>
      <c r="C518" s="137" t="s">
        <v>832</v>
      </c>
      <c r="D518" s="137" t="s">
        <v>266</v>
      </c>
      <c r="E518" s="138" t="s">
        <v>833</v>
      </c>
      <c r="F518" s="139" t="s">
        <v>834</v>
      </c>
      <c r="G518" s="140" t="s">
        <v>341</v>
      </c>
      <c r="H518" s="141">
        <v>12.25</v>
      </c>
      <c r="I518" s="142"/>
      <c r="J518" s="143">
        <f>ROUND(I518*H518,2)</f>
        <v>0</v>
      </c>
      <c r="K518" s="139" t="s">
        <v>313</v>
      </c>
      <c r="L518" s="32"/>
      <c r="M518" s="144" t="s">
        <v>1</v>
      </c>
      <c r="N518" s="145" t="s">
        <v>42</v>
      </c>
      <c r="P518" s="146">
        <f>O518*H518</f>
        <v>0</v>
      </c>
      <c r="Q518" s="146">
        <v>1.8E-3</v>
      </c>
      <c r="R518" s="146">
        <f>Q518*H518</f>
        <v>2.205E-2</v>
      </c>
      <c r="S518" s="146">
        <v>0</v>
      </c>
      <c r="T518" s="147">
        <f>S518*H518</f>
        <v>0</v>
      </c>
      <c r="AR518" s="148" t="s">
        <v>271</v>
      </c>
      <c r="AT518" s="148" t="s">
        <v>266</v>
      </c>
      <c r="AU518" s="148" t="s">
        <v>89</v>
      </c>
      <c r="AY518" s="17" t="s">
        <v>264</v>
      </c>
      <c r="BE518" s="149">
        <f>IF(N518="základní",J518,0)</f>
        <v>0</v>
      </c>
      <c r="BF518" s="149">
        <f>IF(N518="snížená",J518,0)</f>
        <v>0</v>
      </c>
      <c r="BG518" s="149">
        <f>IF(N518="zákl. přenesená",J518,0)</f>
        <v>0</v>
      </c>
      <c r="BH518" s="149">
        <f>IF(N518="sníž. přenesená",J518,0)</f>
        <v>0</v>
      </c>
      <c r="BI518" s="149">
        <f>IF(N518="nulová",J518,0)</f>
        <v>0</v>
      </c>
      <c r="BJ518" s="17" t="s">
        <v>89</v>
      </c>
      <c r="BK518" s="149">
        <f>ROUND(I518*H518,2)</f>
        <v>0</v>
      </c>
      <c r="BL518" s="17" t="s">
        <v>271</v>
      </c>
      <c r="BM518" s="148" t="s">
        <v>835</v>
      </c>
    </row>
    <row r="519" spans="2:65" s="1" customFormat="1" ht="29.25">
      <c r="B519" s="32"/>
      <c r="D519" s="154" t="s">
        <v>275</v>
      </c>
      <c r="F519" s="155" t="s">
        <v>836</v>
      </c>
      <c r="I519" s="152"/>
      <c r="L519" s="32"/>
      <c r="M519" s="153"/>
      <c r="T519" s="56"/>
      <c r="AT519" s="17" t="s">
        <v>275</v>
      </c>
      <c r="AU519" s="17" t="s">
        <v>89</v>
      </c>
    </row>
    <row r="520" spans="2:65" s="12" customFormat="1" ht="11.25">
      <c r="B520" s="156"/>
      <c r="D520" s="154" t="s">
        <v>277</v>
      </c>
      <c r="E520" s="157" t="s">
        <v>1</v>
      </c>
      <c r="F520" s="158" t="s">
        <v>770</v>
      </c>
      <c r="H520" s="159">
        <v>12.25</v>
      </c>
      <c r="I520" s="160"/>
      <c r="L520" s="156"/>
      <c r="M520" s="161"/>
      <c r="T520" s="162"/>
      <c r="AT520" s="157" t="s">
        <v>277</v>
      </c>
      <c r="AU520" s="157" t="s">
        <v>89</v>
      </c>
      <c r="AV520" s="12" t="s">
        <v>89</v>
      </c>
      <c r="AW520" s="12" t="s">
        <v>32</v>
      </c>
      <c r="AX520" s="12" t="s">
        <v>76</v>
      </c>
      <c r="AY520" s="157" t="s">
        <v>264</v>
      </c>
    </row>
    <row r="521" spans="2:65" s="13" customFormat="1" ht="11.25">
      <c r="B521" s="163"/>
      <c r="D521" s="154" t="s">
        <v>277</v>
      </c>
      <c r="E521" s="164" t="s">
        <v>1</v>
      </c>
      <c r="F521" s="165" t="s">
        <v>279</v>
      </c>
      <c r="H521" s="166">
        <v>12.25</v>
      </c>
      <c r="I521" s="167"/>
      <c r="L521" s="163"/>
      <c r="M521" s="168"/>
      <c r="T521" s="169"/>
      <c r="AT521" s="164" t="s">
        <v>277</v>
      </c>
      <c r="AU521" s="164" t="s">
        <v>89</v>
      </c>
      <c r="AV521" s="13" t="s">
        <v>271</v>
      </c>
      <c r="AW521" s="13" t="s">
        <v>32</v>
      </c>
      <c r="AX521" s="13" t="s">
        <v>83</v>
      </c>
      <c r="AY521" s="164" t="s">
        <v>264</v>
      </c>
    </row>
    <row r="522" spans="2:65" s="1" customFormat="1" ht="16.5" customHeight="1">
      <c r="B522" s="136"/>
      <c r="C522" s="137" t="s">
        <v>837</v>
      </c>
      <c r="D522" s="137" t="s">
        <v>266</v>
      </c>
      <c r="E522" s="138" t="s">
        <v>838</v>
      </c>
      <c r="F522" s="139" t="s">
        <v>839</v>
      </c>
      <c r="G522" s="140" t="s">
        <v>341</v>
      </c>
      <c r="H522" s="141">
        <v>12.25</v>
      </c>
      <c r="I522" s="142"/>
      <c r="J522" s="143">
        <f>ROUND(I522*H522,2)</f>
        <v>0</v>
      </c>
      <c r="K522" s="139" t="s">
        <v>270</v>
      </c>
      <c r="L522" s="32"/>
      <c r="M522" s="144" t="s">
        <v>1</v>
      </c>
      <c r="N522" s="145" t="s">
        <v>42</v>
      </c>
      <c r="P522" s="146">
        <f>O522*H522</f>
        <v>0</v>
      </c>
      <c r="Q522" s="146">
        <v>2.8500000000000001E-3</v>
      </c>
      <c r="R522" s="146">
        <f>Q522*H522</f>
        <v>3.4912499999999999E-2</v>
      </c>
      <c r="S522" s="146">
        <v>0</v>
      </c>
      <c r="T522" s="147">
        <f>S522*H522</f>
        <v>0</v>
      </c>
      <c r="AR522" s="148" t="s">
        <v>271</v>
      </c>
      <c r="AT522" s="148" t="s">
        <v>266</v>
      </c>
      <c r="AU522" s="148" t="s">
        <v>89</v>
      </c>
      <c r="AY522" s="17" t="s">
        <v>264</v>
      </c>
      <c r="BE522" s="149">
        <f>IF(N522="základní",J522,0)</f>
        <v>0</v>
      </c>
      <c r="BF522" s="149">
        <f>IF(N522="snížená",J522,0)</f>
        <v>0</v>
      </c>
      <c r="BG522" s="149">
        <f>IF(N522="zákl. přenesená",J522,0)</f>
        <v>0</v>
      </c>
      <c r="BH522" s="149">
        <f>IF(N522="sníž. přenesená",J522,0)</f>
        <v>0</v>
      </c>
      <c r="BI522" s="149">
        <f>IF(N522="nulová",J522,0)</f>
        <v>0</v>
      </c>
      <c r="BJ522" s="17" t="s">
        <v>89</v>
      </c>
      <c r="BK522" s="149">
        <f>ROUND(I522*H522,2)</f>
        <v>0</v>
      </c>
      <c r="BL522" s="17" t="s">
        <v>271</v>
      </c>
      <c r="BM522" s="148" t="s">
        <v>840</v>
      </c>
    </row>
    <row r="523" spans="2:65" s="1" customFormat="1" ht="11.25">
      <c r="B523" s="32"/>
      <c r="D523" s="150" t="s">
        <v>273</v>
      </c>
      <c r="F523" s="151" t="s">
        <v>841</v>
      </c>
      <c r="I523" s="152"/>
      <c r="L523" s="32"/>
      <c r="M523" s="153"/>
      <c r="T523" s="56"/>
      <c r="AT523" s="17" t="s">
        <v>273</v>
      </c>
      <c r="AU523" s="17" t="s">
        <v>89</v>
      </c>
    </row>
    <row r="524" spans="2:65" s="12" customFormat="1" ht="11.25">
      <c r="B524" s="156"/>
      <c r="D524" s="154" t="s">
        <v>277</v>
      </c>
      <c r="E524" s="157" t="s">
        <v>1</v>
      </c>
      <c r="F524" s="158" t="s">
        <v>770</v>
      </c>
      <c r="H524" s="159">
        <v>12.25</v>
      </c>
      <c r="I524" s="160"/>
      <c r="L524" s="156"/>
      <c r="M524" s="161"/>
      <c r="T524" s="162"/>
      <c r="AT524" s="157" t="s">
        <v>277</v>
      </c>
      <c r="AU524" s="157" t="s">
        <v>89</v>
      </c>
      <c r="AV524" s="12" t="s">
        <v>89</v>
      </c>
      <c r="AW524" s="12" t="s">
        <v>32</v>
      </c>
      <c r="AX524" s="12" t="s">
        <v>76</v>
      </c>
      <c r="AY524" s="157" t="s">
        <v>264</v>
      </c>
    </row>
    <row r="525" spans="2:65" s="13" customFormat="1" ht="11.25">
      <c r="B525" s="163"/>
      <c r="D525" s="154" t="s">
        <v>277</v>
      </c>
      <c r="E525" s="164" t="s">
        <v>1</v>
      </c>
      <c r="F525" s="165" t="s">
        <v>279</v>
      </c>
      <c r="H525" s="166">
        <v>12.25</v>
      </c>
      <c r="I525" s="167"/>
      <c r="L525" s="163"/>
      <c r="M525" s="168"/>
      <c r="T525" s="169"/>
      <c r="AT525" s="164" t="s">
        <v>277</v>
      </c>
      <c r="AU525" s="164" t="s">
        <v>89</v>
      </c>
      <c r="AV525" s="13" t="s">
        <v>271</v>
      </c>
      <c r="AW525" s="13" t="s">
        <v>32</v>
      </c>
      <c r="AX525" s="13" t="s">
        <v>83</v>
      </c>
      <c r="AY525" s="164" t="s">
        <v>264</v>
      </c>
    </row>
    <row r="526" spans="2:65" s="1" customFormat="1" ht="24.2" customHeight="1">
      <c r="B526" s="136"/>
      <c r="C526" s="137" t="s">
        <v>842</v>
      </c>
      <c r="D526" s="137" t="s">
        <v>266</v>
      </c>
      <c r="E526" s="138" t="s">
        <v>843</v>
      </c>
      <c r="F526" s="139" t="s">
        <v>844</v>
      </c>
      <c r="G526" s="140" t="s">
        <v>341</v>
      </c>
      <c r="H526" s="141">
        <v>154.691</v>
      </c>
      <c r="I526" s="142"/>
      <c r="J526" s="143">
        <f>ROUND(I526*H526,2)</f>
        <v>0</v>
      </c>
      <c r="K526" s="139" t="s">
        <v>313</v>
      </c>
      <c r="L526" s="32"/>
      <c r="M526" s="144" t="s">
        <v>1</v>
      </c>
      <c r="N526" s="145" t="s">
        <v>42</v>
      </c>
      <c r="P526" s="146">
        <f>O526*H526</f>
        <v>0</v>
      </c>
      <c r="Q526" s="146">
        <v>2.8500000000000001E-3</v>
      </c>
      <c r="R526" s="146">
        <f>Q526*H526</f>
        <v>0.44086935000000005</v>
      </c>
      <c r="S526" s="146">
        <v>0</v>
      </c>
      <c r="T526" s="147">
        <f>S526*H526</f>
        <v>0</v>
      </c>
      <c r="AR526" s="148" t="s">
        <v>271</v>
      </c>
      <c r="AT526" s="148" t="s">
        <v>266</v>
      </c>
      <c r="AU526" s="148" t="s">
        <v>89</v>
      </c>
      <c r="AY526" s="17" t="s">
        <v>264</v>
      </c>
      <c r="BE526" s="149">
        <f>IF(N526="základní",J526,0)</f>
        <v>0</v>
      </c>
      <c r="BF526" s="149">
        <f>IF(N526="snížená",J526,0)</f>
        <v>0</v>
      </c>
      <c r="BG526" s="149">
        <f>IF(N526="zákl. přenesená",J526,0)</f>
        <v>0</v>
      </c>
      <c r="BH526" s="149">
        <f>IF(N526="sníž. přenesená",J526,0)</f>
        <v>0</v>
      </c>
      <c r="BI526" s="149">
        <f>IF(N526="nulová",J526,0)</f>
        <v>0</v>
      </c>
      <c r="BJ526" s="17" t="s">
        <v>89</v>
      </c>
      <c r="BK526" s="149">
        <f>ROUND(I526*H526,2)</f>
        <v>0</v>
      </c>
      <c r="BL526" s="17" t="s">
        <v>271</v>
      </c>
      <c r="BM526" s="148" t="s">
        <v>845</v>
      </c>
    </row>
    <row r="527" spans="2:65" s="1" customFormat="1" ht="29.25">
      <c r="B527" s="32"/>
      <c r="D527" s="154" t="s">
        <v>275</v>
      </c>
      <c r="F527" s="155" t="s">
        <v>836</v>
      </c>
      <c r="I527" s="152"/>
      <c r="L527" s="32"/>
      <c r="M527" s="153"/>
      <c r="T527" s="56"/>
      <c r="AT527" s="17" t="s">
        <v>275</v>
      </c>
      <c r="AU527" s="17" t="s">
        <v>89</v>
      </c>
    </row>
    <row r="528" spans="2:65" s="12" customFormat="1" ht="11.25">
      <c r="B528" s="156"/>
      <c r="D528" s="154" t="s">
        <v>277</v>
      </c>
      <c r="E528" s="157" t="s">
        <v>1</v>
      </c>
      <c r="F528" s="158" t="s">
        <v>751</v>
      </c>
      <c r="H528" s="159">
        <v>147.90100000000001</v>
      </c>
      <c r="I528" s="160"/>
      <c r="L528" s="156"/>
      <c r="M528" s="161"/>
      <c r="T528" s="162"/>
      <c r="AT528" s="157" t="s">
        <v>277</v>
      </c>
      <c r="AU528" s="157" t="s">
        <v>89</v>
      </c>
      <c r="AV528" s="12" t="s">
        <v>89</v>
      </c>
      <c r="AW528" s="12" t="s">
        <v>32</v>
      </c>
      <c r="AX528" s="12" t="s">
        <v>76</v>
      </c>
      <c r="AY528" s="157" t="s">
        <v>264</v>
      </c>
    </row>
    <row r="529" spans="2:65" s="12" customFormat="1" ht="11.25">
      <c r="B529" s="156"/>
      <c r="D529" s="154" t="s">
        <v>277</v>
      </c>
      <c r="E529" s="157" t="s">
        <v>1</v>
      </c>
      <c r="F529" s="158" t="s">
        <v>752</v>
      </c>
      <c r="H529" s="159">
        <v>6.79</v>
      </c>
      <c r="I529" s="160"/>
      <c r="L529" s="156"/>
      <c r="M529" s="161"/>
      <c r="T529" s="162"/>
      <c r="AT529" s="157" t="s">
        <v>277</v>
      </c>
      <c r="AU529" s="157" t="s">
        <v>89</v>
      </c>
      <c r="AV529" s="12" t="s">
        <v>89</v>
      </c>
      <c r="AW529" s="12" t="s">
        <v>32</v>
      </c>
      <c r="AX529" s="12" t="s">
        <v>76</v>
      </c>
      <c r="AY529" s="157" t="s">
        <v>264</v>
      </c>
    </row>
    <row r="530" spans="2:65" s="13" customFormat="1" ht="11.25">
      <c r="B530" s="163"/>
      <c r="D530" s="154" t="s">
        <v>277</v>
      </c>
      <c r="E530" s="164" t="s">
        <v>1</v>
      </c>
      <c r="F530" s="165" t="s">
        <v>279</v>
      </c>
      <c r="H530" s="166">
        <v>154.691</v>
      </c>
      <c r="I530" s="167"/>
      <c r="L530" s="163"/>
      <c r="M530" s="168"/>
      <c r="T530" s="169"/>
      <c r="AT530" s="164" t="s">
        <v>277</v>
      </c>
      <c r="AU530" s="164" t="s">
        <v>89</v>
      </c>
      <c r="AV530" s="13" t="s">
        <v>271</v>
      </c>
      <c r="AW530" s="13" t="s">
        <v>32</v>
      </c>
      <c r="AX530" s="13" t="s">
        <v>83</v>
      </c>
      <c r="AY530" s="164" t="s">
        <v>264</v>
      </c>
    </row>
    <row r="531" spans="2:65" s="1" customFormat="1" ht="16.5" customHeight="1">
      <c r="B531" s="136"/>
      <c r="C531" s="137" t="s">
        <v>846</v>
      </c>
      <c r="D531" s="137" t="s">
        <v>266</v>
      </c>
      <c r="E531" s="138" t="s">
        <v>847</v>
      </c>
      <c r="F531" s="139" t="s">
        <v>848</v>
      </c>
      <c r="G531" s="140" t="s">
        <v>341</v>
      </c>
      <c r="H531" s="141">
        <v>49.01</v>
      </c>
      <c r="I531" s="142"/>
      <c r="J531" s="143">
        <f>ROUND(I531*H531,2)</f>
        <v>0</v>
      </c>
      <c r="K531" s="139" t="s">
        <v>270</v>
      </c>
      <c r="L531" s="32"/>
      <c r="M531" s="144" t="s">
        <v>1</v>
      </c>
      <c r="N531" s="145" t="s">
        <v>42</v>
      </c>
      <c r="P531" s="146">
        <f>O531*H531</f>
        <v>0</v>
      </c>
      <c r="Q531" s="146">
        <v>2.0000000000000002E-5</v>
      </c>
      <c r="R531" s="146">
        <f>Q531*H531</f>
        <v>9.8020000000000008E-4</v>
      </c>
      <c r="S531" s="146">
        <v>1.0000000000000001E-5</v>
      </c>
      <c r="T531" s="147">
        <f>S531*H531</f>
        <v>4.9010000000000004E-4</v>
      </c>
      <c r="AR531" s="148" t="s">
        <v>271</v>
      </c>
      <c r="AT531" s="148" t="s">
        <v>266</v>
      </c>
      <c r="AU531" s="148" t="s">
        <v>89</v>
      </c>
      <c r="AY531" s="17" t="s">
        <v>264</v>
      </c>
      <c r="BE531" s="149">
        <f>IF(N531="základní",J531,0)</f>
        <v>0</v>
      </c>
      <c r="BF531" s="149">
        <f>IF(N531="snížená",J531,0)</f>
        <v>0</v>
      </c>
      <c r="BG531" s="149">
        <f>IF(N531="zákl. přenesená",J531,0)</f>
        <v>0</v>
      </c>
      <c r="BH531" s="149">
        <f>IF(N531="sníž. přenesená",J531,0)</f>
        <v>0</v>
      </c>
      <c r="BI531" s="149">
        <f>IF(N531="nulová",J531,0)</f>
        <v>0</v>
      </c>
      <c r="BJ531" s="17" t="s">
        <v>89</v>
      </c>
      <c r="BK531" s="149">
        <f>ROUND(I531*H531,2)</f>
        <v>0</v>
      </c>
      <c r="BL531" s="17" t="s">
        <v>271</v>
      </c>
      <c r="BM531" s="148" t="s">
        <v>849</v>
      </c>
    </row>
    <row r="532" spans="2:65" s="1" customFormat="1" ht="11.25">
      <c r="B532" s="32"/>
      <c r="D532" s="150" t="s">
        <v>273</v>
      </c>
      <c r="F532" s="151" t="s">
        <v>850</v>
      </c>
      <c r="I532" s="152"/>
      <c r="L532" s="32"/>
      <c r="M532" s="153"/>
      <c r="T532" s="56"/>
      <c r="AT532" s="17" t="s">
        <v>273</v>
      </c>
      <c r="AU532" s="17" t="s">
        <v>89</v>
      </c>
    </row>
    <row r="533" spans="2:65" s="1" customFormat="1" ht="21.75" customHeight="1">
      <c r="B533" s="136"/>
      <c r="C533" s="137" t="s">
        <v>851</v>
      </c>
      <c r="D533" s="137" t="s">
        <v>266</v>
      </c>
      <c r="E533" s="138" t="s">
        <v>852</v>
      </c>
      <c r="F533" s="139" t="s">
        <v>853</v>
      </c>
      <c r="G533" s="140" t="s">
        <v>282</v>
      </c>
      <c r="H533" s="141">
        <v>1.7709999999999999</v>
      </c>
      <c r="I533" s="142"/>
      <c r="J533" s="143">
        <f>ROUND(I533*H533,2)</f>
        <v>0</v>
      </c>
      <c r="K533" s="139" t="s">
        <v>270</v>
      </c>
      <c r="L533" s="32"/>
      <c r="M533" s="144" t="s">
        <v>1</v>
      </c>
      <c r="N533" s="145" t="s">
        <v>42</v>
      </c>
      <c r="P533" s="146">
        <f>O533*H533</f>
        <v>0</v>
      </c>
      <c r="Q533" s="146">
        <v>2.5018699999999998</v>
      </c>
      <c r="R533" s="146">
        <f>Q533*H533</f>
        <v>4.4308117699999992</v>
      </c>
      <c r="S533" s="146">
        <v>0</v>
      </c>
      <c r="T533" s="147">
        <f>S533*H533</f>
        <v>0</v>
      </c>
      <c r="AR533" s="148" t="s">
        <v>271</v>
      </c>
      <c r="AT533" s="148" t="s">
        <v>266</v>
      </c>
      <c r="AU533" s="148" t="s">
        <v>89</v>
      </c>
      <c r="AY533" s="17" t="s">
        <v>264</v>
      </c>
      <c r="BE533" s="149">
        <f>IF(N533="základní",J533,0)</f>
        <v>0</v>
      </c>
      <c r="BF533" s="149">
        <f>IF(N533="snížená",J533,0)</f>
        <v>0</v>
      </c>
      <c r="BG533" s="149">
        <f>IF(N533="zákl. přenesená",J533,0)</f>
        <v>0</v>
      </c>
      <c r="BH533" s="149">
        <f>IF(N533="sníž. přenesená",J533,0)</f>
        <v>0</v>
      </c>
      <c r="BI533" s="149">
        <f>IF(N533="nulová",J533,0)</f>
        <v>0</v>
      </c>
      <c r="BJ533" s="17" t="s">
        <v>89</v>
      </c>
      <c r="BK533" s="149">
        <f>ROUND(I533*H533,2)</f>
        <v>0</v>
      </c>
      <c r="BL533" s="17" t="s">
        <v>271</v>
      </c>
      <c r="BM533" s="148" t="s">
        <v>854</v>
      </c>
    </row>
    <row r="534" spans="2:65" s="1" customFormat="1" ht="11.25">
      <c r="B534" s="32"/>
      <c r="D534" s="150" t="s">
        <v>273</v>
      </c>
      <c r="F534" s="151" t="s">
        <v>855</v>
      </c>
      <c r="I534" s="152"/>
      <c r="L534" s="32"/>
      <c r="M534" s="153"/>
      <c r="T534" s="56"/>
      <c r="AT534" s="17" t="s">
        <v>273</v>
      </c>
      <c r="AU534" s="17" t="s">
        <v>89</v>
      </c>
    </row>
    <row r="535" spans="2:65" s="12" customFormat="1" ht="11.25">
      <c r="B535" s="156"/>
      <c r="D535" s="154" t="s">
        <v>277</v>
      </c>
      <c r="E535" s="157" t="s">
        <v>1</v>
      </c>
      <c r="F535" s="158" t="s">
        <v>856</v>
      </c>
      <c r="H535" s="159">
        <v>1.7709999999999999</v>
      </c>
      <c r="I535" s="160"/>
      <c r="L535" s="156"/>
      <c r="M535" s="161"/>
      <c r="T535" s="162"/>
      <c r="AT535" s="157" t="s">
        <v>277</v>
      </c>
      <c r="AU535" s="157" t="s">
        <v>89</v>
      </c>
      <c r="AV535" s="12" t="s">
        <v>89</v>
      </c>
      <c r="AW535" s="12" t="s">
        <v>32</v>
      </c>
      <c r="AX535" s="12" t="s">
        <v>76</v>
      </c>
      <c r="AY535" s="157" t="s">
        <v>264</v>
      </c>
    </row>
    <row r="536" spans="2:65" s="13" customFormat="1" ht="11.25">
      <c r="B536" s="163"/>
      <c r="D536" s="154" t="s">
        <v>277</v>
      </c>
      <c r="E536" s="164" t="s">
        <v>1</v>
      </c>
      <c r="F536" s="165" t="s">
        <v>279</v>
      </c>
      <c r="H536" s="166">
        <v>1.7709999999999999</v>
      </c>
      <c r="I536" s="167"/>
      <c r="L536" s="163"/>
      <c r="M536" s="168"/>
      <c r="T536" s="169"/>
      <c r="AT536" s="164" t="s">
        <v>277</v>
      </c>
      <c r="AU536" s="164" t="s">
        <v>89</v>
      </c>
      <c r="AV536" s="13" t="s">
        <v>271</v>
      </c>
      <c r="AW536" s="13" t="s">
        <v>32</v>
      </c>
      <c r="AX536" s="13" t="s">
        <v>83</v>
      </c>
      <c r="AY536" s="164" t="s">
        <v>264</v>
      </c>
    </row>
    <row r="537" spans="2:65" s="1" customFormat="1" ht="16.5" customHeight="1">
      <c r="B537" s="136"/>
      <c r="C537" s="137" t="s">
        <v>857</v>
      </c>
      <c r="D537" s="137" t="s">
        <v>266</v>
      </c>
      <c r="E537" s="138" t="s">
        <v>858</v>
      </c>
      <c r="F537" s="139" t="s">
        <v>859</v>
      </c>
      <c r="G537" s="140" t="s">
        <v>282</v>
      </c>
      <c r="H537" s="141">
        <v>1.7709999999999999</v>
      </c>
      <c r="I537" s="142"/>
      <c r="J537" s="143">
        <f>ROUND(I537*H537,2)</f>
        <v>0</v>
      </c>
      <c r="K537" s="139" t="s">
        <v>270</v>
      </c>
      <c r="L537" s="32"/>
      <c r="M537" s="144" t="s">
        <v>1</v>
      </c>
      <c r="N537" s="145" t="s">
        <v>42</v>
      </c>
      <c r="P537" s="146">
        <f>O537*H537</f>
        <v>0</v>
      </c>
      <c r="Q537" s="146">
        <v>0</v>
      </c>
      <c r="R537" s="146">
        <f>Q537*H537</f>
        <v>0</v>
      </c>
      <c r="S537" s="146">
        <v>0</v>
      </c>
      <c r="T537" s="147">
        <f>S537*H537</f>
        <v>0</v>
      </c>
      <c r="AR537" s="148" t="s">
        <v>271</v>
      </c>
      <c r="AT537" s="148" t="s">
        <v>266</v>
      </c>
      <c r="AU537" s="148" t="s">
        <v>89</v>
      </c>
      <c r="AY537" s="17" t="s">
        <v>264</v>
      </c>
      <c r="BE537" s="149">
        <f>IF(N537="základní",J537,0)</f>
        <v>0</v>
      </c>
      <c r="BF537" s="149">
        <f>IF(N537="snížená",J537,0)</f>
        <v>0</v>
      </c>
      <c r="BG537" s="149">
        <f>IF(N537="zákl. přenesená",J537,0)</f>
        <v>0</v>
      </c>
      <c r="BH537" s="149">
        <f>IF(N537="sníž. přenesená",J537,0)</f>
        <v>0</v>
      </c>
      <c r="BI537" s="149">
        <f>IF(N537="nulová",J537,0)</f>
        <v>0</v>
      </c>
      <c r="BJ537" s="17" t="s">
        <v>89</v>
      </c>
      <c r="BK537" s="149">
        <f>ROUND(I537*H537,2)</f>
        <v>0</v>
      </c>
      <c r="BL537" s="17" t="s">
        <v>271</v>
      </c>
      <c r="BM537" s="148" t="s">
        <v>860</v>
      </c>
    </row>
    <row r="538" spans="2:65" s="1" customFormat="1" ht="11.25">
      <c r="B538" s="32"/>
      <c r="D538" s="150" t="s">
        <v>273</v>
      </c>
      <c r="F538" s="151" t="s">
        <v>861</v>
      </c>
      <c r="I538" s="152"/>
      <c r="L538" s="32"/>
      <c r="M538" s="153"/>
      <c r="T538" s="56"/>
      <c r="AT538" s="17" t="s">
        <v>273</v>
      </c>
      <c r="AU538" s="17" t="s">
        <v>89</v>
      </c>
    </row>
    <row r="539" spans="2:65" s="1" customFormat="1" ht="21.75" customHeight="1">
      <c r="B539" s="136"/>
      <c r="C539" s="137" t="s">
        <v>862</v>
      </c>
      <c r="D539" s="137" t="s">
        <v>266</v>
      </c>
      <c r="E539" s="138" t="s">
        <v>863</v>
      </c>
      <c r="F539" s="139" t="s">
        <v>864</v>
      </c>
      <c r="G539" s="140" t="s">
        <v>282</v>
      </c>
      <c r="H539" s="141">
        <v>1.7709999999999999</v>
      </c>
      <c r="I539" s="142"/>
      <c r="J539" s="143">
        <f>ROUND(I539*H539,2)</f>
        <v>0</v>
      </c>
      <c r="K539" s="139" t="s">
        <v>270</v>
      </c>
      <c r="L539" s="32"/>
      <c r="M539" s="144" t="s">
        <v>1</v>
      </c>
      <c r="N539" s="145" t="s">
        <v>42</v>
      </c>
      <c r="P539" s="146">
        <f>O539*H539</f>
        <v>0</v>
      </c>
      <c r="Q539" s="146">
        <v>0</v>
      </c>
      <c r="R539" s="146">
        <f>Q539*H539</f>
        <v>0</v>
      </c>
      <c r="S539" s="146">
        <v>0</v>
      </c>
      <c r="T539" s="147">
        <f>S539*H539</f>
        <v>0</v>
      </c>
      <c r="AR539" s="148" t="s">
        <v>271</v>
      </c>
      <c r="AT539" s="148" t="s">
        <v>266</v>
      </c>
      <c r="AU539" s="148" t="s">
        <v>89</v>
      </c>
      <c r="AY539" s="17" t="s">
        <v>264</v>
      </c>
      <c r="BE539" s="149">
        <f>IF(N539="základní",J539,0)</f>
        <v>0</v>
      </c>
      <c r="BF539" s="149">
        <f>IF(N539="snížená",J539,0)</f>
        <v>0</v>
      </c>
      <c r="BG539" s="149">
        <f>IF(N539="zákl. přenesená",J539,0)</f>
        <v>0</v>
      </c>
      <c r="BH539" s="149">
        <f>IF(N539="sníž. přenesená",J539,0)</f>
        <v>0</v>
      </c>
      <c r="BI539" s="149">
        <f>IF(N539="nulová",J539,0)</f>
        <v>0</v>
      </c>
      <c r="BJ539" s="17" t="s">
        <v>89</v>
      </c>
      <c r="BK539" s="149">
        <f>ROUND(I539*H539,2)</f>
        <v>0</v>
      </c>
      <c r="BL539" s="17" t="s">
        <v>271</v>
      </c>
      <c r="BM539" s="148" t="s">
        <v>865</v>
      </c>
    </row>
    <row r="540" spans="2:65" s="1" customFormat="1" ht="11.25">
      <c r="B540" s="32"/>
      <c r="D540" s="150" t="s">
        <v>273</v>
      </c>
      <c r="F540" s="151" t="s">
        <v>866</v>
      </c>
      <c r="I540" s="152"/>
      <c r="L540" s="32"/>
      <c r="M540" s="153"/>
      <c r="T540" s="56"/>
      <c r="AT540" s="17" t="s">
        <v>273</v>
      </c>
      <c r="AU540" s="17" t="s">
        <v>89</v>
      </c>
    </row>
    <row r="541" spans="2:65" s="1" customFormat="1" ht="16.5" customHeight="1">
      <c r="B541" s="136"/>
      <c r="C541" s="137" t="s">
        <v>867</v>
      </c>
      <c r="D541" s="137" t="s">
        <v>266</v>
      </c>
      <c r="E541" s="138" t="s">
        <v>868</v>
      </c>
      <c r="F541" s="139" t="s">
        <v>869</v>
      </c>
      <c r="G541" s="140" t="s">
        <v>319</v>
      </c>
      <c r="H541" s="141">
        <v>8.2000000000000003E-2</v>
      </c>
      <c r="I541" s="142"/>
      <c r="J541" s="143">
        <f>ROUND(I541*H541,2)</f>
        <v>0</v>
      </c>
      <c r="K541" s="139" t="s">
        <v>270</v>
      </c>
      <c r="L541" s="32"/>
      <c r="M541" s="144" t="s">
        <v>1</v>
      </c>
      <c r="N541" s="145" t="s">
        <v>42</v>
      </c>
      <c r="P541" s="146">
        <f>O541*H541</f>
        <v>0</v>
      </c>
      <c r="Q541" s="146">
        <v>1.06277</v>
      </c>
      <c r="R541" s="146">
        <f>Q541*H541</f>
        <v>8.7147139999999998E-2</v>
      </c>
      <c r="S541" s="146">
        <v>0</v>
      </c>
      <c r="T541" s="147">
        <f>S541*H541</f>
        <v>0</v>
      </c>
      <c r="AR541" s="148" t="s">
        <v>271</v>
      </c>
      <c r="AT541" s="148" t="s">
        <v>266</v>
      </c>
      <c r="AU541" s="148" t="s">
        <v>89</v>
      </c>
      <c r="AY541" s="17" t="s">
        <v>264</v>
      </c>
      <c r="BE541" s="149">
        <f>IF(N541="základní",J541,0)</f>
        <v>0</v>
      </c>
      <c r="BF541" s="149">
        <f>IF(N541="snížená",J541,0)</f>
        <v>0</v>
      </c>
      <c r="BG541" s="149">
        <f>IF(N541="zákl. přenesená",J541,0)</f>
        <v>0</v>
      </c>
      <c r="BH541" s="149">
        <f>IF(N541="sníž. přenesená",J541,0)</f>
        <v>0</v>
      </c>
      <c r="BI541" s="149">
        <f>IF(N541="nulová",J541,0)</f>
        <v>0</v>
      </c>
      <c r="BJ541" s="17" t="s">
        <v>89</v>
      </c>
      <c r="BK541" s="149">
        <f>ROUND(I541*H541,2)</f>
        <v>0</v>
      </c>
      <c r="BL541" s="17" t="s">
        <v>271</v>
      </c>
      <c r="BM541" s="148" t="s">
        <v>870</v>
      </c>
    </row>
    <row r="542" spans="2:65" s="1" customFormat="1" ht="11.25">
      <c r="B542" s="32"/>
      <c r="D542" s="150" t="s">
        <v>273</v>
      </c>
      <c r="F542" s="151" t="s">
        <v>871</v>
      </c>
      <c r="I542" s="152"/>
      <c r="L542" s="32"/>
      <c r="M542" s="153"/>
      <c r="T542" s="56"/>
      <c r="AT542" s="17" t="s">
        <v>273</v>
      </c>
      <c r="AU542" s="17" t="s">
        <v>89</v>
      </c>
    </row>
    <row r="543" spans="2:65" s="12" customFormat="1" ht="11.25">
      <c r="B543" s="156"/>
      <c r="D543" s="154" t="s">
        <v>277</v>
      </c>
      <c r="E543" s="157" t="s">
        <v>1</v>
      </c>
      <c r="F543" s="158" t="s">
        <v>872</v>
      </c>
      <c r="H543" s="159">
        <v>8.2000000000000003E-2</v>
      </c>
      <c r="I543" s="160"/>
      <c r="L543" s="156"/>
      <c r="M543" s="161"/>
      <c r="T543" s="162"/>
      <c r="AT543" s="157" t="s">
        <v>277</v>
      </c>
      <c r="AU543" s="157" t="s">
        <v>89</v>
      </c>
      <c r="AV543" s="12" t="s">
        <v>89</v>
      </c>
      <c r="AW543" s="12" t="s">
        <v>32</v>
      </c>
      <c r="AX543" s="12" t="s">
        <v>76</v>
      </c>
      <c r="AY543" s="157" t="s">
        <v>264</v>
      </c>
    </row>
    <row r="544" spans="2:65" s="13" customFormat="1" ht="11.25">
      <c r="B544" s="163"/>
      <c r="D544" s="154" t="s">
        <v>277</v>
      </c>
      <c r="E544" s="164" t="s">
        <v>1</v>
      </c>
      <c r="F544" s="165" t="s">
        <v>279</v>
      </c>
      <c r="H544" s="166">
        <v>8.2000000000000003E-2</v>
      </c>
      <c r="I544" s="167"/>
      <c r="L544" s="163"/>
      <c r="M544" s="168"/>
      <c r="T544" s="169"/>
      <c r="AT544" s="164" t="s">
        <v>277</v>
      </c>
      <c r="AU544" s="164" t="s">
        <v>89</v>
      </c>
      <c r="AV544" s="13" t="s">
        <v>271</v>
      </c>
      <c r="AW544" s="13" t="s">
        <v>32</v>
      </c>
      <c r="AX544" s="13" t="s">
        <v>83</v>
      </c>
      <c r="AY544" s="164" t="s">
        <v>264</v>
      </c>
    </row>
    <row r="545" spans="2:65" s="1" customFormat="1" ht="16.5" customHeight="1">
      <c r="B545" s="136"/>
      <c r="C545" s="137" t="s">
        <v>873</v>
      </c>
      <c r="D545" s="137" t="s">
        <v>266</v>
      </c>
      <c r="E545" s="138" t="s">
        <v>874</v>
      </c>
      <c r="F545" s="139" t="s">
        <v>875</v>
      </c>
      <c r="G545" s="140" t="s">
        <v>341</v>
      </c>
      <c r="H545" s="141">
        <v>227.2</v>
      </c>
      <c r="I545" s="142"/>
      <c r="J545" s="143">
        <f>ROUND(I545*H545,2)</f>
        <v>0</v>
      </c>
      <c r="K545" s="139" t="s">
        <v>270</v>
      </c>
      <c r="L545" s="32"/>
      <c r="M545" s="144" t="s">
        <v>1</v>
      </c>
      <c r="N545" s="145" t="s">
        <v>42</v>
      </c>
      <c r="P545" s="146">
        <f>O545*H545</f>
        <v>0</v>
      </c>
      <c r="Q545" s="146">
        <v>1.0200000000000001E-2</v>
      </c>
      <c r="R545" s="146">
        <f>Q545*H545</f>
        <v>2.3174399999999999</v>
      </c>
      <c r="S545" s="146">
        <v>0</v>
      </c>
      <c r="T545" s="147">
        <f>S545*H545</f>
        <v>0</v>
      </c>
      <c r="AR545" s="148" t="s">
        <v>271</v>
      </c>
      <c r="AT545" s="148" t="s">
        <v>266</v>
      </c>
      <c r="AU545" s="148" t="s">
        <v>89</v>
      </c>
      <c r="AY545" s="17" t="s">
        <v>264</v>
      </c>
      <c r="BE545" s="149">
        <f>IF(N545="základní",J545,0)</f>
        <v>0</v>
      </c>
      <c r="BF545" s="149">
        <f>IF(N545="snížená",J545,0)</f>
        <v>0</v>
      </c>
      <c r="BG545" s="149">
        <f>IF(N545="zákl. přenesená",J545,0)</f>
        <v>0</v>
      </c>
      <c r="BH545" s="149">
        <f>IF(N545="sníž. přenesená",J545,0)</f>
        <v>0</v>
      </c>
      <c r="BI545" s="149">
        <f>IF(N545="nulová",J545,0)</f>
        <v>0</v>
      </c>
      <c r="BJ545" s="17" t="s">
        <v>89</v>
      </c>
      <c r="BK545" s="149">
        <f>ROUND(I545*H545,2)</f>
        <v>0</v>
      </c>
      <c r="BL545" s="17" t="s">
        <v>271</v>
      </c>
      <c r="BM545" s="148" t="s">
        <v>876</v>
      </c>
    </row>
    <row r="546" spans="2:65" s="1" customFormat="1" ht="11.25">
      <c r="B546" s="32"/>
      <c r="D546" s="150" t="s">
        <v>273</v>
      </c>
      <c r="F546" s="151" t="s">
        <v>877</v>
      </c>
      <c r="I546" s="152"/>
      <c r="L546" s="32"/>
      <c r="M546" s="153"/>
      <c r="T546" s="56"/>
      <c r="AT546" s="17" t="s">
        <v>273</v>
      </c>
      <c r="AU546" s="17" t="s">
        <v>89</v>
      </c>
    </row>
    <row r="547" spans="2:65" s="12" customFormat="1" ht="11.25">
      <c r="B547" s="156"/>
      <c r="D547" s="154" t="s">
        <v>277</v>
      </c>
      <c r="E547" s="157" t="s">
        <v>1</v>
      </c>
      <c r="F547" s="158" t="s">
        <v>878</v>
      </c>
      <c r="H547" s="159">
        <v>64.900000000000006</v>
      </c>
      <c r="I547" s="160"/>
      <c r="L547" s="156"/>
      <c r="M547" s="161"/>
      <c r="T547" s="162"/>
      <c r="AT547" s="157" t="s">
        <v>277</v>
      </c>
      <c r="AU547" s="157" t="s">
        <v>89</v>
      </c>
      <c r="AV547" s="12" t="s">
        <v>89</v>
      </c>
      <c r="AW547" s="12" t="s">
        <v>32</v>
      </c>
      <c r="AX547" s="12" t="s">
        <v>76</v>
      </c>
      <c r="AY547" s="157" t="s">
        <v>264</v>
      </c>
    </row>
    <row r="548" spans="2:65" s="12" customFormat="1" ht="11.25">
      <c r="B548" s="156"/>
      <c r="D548" s="154" t="s">
        <v>277</v>
      </c>
      <c r="E548" s="157" t="s">
        <v>1</v>
      </c>
      <c r="F548" s="158" t="s">
        <v>879</v>
      </c>
      <c r="H548" s="159">
        <v>162.30000000000001</v>
      </c>
      <c r="I548" s="160"/>
      <c r="L548" s="156"/>
      <c r="M548" s="161"/>
      <c r="T548" s="162"/>
      <c r="AT548" s="157" t="s">
        <v>277</v>
      </c>
      <c r="AU548" s="157" t="s">
        <v>89</v>
      </c>
      <c r="AV548" s="12" t="s">
        <v>89</v>
      </c>
      <c r="AW548" s="12" t="s">
        <v>32</v>
      </c>
      <c r="AX548" s="12" t="s">
        <v>76</v>
      </c>
      <c r="AY548" s="157" t="s">
        <v>264</v>
      </c>
    </row>
    <row r="549" spans="2:65" s="13" customFormat="1" ht="11.25">
      <c r="B549" s="163"/>
      <c r="D549" s="154" t="s">
        <v>277</v>
      </c>
      <c r="E549" s="164" t="s">
        <v>1</v>
      </c>
      <c r="F549" s="165" t="s">
        <v>279</v>
      </c>
      <c r="H549" s="166">
        <v>227.2</v>
      </c>
      <c r="I549" s="167"/>
      <c r="L549" s="163"/>
      <c r="M549" s="168"/>
      <c r="T549" s="169"/>
      <c r="AT549" s="164" t="s">
        <v>277</v>
      </c>
      <c r="AU549" s="164" t="s">
        <v>89</v>
      </c>
      <c r="AV549" s="13" t="s">
        <v>271</v>
      </c>
      <c r="AW549" s="13" t="s">
        <v>32</v>
      </c>
      <c r="AX549" s="13" t="s">
        <v>83</v>
      </c>
      <c r="AY549" s="164" t="s">
        <v>264</v>
      </c>
    </row>
    <row r="550" spans="2:65" s="1" customFormat="1" ht="16.5" customHeight="1">
      <c r="B550" s="136"/>
      <c r="C550" s="137" t="s">
        <v>880</v>
      </c>
      <c r="D550" s="137" t="s">
        <v>266</v>
      </c>
      <c r="E550" s="138" t="s">
        <v>881</v>
      </c>
      <c r="F550" s="139" t="s">
        <v>882</v>
      </c>
      <c r="G550" s="140" t="s">
        <v>341</v>
      </c>
      <c r="H550" s="141">
        <v>300.39999999999998</v>
      </c>
      <c r="I550" s="142"/>
      <c r="J550" s="143">
        <f>ROUND(I550*H550,2)</f>
        <v>0</v>
      </c>
      <c r="K550" s="139" t="s">
        <v>270</v>
      </c>
      <c r="L550" s="32"/>
      <c r="M550" s="144" t="s">
        <v>1</v>
      </c>
      <c r="N550" s="145" t="s">
        <v>42</v>
      </c>
      <c r="P550" s="146">
        <f>O550*H550</f>
        <v>0</v>
      </c>
      <c r="Q550" s="146">
        <v>0.11</v>
      </c>
      <c r="R550" s="146">
        <f>Q550*H550</f>
        <v>33.043999999999997</v>
      </c>
      <c r="S550" s="146">
        <v>0</v>
      </c>
      <c r="T550" s="147">
        <f>S550*H550</f>
        <v>0</v>
      </c>
      <c r="AR550" s="148" t="s">
        <v>271</v>
      </c>
      <c r="AT550" s="148" t="s">
        <v>266</v>
      </c>
      <c r="AU550" s="148" t="s">
        <v>89</v>
      </c>
      <c r="AY550" s="17" t="s">
        <v>264</v>
      </c>
      <c r="BE550" s="149">
        <f>IF(N550="základní",J550,0)</f>
        <v>0</v>
      </c>
      <c r="BF550" s="149">
        <f>IF(N550="snížená",J550,0)</f>
        <v>0</v>
      </c>
      <c r="BG550" s="149">
        <f>IF(N550="zákl. přenesená",J550,0)</f>
        <v>0</v>
      </c>
      <c r="BH550" s="149">
        <f>IF(N550="sníž. přenesená",J550,0)</f>
        <v>0</v>
      </c>
      <c r="BI550" s="149">
        <f>IF(N550="nulová",J550,0)</f>
        <v>0</v>
      </c>
      <c r="BJ550" s="17" t="s">
        <v>89</v>
      </c>
      <c r="BK550" s="149">
        <f>ROUND(I550*H550,2)</f>
        <v>0</v>
      </c>
      <c r="BL550" s="17" t="s">
        <v>271</v>
      </c>
      <c r="BM550" s="148" t="s">
        <v>883</v>
      </c>
    </row>
    <row r="551" spans="2:65" s="1" customFormat="1" ht="11.25">
      <c r="B551" s="32"/>
      <c r="D551" s="150" t="s">
        <v>273</v>
      </c>
      <c r="F551" s="151" t="s">
        <v>884</v>
      </c>
      <c r="I551" s="152"/>
      <c r="L551" s="32"/>
      <c r="M551" s="153"/>
      <c r="T551" s="56"/>
      <c r="AT551" s="17" t="s">
        <v>273</v>
      </c>
      <c r="AU551" s="17" t="s">
        <v>89</v>
      </c>
    </row>
    <row r="552" spans="2:65" s="12" customFormat="1" ht="11.25">
      <c r="B552" s="156"/>
      <c r="D552" s="154" t="s">
        <v>277</v>
      </c>
      <c r="E552" s="157" t="s">
        <v>1</v>
      </c>
      <c r="F552" s="158" t="s">
        <v>885</v>
      </c>
      <c r="H552" s="159">
        <v>7.9</v>
      </c>
      <c r="I552" s="160"/>
      <c r="L552" s="156"/>
      <c r="M552" s="161"/>
      <c r="T552" s="162"/>
      <c r="AT552" s="157" t="s">
        <v>277</v>
      </c>
      <c r="AU552" s="157" t="s">
        <v>89</v>
      </c>
      <c r="AV552" s="12" t="s">
        <v>89</v>
      </c>
      <c r="AW552" s="12" t="s">
        <v>32</v>
      </c>
      <c r="AX552" s="12" t="s">
        <v>76</v>
      </c>
      <c r="AY552" s="157" t="s">
        <v>264</v>
      </c>
    </row>
    <row r="553" spans="2:65" s="12" customFormat="1" ht="11.25">
      <c r="B553" s="156"/>
      <c r="D553" s="154" t="s">
        <v>277</v>
      </c>
      <c r="E553" s="157" t="s">
        <v>1</v>
      </c>
      <c r="F553" s="158" t="s">
        <v>878</v>
      </c>
      <c r="H553" s="159">
        <v>64.900000000000006</v>
      </c>
      <c r="I553" s="160"/>
      <c r="L553" s="156"/>
      <c r="M553" s="161"/>
      <c r="T553" s="162"/>
      <c r="AT553" s="157" t="s">
        <v>277</v>
      </c>
      <c r="AU553" s="157" t="s">
        <v>89</v>
      </c>
      <c r="AV553" s="12" t="s">
        <v>89</v>
      </c>
      <c r="AW553" s="12" t="s">
        <v>32</v>
      </c>
      <c r="AX553" s="12" t="s">
        <v>76</v>
      </c>
      <c r="AY553" s="157" t="s">
        <v>264</v>
      </c>
    </row>
    <row r="554" spans="2:65" s="12" customFormat="1" ht="11.25">
      <c r="B554" s="156"/>
      <c r="D554" s="154" t="s">
        <v>277</v>
      </c>
      <c r="E554" s="157" t="s">
        <v>1</v>
      </c>
      <c r="F554" s="158" t="s">
        <v>886</v>
      </c>
      <c r="H554" s="159">
        <v>56.3</v>
      </c>
      <c r="I554" s="160"/>
      <c r="L554" s="156"/>
      <c r="M554" s="161"/>
      <c r="T554" s="162"/>
      <c r="AT554" s="157" t="s">
        <v>277</v>
      </c>
      <c r="AU554" s="157" t="s">
        <v>89</v>
      </c>
      <c r="AV554" s="12" t="s">
        <v>89</v>
      </c>
      <c r="AW554" s="12" t="s">
        <v>32</v>
      </c>
      <c r="AX554" s="12" t="s">
        <v>76</v>
      </c>
      <c r="AY554" s="157" t="s">
        <v>264</v>
      </c>
    </row>
    <row r="555" spans="2:65" s="12" customFormat="1" ht="11.25">
      <c r="B555" s="156"/>
      <c r="D555" s="154" t="s">
        <v>277</v>
      </c>
      <c r="E555" s="157" t="s">
        <v>1</v>
      </c>
      <c r="F555" s="158" t="s">
        <v>887</v>
      </c>
      <c r="H555" s="159">
        <v>9</v>
      </c>
      <c r="I555" s="160"/>
      <c r="L555" s="156"/>
      <c r="M555" s="161"/>
      <c r="T555" s="162"/>
      <c r="AT555" s="157" t="s">
        <v>277</v>
      </c>
      <c r="AU555" s="157" t="s">
        <v>89</v>
      </c>
      <c r="AV555" s="12" t="s">
        <v>89</v>
      </c>
      <c r="AW555" s="12" t="s">
        <v>32</v>
      </c>
      <c r="AX555" s="12" t="s">
        <v>76</v>
      </c>
      <c r="AY555" s="157" t="s">
        <v>264</v>
      </c>
    </row>
    <row r="556" spans="2:65" s="12" customFormat="1" ht="11.25">
      <c r="B556" s="156"/>
      <c r="D556" s="154" t="s">
        <v>277</v>
      </c>
      <c r="E556" s="157" t="s">
        <v>1</v>
      </c>
      <c r="F556" s="158" t="s">
        <v>879</v>
      </c>
      <c r="H556" s="159">
        <v>162.30000000000001</v>
      </c>
      <c r="I556" s="160"/>
      <c r="L556" s="156"/>
      <c r="M556" s="161"/>
      <c r="T556" s="162"/>
      <c r="AT556" s="157" t="s">
        <v>277</v>
      </c>
      <c r="AU556" s="157" t="s">
        <v>89</v>
      </c>
      <c r="AV556" s="12" t="s">
        <v>89</v>
      </c>
      <c r="AW556" s="12" t="s">
        <v>32</v>
      </c>
      <c r="AX556" s="12" t="s">
        <v>76</v>
      </c>
      <c r="AY556" s="157" t="s">
        <v>264</v>
      </c>
    </row>
    <row r="557" spans="2:65" s="13" customFormat="1" ht="11.25">
      <c r="B557" s="163"/>
      <c r="D557" s="154" t="s">
        <v>277</v>
      </c>
      <c r="E557" s="164" t="s">
        <v>1</v>
      </c>
      <c r="F557" s="165" t="s">
        <v>279</v>
      </c>
      <c r="H557" s="166">
        <v>300.39999999999998</v>
      </c>
      <c r="I557" s="167"/>
      <c r="L557" s="163"/>
      <c r="M557" s="168"/>
      <c r="T557" s="169"/>
      <c r="AT557" s="164" t="s">
        <v>277</v>
      </c>
      <c r="AU557" s="164" t="s">
        <v>89</v>
      </c>
      <c r="AV557" s="13" t="s">
        <v>271</v>
      </c>
      <c r="AW557" s="13" t="s">
        <v>32</v>
      </c>
      <c r="AX557" s="13" t="s">
        <v>83</v>
      </c>
      <c r="AY557" s="164" t="s">
        <v>264</v>
      </c>
    </row>
    <row r="558" spans="2:65" s="1" customFormat="1" ht="16.5" customHeight="1">
      <c r="B558" s="136"/>
      <c r="C558" s="137" t="s">
        <v>888</v>
      </c>
      <c r="D558" s="137" t="s">
        <v>266</v>
      </c>
      <c r="E558" s="138" t="s">
        <v>889</v>
      </c>
      <c r="F558" s="139" t="s">
        <v>890</v>
      </c>
      <c r="G558" s="140" t="s">
        <v>341</v>
      </c>
      <c r="H558" s="141">
        <v>600</v>
      </c>
      <c r="I558" s="142"/>
      <c r="J558" s="143">
        <f>ROUND(I558*H558,2)</f>
        <v>0</v>
      </c>
      <c r="K558" s="139" t="s">
        <v>270</v>
      </c>
      <c r="L558" s="32"/>
      <c r="M558" s="144" t="s">
        <v>1</v>
      </c>
      <c r="N558" s="145" t="s">
        <v>42</v>
      </c>
      <c r="P558" s="146">
        <f>O558*H558</f>
        <v>0</v>
      </c>
      <c r="Q558" s="146">
        <v>1.0999999999999999E-2</v>
      </c>
      <c r="R558" s="146">
        <f>Q558*H558</f>
        <v>6.6</v>
      </c>
      <c r="S558" s="146">
        <v>0</v>
      </c>
      <c r="T558" s="147">
        <f>S558*H558</f>
        <v>0</v>
      </c>
      <c r="AR558" s="148" t="s">
        <v>271</v>
      </c>
      <c r="AT558" s="148" t="s">
        <v>266</v>
      </c>
      <c r="AU558" s="148" t="s">
        <v>89</v>
      </c>
      <c r="AY558" s="17" t="s">
        <v>264</v>
      </c>
      <c r="BE558" s="149">
        <f>IF(N558="základní",J558,0)</f>
        <v>0</v>
      </c>
      <c r="BF558" s="149">
        <f>IF(N558="snížená",J558,0)</f>
        <v>0</v>
      </c>
      <c r="BG558" s="149">
        <f>IF(N558="zákl. přenesená",J558,0)</f>
        <v>0</v>
      </c>
      <c r="BH558" s="149">
        <f>IF(N558="sníž. přenesená",J558,0)</f>
        <v>0</v>
      </c>
      <c r="BI558" s="149">
        <f>IF(N558="nulová",J558,0)</f>
        <v>0</v>
      </c>
      <c r="BJ558" s="17" t="s">
        <v>89</v>
      </c>
      <c r="BK558" s="149">
        <f>ROUND(I558*H558,2)</f>
        <v>0</v>
      </c>
      <c r="BL558" s="17" t="s">
        <v>271</v>
      </c>
      <c r="BM558" s="148" t="s">
        <v>891</v>
      </c>
    </row>
    <row r="559" spans="2:65" s="1" customFormat="1" ht="11.25">
      <c r="B559" s="32"/>
      <c r="D559" s="150" t="s">
        <v>273</v>
      </c>
      <c r="F559" s="151" t="s">
        <v>892</v>
      </c>
      <c r="I559" s="152"/>
      <c r="L559" s="32"/>
      <c r="M559" s="153"/>
      <c r="T559" s="56"/>
      <c r="AT559" s="17" t="s">
        <v>273</v>
      </c>
      <c r="AU559" s="17" t="s">
        <v>89</v>
      </c>
    </row>
    <row r="560" spans="2:65" s="12" customFormat="1" ht="11.25">
      <c r="B560" s="156"/>
      <c r="D560" s="154" t="s">
        <v>277</v>
      </c>
      <c r="E560" s="157" t="s">
        <v>1</v>
      </c>
      <c r="F560" s="158" t="s">
        <v>893</v>
      </c>
      <c r="H560" s="159">
        <v>15.8</v>
      </c>
      <c r="I560" s="160"/>
      <c r="L560" s="156"/>
      <c r="M560" s="161"/>
      <c r="T560" s="162"/>
      <c r="AT560" s="157" t="s">
        <v>277</v>
      </c>
      <c r="AU560" s="157" t="s">
        <v>89</v>
      </c>
      <c r="AV560" s="12" t="s">
        <v>89</v>
      </c>
      <c r="AW560" s="12" t="s">
        <v>32</v>
      </c>
      <c r="AX560" s="12" t="s">
        <v>76</v>
      </c>
      <c r="AY560" s="157" t="s">
        <v>264</v>
      </c>
    </row>
    <row r="561" spans="2:65" s="12" customFormat="1" ht="11.25">
      <c r="B561" s="156"/>
      <c r="D561" s="154" t="s">
        <v>277</v>
      </c>
      <c r="E561" s="157" t="s">
        <v>1</v>
      </c>
      <c r="F561" s="158" t="s">
        <v>894</v>
      </c>
      <c r="H561" s="159">
        <v>259.60000000000002</v>
      </c>
      <c r="I561" s="160"/>
      <c r="L561" s="156"/>
      <c r="M561" s="161"/>
      <c r="T561" s="162"/>
      <c r="AT561" s="157" t="s">
        <v>277</v>
      </c>
      <c r="AU561" s="157" t="s">
        <v>89</v>
      </c>
      <c r="AV561" s="12" t="s">
        <v>89</v>
      </c>
      <c r="AW561" s="12" t="s">
        <v>32</v>
      </c>
      <c r="AX561" s="12" t="s">
        <v>76</v>
      </c>
      <c r="AY561" s="157" t="s">
        <v>264</v>
      </c>
    </row>
    <row r="562" spans="2:65" s="12" customFormat="1" ht="11.25">
      <c r="B562" s="156"/>
      <c r="D562" s="154" t="s">
        <v>277</v>
      </c>
      <c r="E562" s="157" t="s">
        <v>1</v>
      </c>
      <c r="F562" s="158" t="s">
        <v>895</v>
      </c>
      <c r="H562" s="159">
        <v>324.60000000000002</v>
      </c>
      <c r="I562" s="160"/>
      <c r="L562" s="156"/>
      <c r="M562" s="161"/>
      <c r="T562" s="162"/>
      <c r="AT562" s="157" t="s">
        <v>277</v>
      </c>
      <c r="AU562" s="157" t="s">
        <v>89</v>
      </c>
      <c r="AV562" s="12" t="s">
        <v>89</v>
      </c>
      <c r="AW562" s="12" t="s">
        <v>32</v>
      </c>
      <c r="AX562" s="12" t="s">
        <v>76</v>
      </c>
      <c r="AY562" s="157" t="s">
        <v>264</v>
      </c>
    </row>
    <row r="563" spans="2:65" s="13" customFormat="1" ht="11.25">
      <c r="B563" s="163"/>
      <c r="D563" s="154" t="s">
        <v>277</v>
      </c>
      <c r="E563" s="164" t="s">
        <v>1</v>
      </c>
      <c r="F563" s="165" t="s">
        <v>279</v>
      </c>
      <c r="H563" s="166">
        <v>600</v>
      </c>
      <c r="I563" s="167"/>
      <c r="L563" s="163"/>
      <c r="M563" s="168"/>
      <c r="T563" s="169"/>
      <c r="AT563" s="164" t="s">
        <v>277</v>
      </c>
      <c r="AU563" s="164" t="s">
        <v>89</v>
      </c>
      <c r="AV563" s="13" t="s">
        <v>271</v>
      </c>
      <c r="AW563" s="13" t="s">
        <v>32</v>
      </c>
      <c r="AX563" s="13" t="s">
        <v>83</v>
      </c>
      <c r="AY563" s="164" t="s">
        <v>264</v>
      </c>
    </row>
    <row r="564" spans="2:65" s="1" customFormat="1" ht="16.5" customHeight="1">
      <c r="B564" s="136"/>
      <c r="C564" s="137" t="s">
        <v>896</v>
      </c>
      <c r="D564" s="137" t="s">
        <v>266</v>
      </c>
      <c r="E564" s="138" t="s">
        <v>897</v>
      </c>
      <c r="F564" s="139" t="s">
        <v>898</v>
      </c>
      <c r="G564" s="140" t="s">
        <v>341</v>
      </c>
      <c r="H564" s="141">
        <v>527.6</v>
      </c>
      <c r="I564" s="142"/>
      <c r="J564" s="143">
        <f>ROUND(I564*H564,2)</f>
        <v>0</v>
      </c>
      <c r="K564" s="139" t="s">
        <v>270</v>
      </c>
      <c r="L564" s="32"/>
      <c r="M564" s="144" t="s">
        <v>1</v>
      </c>
      <c r="N564" s="145" t="s">
        <v>42</v>
      </c>
      <c r="P564" s="146">
        <f>O564*H564</f>
        <v>0</v>
      </c>
      <c r="Q564" s="146">
        <v>0</v>
      </c>
      <c r="R564" s="146">
        <f>Q564*H564</f>
        <v>0</v>
      </c>
      <c r="S564" s="146">
        <v>0</v>
      </c>
      <c r="T564" s="147">
        <f>S564*H564</f>
        <v>0</v>
      </c>
      <c r="AR564" s="148" t="s">
        <v>271</v>
      </c>
      <c r="AT564" s="148" t="s">
        <v>266</v>
      </c>
      <c r="AU564" s="148" t="s">
        <v>89</v>
      </c>
      <c r="AY564" s="17" t="s">
        <v>264</v>
      </c>
      <c r="BE564" s="149">
        <f>IF(N564="základní",J564,0)</f>
        <v>0</v>
      </c>
      <c r="BF564" s="149">
        <f>IF(N564="snížená",J564,0)</f>
        <v>0</v>
      </c>
      <c r="BG564" s="149">
        <f>IF(N564="zákl. přenesená",J564,0)</f>
        <v>0</v>
      </c>
      <c r="BH564" s="149">
        <f>IF(N564="sníž. přenesená",J564,0)</f>
        <v>0</v>
      </c>
      <c r="BI564" s="149">
        <f>IF(N564="nulová",J564,0)</f>
        <v>0</v>
      </c>
      <c r="BJ564" s="17" t="s">
        <v>89</v>
      </c>
      <c r="BK564" s="149">
        <f>ROUND(I564*H564,2)</f>
        <v>0</v>
      </c>
      <c r="BL564" s="17" t="s">
        <v>271</v>
      </c>
      <c r="BM564" s="148" t="s">
        <v>899</v>
      </c>
    </row>
    <row r="565" spans="2:65" s="1" customFormat="1" ht="11.25">
      <c r="B565" s="32"/>
      <c r="D565" s="150" t="s">
        <v>273</v>
      </c>
      <c r="F565" s="151" t="s">
        <v>900</v>
      </c>
      <c r="I565" s="152"/>
      <c r="L565" s="32"/>
      <c r="M565" s="153"/>
      <c r="T565" s="56"/>
      <c r="AT565" s="17" t="s">
        <v>273</v>
      </c>
      <c r="AU565" s="17" t="s">
        <v>89</v>
      </c>
    </row>
    <row r="566" spans="2:65" s="1" customFormat="1" ht="16.5" customHeight="1">
      <c r="B566" s="136"/>
      <c r="C566" s="137" t="s">
        <v>901</v>
      </c>
      <c r="D566" s="137" t="s">
        <v>266</v>
      </c>
      <c r="E566" s="138" t="s">
        <v>902</v>
      </c>
      <c r="F566" s="139" t="s">
        <v>903</v>
      </c>
      <c r="G566" s="140" t="s">
        <v>282</v>
      </c>
      <c r="H566" s="141">
        <v>14.445</v>
      </c>
      <c r="I566" s="142"/>
      <c r="J566" s="143">
        <f>ROUND(I566*H566,2)</f>
        <v>0</v>
      </c>
      <c r="K566" s="139" t="s">
        <v>270</v>
      </c>
      <c r="L566" s="32"/>
      <c r="M566" s="144" t="s">
        <v>1</v>
      </c>
      <c r="N566" s="145" t="s">
        <v>42</v>
      </c>
      <c r="P566" s="146">
        <f>O566*H566</f>
        <v>0</v>
      </c>
      <c r="Q566" s="146">
        <v>1.98</v>
      </c>
      <c r="R566" s="146">
        <f>Q566*H566</f>
        <v>28.601099999999999</v>
      </c>
      <c r="S566" s="146">
        <v>0</v>
      </c>
      <c r="T566" s="147">
        <f>S566*H566</f>
        <v>0</v>
      </c>
      <c r="AR566" s="148" t="s">
        <v>271</v>
      </c>
      <c r="AT566" s="148" t="s">
        <v>266</v>
      </c>
      <c r="AU566" s="148" t="s">
        <v>89</v>
      </c>
      <c r="AY566" s="17" t="s">
        <v>264</v>
      </c>
      <c r="BE566" s="149">
        <f>IF(N566="základní",J566,0)</f>
        <v>0</v>
      </c>
      <c r="BF566" s="149">
        <f>IF(N566="snížená",J566,0)</f>
        <v>0</v>
      </c>
      <c r="BG566" s="149">
        <f>IF(N566="zákl. přenesená",J566,0)</f>
        <v>0</v>
      </c>
      <c r="BH566" s="149">
        <f>IF(N566="sníž. přenesená",J566,0)</f>
        <v>0</v>
      </c>
      <c r="BI566" s="149">
        <f>IF(N566="nulová",J566,0)</f>
        <v>0</v>
      </c>
      <c r="BJ566" s="17" t="s">
        <v>89</v>
      </c>
      <c r="BK566" s="149">
        <f>ROUND(I566*H566,2)</f>
        <v>0</v>
      </c>
      <c r="BL566" s="17" t="s">
        <v>271</v>
      </c>
      <c r="BM566" s="148" t="s">
        <v>904</v>
      </c>
    </row>
    <row r="567" spans="2:65" s="1" customFormat="1" ht="11.25">
      <c r="B567" s="32"/>
      <c r="D567" s="150" t="s">
        <v>273</v>
      </c>
      <c r="F567" s="151" t="s">
        <v>905</v>
      </c>
      <c r="I567" s="152"/>
      <c r="L567" s="32"/>
      <c r="M567" s="153"/>
      <c r="T567" s="56"/>
      <c r="AT567" s="17" t="s">
        <v>273</v>
      </c>
      <c r="AU567" s="17" t="s">
        <v>89</v>
      </c>
    </row>
    <row r="568" spans="2:65" s="12" customFormat="1" ht="11.25">
      <c r="B568" s="156"/>
      <c r="D568" s="154" t="s">
        <v>277</v>
      </c>
      <c r="E568" s="157" t="s">
        <v>1</v>
      </c>
      <c r="F568" s="158" t="s">
        <v>906</v>
      </c>
      <c r="H568" s="159">
        <v>14.445</v>
      </c>
      <c r="I568" s="160"/>
      <c r="L568" s="156"/>
      <c r="M568" s="161"/>
      <c r="T568" s="162"/>
      <c r="AT568" s="157" t="s">
        <v>277</v>
      </c>
      <c r="AU568" s="157" t="s">
        <v>89</v>
      </c>
      <c r="AV568" s="12" t="s">
        <v>89</v>
      </c>
      <c r="AW568" s="12" t="s">
        <v>32</v>
      </c>
      <c r="AX568" s="12" t="s">
        <v>76</v>
      </c>
      <c r="AY568" s="157" t="s">
        <v>264</v>
      </c>
    </row>
    <row r="569" spans="2:65" s="13" customFormat="1" ht="11.25">
      <c r="B569" s="163"/>
      <c r="D569" s="154" t="s">
        <v>277</v>
      </c>
      <c r="E569" s="164" t="s">
        <v>1</v>
      </c>
      <c r="F569" s="165" t="s">
        <v>279</v>
      </c>
      <c r="H569" s="166">
        <v>14.445</v>
      </c>
      <c r="I569" s="167"/>
      <c r="L569" s="163"/>
      <c r="M569" s="168"/>
      <c r="T569" s="169"/>
      <c r="AT569" s="164" t="s">
        <v>277</v>
      </c>
      <c r="AU569" s="164" t="s">
        <v>89</v>
      </c>
      <c r="AV569" s="13" t="s">
        <v>271</v>
      </c>
      <c r="AW569" s="13" t="s">
        <v>32</v>
      </c>
      <c r="AX569" s="13" t="s">
        <v>83</v>
      </c>
      <c r="AY569" s="164" t="s">
        <v>264</v>
      </c>
    </row>
    <row r="570" spans="2:65" s="1" customFormat="1" ht="16.5" customHeight="1">
      <c r="B570" s="136"/>
      <c r="C570" s="137" t="s">
        <v>907</v>
      </c>
      <c r="D570" s="137" t="s">
        <v>266</v>
      </c>
      <c r="E570" s="138" t="s">
        <v>908</v>
      </c>
      <c r="F570" s="139" t="s">
        <v>909</v>
      </c>
      <c r="G570" s="140" t="s">
        <v>282</v>
      </c>
      <c r="H570" s="141">
        <v>57.78</v>
      </c>
      <c r="I570" s="142"/>
      <c r="J570" s="143">
        <f>ROUND(I570*H570,2)</f>
        <v>0</v>
      </c>
      <c r="K570" s="139" t="s">
        <v>270</v>
      </c>
      <c r="L570" s="32"/>
      <c r="M570" s="144" t="s">
        <v>1</v>
      </c>
      <c r="N570" s="145" t="s">
        <v>42</v>
      </c>
      <c r="P570" s="146">
        <f>O570*H570</f>
        <v>0</v>
      </c>
      <c r="Q570" s="146">
        <v>2.16</v>
      </c>
      <c r="R570" s="146">
        <f>Q570*H570</f>
        <v>124.80480000000001</v>
      </c>
      <c r="S570" s="146">
        <v>0</v>
      </c>
      <c r="T570" s="147">
        <f>S570*H570</f>
        <v>0</v>
      </c>
      <c r="AR570" s="148" t="s">
        <v>271</v>
      </c>
      <c r="AT570" s="148" t="s">
        <v>266</v>
      </c>
      <c r="AU570" s="148" t="s">
        <v>89</v>
      </c>
      <c r="AY570" s="17" t="s">
        <v>264</v>
      </c>
      <c r="BE570" s="149">
        <f>IF(N570="základní",J570,0)</f>
        <v>0</v>
      </c>
      <c r="BF570" s="149">
        <f>IF(N570="snížená",J570,0)</f>
        <v>0</v>
      </c>
      <c r="BG570" s="149">
        <f>IF(N570="zákl. přenesená",J570,0)</f>
        <v>0</v>
      </c>
      <c r="BH570" s="149">
        <f>IF(N570="sníž. přenesená",J570,0)</f>
        <v>0</v>
      </c>
      <c r="BI570" s="149">
        <f>IF(N570="nulová",J570,0)</f>
        <v>0</v>
      </c>
      <c r="BJ570" s="17" t="s">
        <v>89</v>
      </c>
      <c r="BK570" s="149">
        <f>ROUND(I570*H570,2)</f>
        <v>0</v>
      </c>
      <c r="BL570" s="17" t="s">
        <v>271</v>
      </c>
      <c r="BM570" s="148" t="s">
        <v>910</v>
      </c>
    </row>
    <row r="571" spans="2:65" s="1" customFormat="1" ht="11.25">
      <c r="B571" s="32"/>
      <c r="D571" s="150" t="s">
        <v>273</v>
      </c>
      <c r="F571" s="151" t="s">
        <v>911</v>
      </c>
      <c r="I571" s="152"/>
      <c r="L571" s="32"/>
      <c r="M571" s="153"/>
      <c r="T571" s="56"/>
      <c r="AT571" s="17" t="s">
        <v>273</v>
      </c>
      <c r="AU571" s="17" t="s">
        <v>89</v>
      </c>
    </row>
    <row r="572" spans="2:65" s="12" customFormat="1" ht="11.25">
      <c r="B572" s="156"/>
      <c r="D572" s="154" t="s">
        <v>277</v>
      </c>
      <c r="E572" s="157" t="s">
        <v>1</v>
      </c>
      <c r="F572" s="158" t="s">
        <v>912</v>
      </c>
      <c r="H572" s="159">
        <v>57.78</v>
      </c>
      <c r="I572" s="160"/>
      <c r="L572" s="156"/>
      <c r="M572" s="161"/>
      <c r="T572" s="162"/>
      <c r="AT572" s="157" t="s">
        <v>277</v>
      </c>
      <c r="AU572" s="157" t="s">
        <v>89</v>
      </c>
      <c r="AV572" s="12" t="s">
        <v>89</v>
      </c>
      <c r="AW572" s="12" t="s">
        <v>32</v>
      </c>
      <c r="AX572" s="12" t="s">
        <v>76</v>
      </c>
      <c r="AY572" s="157" t="s">
        <v>264</v>
      </c>
    </row>
    <row r="573" spans="2:65" s="13" customFormat="1" ht="11.25">
      <c r="B573" s="163"/>
      <c r="D573" s="154" t="s">
        <v>277</v>
      </c>
      <c r="E573" s="164" t="s">
        <v>1</v>
      </c>
      <c r="F573" s="165" t="s">
        <v>279</v>
      </c>
      <c r="H573" s="166">
        <v>57.78</v>
      </c>
      <c r="I573" s="167"/>
      <c r="L573" s="163"/>
      <c r="M573" s="168"/>
      <c r="T573" s="169"/>
      <c r="AT573" s="164" t="s">
        <v>277</v>
      </c>
      <c r="AU573" s="164" t="s">
        <v>89</v>
      </c>
      <c r="AV573" s="13" t="s">
        <v>271</v>
      </c>
      <c r="AW573" s="13" t="s">
        <v>32</v>
      </c>
      <c r="AX573" s="13" t="s">
        <v>83</v>
      </c>
      <c r="AY573" s="164" t="s">
        <v>264</v>
      </c>
    </row>
    <row r="574" spans="2:65" s="1" customFormat="1" ht="16.5" customHeight="1">
      <c r="B574" s="136"/>
      <c r="C574" s="137" t="s">
        <v>913</v>
      </c>
      <c r="D574" s="137" t="s">
        <v>266</v>
      </c>
      <c r="E574" s="138" t="s">
        <v>914</v>
      </c>
      <c r="F574" s="139" t="s">
        <v>915</v>
      </c>
      <c r="G574" s="140" t="s">
        <v>341</v>
      </c>
      <c r="H574" s="141">
        <v>23.574999999999999</v>
      </c>
      <c r="I574" s="142"/>
      <c r="J574" s="143">
        <f>ROUND(I574*H574,2)</f>
        <v>0</v>
      </c>
      <c r="K574" s="139" t="s">
        <v>270</v>
      </c>
      <c r="L574" s="32"/>
      <c r="M574" s="144" t="s">
        <v>1</v>
      </c>
      <c r="N574" s="145" t="s">
        <v>42</v>
      </c>
      <c r="P574" s="146">
        <f>O574*H574</f>
        <v>0</v>
      </c>
      <c r="Q574" s="146">
        <v>0.1837</v>
      </c>
      <c r="R574" s="146">
        <f>Q574*H574</f>
        <v>4.3307275000000001</v>
      </c>
      <c r="S574" s="146">
        <v>0</v>
      </c>
      <c r="T574" s="147">
        <f>S574*H574</f>
        <v>0</v>
      </c>
      <c r="AR574" s="148" t="s">
        <v>271</v>
      </c>
      <c r="AT574" s="148" t="s">
        <v>266</v>
      </c>
      <c r="AU574" s="148" t="s">
        <v>89</v>
      </c>
      <c r="AY574" s="17" t="s">
        <v>264</v>
      </c>
      <c r="BE574" s="149">
        <f>IF(N574="základní",J574,0)</f>
        <v>0</v>
      </c>
      <c r="BF574" s="149">
        <f>IF(N574="snížená",J574,0)</f>
        <v>0</v>
      </c>
      <c r="BG574" s="149">
        <f>IF(N574="zákl. přenesená",J574,0)</f>
        <v>0</v>
      </c>
      <c r="BH574" s="149">
        <f>IF(N574="sníž. přenesená",J574,0)</f>
        <v>0</v>
      </c>
      <c r="BI574" s="149">
        <f>IF(N574="nulová",J574,0)</f>
        <v>0</v>
      </c>
      <c r="BJ574" s="17" t="s">
        <v>89</v>
      </c>
      <c r="BK574" s="149">
        <f>ROUND(I574*H574,2)</f>
        <v>0</v>
      </c>
      <c r="BL574" s="17" t="s">
        <v>271</v>
      </c>
      <c r="BM574" s="148" t="s">
        <v>916</v>
      </c>
    </row>
    <row r="575" spans="2:65" s="1" customFormat="1" ht="11.25">
      <c r="B575" s="32"/>
      <c r="D575" s="150" t="s">
        <v>273</v>
      </c>
      <c r="F575" s="151" t="s">
        <v>917</v>
      </c>
      <c r="I575" s="152"/>
      <c r="L575" s="32"/>
      <c r="M575" s="153"/>
      <c r="T575" s="56"/>
      <c r="AT575" s="17" t="s">
        <v>273</v>
      </c>
      <c r="AU575" s="17" t="s">
        <v>89</v>
      </c>
    </row>
    <row r="576" spans="2:65" s="12" customFormat="1" ht="11.25">
      <c r="B576" s="156"/>
      <c r="D576" s="154" t="s">
        <v>277</v>
      </c>
      <c r="E576" s="157" t="s">
        <v>1</v>
      </c>
      <c r="F576" s="158" t="s">
        <v>918</v>
      </c>
      <c r="H576" s="159">
        <v>23.574999999999999</v>
      </c>
      <c r="I576" s="160"/>
      <c r="L576" s="156"/>
      <c r="M576" s="161"/>
      <c r="T576" s="162"/>
      <c r="AT576" s="157" t="s">
        <v>277</v>
      </c>
      <c r="AU576" s="157" t="s">
        <v>89</v>
      </c>
      <c r="AV576" s="12" t="s">
        <v>89</v>
      </c>
      <c r="AW576" s="12" t="s">
        <v>32</v>
      </c>
      <c r="AX576" s="12" t="s">
        <v>76</v>
      </c>
      <c r="AY576" s="157" t="s">
        <v>264</v>
      </c>
    </row>
    <row r="577" spans="2:65" s="13" customFormat="1" ht="11.25">
      <c r="B577" s="163"/>
      <c r="D577" s="154" t="s">
        <v>277</v>
      </c>
      <c r="E577" s="164" t="s">
        <v>1</v>
      </c>
      <c r="F577" s="165" t="s">
        <v>279</v>
      </c>
      <c r="H577" s="166">
        <v>23.574999999999999</v>
      </c>
      <c r="I577" s="167"/>
      <c r="L577" s="163"/>
      <c r="M577" s="168"/>
      <c r="T577" s="169"/>
      <c r="AT577" s="164" t="s">
        <v>277</v>
      </c>
      <c r="AU577" s="164" t="s">
        <v>89</v>
      </c>
      <c r="AV577" s="13" t="s">
        <v>271</v>
      </c>
      <c r="AW577" s="13" t="s">
        <v>32</v>
      </c>
      <c r="AX577" s="13" t="s">
        <v>83</v>
      </c>
      <c r="AY577" s="164" t="s">
        <v>264</v>
      </c>
    </row>
    <row r="578" spans="2:65" s="1" customFormat="1" ht="16.5" customHeight="1">
      <c r="B578" s="136"/>
      <c r="C578" s="137" t="s">
        <v>919</v>
      </c>
      <c r="D578" s="137" t="s">
        <v>266</v>
      </c>
      <c r="E578" s="138" t="s">
        <v>920</v>
      </c>
      <c r="F578" s="139" t="s">
        <v>921</v>
      </c>
      <c r="G578" s="140" t="s">
        <v>428</v>
      </c>
      <c r="H578" s="141">
        <v>47.15</v>
      </c>
      <c r="I578" s="142"/>
      <c r="J578" s="143">
        <f>ROUND(I578*H578,2)</f>
        <v>0</v>
      </c>
      <c r="K578" s="139" t="s">
        <v>270</v>
      </c>
      <c r="L578" s="32"/>
      <c r="M578" s="144" t="s">
        <v>1</v>
      </c>
      <c r="N578" s="145" t="s">
        <v>42</v>
      </c>
      <c r="P578" s="146">
        <f>O578*H578</f>
        <v>0</v>
      </c>
      <c r="Q578" s="146">
        <v>0.12895000000000001</v>
      </c>
      <c r="R578" s="146">
        <f>Q578*H578</f>
        <v>6.0799925000000004</v>
      </c>
      <c r="S578" s="146">
        <v>0</v>
      </c>
      <c r="T578" s="147">
        <f>S578*H578</f>
        <v>0</v>
      </c>
      <c r="AR578" s="148" t="s">
        <v>271</v>
      </c>
      <c r="AT578" s="148" t="s">
        <v>266</v>
      </c>
      <c r="AU578" s="148" t="s">
        <v>89</v>
      </c>
      <c r="AY578" s="17" t="s">
        <v>264</v>
      </c>
      <c r="BE578" s="149">
        <f>IF(N578="základní",J578,0)</f>
        <v>0</v>
      </c>
      <c r="BF578" s="149">
        <f>IF(N578="snížená",J578,0)</f>
        <v>0</v>
      </c>
      <c r="BG578" s="149">
        <f>IF(N578="zákl. přenesená",J578,0)</f>
        <v>0</v>
      </c>
      <c r="BH578" s="149">
        <f>IF(N578="sníž. přenesená",J578,0)</f>
        <v>0</v>
      </c>
      <c r="BI578" s="149">
        <f>IF(N578="nulová",J578,0)</f>
        <v>0</v>
      </c>
      <c r="BJ578" s="17" t="s">
        <v>89</v>
      </c>
      <c r="BK578" s="149">
        <f>ROUND(I578*H578,2)</f>
        <v>0</v>
      </c>
      <c r="BL578" s="17" t="s">
        <v>271</v>
      </c>
      <c r="BM578" s="148" t="s">
        <v>922</v>
      </c>
    </row>
    <row r="579" spans="2:65" s="1" customFormat="1" ht="11.25">
      <c r="B579" s="32"/>
      <c r="D579" s="150" t="s">
        <v>273</v>
      </c>
      <c r="F579" s="151" t="s">
        <v>923</v>
      </c>
      <c r="I579" s="152"/>
      <c r="L579" s="32"/>
      <c r="M579" s="153"/>
      <c r="T579" s="56"/>
      <c r="AT579" s="17" t="s">
        <v>273</v>
      </c>
      <c r="AU579" s="17" t="s">
        <v>89</v>
      </c>
    </row>
    <row r="580" spans="2:65" s="12" customFormat="1" ht="11.25">
      <c r="B580" s="156"/>
      <c r="D580" s="154" t="s">
        <v>277</v>
      </c>
      <c r="E580" s="157" t="s">
        <v>1</v>
      </c>
      <c r="F580" s="158" t="s">
        <v>924</v>
      </c>
      <c r="H580" s="159">
        <v>47.15</v>
      </c>
      <c r="I580" s="160"/>
      <c r="L580" s="156"/>
      <c r="M580" s="161"/>
      <c r="T580" s="162"/>
      <c r="AT580" s="157" t="s">
        <v>277</v>
      </c>
      <c r="AU580" s="157" t="s">
        <v>89</v>
      </c>
      <c r="AV580" s="12" t="s">
        <v>89</v>
      </c>
      <c r="AW580" s="12" t="s">
        <v>32</v>
      </c>
      <c r="AX580" s="12" t="s">
        <v>76</v>
      </c>
      <c r="AY580" s="157" t="s">
        <v>264</v>
      </c>
    </row>
    <row r="581" spans="2:65" s="13" customFormat="1" ht="11.25">
      <c r="B581" s="163"/>
      <c r="D581" s="154" t="s">
        <v>277</v>
      </c>
      <c r="E581" s="164" t="s">
        <v>1</v>
      </c>
      <c r="F581" s="165" t="s">
        <v>279</v>
      </c>
      <c r="H581" s="166">
        <v>47.15</v>
      </c>
      <c r="I581" s="167"/>
      <c r="L581" s="163"/>
      <c r="M581" s="168"/>
      <c r="T581" s="169"/>
      <c r="AT581" s="164" t="s">
        <v>277</v>
      </c>
      <c r="AU581" s="164" t="s">
        <v>89</v>
      </c>
      <c r="AV581" s="13" t="s">
        <v>271</v>
      </c>
      <c r="AW581" s="13" t="s">
        <v>32</v>
      </c>
      <c r="AX581" s="13" t="s">
        <v>83</v>
      </c>
      <c r="AY581" s="164" t="s">
        <v>264</v>
      </c>
    </row>
    <row r="582" spans="2:65" s="11" customFormat="1" ht="22.9" customHeight="1">
      <c r="B582" s="124"/>
      <c r="D582" s="125" t="s">
        <v>75</v>
      </c>
      <c r="E582" s="134" t="s">
        <v>323</v>
      </c>
      <c r="F582" s="134" t="s">
        <v>925</v>
      </c>
      <c r="I582" s="127"/>
      <c r="J582" s="135">
        <f>BK582</f>
        <v>0</v>
      </c>
      <c r="L582" s="124"/>
      <c r="M582" s="129"/>
      <c r="P582" s="130">
        <f>P583+SUM(P584:P676)</f>
        <v>0</v>
      </c>
      <c r="R582" s="130">
        <f>R583+SUM(R584:R676)</f>
        <v>0.38197377000000005</v>
      </c>
      <c r="T582" s="131">
        <f>T583+SUM(T584:T676)</f>
        <v>0</v>
      </c>
      <c r="AR582" s="125" t="s">
        <v>83</v>
      </c>
      <c r="AT582" s="132" t="s">
        <v>75</v>
      </c>
      <c r="AU582" s="132" t="s">
        <v>83</v>
      </c>
      <c r="AY582" s="125" t="s">
        <v>264</v>
      </c>
      <c r="BK582" s="133">
        <f>BK583+SUM(BK584:BK676)</f>
        <v>0</v>
      </c>
    </row>
    <row r="583" spans="2:65" s="1" customFormat="1" ht="16.5" customHeight="1">
      <c r="B583" s="136"/>
      <c r="C583" s="137" t="s">
        <v>926</v>
      </c>
      <c r="D583" s="137" t="s">
        <v>266</v>
      </c>
      <c r="E583" s="138" t="s">
        <v>927</v>
      </c>
      <c r="F583" s="139" t="s">
        <v>928</v>
      </c>
      <c r="G583" s="140" t="s">
        <v>341</v>
      </c>
      <c r="H583" s="141">
        <v>23.574999999999999</v>
      </c>
      <c r="I583" s="142"/>
      <c r="J583" s="143">
        <f>ROUND(I583*H583,2)</f>
        <v>0</v>
      </c>
      <c r="K583" s="139" t="s">
        <v>270</v>
      </c>
      <c r="L583" s="32"/>
      <c r="M583" s="144" t="s">
        <v>1</v>
      </c>
      <c r="N583" s="145" t="s">
        <v>42</v>
      </c>
      <c r="P583" s="146">
        <f>O583*H583</f>
        <v>0</v>
      </c>
      <c r="Q583" s="146">
        <v>4.6999999999999999E-4</v>
      </c>
      <c r="R583" s="146">
        <f>Q583*H583</f>
        <v>1.108025E-2</v>
      </c>
      <c r="S583" s="146">
        <v>0</v>
      </c>
      <c r="T583" s="147">
        <f>S583*H583</f>
        <v>0</v>
      </c>
      <c r="AR583" s="148" t="s">
        <v>271</v>
      </c>
      <c r="AT583" s="148" t="s">
        <v>266</v>
      </c>
      <c r="AU583" s="148" t="s">
        <v>89</v>
      </c>
      <c r="AY583" s="17" t="s">
        <v>264</v>
      </c>
      <c r="BE583" s="149">
        <f>IF(N583="základní",J583,0)</f>
        <v>0</v>
      </c>
      <c r="BF583" s="149">
        <f>IF(N583="snížená",J583,0)</f>
        <v>0</v>
      </c>
      <c r="BG583" s="149">
        <f>IF(N583="zákl. přenesená",J583,0)</f>
        <v>0</v>
      </c>
      <c r="BH583" s="149">
        <f>IF(N583="sníž. přenesená",J583,0)</f>
        <v>0</v>
      </c>
      <c r="BI583" s="149">
        <f>IF(N583="nulová",J583,0)</f>
        <v>0</v>
      </c>
      <c r="BJ583" s="17" t="s">
        <v>89</v>
      </c>
      <c r="BK583" s="149">
        <f>ROUND(I583*H583,2)</f>
        <v>0</v>
      </c>
      <c r="BL583" s="17" t="s">
        <v>271</v>
      </c>
      <c r="BM583" s="148" t="s">
        <v>929</v>
      </c>
    </row>
    <row r="584" spans="2:65" s="1" customFormat="1" ht="11.25">
      <c r="B584" s="32"/>
      <c r="D584" s="150" t="s">
        <v>273</v>
      </c>
      <c r="F584" s="151" t="s">
        <v>930</v>
      </c>
      <c r="I584" s="152"/>
      <c r="L584" s="32"/>
      <c r="M584" s="153"/>
      <c r="T584" s="56"/>
      <c r="AT584" s="17" t="s">
        <v>273</v>
      </c>
      <c r="AU584" s="17" t="s">
        <v>89</v>
      </c>
    </row>
    <row r="585" spans="2:65" s="12" customFormat="1" ht="11.25">
      <c r="B585" s="156"/>
      <c r="D585" s="154" t="s">
        <v>277</v>
      </c>
      <c r="E585" s="157" t="s">
        <v>1</v>
      </c>
      <c r="F585" s="158" t="s">
        <v>918</v>
      </c>
      <c r="H585" s="159">
        <v>23.574999999999999</v>
      </c>
      <c r="I585" s="160"/>
      <c r="L585" s="156"/>
      <c r="M585" s="161"/>
      <c r="T585" s="162"/>
      <c r="AT585" s="157" t="s">
        <v>277</v>
      </c>
      <c r="AU585" s="157" t="s">
        <v>89</v>
      </c>
      <c r="AV585" s="12" t="s">
        <v>89</v>
      </c>
      <c r="AW585" s="12" t="s">
        <v>32</v>
      </c>
      <c r="AX585" s="12" t="s">
        <v>76</v>
      </c>
      <c r="AY585" s="157" t="s">
        <v>264</v>
      </c>
    </row>
    <row r="586" spans="2:65" s="13" customFormat="1" ht="11.25">
      <c r="B586" s="163"/>
      <c r="D586" s="154" t="s">
        <v>277</v>
      </c>
      <c r="E586" s="164" t="s">
        <v>1</v>
      </c>
      <c r="F586" s="165" t="s">
        <v>279</v>
      </c>
      <c r="H586" s="166">
        <v>23.574999999999999</v>
      </c>
      <c r="I586" s="167"/>
      <c r="L586" s="163"/>
      <c r="M586" s="168"/>
      <c r="T586" s="169"/>
      <c r="AT586" s="164" t="s">
        <v>277</v>
      </c>
      <c r="AU586" s="164" t="s">
        <v>89</v>
      </c>
      <c r="AV586" s="13" t="s">
        <v>271</v>
      </c>
      <c r="AW586" s="13" t="s">
        <v>32</v>
      </c>
      <c r="AX586" s="13" t="s">
        <v>83</v>
      </c>
      <c r="AY586" s="164" t="s">
        <v>264</v>
      </c>
    </row>
    <row r="587" spans="2:65" s="1" customFormat="1" ht="16.5" customHeight="1">
      <c r="B587" s="136"/>
      <c r="C587" s="137" t="s">
        <v>931</v>
      </c>
      <c r="D587" s="137" t="s">
        <v>266</v>
      </c>
      <c r="E587" s="138" t="s">
        <v>932</v>
      </c>
      <c r="F587" s="139" t="s">
        <v>933</v>
      </c>
      <c r="G587" s="140" t="s">
        <v>341</v>
      </c>
      <c r="H587" s="141">
        <v>288.89800000000002</v>
      </c>
      <c r="I587" s="142"/>
      <c r="J587" s="143">
        <f>ROUND(I587*H587,2)</f>
        <v>0</v>
      </c>
      <c r="K587" s="139" t="s">
        <v>270</v>
      </c>
      <c r="L587" s="32"/>
      <c r="M587" s="144" t="s">
        <v>1</v>
      </c>
      <c r="N587" s="145" t="s">
        <v>42</v>
      </c>
      <c r="P587" s="146">
        <f>O587*H587</f>
        <v>0</v>
      </c>
      <c r="Q587" s="146">
        <v>1.24E-3</v>
      </c>
      <c r="R587" s="146">
        <f>Q587*H587</f>
        <v>0.35823352000000003</v>
      </c>
      <c r="S587" s="146">
        <v>0</v>
      </c>
      <c r="T587" s="147">
        <f>S587*H587</f>
        <v>0</v>
      </c>
      <c r="AR587" s="148" t="s">
        <v>271</v>
      </c>
      <c r="AT587" s="148" t="s">
        <v>266</v>
      </c>
      <c r="AU587" s="148" t="s">
        <v>89</v>
      </c>
      <c r="AY587" s="17" t="s">
        <v>264</v>
      </c>
      <c r="BE587" s="149">
        <f>IF(N587="základní",J587,0)</f>
        <v>0</v>
      </c>
      <c r="BF587" s="149">
        <f>IF(N587="snížená",J587,0)</f>
        <v>0</v>
      </c>
      <c r="BG587" s="149">
        <f>IF(N587="zákl. přenesená",J587,0)</f>
        <v>0</v>
      </c>
      <c r="BH587" s="149">
        <f>IF(N587="sníž. přenesená",J587,0)</f>
        <v>0</v>
      </c>
      <c r="BI587" s="149">
        <f>IF(N587="nulová",J587,0)</f>
        <v>0</v>
      </c>
      <c r="BJ587" s="17" t="s">
        <v>89</v>
      </c>
      <c r="BK587" s="149">
        <f>ROUND(I587*H587,2)</f>
        <v>0</v>
      </c>
      <c r="BL587" s="17" t="s">
        <v>271</v>
      </c>
      <c r="BM587" s="148" t="s">
        <v>934</v>
      </c>
    </row>
    <row r="588" spans="2:65" s="1" customFormat="1" ht="11.25">
      <c r="B588" s="32"/>
      <c r="D588" s="150" t="s">
        <v>273</v>
      </c>
      <c r="F588" s="151" t="s">
        <v>935</v>
      </c>
      <c r="I588" s="152"/>
      <c r="L588" s="32"/>
      <c r="M588" s="153"/>
      <c r="T588" s="56"/>
      <c r="AT588" s="17" t="s">
        <v>273</v>
      </c>
      <c r="AU588" s="17" t="s">
        <v>89</v>
      </c>
    </row>
    <row r="589" spans="2:65" s="12" customFormat="1" ht="11.25">
      <c r="B589" s="156"/>
      <c r="D589" s="154" t="s">
        <v>277</v>
      </c>
      <c r="E589" s="157" t="s">
        <v>1</v>
      </c>
      <c r="F589" s="158" t="s">
        <v>936</v>
      </c>
      <c r="H589" s="159">
        <v>288.89800000000002</v>
      </c>
      <c r="I589" s="160"/>
      <c r="L589" s="156"/>
      <c r="M589" s="161"/>
      <c r="T589" s="162"/>
      <c r="AT589" s="157" t="s">
        <v>277</v>
      </c>
      <c r="AU589" s="157" t="s">
        <v>89</v>
      </c>
      <c r="AV589" s="12" t="s">
        <v>89</v>
      </c>
      <c r="AW589" s="12" t="s">
        <v>32</v>
      </c>
      <c r="AX589" s="12" t="s">
        <v>76</v>
      </c>
      <c r="AY589" s="157" t="s">
        <v>264</v>
      </c>
    </row>
    <row r="590" spans="2:65" s="13" customFormat="1" ht="11.25">
      <c r="B590" s="163"/>
      <c r="D590" s="154" t="s">
        <v>277</v>
      </c>
      <c r="E590" s="164" t="s">
        <v>1</v>
      </c>
      <c r="F590" s="165" t="s">
        <v>279</v>
      </c>
      <c r="H590" s="166">
        <v>288.89800000000002</v>
      </c>
      <c r="I590" s="167"/>
      <c r="L590" s="163"/>
      <c r="M590" s="168"/>
      <c r="T590" s="169"/>
      <c r="AT590" s="164" t="s">
        <v>277</v>
      </c>
      <c r="AU590" s="164" t="s">
        <v>89</v>
      </c>
      <c r="AV590" s="13" t="s">
        <v>271</v>
      </c>
      <c r="AW590" s="13" t="s">
        <v>32</v>
      </c>
      <c r="AX590" s="13" t="s">
        <v>83</v>
      </c>
      <c r="AY590" s="164" t="s">
        <v>264</v>
      </c>
    </row>
    <row r="591" spans="2:65" s="1" customFormat="1" ht="21.75" customHeight="1">
      <c r="B591" s="136"/>
      <c r="C591" s="137" t="s">
        <v>937</v>
      </c>
      <c r="D591" s="137" t="s">
        <v>266</v>
      </c>
      <c r="E591" s="138" t="s">
        <v>938</v>
      </c>
      <c r="F591" s="139" t="s">
        <v>939</v>
      </c>
      <c r="G591" s="140" t="s">
        <v>341</v>
      </c>
      <c r="H591" s="141">
        <v>445.43099999999998</v>
      </c>
      <c r="I591" s="142"/>
      <c r="J591" s="143">
        <f>ROUND(I591*H591,2)</f>
        <v>0</v>
      </c>
      <c r="K591" s="139" t="s">
        <v>270</v>
      </c>
      <c r="L591" s="32"/>
      <c r="M591" s="144" t="s">
        <v>1</v>
      </c>
      <c r="N591" s="145" t="s">
        <v>42</v>
      </c>
      <c r="P591" s="146">
        <f>O591*H591</f>
        <v>0</v>
      </c>
      <c r="Q591" s="146">
        <v>0</v>
      </c>
      <c r="R591" s="146">
        <f>Q591*H591</f>
        <v>0</v>
      </c>
      <c r="S591" s="146">
        <v>0</v>
      </c>
      <c r="T591" s="147">
        <f>S591*H591</f>
        <v>0</v>
      </c>
      <c r="AR591" s="148" t="s">
        <v>271</v>
      </c>
      <c r="AT591" s="148" t="s">
        <v>266</v>
      </c>
      <c r="AU591" s="148" t="s">
        <v>89</v>
      </c>
      <c r="AY591" s="17" t="s">
        <v>264</v>
      </c>
      <c r="BE591" s="149">
        <f>IF(N591="základní",J591,0)</f>
        <v>0</v>
      </c>
      <c r="BF591" s="149">
        <f>IF(N591="snížená",J591,0)</f>
        <v>0</v>
      </c>
      <c r="BG591" s="149">
        <f>IF(N591="zákl. přenesená",J591,0)</f>
        <v>0</v>
      </c>
      <c r="BH591" s="149">
        <f>IF(N591="sníž. přenesená",J591,0)</f>
        <v>0</v>
      </c>
      <c r="BI591" s="149">
        <f>IF(N591="nulová",J591,0)</f>
        <v>0</v>
      </c>
      <c r="BJ591" s="17" t="s">
        <v>89</v>
      </c>
      <c r="BK591" s="149">
        <f>ROUND(I591*H591,2)</f>
        <v>0</v>
      </c>
      <c r="BL591" s="17" t="s">
        <v>271</v>
      </c>
      <c r="BM591" s="148" t="s">
        <v>940</v>
      </c>
    </row>
    <row r="592" spans="2:65" s="1" customFormat="1" ht="11.25">
      <c r="B592" s="32"/>
      <c r="D592" s="150" t="s">
        <v>273</v>
      </c>
      <c r="F592" s="151" t="s">
        <v>941</v>
      </c>
      <c r="I592" s="152"/>
      <c r="L592" s="32"/>
      <c r="M592" s="153"/>
      <c r="T592" s="56"/>
      <c r="AT592" s="17" t="s">
        <v>273</v>
      </c>
      <c r="AU592" s="17" t="s">
        <v>89</v>
      </c>
    </row>
    <row r="593" spans="2:65" s="14" customFormat="1" ht="11.25">
      <c r="B593" s="170"/>
      <c r="D593" s="154" t="s">
        <v>277</v>
      </c>
      <c r="E593" s="171" t="s">
        <v>1</v>
      </c>
      <c r="F593" s="172" t="s">
        <v>942</v>
      </c>
      <c r="H593" s="171" t="s">
        <v>1</v>
      </c>
      <c r="I593" s="173"/>
      <c r="L593" s="170"/>
      <c r="M593" s="174"/>
      <c r="T593" s="175"/>
      <c r="AT593" s="171" t="s">
        <v>277</v>
      </c>
      <c r="AU593" s="171" t="s">
        <v>89</v>
      </c>
      <c r="AV593" s="14" t="s">
        <v>83</v>
      </c>
      <c r="AW593" s="14" t="s">
        <v>32</v>
      </c>
      <c r="AX593" s="14" t="s">
        <v>76</v>
      </c>
      <c r="AY593" s="171" t="s">
        <v>264</v>
      </c>
    </row>
    <row r="594" spans="2:65" s="12" customFormat="1" ht="11.25">
      <c r="B594" s="156"/>
      <c r="D594" s="154" t="s">
        <v>277</v>
      </c>
      <c r="E594" s="157" t="s">
        <v>1</v>
      </c>
      <c r="F594" s="158" t="s">
        <v>943</v>
      </c>
      <c r="H594" s="159">
        <v>45.442999999999998</v>
      </c>
      <c r="I594" s="160"/>
      <c r="L594" s="156"/>
      <c r="M594" s="161"/>
      <c r="T594" s="162"/>
      <c r="AT594" s="157" t="s">
        <v>277</v>
      </c>
      <c r="AU594" s="157" t="s">
        <v>89</v>
      </c>
      <c r="AV594" s="12" t="s">
        <v>89</v>
      </c>
      <c r="AW594" s="12" t="s">
        <v>32</v>
      </c>
      <c r="AX594" s="12" t="s">
        <v>76</v>
      </c>
      <c r="AY594" s="157" t="s">
        <v>264</v>
      </c>
    </row>
    <row r="595" spans="2:65" s="12" customFormat="1" ht="11.25">
      <c r="B595" s="156"/>
      <c r="D595" s="154" t="s">
        <v>277</v>
      </c>
      <c r="E595" s="157" t="s">
        <v>1</v>
      </c>
      <c r="F595" s="158" t="s">
        <v>944</v>
      </c>
      <c r="H595" s="159">
        <v>46.744999999999997</v>
      </c>
      <c r="I595" s="160"/>
      <c r="L595" s="156"/>
      <c r="M595" s="161"/>
      <c r="T595" s="162"/>
      <c r="AT595" s="157" t="s">
        <v>277</v>
      </c>
      <c r="AU595" s="157" t="s">
        <v>89</v>
      </c>
      <c r="AV595" s="12" t="s">
        <v>89</v>
      </c>
      <c r="AW595" s="12" t="s">
        <v>32</v>
      </c>
      <c r="AX595" s="12" t="s">
        <v>76</v>
      </c>
      <c r="AY595" s="157" t="s">
        <v>264</v>
      </c>
    </row>
    <row r="596" spans="2:65" s="12" customFormat="1" ht="11.25">
      <c r="B596" s="156"/>
      <c r="D596" s="154" t="s">
        <v>277</v>
      </c>
      <c r="E596" s="157" t="s">
        <v>1</v>
      </c>
      <c r="F596" s="158" t="s">
        <v>943</v>
      </c>
      <c r="H596" s="159">
        <v>45.442999999999998</v>
      </c>
      <c r="I596" s="160"/>
      <c r="L596" s="156"/>
      <c r="M596" s="161"/>
      <c r="T596" s="162"/>
      <c r="AT596" s="157" t="s">
        <v>277</v>
      </c>
      <c r="AU596" s="157" t="s">
        <v>89</v>
      </c>
      <c r="AV596" s="12" t="s">
        <v>89</v>
      </c>
      <c r="AW596" s="12" t="s">
        <v>32</v>
      </c>
      <c r="AX596" s="12" t="s">
        <v>76</v>
      </c>
      <c r="AY596" s="157" t="s">
        <v>264</v>
      </c>
    </row>
    <row r="597" spans="2:65" s="12" customFormat="1" ht="11.25">
      <c r="B597" s="156"/>
      <c r="D597" s="154" t="s">
        <v>277</v>
      </c>
      <c r="E597" s="157" t="s">
        <v>1</v>
      </c>
      <c r="F597" s="158" t="s">
        <v>945</v>
      </c>
      <c r="H597" s="159">
        <v>32.1</v>
      </c>
      <c r="I597" s="160"/>
      <c r="L597" s="156"/>
      <c r="M597" s="161"/>
      <c r="T597" s="162"/>
      <c r="AT597" s="157" t="s">
        <v>277</v>
      </c>
      <c r="AU597" s="157" t="s">
        <v>89</v>
      </c>
      <c r="AV597" s="12" t="s">
        <v>89</v>
      </c>
      <c r="AW597" s="12" t="s">
        <v>32</v>
      </c>
      <c r="AX597" s="12" t="s">
        <v>76</v>
      </c>
      <c r="AY597" s="157" t="s">
        <v>264</v>
      </c>
    </row>
    <row r="598" spans="2:65" s="15" customFormat="1" ht="11.25">
      <c r="B598" s="186"/>
      <c r="D598" s="154" t="s">
        <v>277</v>
      </c>
      <c r="E598" s="187" t="s">
        <v>1</v>
      </c>
      <c r="F598" s="188" t="s">
        <v>416</v>
      </c>
      <c r="H598" s="189">
        <v>169.73099999999999</v>
      </c>
      <c r="I598" s="190"/>
      <c r="L598" s="186"/>
      <c r="M598" s="191"/>
      <c r="T598" s="192"/>
      <c r="AT598" s="187" t="s">
        <v>277</v>
      </c>
      <c r="AU598" s="187" t="s">
        <v>89</v>
      </c>
      <c r="AV598" s="15" t="s">
        <v>96</v>
      </c>
      <c r="AW598" s="15" t="s">
        <v>32</v>
      </c>
      <c r="AX598" s="15" t="s">
        <v>76</v>
      </c>
      <c r="AY598" s="187" t="s">
        <v>264</v>
      </c>
    </row>
    <row r="599" spans="2:65" s="12" customFormat="1" ht="11.25">
      <c r="B599" s="156"/>
      <c r="D599" s="154" t="s">
        <v>277</v>
      </c>
      <c r="E599" s="157" t="s">
        <v>1</v>
      </c>
      <c r="F599" s="158" t="s">
        <v>946</v>
      </c>
      <c r="H599" s="159">
        <v>63</v>
      </c>
      <c r="I599" s="160"/>
      <c r="L599" s="156"/>
      <c r="M599" s="161"/>
      <c r="T599" s="162"/>
      <c r="AT599" s="157" t="s">
        <v>277</v>
      </c>
      <c r="AU599" s="157" t="s">
        <v>89</v>
      </c>
      <c r="AV599" s="12" t="s">
        <v>89</v>
      </c>
      <c r="AW599" s="12" t="s">
        <v>32</v>
      </c>
      <c r="AX599" s="12" t="s">
        <v>76</v>
      </c>
      <c r="AY599" s="157" t="s">
        <v>264</v>
      </c>
    </row>
    <row r="600" spans="2:65" s="12" customFormat="1" ht="11.25">
      <c r="B600" s="156"/>
      <c r="D600" s="154" t="s">
        <v>277</v>
      </c>
      <c r="E600" s="157" t="s">
        <v>1</v>
      </c>
      <c r="F600" s="158" t="s">
        <v>947</v>
      </c>
      <c r="H600" s="159">
        <v>45.8</v>
      </c>
      <c r="I600" s="160"/>
      <c r="L600" s="156"/>
      <c r="M600" s="161"/>
      <c r="T600" s="162"/>
      <c r="AT600" s="157" t="s">
        <v>277</v>
      </c>
      <c r="AU600" s="157" t="s">
        <v>89</v>
      </c>
      <c r="AV600" s="12" t="s">
        <v>89</v>
      </c>
      <c r="AW600" s="12" t="s">
        <v>32</v>
      </c>
      <c r="AX600" s="12" t="s">
        <v>76</v>
      </c>
      <c r="AY600" s="157" t="s">
        <v>264</v>
      </c>
    </row>
    <row r="601" spans="2:65" s="12" customFormat="1" ht="11.25">
      <c r="B601" s="156"/>
      <c r="D601" s="154" t="s">
        <v>277</v>
      </c>
      <c r="E601" s="157" t="s">
        <v>1</v>
      </c>
      <c r="F601" s="158" t="s">
        <v>946</v>
      </c>
      <c r="H601" s="159">
        <v>63</v>
      </c>
      <c r="I601" s="160"/>
      <c r="L601" s="156"/>
      <c r="M601" s="161"/>
      <c r="T601" s="162"/>
      <c r="AT601" s="157" t="s">
        <v>277</v>
      </c>
      <c r="AU601" s="157" t="s">
        <v>89</v>
      </c>
      <c r="AV601" s="12" t="s">
        <v>89</v>
      </c>
      <c r="AW601" s="12" t="s">
        <v>32</v>
      </c>
      <c r="AX601" s="12" t="s">
        <v>76</v>
      </c>
      <c r="AY601" s="157" t="s">
        <v>264</v>
      </c>
    </row>
    <row r="602" spans="2:65" s="12" customFormat="1" ht="11.25">
      <c r="B602" s="156"/>
      <c r="D602" s="154" t="s">
        <v>277</v>
      </c>
      <c r="E602" s="157" t="s">
        <v>1</v>
      </c>
      <c r="F602" s="158" t="s">
        <v>947</v>
      </c>
      <c r="H602" s="159">
        <v>45.8</v>
      </c>
      <c r="I602" s="160"/>
      <c r="L602" s="156"/>
      <c r="M602" s="161"/>
      <c r="T602" s="162"/>
      <c r="AT602" s="157" t="s">
        <v>277</v>
      </c>
      <c r="AU602" s="157" t="s">
        <v>89</v>
      </c>
      <c r="AV602" s="12" t="s">
        <v>89</v>
      </c>
      <c r="AW602" s="12" t="s">
        <v>32</v>
      </c>
      <c r="AX602" s="12" t="s">
        <v>76</v>
      </c>
      <c r="AY602" s="157" t="s">
        <v>264</v>
      </c>
    </row>
    <row r="603" spans="2:65" s="15" customFormat="1" ht="11.25">
      <c r="B603" s="186"/>
      <c r="D603" s="154" t="s">
        <v>277</v>
      </c>
      <c r="E603" s="187" t="s">
        <v>1</v>
      </c>
      <c r="F603" s="188" t="s">
        <v>416</v>
      </c>
      <c r="H603" s="189">
        <v>217.6</v>
      </c>
      <c r="I603" s="190"/>
      <c r="L603" s="186"/>
      <c r="M603" s="191"/>
      <c r="T603" s="192"/>
      <c r="AT603" s="187" t="s">
        <v>277</v>
      </c>
      <c r="AU603" s="187" t="s">
        <v>89</v>
      </c>
      <c r="AV603" s="15" t="s">
        <v>96</v>
      </c>
      <c r="AW603" s="15" t="s">
        <v>32</v>
      </c>
      <c r="AX603" s="15" t="s">
        <v>76</v>
      </c>
      <c r="AY603" s="187" t="s">
        <v>264</v>
      </c>
    </row>
    <row r="604" spans="2:65" s="12" customFormat="1" ht="11.25">
      <c r="B604" s="156"/>
      <c r="D604" s="154" t="s">
        <v>277</v>
      </c>
      <c r="E604" s="157" t="s">
        <v>1</v>
      </c>
      <c r="F604" s="158" t="s">
        <v>948</v>
      </c>
      <c r="H604" s="159">
        <v>58.1</v>
      </c>
      <c r="I604" s="160"/>
      <c r="L604" s="156"/>
      <c r="M604" s="161"/>
      <c r="T604" s="162"/>
      <c r="AT604" s="157" t="s">
        <v>277</v>
      </c>
      <c r="AU604" s="157" t="s">
        <v>89</v>
      </c>
      <c r="AV604" s="12" t="s">
        <v>89</v>
      </c>
      <c r="AW604" s="12" t="s">
        <v>32</v>
      </c>
      <c r="AX604" s="12" t="s">
        <v>76</v>
      </c>
      <c r="AY604" s="157" t="s">
        <v>264</v>
      </c>
    </row>
    <row r="605" spans="2:65" s="13" customFormat="1" ht="11.25">
      <c r="B605" s="163"/>
      <c r="D605" s="154" t="s">
        <v>277</v>
      </c>
      <c r="E605" s="164" t="s">
        <v>1</v>
      </c>
      <c r="F605" s="165" t="s">
        <v>279</v>
      </c>
      <c r="H605" s="166">
        <v>445.43099999999998</v>
      </c>
      <c r="I605" s="167"/>
      <c r="L605" s="163"/>
      <c r="M605" s="168"/>
      <c r="T605" s="169"/>
      <c r="AT605" s="164" t="s">
        <v>277</v>
      </c>
      <c r="AU605" s="164" t="s">
        <v>89</v>
      </c>
      <c r="AV605" s="13" t="s">
        <v>271</v>
      </c>
      <c r="AW605" s="13" t="s">
        <v>32</v>
      </c>
      <c r="AX605" s="13" t="s">
        <v>83</v>
      </c>
      <c r="AY605" s="164" t="s">
        <v>264</v>
      </c>
    </row>
    <row r="606" spans="2:65" s="1" customFormat="1" ht="21.75" customHeight="1">
      <c r="B606" s="136"/>
      <c r="C606" s="137" t="s">
        <v>949</v>
      </c>
      <c r="D606" s="137" t="s">
        <v>266</v>
      </c>
      <c r="E606" s="138" t="s">
        <v>950</v>
      </c>
      <c r="F606" s="139" t="s">
        <v>951</v>
      </c>
      <c r="G606" s="140" t="s">
        <v>341</v>
      </c>
      <c r="H606" s="141">
        <v>13362.93</v>
      </c>
      <c r="I606" s="142"/>
      <c r="J606" s="143">
        <f>ROUND(I606*H606,2)</f>
        <v>0</v>
      </c>
      <c r="K606" s="139" t="s">
        <v>270</v>
      </c>
      <c r="L606" s="32"/>
      <c r="M606" s="144" t="s">
        <v>1</v>
      </c>
      <c r="N606" s="145" t="s">
        <v>42</v>
      </c>
      <c r="P606" s="146">
        <f>O606*H606</f>
        <v>0</v>
      </c>
      <c r="Q606" s="146">
        <v>0</v>
      </c>
      <c r="R606" s="146">
        <f>Q606*H606</f>
        <v>0</v>
      </c>
      <c r="S606" s="146">
        <v>0</v>
      </c>
      <c r="T606" s="147">
        <f>S606*H606</f>
        <v>0</v>
      </c>
      <c r="AR606" s="148" t="s">
        <v>271</v>
      </c>
      <c r="AT606" s="148" t="s">
        <v>266</v>
      </c>
      <c r="AU606" s="148" t="s">
        <v>89</v>
      </c>
      <c r="AY606" s="17" t="s">
        <v>264</v>
      </c>
      <c r="BE606" s="149">
        <f>IF(N606="základní",J606,0)</f>
        <v>0</v>
      </c>
      <c r="BF606" s="149">
        <f>IF(N606="snížená",J606,0)</f>
        <v>0</v>
      </c>
      <c r="BG606" s="149">
        <f>IF(N606="zákl. přenesená",J606,0)</f>
        <v>0</v>
      </c>
      <c r="BH606" s="149">
        <f>IF(N606="sníž. přenesená",J606,0)</f>
        <v>0</v>
      </c>
      <c r="BI606" s="149">
        <f>IF(N606="nulová",J606,0)</f>
        <v>0</v>
      </c>
      <c r="BJ606" s="17" t="s">
        <v>89</v>
      </c>
      <c r="BK606" s="149">
        <f>ROUND(I606*H606,2)</f>
        <v>0</v>
      </c>
      <c r="BL606" s="17" t="s">
        <v>271</v>
      </c>
      <c r="BM606" s="148" t="s">
        <v>952</v>
      </c>
    </row>
    <row r="607" spans="2:65" s="1" customFormat="1" ht="11.25">
      <c r="B607" s="32"/>
      <c r="D607" s="150" t="s">
        <v>273</v>
      </c>
      <c r="F607" s="151" t="s">
        <v>953</v>
      </c>
      <c r="I607" s="152"/>
      <c r="L607" s="32"/>
      <c r="M607" s="153"/>
      <c r="T607" s="56"/>
      <c r="AT607" s="17" t="s">
        <v>273</v>
      </c>
      <c r="AU607" s="17" t="s">
        <v>89</v>
      </c>
    </row>
    <row r="608" spans="2:65" s="12" customFormat="1" ht="11.25">
      <c r="B608" s="156"/>
      <c r="D608" s="154" t="s">
        <v>277</v>
      </c>
      <c r="F608" s="158" t="s">
        <v>954</v>
      </c>
      <c r="H608" s="159">
        <v>13362.93</v>
      </c>
      <c r="I608" s="160"/>
      <c r="L608" s="156"/>
      <c r="M608" s="161"/>
      <c r="T608" s="162"/>
      <c r="AT608" s="157" t="s">
        <v>277</v>
      </c>
      <c r="AU608" s="157" t="s">
        <v>89</v>
      </c>
      <c r="AV608" s="12" t="s">
        <v>89</v>
      </c>
      <c r="AW608" s="12" t="s">
        <v>3</v>
      </c>
      <c r="AX608" s="12" t="s">
        <v>83</v>
      </c>
      <c r="AY608" s="157" t="s">
        <v>264</v>
      </c>
    </row>
    <row r="609" spans="2:65" s="1" customFormat="1" ht="21.75" customHeight="1">
      <c r="B609" s="136"/>
      <c r="C609" s="137" t="s">
        <v>955</v>
      </c>
      <c r="D609" s="137" t="s">
        <v>266</v>
      </c>
      <c r="E609" s="138" t="s">
        <v>956</v>
      </c>
      <c r="F609" s="139" t="s">
        <v>957</v>
      </c>
      <c r="G609" s="140" t="s">
        <v>341</v>
      </c>
      <c r="H609" s="141">
        <v>445.43099999999998</v>
      </c>
      <c r="I609" s="142"/>
      <c r="J609" s="143">
        <f>ROUND(I609*H609,2)</f>
        <v>0</v>
      </c>
      <c r="K609" s="139" t="s">
        <v>270</v>
      </c>
      <c r="L609" s="32"/>
      <c r="M609" s="144" t="s">
        <v>1</v>
      </c>
      <c r="N609" s="145" t="s">
        <v>42</v>
      </c>
      <c r="P609" s="146">
        <f>O609*H609</f>
        <v>0</v>
      </c>
      <c r="Q609" s="146">
        <v>0</v>
      </c>
      <c r="R609" s="146">
        <f>Q609*H609</f>
        <v>0</v>
      </c>
      <c r="S609" s="146">
        <v>0</v>
      </c>
      <c r="T609" s="147">
        <f>S609*H609</f>
        <v>0</v>
      </c>
      <c r="AR609" s="148" t="s">
        <v>271</v>
      </c>
      <c r="AT609" s="148" t="s">
        <v>266</v>
      </c>
      <c r="AU609" s="148" t="s">
        <v>89</v>
      </c>
      <c r="AY609" s="17" t="s">
        <v>264</v>
      </c>
      <c r="BE609" s="149">
        <f>IF(N609="základní",J609,0)</f>
        <v>0</v>
      </c>
      <c r="BF609" s="149">
        <f>IF(N609="snížená",J609,0)</f>
        <v>0</v>
      </c>
      <c r="BG609" s="149">
        <f>IF(N609="zákl. přenesená",J609,0)</f>
        <v>0</v>
      </c>
      <c r="BH609" s="149">
        <f>IF(N609="sníž. přenesená",J609,0)</f>
        <v>0</v>
      </c>
      <c r="BI609" s="149">
        <f>IF(N609="nulová",J609,0)</f>
        <v>0</v>
      </c>
      <c r="BJ609" s="17" t="s">
        <v>89</v>
      </c>
      <c r="BK609" s="149">
        <f>ROUND(I609*H609,2)</f>
        <v>0</v>
      </c>
      <c r="BL609" s="17" t="s">
        <v>271</v>
      </c>
      <c r="BM609" s="148" t="s">
        <v>958</v>
      </c>
    </row>
    <row r="610" spans="2:65" s="1" customFormat="1" ht="11.25">
      <c r="B610" s="32"/>
      <c r="D610" s="150" t="s">
        <v>273</v>
      </c>
      <c r="F610" s="151" t="s">
        <v>959</v>
      </c>
      <c r="I610" s="152"/>
      <c r="L610" s="32"/>
      <c r="M610" s="153"/>
      <c r="T610" s="56"/>
      <c r="AT610" s="17" t="s">
        <v>273</v>
      </c>
      <c r="AU610" s="17" t="s">
        <v>89</v>
      </c>
    </row>
    <row r="611" spans="2:65" s="14" customFormat="1" ht="11.25">
      <c r="B611" s="170"/>
      <c r="D611" s="154" t="s">
        <v>277</v>
      </c>
      <c r="E611" s="171" t="s">
        <v>1</v>
      </c>
      <c r="F611" s="172" t="s">
        <v>942</v>
      </c>
      <c r="H611" s="171" t="s">
        <v>1</v>
      </c>
      <c r="I611" s="173"/>
      <c r="L611" s="170"/>
      <c r="M611" s="174"/>
      <c r="T611" s="175"/>
      <c r="AT611" s="171" t="s">
        <v>277</v>
      </c>
      <c r="AU611" s="171" t="s">
        <v>89</v>
      </c>
      <c r="AV611" s="14" t="s">
        <v>83</v>
      </c>
      <c r="AW611" s="14" t="s">
        <v>32</v>
      </c>
      <c r="AX611" s="14" t="s">
        <v>76</v>
      </c>
      <c r="AY611" s="171" t="s">
        <v>264</v>
      </c>
    </row>
    <row r="612" spans="2:65" s="12" customFormat="1" ht="11.25">
      <c r="B612" s="156"/>
      <c r="D612" s="154" t="s">
        <v>277</v>
      </c>
      <c r="E612" s="157" t="s">
        <v>1</v>
      </c>
      <c r="F612" s="158" t="s">
        <v>943</v>
      </c>
      <c r="H612" s="159">
        <v>45.442999999999998</v>
      </c>
      <c r="I612" s="160"/>
      <c r="L612" s="156"/>
      <c r="M612" s="161"/>
      <c r="T612" s="162"/>
      <c r="AT612" s="157" t="s">
        <v>277</v>
      </c>
      <c r="AU612" s="157" t="s">
        <v>89</v>
      </c>
      <c r="AV612" s="12" t="s">
        <v>89</v>
      </c>
      <c r="AW612" s="12" t="s">
        <v>32</v>
      </c>
      <c r="AX612" s="12" t="s">
        <v>76</v>
      </c>
      <c r="AY612" s="157" t="s">
        <v>264</v>
      </c>
    </row>
    <row r="613" spans="2:65" s="12" customFormat="1" ht="11.25">
      <c r="B613" s="156"/>
      <c r="D613" s="154" t="s">
        <v>277</v>
      </c>
      <c r="E613" s="157" t="s">
        <v>1</v>
      </c>
      <c r="F613" s="158" t="s">
        <v>944</v>
      </c>
      <c r="H613" s="159">
        <v>46.744999999999997</v>
      </c>
      <c r="I613" s="160"/>
      <c r="L613" s="156"/>
      <c r="M613" s="161"/>
      <c r="T613" s="162"/>
      <c r="AT613" s="157" t="s">
        <v>277</v>
      </c>
      <c r="AU613" s="157" t="s">
        <v>89</v>
      </c>
      <c r="AV613" s="12" t="s">
        <v>89</v>
      </c>
      <c r="AW613" s="12" t="s">
        <v>32</v>
      </c>
      <c r="AX613" s="12" t="s">
        <v>76</v>
      </c>
      <c r="AY613" s="157" t="s">
        <v>264</v>
      </c>
    </row>
    <row r="614" spans="2:65" s="12" customFormat="1" ht="11.25">
      <c r="B614" s="156"/>
      <c r="D614" s="154" t="s">
        <v>277</v>
      </c>
      <c r="E614" s="157" t="s">
        <v>1</v>
      </c>
      <c r="F614" s="158" t="s">
        <v>943</v>
      </c>
      <c r="H614" s="159">
        <v>45.442999999999998</v>
      </c>
      <c r="I614" s="160"/>
      <c r="L614" s="156"/>
      <c r="M614" s="161"/>
      <c r="T614" s="162"/>
      <c r="AT614" s="157" t="s">
        <v>277</v>
      </c>
      <c r="AU614" s="157" t="s">
        <v>89</v>
      </c>
      <c r="AV614" s="12" t="s">
        <v>89</v>
      </c>
      <c r="AW614" s="12" t="s">
        <v>32</v>
      </c>
      <c r="AX614" s="12" t="s">
        <v>76</v>
      </c>
      <c r="AY614" s="157" t="s">
        <v>264</v>
      </c>
    </row>
    <row r="615" spans="2:65" s="12" customFormat="1" ht="11.25">
      <c r="B615" s="156"/>
      <c r="D615" s="154" t="s">
        <v>277</v>
      </c>
      <c r="E615" s="157" t="s">
        <v>1</v>
      </c>
      <c r="F615" s="158" t="s">
        <v>945</v>
      </c>
      <c r="H615" s="159">
        <v>32.1</v>
      </c>
      <c r="I615" s="160"/>
      <c r="L615" s="156"/>
      <c r="M615" s="161"/>
      <c r="T615" s="162"/>
      <c r="AT615" s="157" t="s">
        <v>277</v>
      </c>
      <c r="AU615" s="157" t="s">
        <v>89</v>
      </c>
      <c r="AV615" s="12" t="s">
        <v>89</v>
      </c>
      <c r="AW615" s="12" t="s">
        <v>32</v>
      </c>
      <c r="AX615" s="12" t="s">
        <v>76</v>
      </c>
      <c r="AY615" s="157" t="s">
        <v>264</v>
      </c>
    </row>
    <row r="616" spans="2:65" s="15" customFormat="1" ht="11.25">
      <c r="B616" s="186"/>
      <c r="D616" s="154" t="s">
        <v>277</v>
      </c>
      <c r="E616" s="187" t="s">
        <v>1</v>
      </c>
      <c r="F616" s="188" t="s">
        <v>416</v>
      </c>
      <c r="H616" s="189">
        <v>169.73099999999999</v>
      </c>
      <c r="I616" s="190"/>
      <c r="L616" s="186"/>
      <c r="M616" s="191"/>
      <c r="T616" s="192"/>
      <c r="AT616" s="187" t="s">
        <v>277</v>
      </c>
      <c r="AU616" s="187" t="s">
        <v>89</v>
      </c>
      <c r="AV616" s="15" t="s">
        <v>96</v>
      </c>
      <c r="AW616" s="15" t="s">
        <v>32</v>
      </c>
      <c r="AX616" s="15" t="s">
        <v>76</v>
      </c>
      <c r="AY616" s="187" t="s">
        <v>264</v>
      </c>
    </row>
    <row r="617" spans="2:65" s="12" customFormat="1" ht="11.25">
      <c r="B617" s="156"/>
      <c r="D617" s="154" t="s">
        <v>277</v>
      </c>
      <c r="E617" s="157" t="s">
        <v>1</v>
      </c>
      <c r="F617" s="158" t="s">
        <v>946</v>
      </c>
      <c r="H617" s="159">
        <v>63</v>
      </c>
      <c r="I617" s="160"/>
      <c r="L617" s="156"/>
      <c r="M617" s="161"/>
      <c r="T617" s="162"/>
      <c r="AT617" s="157" t="s">
        <v>277</v>
      </c>
      <c r="AU617" s="157" t="s">
        <v>89</v>
      </c>
      <c r="AV617" s="12" t="s">
        <v>89</v>
      </c>
      <c r="AW617" s="12" t="s">
        <v>32</v>
      </c>
      <c r="AX617" s="12" t="s">
        <v>76</v>
      </c>
      <c r="AY617" s="157" t="s">
        <v>264</v>
      </c>
    </row>
    <row r="618" spans="2:65" s="12" customFormat="1" ht="11.25">
      <c r="B618" s="156"/>
      <c r="D618" s="154" t="s">
        <v>277</v>
      </c>
      <c r="E618" s="157" t="s">
        <v>1</v>
      </c>
      <c r="F618" s="158" t="s">
        <v>947</v>
      </c>
      <c r="H618" s="159">
        <v>45.8</v>
      </c>
      <c r="I618" s="160"/>
      <c r="L618" s="156"/>
      <c r="M618" s="161"/>
      <c r="T618" s="162"/>
      <c r="AT618" s="157" t="s">
        <v>277</v>
      </c>
      <c r="AU618" s="157" t="s">
        <v>89</v>
      </c>
      <c r="AV618" s="12" t="s">
        <v>89</v>
      </c>
      <c r="AW618" s="12" t="s">
        <v>32</v>
      </c>
      <c r="AX618" s="12" t="s">
        <v>76</v>
      </c>
      <c r="AY618" s="157" t="s">
        <v>264</v>
      </c>
    </row>
    <row r="619" spans="2:65" s="12" customFormat="1" ht="11.25">
      <c r="B619" s="156"/>
      <c r="D619" s="154" t="s">
        <v>277</v>
      </c>
      <c r="E619" s="157" t="s">
        <v>1</v>
      </c>
      <c r="F619" s="158" t="s">
        <v>946</v>
      </c>
      <c r="H619" s="159">
        <v>63</v>
      </c>
      <c r="I619" s="160"/>
      <c r="L619" s="156"/>
      <c r="M619" s="161"/>
      <c r="T619" s="162"/>
      <c r="AT619" s="157" t="s">
        <v>277</v>
      </c>
      <c r="AU619" s="157" t="s">
        <v>89</v>
      </c>
      <c r="AV619" s="12" t="s">
        <v>89</v>
      </c>
      <c r="AW619" s="12" t="s">
        <v>32</v>
      </c>
      <c r="AX619" s="12" t="s">
        <v>76</v>
      </c>
      <c r="AY619" s="157" t="s">
        <v>264</v>
      </c>
    </row>
    <row r="620" spans="2:65" s="12" customFormat="1" ht="11.25">
      <c r="B620" s="156"/>
      <c r="D620" s="154" t="s">
        <v>277</v>
      </c>
      <c r="E620" s="157" t="s">
        <v>1</v>
      </c>
      <c r="F620" s="158" t="s">
        <v>947</v>
      </c>
      <c r="H620" s="159">
        <v>45.8</v>
      </c>
      <c r="I620" s="160"/>
      <c r="L620" s="156"/>
      <c r="M620" s="161"/>
      <c r="T620" s="162"/>
      <c r="AT620" s="157" t="s">
        <v>277</v>
      </c>
      <c r="AU620" s="157" t="s">
        <v>89</v>
      </c>
      <c r="AV620" s="12" t="s">
        <v>89</v>
      </c>
      <c r="AW620" s="12" t="s">
        <v>32</v>
      </c>
      <c r="AX620" s="12" t="s">
        <v>76</v>
      </c>
      <c r="AY620" s="157" t="s">
        <v>264</v>
      </c>
    </row>
    <row r="621" spans="2:65" s="15" customFormat="1" ht="11.25">
      <c r="B621" s="186"/>
      <c r="D621" s="154" t="s">
        <v>277</v>
      </c>
      <c r="E621" s="187" t="s">
        <v>1</v>
      </c>
      <c r="F621" s="188" t="s">
        <v>416</v>
      </c>
      <c r="H621" s="189">
        <v>217.6</v>
      </c>
      <c r="I621" s="190"/>
      <c r="L621" s="186"/>
      <c r="M621" s="191"/>
      <c r="T621" s="192"/>
      <c r="AT621" s="187" t="s">
        <v>277</v>
      </c>
      <c r="AU621" s="187" t="s">
        <v>89</v>
      </c>
      <c r="AV621" s="15" t="s">
        <v>96</v>
      </c>
      <c r="AW621" s="15" t="s">
        <v>32</v>
      </c>
      <c r="AX621" s="15" t="s">
        <v>76</v>
      </c>
      <c r="AY621" s="187" t="s">
        <v>264</v>
      </c>
    </row>
    <row r="622" spans="2:65" s="12" customFormat="1" ht="11.25">
      <c r="B622" s="156"/>
      <c r="D622" s="154" t="s">
        <v>277</v>
      </c>
      <c r="E622" s="157" t="s">
        <v>1</v>
      </c>
      <c r="F622" s="158" t="s">
        <v>948</v>
      </c>
      <c r="H622" s="159">
        <v>58.1</v>
      </c>
      <c r="I622" s="160"/>
      <c r="L622" s="156"/>
      <c r="M622" s="161"/>
      <c r="T622" s="162"/>
      <c r="AT622" s="157" t="s">
        <v>277</v>
      </c>
      <c r="AU622" s="157" t="s">
        <v>89</v>
      </c>
      <c r="AV622" s="12" t="s">
        <v>89</v>
      </c>
      <c r="AW622" s="12" t="s">
        <v>32</v>
      </c>
      <c r="AX622" s="12" t="s">
        <v>76</v>
      </c>
      <c r="AY622" s="157" t="s">
        <v>264</v>
      </c>
    </row>
    <row r="623" spans="2:65" s="13" customFormat="1" ht="11.25">
      <c r="B623" s="163"/>
      <c r="D623" s="154" t="s">
        <v>277</v>
      </c>
      <c r="E623" s="164" t="s">
        <v>1</v>
      </c>
      <c r="F623" s="165" t="s">
        <v>279</v>
      </c>
      <c r="H623" s="166">
        <v>445.43099999999998</v>
      </c>
      <c r="I623" s="167"/>
      <c r="L623" s="163"/>
      <c r="M623" s="168"/>
      <c r="T623" s="169"/>
      <c r="AT623" s="164" t="s">
        <v>277</v>
      </c>
      <c r="AU623" s="164" t="s">
        <v>89</v>
      </c>
      <c r="AV623" s="13" t="s">
        <v>271</v>
      </c>
      <c r="AW623" s="13" t="s">
        <v>32</v>
      </c>
      <c r="AX623" s="13" t="s">
        <v>83</v>
      </c>
      <c r="AY623" s="164" t="s">
        <v>264</v>
      </c>
    </row>
    <row r="624" spans="2:65" s="1" customFormat="1" ht="16.5" customHeight="1">
      <c r="B624" s="136"/>
      <c r="C624" s="137" t="s">
        <v>960</v>
      </c>
      <c r="D624" s="137" t="s">
        <v>266</v>
      </c>
      <c r="E624" s="138" t="s">
        <v>961</v>
      </c>
      <c r="F624" s="139" t="s">
        <v>962</v>
      </c>
      <c r="G624" s="140" t="s">
        <v>341</v>
      </c>
      <c r="H624" s="141">
        <v>445.43099999999998</v>
      </c>
      <c r="I624" s="142"/>
      <c r="J624" s="143">
        <f>ROUND(I624*H624,2)</f>
        <v>0</v>
      </c>
      <c r="K624" s="139" t="s">
        <v>270</v>
      </c>
      <c r="L624" s="32"/>
      <c r="M624" s="144" t="s">
        <v>1</v>
      </c>
      <c r="N624" s="145" t="s">
        <v>42</v>
      </c>
      <c r="P624" s="146">
        <f>O624*H624</f>
        <v>0</v>
      </c>
      <c r="Q624" s="146">
        <v>0</v>
      </c>
      <c r="R624" s="146">
        <f>Q624*H624</f>
        <v>0</v>
      </c>
      <c r="S624" s="146">
        <v>0</v>
      </c>
      <c r="T624" s="147">
        <f>S624*H624</f>
        <v>0</v>
      </c>
      <c r="AR624" s="148" t="s">
        <v>271</v>
      </c>
      <c r="AT624" s="148" t="s">
        <v>266</v>
      </c>
      <c r="AU624" s="148" t="s">
        <v>89</v>
      </c>
      <c r="AY624" s="17" t="s">
        <v>264</v>
      </c>
      <c r="BE624" s="149">
        <f>IF(N624="základní",J624,0)</f>
        <v>0</v>
      </c>
      <c r="BF624" s="149">
        <f>IF(N624="snížená",J624,0)</f>
        <v>0</v>
      </c>
      <c r="BG624" s="149">
        <f>IF(N624="zákl. přenesená",J624,0)</f>
        <v>0</v>
      </c>
      <c r="BH624" s="149">
        <f>IF(N624="sníž. přenesená",J624,0)</f>
        <v>0</v>
      </c>
      <c r="BI624" s="149">
        <f>IF(N624="nulová",J624,0)</f>
        <v>0</v>
      </c>
      <c r="BJ624" s="17" t="s">
        <v>89</v>
      </c>
      <c r="BK624" s="149">
        <f>ROUND(I624*H624,2)</f>
        <v>0</v>
      </c>
      <c r="BL624" s="17" t="s">
        <v>271</v>
      </c>
      <c r="BM624" s="148" t="s">
        <v>963</v>
      </c>
    </row>
    <row r="625" spans="2:65" s="1" customFormat="1" ht="11.25">
      <c r="B625" s="32"/>
      <c r="D625" s="150" t="s">
        <v>273</v>
      </c>
      <c r="F625" s="151" t="s">
        <v>964</v>
      </c>
      <c r="I625" s="152"/>
      <c r="L625" s="32"/>
      <c r="M625" s="153"/>
      <c r="T625" s="56"/>
      <c r="AT625" s="17" t="s">
        <v>273</v>
      </c>
      <c r="AU625" s="17" t="s">
        <v>89</v>
      </c>
    </row>
    <row r="626" spans="2:65" s="14" customFormat="1" ht="11.25">
      <c r="B626" s="170"/>
      <c r="D626" s="154" t="s">
        <v>277</v>
      </c>
      <c r="E626" s="171" t="s">
        <v>1</v>
      </c>
      <c r="F626" s="172" t="s">
        <v>942</v>
      </c>
      <c r="H626" s="171" t="s">
        <v>1</v>
      </c>
      <c r="I626" s="173"/>
      <c r="L626" s="170"/>
      <c r="M626" s="174"/>
      <c r="T626" s="175"/>
      <c r="AT626" s="171" t="s">
        <v>277</v>
      </c>
      <c r="AU626" s="171" t="s">
        <v>89</v>
      </c>
      <c r="AV626" s="14" t="s">
        <v>83</v>
      </c>
      <c r="AW626" s="14" t="s">
        <v>32</v>
      </c>
      <c r="AX626" s="14" t="s">
        <v>76</v>
      </c>
      <c r="AY626" s="171" t="s">
        <v>264</v>
      </c>
    </row>
    <row r="627" spans="2:65" s="12" customFormat="1" ht="11.25">
      <c r="B627" s="156"/>
      <c r="D627" s="154" t="s">
        <v>277</v>
      </c>
      <c r="E627" s="157" t="s">
        <v>1</v>
      </c>
      <c r="F627" s="158" t="s">
        <v>943</v>
      </c>
      <c r="H627" s="159">
        <v>45.442999999999998</v>
      </c>
      <c r="I627" s="160"/>
      <c r="L627" s="156"/>
      <c r="M627" s="161"/>
      <c r="T627" s="162"/>
      <c r="AT627" s="157" t="s">
        <v>277</v>
      </c>
      <c r="AU627" s="157" t="s">
        <v>89</v>
      </c>
      <c r="AV627" s="12" t="s">
        <v>89</v>
      </c>
      <c r="AW627" s="12" t="s">
        <v>32</v>
      </c>
      <c r="AX627" s="12" t="s">
        <v>76</v>
      </c>
      <c r="AY627" s="157" t="s">
        <v>264</v>
      </c>
    </row>
    <row r="628" spans="2:65" s="12" customFormat="1" ht="11.25">
      <c r="B628" s="156"/>
      <c r="D628" s="154" t="s">
        <v>277</v>
      </c>
      <c r="E628" s="157" t="s">
        <v>1</v>
      </c>
      <c r="F628" s="158" t="s">
        <v>944</v>
      </c>
      <c r="H628" s="159">
        <v>46.744999999999997</v>
      </c>
      <c r="I628" s="160"/>
      <c r="L628" s="156"/>
      <c r="M628" s="161"/>
      <c r="T628" s="162"/>
      <c r="AT628" s="157" t="s">
        <v>277</v>
      </c>
      <c r="AU628" s="157" t="s">
        <v>89</v>
      </c>
      <c r="AV628" s="12" t="s">
        <v>89</v>
      </c>
      <c r="AW628" s="12" t="s">
        <v>32</v>
      </c>
      <c r="AX628" s="12" t="s">
        <v>76</v>
      </c>
      <c r="AY628" s="157" t="s">
        <v>264</v>
      </c>
    </row>
    <row r="629" spans="2:65" s="12" customFormat="1" ht="11.25">
      <c r="B629" s="156"/>
      <c r="D629" s="154" t="s">
        <v>277</v>
      </c>
      <c r="E629" s="157" t="s">
        <v>1</v>
      </c>
      <c r="F629" s="158" t="s">
        <v>943</v>
      </c>
      <c r="H629" s="159">
        <v>45.442999999999998</v>
      </c>
      <c r="I629" s="160"/>
      <c r="L629" s="156"/>
      <c r="M629" s="161"/>
      <c r="T629" s="162"/>
      <c r="AT629" s="157" t="s">
        <v>277</v>
      </c>
      <c r="AU629" s="157" t="s">
        <v>89</v>
      </c>
      <c r="AV629" s="12" t="s">
        <v>89</v>
      </c>
      <c r="AW629" s="12" t="s">
        <v>32</v>
      </c>
      <c r="AX629" s="12" t="s">
        <v>76</v>
      </c>
      <c r="AY629" s="157" t="s">
        <v>264</v>
      </c>
    </row>
    <row r="630" spans="2:65" s="12" customFormat="1" ht="11.25">
      <c r="B630" s="156"/>
      <c r="D630" s="154" t="s">
        <v>277</v>
      </c>
      <c r="E630" s="157" t="s">
        <v>1</v>
      </c>
      <c r="F630" s="158" t="s">
        <v>945</v>
      </c>
      <c r="H630" s="159">
        <v>32.1</v>
      </c>
      <c r="I630" s="160"/>
      <c r="L630" s="156"/>
      <c r="M630" s="161"/>
      <c r="T630" s="162"/>
      <c r="AT630" s="157" t="s">
        <v>277</v>
      </c>
      <c r="AU630" s="157" t="s">
        <v>89</v>
      </c>
      <c r="AV630" s="12" t="s">
        <v>89</v>
      </c>
      <c r="AW630" s="12" t="s">
        <v>32</v>
      </c>
      <c r="AX630" s="12" t="s">
        <v>76</v>
      </c>
      <c r="AY630" s="157" t="s">
        <v>264</v>
      </c>
    </row>
    <row r="631" spans="2:65" s="15" customFormat="1" ht="11.25">
      <c r="B631" s="186"/>
      <c r="D631" s="154" t="s">
        <v>277</v>
      </c>
      <c r="E631" s="187" t="s">
        <v>1</v>
      </c>
      <c r="F631" s="188" t="s">
        <v>416</v>
      </c>
      <c r="H631" s="189">
        <v>169.73099999999999</v>
      </c>
      <c r="I631" s="190"/>
      <c r="L631" s="186"/>
      <c r="M631" s="191"/>
      <c r="T631" s="192"/>
      <c r="AT631" s="187" t="s">
        <v>277</v>
      </c>
      <c r="AU631" s="187" t="s">
        <v>89</v>
      </c>
      <c r="AV631" s="15" t="s">
        <v>96</v>
      </c>
      <c r="AW631" s="15" t="s">
        <v>32</v>
      </c>
      <c r="AX631" s="15" t="s">
        <v>76</v>
      </c>
      <c r="AY631" s="187" t="s">
        <v>264</v>
      </c>
    </row>
    <row r="632" spans="2:65" s="12" customFormat="1" ht="11.25">
      <c r="B632" s="156"/>
      <c r="D632" s="154" t="s">
        <v>277</v>
      </c>
      <c r="E632" s="157" t="s">
        <v>1</v>
      </c>
      <c r="F632" s="158" t="s">
        <v>946</v>
      </c>
      <c r="H632" s="159">
        <v>63</v>
      </c>
      <c r="I632" s="160"/>
      <c r="L632" s="156"/>
      <c r="M632" s="161"/>
      <c r="T632" s="162"/>
      <c r="AT632" s="157" t="s">
        <v>277</v>
      </c>
      <c r="AU632" s="157" t="s">
        <v>89</v>
      </c>
      <c r="AV632" s="12" t="s">
        <v>89</v>
      </c>
      <c r="AW632" s="12" t="s">
        <v>32</v>
      </c>
      <c r="AX632" s="12" t="s">
        <v>76</v>
      </c>
      <c r="AY632" s="157" t="s">
        <v>264</v>
      </c>
    </row>
    <row r="633" spans="2:65" s="12" customFormat="1" ht="11.25">
      <c r="B633" s="156"/>
      <c r="D633" s="154" t="s">
        <v>277</v>
      </c>
      <c r="E633" s="157" t="s">
        <v>1</v>
      </c>
      <c r="F633" s="158" t="s">
        <v>947</v>
      </c>
      <c r="H633" s="159">
        <v>45.8</v>
      </c>
      <c r="I633" s="160"/>
      <c r="L633" s="156"/>
      <c r="M633" s="161"/>
      <c r="T633" s="162"/>
      <c r="AT633" s="157" t="s">
        <v>277</v>
      </c>
      <c r="AU633" s="157" t="s">
        <v>89</v>
      </c>
      <c r="AV633" s="12" t="s">
        <v>89</v>
      </c>
      <c r="AW633" s="12" t="s">
        <v>32</v>
      </c>
      <c r="AX633" s="12" t="s">
        <v>76</v>
      </c>
      <c r="AY633" s="157" t="s">
        <v>264</v>
      </c>
    </row>
    <row r="634" spans="2:65" s="12" customFormat="1" ht="11.25">
      <c r="B634" s="156"/>
      <c r="D634" s="154" t="s">
        <v>277</v>
      </c>
      <c r="E634" s="157" t="s">
        <v>1</v>
      </c>
      <c r="F634" s="158" t="s">
        <v>946</v>
      </c>
      <c r="H634" s="159">
        <v>63</v>
      </c>
      <c r="I634" s="160"/>
      <c r="L634" s="156"/>
      <c r="M634" s="161"/>
      <c r="T634" s="162"/>
      <c r="AT634" s="157" t="s">
        <v>277</v>
      </c>
      <c r="AU634" s="157" t="s">
        <v>89</v>
      </c>
      <c r="AV634" s="12" t="s">
        <v>89</v>
      </c>
      <c r="AW634" s="12" t="s">
        <v>32</v>
      </c>
      <c r="AX634" s="12" t="s">
        <v>76</v>
      </c>
      <c r="AY634" s="157" t="s">
        <v>264</v>
      </c>
    </row>
    <row r="635" spans="2:65" s="12" customFormat="1" ht="11.25">
      <c r="B635" s="156"/>
      <c r="D635" s="154" t="s">
        <v>277</v>
      </c>
      <c r="E635" s="157" t="s">
        <v>1</v>
      </c>
      <c r="F635" s="158" t="s">
        <v>947</v>
      </c>
      <c r="H635" s="159">
        <v>45.8</v>
      </c>
      <c r="I635" s="160"/>
      <c r="L635" s="156"/>
      <c r="M635" s="161"/>
      <c r="T635" s="162"/>
      <c r="AT635" s="157" t="s">
        <v>277</v>
      </c>
      <c r="AU635" s="157" t="s">
        <v>89</v>
      </c>
      <c r="AV635" s="12" t="s">
        <v>89</v>
      </c>
      <c r="AW635" s="12" t="s">
        <v>32</v>
      </c>
      <c r="AX635" s="12" t="s">
        <v>76</v>
      </c>
      <c r="AY635" s="157" t="s">
        <v>264</v>
      </c>
    </row>
    <row r="636" spans="2:65" s="15" customFormat="1" ht="11.25">
      <c r="B636" s="186"/>
      <c r="D636" s="154" t="s">
        <v>277</v>
      </c>
      <c r="E636" s="187" t="s">
        <v>1</v>
      </c>
      <c r="F636" s="188" t="s">
        <v>416</v>
      </c>
      <c r="H636" s="189">
        <v>217.6</v>
      </c>
      <c r="I636" s="190"/>
      <c r="L636" s="186"/>
      <c r="M636" s="191"/>
      <c r="T636" s="192"/>
      <c r="AT636" s="187" t="s">
        <v>277</v>
      </c>
      <c r="AU636" s="187" t="s">
        <v>89</v>
      </c>
      <c r="AV636" s="15" t="s">
        <v>96</v>
      </c>
      <c r="AW636" s="15" t="s">
        <v>32</v>
      </c>
      <c r="AX636" s="15" t="s">
        <v>76</v>
      </c>
      <c r="AY636" s="187" t="s">
        <v>264</v>
      </c>
    </row>
    <row r="637" spans="2:65" s="12" customFormat="1" ht="11.25">
      <c r="B637" s="156"/>
      <c r="D637" s="154" t="s">
        <v>277</v>
      </c>
      <c r="E637" s="157" t="s">
        <v>1</v>
      </c>
      <c r="F637" s="158" t="s">
        <v>948</v>
      </c>
      <c r="H637" s="159">
        <v>58.1</v>
      </c>
      <c r="I637" s="160"/>
      <c r="L637" s="156"/>
      <c r="M637" s="161"/>
      <c r="T637" s="162"/>
      <c r="AT637" s="157" t="s">
        <v>277</v>
      </c>
      <c r="AU637" s="157" t="s">
        <v>89</v>
      </c>
      <c r="AV637" s="12" t="s">
        <v>89</v>
      </c>
      <c r="AW637" s="12" t="s">
        <v>32</v>
      </c>
      <c r="AX637" s="12" t="s">
        <v>76</v>
      </c>
      <c r="AY637" s="157" t="s">
        <v>264</v>
      </c>
    </row>
    <row r="638" spans="2:65" s="13" customFormat="1" ht="11.25">
      <c r="B638" s="163"/>
      <c r="D638" s="154" t="s">
        <v>277</v>
      </c>
      <c r="E638" s="164" t="s">
        <v>1</v>
      </c>
      <c r="F638" s="165" t="s">
        <v>279</v>
      </c>
      <c r="H638" s="166">
        <v>445.43099999999998</v>
      </c>
      <c r="I638" s="167"/>
      <c r="L638" s="163"/>
      <c r="M638" s="168"/>
      <c r="T638" s="169"/>
      <c r="AT638" s="164" t="s">
        <v>277</v>
      </c>
      <c r="AU638" s="164" t="s">
        <v>89</v>
      </c>
      <c r="AV638" s="13" t="s">
        <v>271</v>
      </c>
      <c r="AW638" s="13" t="s">
        <v>32</v>
      </c>
      <c r="AX638" s="13" t="s">
        <v>83</v>
      </c>
      <c r="AY638" s="164" t="s">
        <v>264</v>
      </c>
    </row>
    <row r="639" spans="2:65" s="1" customFormat="1" ht="16.5" customHeight="1">
      <c r="B639" s="136"/>
      <c r="C639" s="137" t="s">
        <v>965</v>
      </c>
      <c r="D639" s="137" t="s">
        <v>266</v>
      </c>
      <c r="E639" s="138" t="s">
        <v>966</v>
      </c>
      <c r="F639" s="139" t="s">
        <v>967</v>
      </c>
      <c r="G639" s="140" t="s">
        <v>341</v>
      </c>
      <c r="H639" s="141">
        <v>13362.93</v>
      </c>
      <c r="I639" s="142"/>
      <c r="J639" s="143">
        <f>ROUND(I639*H639,2)</f>
        <v>0</v>
      </c>
      <c r="K639" s="139" t="s">
        <v>270</v>
      </c>
      <c r="L639" s="32"/>
      <c r="M639" s="144" t="s">
        <v>1</v>
      </c>
      <c r="N639" s="145" t="s">
        <v>42</v>
      </c>
      <c r="P639" s="146">
        <f>O639*H639</f>
        <v>0</v>
      </c>
      <c r="Q639" s="146">
        <v>0</v>
      </c>
      <c r="R639" s="146">
        <f>Q639*H639</f>
        <v>0</v>
      </c>
      <c r="S639" s="146">
        <v>0</v>
      </c>
      <c r="T639" s="147">
        <f>S639*H639</f>
        <v>0</v>
      </c>
      <c r="AR639" s="148" t="s">
        <v>271</v>
      </c>
      <c r="AT639" s="148" t="s">
        <v>266</v>
      </c>
      <c r="AU639" s="148" t="s">
        <v>89</v>
      </c>
      <c r="AY639" s="17" t="s">
        <v>264</v>
      </c>
      <c r="BE639" s="149">
        <f>IF(N639="základní",J639,0)</f>
        <v>0</v>
      </c>
      <c r="BF639" s="149">
        <f>IF(N639="snížená",J639,0)</f>
        <v>0</v>
      </c>
      <c r="BG639" s="149">
        <f>IF(N639="zákl. přenesená",J639,0)</f>
        <v>0</v>
      </c>
      <c r="BH639" s="149">
        <f>IF(N639="sníž. přenesená",J639,0)</f>
        <v>0</v>
      </c>
      <c r="BI639" s="149">
        <f>IF(N639="nulová",J639,0)</f>
        <v>0</v>
      </c>
      <c r="BJ639" s="17" t="s">
        <v>89</v>
      </c>
      <c r="BK639" s="149">
        <f>ROUND(I639*H639,2)</f>
        <v>0</v>
      </c>
      <c r="BL639" s="17" t="s">
        <v>271</v>
      </c>
      <c r="BM639" s="148" t="s">
        <v>968</v>
      </c>
    </row>
    <row r="640" spans="2:65" s="1" customFormat="1" ht="11.25">
      <c r="B640" s="32"/>
      <c r="D640" s="150" t="s">
        <v>273</v>
      </c>
      <c r="F640" s="151" t="s">
        <v>969</v>
      </c>
      <c r="I640" s="152"/>
      <c r="L640" s="32"/>
      <c r="M640" s="153"/>
      <c r="T640" s="56"/>
      <c r="AT640" s="17" t="s">
        <v>273</v>
      </c>
      <c r="AU640" s="17" t="s">
        <v>89</v>
      </c>
    </row>
    <row r="641" spans="2:65" s="12" customFormat="1" ht="11.25">
      <c r="B641" s="156"/>
      <c r="D641" s="154" t="s">
        <v>277</v>
      </c>
      <c r="F641" s="158" t="s">
        <v>954</v>
      </c>
      <c r="H641" s="159">
        <v>13362.93</v>
      </c>
      <c r="I641" s="160"/>
      <c r="L641" s="156"/>
      <c r="M641" s="161"/>
      <c r="T641" s="162"/>
      <c r="AT641" s="157" t="s">
        <v>277</v>
      </c>
      <c r="AU641" s="157" t="s">
        <v>89</v>
      </c>
      <c r="AV641" s="12" t="s">
        <v>89</v>
      </c>
      <c r="AW641" s="12" t="s">
        <v>3</v>
      </c>
      <c r="AX641" s="12" t="s">
        <v>83</v>
      </c>
      <c r="AY641" s="157" t="s">
        <v>264</v>
      </c>
    </row>
    <row r="642" spans="2:65" s="1" customFormat="1" ht="16.5" customHeight="1">
      <c r="B642" s="136"/>
      <c r="C642" s="137" t="s">
        <v>970</v>
      </c>
      <c r="D642" s="137" t="s">
        <v>266</v>
      </c>
      <c r="E642" s="138" t="s">
        <v>971</v>
      </c>
      <c r="F642" s="139" t="s">
        <v>972</v>
      </c>
      <c r="G642" s="140" t="s">
        <v>341</v>
      </c>
      <c r="H642" s="141">
        <v>445.43099999999998</v>
      </c>
      <c r="I642" s="142"/>
      <c r="J642" s="143">
        <f>ROUND(I642*H642,2)</f>
        <v>0</v>
      </c>
      <c r="K642" s="139" t="s">
        <v>270</v>
      </c>
      <c r="L642" s="32"/>
      <c r="M642" s="144" t="s">
        <v>1</v>
      </c>
      <c r="N642" s="145" t="s">
        <v>42</v>
      </c>
      <c r="P642" s="146">
        <f>O642*H642</f>
        <v>0</v>
      </c>
      <c r="Q642" s="146">
        <v>0</v>
      </c>
      <c r="R642" s="146">
        <f>Q642*H642</f>
        <v>0</v>
      </c>
      <c r="S642" s="146">
        <v>0</v>
      </c>
      <c r="T642" s="147">
        <f>S642*H642</f>
        <v>0</v>
      </c>
      <c r="AR642" s="148" t="s">
        <v>271</v>
      </c>
      <c r="AT642" s="148" t="s">
        <v>266</v>
      </c>
      <c r="AU642" s="148" t="s">
        <v>89</v>
      </c>
      <c r="AY642" s="17" t="s">
        <v>264</v>
      </c>
      <c r="BE642" s="149">
        <f>IF(N642="základní",J642,0)</f>
        <v>0</v>
      </c>
      <c r="BF642" s="149">
        <f>IF(N642="snížená",J642,0)</f>
        <v>0</v>
      </c>
      <c r="BG642" s="149">
        <f>IF(N642="zákl. přenesená",J642,0)</f>
        <v>0</v>
      </c>
      <c r="BH642" s="149">
        <f>IF(N642="sníž. přenesená",J642,0)</f>
        <v>0</v>
      </c>
      <c r="BI642" s="149">
        <f>IF(N642="nulová",J642,0)</f>
        <v>0</v>
      </c>
      <c r="BJ642" s="17" t="s">
        <v>89</v>
      </c>
      <c r="BK642" s="149">
        <f>ROUND(I642*H642,2)</f>
        <v>0</v>
      </c>
      <c r="BL642" s="17" t="s">
        <v>271</v>
      </c>
      <c r="BM642" s="148" t="s">
        <v>973</v>
      </c>
    </row>
    <row r="643" spans="2:65" s="1" customFormat="1" ht="11.25">
      <c r="B643" s="32"/>
      <c r="D643" s="150" t="s">
        <v>273</v>
      </c>
      <c r="F643" s="151" t="s">
        <v>974</v>
      </c>
      <c r="I643" s="152"/>
      <c r="L643" s="32"/>
      <c r="M643" s="153"/>
      <c r="T643" s="56"/>
      <c r="AT643" s="17" t="s">
        <v>273</v>
      </c>
      <c r="AU643" s="17" t="s">
        <v>89</v>
      </c>
    </row>
    <row r="644" spans="2:65" s="14" customFormat="1" ht="11.25">
      <c r="B644" s="170"/>
      <c r="D644" s="154" t="s">
        <v>277</v>
      </c>
      <c r="E644" s="171" t="s">
        <v>1</v>
      </c>
      <c r="F644" s="172" t="s">
        <v>942</v>
      </c>
      <c r="H644" s="171" t="s">
        <v>1</v>
      </c>
      <c r="I644" s="173"/>
      <c r="L644" s="170"/>
      <c r="M644" s="174"/>
      <c r="T644" s="175"/>
      <c r="AT644" s="171" t="s">
        <v>277</v>
      </c>
      <c r="AU644" s="171" t="s">
        <v>89</v>
      </c>
      <c r="AV644" s="14" t="s">
        <v>83</v>
      </c>
      <c r="AW644" s="14" t="s">
        <v>32</v>
      </c>
      <c r="AX644" s="14" t="s">
        <v>76</v>
      </c>
      <c r="AY644" s="171" t="s">
        <v>264</v>
      </c>
    </row>
    <row r="645" spans="2:65" s="12" customFormat="1" ht="11.25">
      <c r="B645" s="156"/>
      <c r="D645" s="154" t="s">
        <v>277</v>
      </c>
      <c r="E645" s="157" t="s">
        <v>1</v>
      </c>
      <c r="F645" s="158" t="s">
        <v>943</v>
      </c>
      <c r="H645" s="159">
        <v>45.442999999999998</v>
      </c>
      <c r="I645" s="160"/>
      <c r="L645" s="156"/>
      <c r="M645" s="161"/>
      <c r="T645" s="162"/>
      <c r="AT645" s="157" t="s">
        <v>277</v>
      </c>
      <c r="AU645" s="157" t="s">
        <v>89</v>
      </c>
      <c r="AV645" s="12" t="s">
        <v>89</v>
      </c>
      <c r="AW645" s="12" t="s">
        <v>32</v>
      </c>
      <c r="AX645" s="12" t="s">
        <v>76</v>
      </c>
      <c r="AY645" s="157" t="s">
        <v>264</v>
      </c>
    </row>
    <row r="646" spans="2:65" s="12" customFormat="1" ht="11.25">
      <c r="B646" s="156"/>
      <c r="D646" s="154" t="s">
        <v>277</v>
      </c>
      <c r="E646" s="157" t="s">
        <v>1</v>
      </c>
      <c r="F646" s="158" t="s">
        <v>944</v>
      </c>
      <c r="H646" s="159">
        <v>46.744999999999997</v>
      </c>
      <c r="I646" s="160"/>
      <c r="L646" s="156"/>
      <c r="M646" s="161"/>
      <c r="T646" s="162"/>
      <c r="AT646" s="157" t="s">
        <v>277</v>
      </c>
      <c r="AU646" s="157" t="s">
        <v>89</v>
      </c>
      <c r="AV646" s="12" t="s">
        <v>89</v>
      </c>
      <c r="AW646" s="12" t="s">
        <v>32</v>
      </c>
      <c r="AX646" s="12" t="s">
        <v>76</v>
      </c>
      <c r="AY646" s="157" t="s">
        <v>264</v>
      </c>
    </row>
    <row r="647" spans="2:65" s="12" customFormat="1" ht="11.25">
      <c r="B647" s="156"/>
      <c r="D647" s="154" t="s">
        <v>277</v>
      </c>
      <c r="E647" s="157" t="s">
        <v>1</v>
      </c>
      <c r="F647" s="158" t="s">
        <v>943</v>
      </c>
      <c r="H647" s="159">
        <v>45.442999999999998</v>
      </c>
      <c r="I647" s="160"/>
      <c r="L647" s="156"/>
      <c r="M647" s="161"/>
      <c r="T647" s="162"/>
      <c r="AT647" s="157" t="s">
        <v>277</v>
      </c>
      <c r="AU647" s="157" t="s">
        <v>89</v>
      </c>
      <c r="AV647" s="12" t="s">
        <v>89</v>
      </c>
      <c r="AW647" s="12" t="s">
        <v>32</v>
      </c>
      <c r="AX647" s="12" t="s">
        <v>76</v>
      </c>
      <c r="AY647" s="157" t="s">
        <v>264</v>
      </c>
    </row>
    <row r="648" spans="2:65" s="12" customFormat="1" ht="11.25">
      <c r="B648" s="156"/>
      <c r="D648" s="154" t="s">
        <v>277</v>
      </c>
      <c r="E648" s="157" t="s">
        <v>1</v>
      </c>
      <c r="F648" s="158" t="s">
        <v>945</v>
      </c>
      <c r="H648" s="159">
        <v>32.1</v>
      </c>
      <c r="I648" s="160"/>
      <c r="L648" s="156"/>
      <c r="M648" s="161"/>
      <c r="T648" s="162"/>
      <c r="AT648" s="157" t="s">
        <v>277</v>
      </c>
      <c r="AU648" s="157" t="s">
        <v>89</v>
      </c>
      <c r="AV648" s="12" t="s">
        <v>89</v>
      </c>
      <c r="AW648" s="12" t="s">
        <v>32</v>
      </c>
      <c r="AX648" s="12" t="s">
        <v>76</v>
      </c>
      <c r="AY648" s="157" t="s">
        <v>264</v>
      </c>
    </row>
    <row r="649" spans="2:65" s="15" customFormat="1" ht="11.25">
      <c r="B649" s="186"/>
      <c r="D649" s="154" t="s">
        <v>277</v>
      </c>
      <c r="E649" s="187" t="s">
        <v>1</v>
      </c>
      <c r="F649" s="188" t="s">
        <v>416</v>
      </c>
      <c r="H649" s="189">
        <v>169.73099999999999</v>
      </c>
      <c r="I649" s="190"/>
      <c r="L649" s="186"/>
      <c r="M649" s="191"/>
      <c r="T649" s="192"/>
      <c r="AT649" s="187" t="s">
        <v>277</v>
      </c>
      <c r="AU649" s="187" t="s">
        <v>89</v>
      </c>
      <c r="AV649" s="15" t="s">
        <v>96</v>
      </c>
      <c r="AW649" s="15" t="s">
        <v>32</v>
      </c>
      <c r="AX649" s="15" t="s">
        <v>76</v>
      </c>
      <c r="AY649" s="187" t="s">
        <v>264</v>
      </c>
    </row>
    <row r="650" spans="2:65" s="12" customFormat="1" ht="11.25">
      <c r="B650" s="156"/>
      <c r="D650" s="154" t="s">
        <v>277</v>
      </c>
      <c r="E650" s="157" t="s">
        <v>1</v>
      </c>
      <c r="F650" s="158" t="s">
        <v>946</v>
      </c>
      <c r="H650" s="159">
        <v>63</v>
      </c>
      <c r="I650" s="160"/>
      <c r="L650" s="156"/>
      <c r="M650" s="161"/>
      <c r="T650" s="162"/>
      <c r="AT650" s="157" t="s">
        <v>277</v>
      </c>
      <c r="AU650" s="157" t="s">
        <v>89</v>
      </c>
      <c r="AV650" s="12" t="s">
        <v>89</v>
      </c>
      <c r="AW650" s="12" t="s">
        <v>32</v>
      </c>
      <c r="AX650" s="12" t="s">
        <v>76</v>
      </c>
      <c r="AY650" s="157" t="s">
        <v>264</v>
      </c>
    </row>
    <row r="651" spans="2:65" s="12" customFormat="1" ht="11.25">
      <c r="B651" s="156"/>
      <c r="D651" s="154" t="s">
        <v>277</v>
      </c>
      <c r="E651" s="157" t="s">
        <v>1</v>
      </c>
      <c r="F651" s="158" t="s">
        <v>947</v>
      </c>
      <c r="H651" s="159">
        <v>45.8</v>
      </c>
      <c r="I651" s="160"/>
      <c r="L651" s="156"/>
      <c r="M651" s="161"/>
      <c r="T651" s="162"/>
      <c r="AT651" s="157" t="s">
        <v>277</v>
      </c>
      <c r="AU651" s="157" t="s">
        <v>89</v>
      </c>
      <c r="AV651" s="12" t="s">
        <v>89</v>
      </c>
      <c r="AW651" s="12" t="s">
        <v>32</v>
      </c>
      <c r="AX651" s="12" t="s">
        <v>76</v>
      </c>
      <c r="AY651" s="157" t="s">
        <v>264</v>
      </c>
    </row>
    <row r="652" spans="2:65" s="12" customFormat="1" ht="11.25">
      <c r="B652" s="156"/>
      <c r="D652" s="154" t="s">
        <v>277</v>
      </c>
      <c r="E652" s="157" t="s">
        <v>1</v>
      </c>
      <c r="F652" s="158" t="s">
        <v>946</v>
      </c>
      <c r="H652" s="159">
        <v>63</v>
      </c>
      <c r="I652" s="160"/>
      <c r="L652" s="156"/>
      <c r="M652" s="161"/>
      <c r="T652" s="162"/>
      <c r="AT652" s="157" t="s">
        <v>277</v>
      </c>
      <c r="AU652" s="157" t="s">
        <v>89</v>
      </c>
      <c r="AV652" s="12" t="s">
        <v>89</v>
      </c>
      <c r="AW652" s="12" t="s">
        <v>32</v>
      </c>
      <c r="AX652" s="12" t="s">
        <v>76</v>
      </c>
      <c r="AY652" s="157" t="s">
        <v>264</v>
      </c>
    </row>
    <row r="653" spans="2:65" s="12" customFormat="1" ht="11.25">
      <c r="B653" s="156"/>
      <c r="D653" s="154" t="s">
        <v>277</v>
      </c>
      <c r="E653" s="157" t="s">
        <v>1</v>
      </c>
      <c r="F653" s="158" t="s">
        <v>947</v>
      </c>
      <c r="H653" s="159">
        <v>45.8</v>
      </c>
      <c r="I653" s="160"/>
      <c r="L653" s="156"/>
      <c r="M653" s="161"/>
      <c r="T653" s="162"/>
      <c r="AT653" s="157" t="s">
        <v>277</v>
      </c>
      <c r="AU653" s="157" t="s">
        <v>89</v>
      </c>
      <c r="AV653" s="12" t="s">
        <v>89</v>
      </c>
      <c r="AW653" s="12" t="s">
        <v>32</v>
      </c>
      <c r="AX653" s="12" t="s">
        <v>76</v>
      </c>
      <c r="AY653" s="157" t="s">
        <v>264</v>
      </c>
    </row>
    <row r="654" spans="2:65" s="15" customFormat="1" ht="11.25">
      <c r="B654" s="186"/>
      <c r="D654" s="154" t="s">
        <v>277</v>
      </c>
      <c r="E654" s="187" t="s">
        <v>1</v>
      </c>
      <c r="F654" s="188" t="s">
        <v>416</v>
      </c>
      <c r="H654" s="189">
        <v>217.6</v>
      </c>
      <c r="I654" s="190"/>
      <c r="L654" s="186"/>
      <c r="M654" s="191"/>
      <c r="T654" s="192"/>
      <c r="AT654" s="187" t="s">
        <v>277</v>
      </c>
      <c r="AU654" s="187" t="s">
        <v>89</v>
      </c>
      <c r="AV654" s="15" t="s">
        <v>96</v>
      </c>
      <c r="AW654" s="15" t="s">
        <v>32</v>
      </c>
      <c r="AX654" s="15" t="s">
        <v>76</v>
      </c>
      <c r="AY654" s="187" t="s">
        <v>264</v>
      </c>
    </row>
    <row r="655" spans="2:65" s="12" customFormat="1" ht="11.25">
      <c r="B655" s="156"/>
      <c r="D655" s="154" t="s">
        <v>277</v>
      </c>
      <c r="E655" s="157" t="s">
        <v>1</v>
      </c>
      <c r="F655" s="158" t="s">
        <v>948</v>
      </c>
      <c r="H655" s="159">
        <v>58.1</v>
      </c>
      <c r="I655" s="160"/>
      <c r="L655" s="156"/>
      <c r="M655" s="161"/>
      <c r="T655" s="162"/>
      <c r="AT655" s="157" t="s">
        <v>277</v>
      </c>
      <c r="AU655" s="157" t="s">
        <v>89</v>
      </c>
      <c r="AV655" s="12" t="s">
        <v>89</v>
      </c>
      <c r="AW655" s="12" t="s">
        <v>32</v>
      </c>
      <c r="AX655" s="12" t="s">
        <v>76</v>
      </c>
      <c r="AY655" s="157" t="s">
        <v>264</v>
      </c>
    </row>
    <row r="656" spans="2:65" s="13" customFormat="1" ht="11.25">
      <c r="B656" s="163"/>
      <c r="D656" s="154" t="s">
        <v>277</v>
      </c>
      <c r="E656" s="164" t="s">
        <v>1</v>
      </c>
      <c r="F656" s="165" t="s">
        <v>279</v>
      </c>
      <c r="H656" s="166">
        <v>445.43099999999998</v>
      </c>
      <c r="I656" s="167"/>
      <c r="L656" s="163"/>
      <c r="M656" s="168"/>
      <c r="T656" s="169"/>
      <c r="AT656" s="164" t="s">
        <v>277</v>
      </c>
      <c r="AU656" s="164" t="s">
        <v>89</v>
      </c>
      <c r="AV656" s="13" t="s">
        <v>271</v>
      </c>
      <c r="AW656" s="13" t="s">
        <v>32</v>
      </c>
      <c r="AX656" s="13" t="s">
        <v>83</v>
      </c>
      <c r="AY656" s="164" t="s">
        <v>264</v>
      </c>
    </row>
    <row r="657" spans="2:65" s="1" customFormat="1" ht="21.75" customHeight="1">
      <c r="B657" s="136"/>
      <c r="C657" s="137" t="s">
        <v>975</v>
      </c>
      <c r="D657" s="137" t="s">
        <v>266</v>
      </c>
      <c r="E657" s="138" t="s">
        <v>976</v>
      </c>
      <c r="F657" s="139" t="s">
        <v>977</v>
      </c>
      <c r="G657" s="140" t="s">
        <v>341</v>
      </c>
      <c r="H657" s="141">
        <v>316.5</v>
      </c>
      <c r="I657" s="142"/>
      <c r="J657" s="143">
        <f>ROUND(I657*H657,2)</f>
        <v>0</v>
      </c>
      <c r="K657" s="139" t="s">
        <v>270</v>
      </c>
      <c r="L657" s="32"/>
      <c r="M657" s="144" t="s">
        <v>1</v>
      </c>
      <c r="N657" s="145" t="s">
        <v>42</v>
      </c>
      <c r="P657" s="146">
        <f>O657*H657</f>
        <v>0</v>
      </c>
      <c r="Q657" s="146">
        <v>0</v>
      </c>
      <c r="R657" s="146">
        <f>Q657*H657</f>
        <v>0</v>
      </c>
      <c r="S657" s="146">
        <v>0</v>
      </c>
      <c r="T657" s="147">
        <f>S657*H657</f>
        <v>0</v>
      </c>
      <c r="AR657" s="148" t="s">
        <v>271</v>
      </c>
      <c r="AT657" s="148" t="s">
        <v>266</v>
      </c>
      <c r="AU657" s="148" t="s">
        <v>89</v>
      </c>
      <c r="AY657" s="17" t="s">
        <v>264</v>
      </c>
      <c r="BE657" s="149">
        <f>IF(N657="základní",J657,0)</f>
        <v>0</v>
      </c>
      <c r="BF657" s="149">
        <f>IF(N657="snížená",J657,0)</f>
        <v>0</v>
      </c>
      <c r="BG657" s="149">
        <f>IF(N657="zákl. přenesená",J657,0)</f>
        <v>0</v>
      </c>
      <c r="BH657" s="149">
        <f>IF(N657="sníž. přenesená",J657,0)</f>
        <v>0</v>
      </c>
      <c r="BI657" s="149">
        <f>IF(N657="nulová",J657,0)</f>
        <v>0</v>
      </c>
      <c r="BJ657" s="17" t="s">
        <v>89</v>
      </c>
      <c r="BK657" s="149">
        <f>ROUND(I657*H657,2)</f>
        <v>0</v>
      </c>
      <c r="BL657" s="17" t="s">
        <v>271</v>
      </c>
      <c r="BM657" s="148" t="s">
        <v>978</v>
      </c>
    </row>
    <row r="658" spans="2:65" s="1" customFormat="1" ht="11.25">
      <c r="B658" s="32"/>
      <c r="D658" s="150" t="s">
        <v>273</v>
      </c>
      <c r="F658" s="151" t="s">
        <v>979</v>
      </c>
      <c r="I658" s="152"/>
      <c r="L658" s="32"/>
      <c r="M658" s="153"/>
      <c r="T658" s="56"/>
      <c r="AT658" s="17" t="s">
        <v>273</v>
      </c>
      <c r="AU658" s="17" t="s">
        <v>89</v>
      </c>
    </row>
    <row r="659" spans="2:65" s="12" customFormat="1" ht="11.25">
      <c r="B659" s="156"/>
      <c r="D659" s="154" t="s">
        <v>277</v>
      </c>
      <c r="E659" s="157" t="s">
        <v>1</v>
      </c>
      <c r="F659" s="158" t="s">
        <v>980</v>
      </c>
      <c r="H659" s="159">
        <v>227.6</v>
      </c>
      <c r="I659" s="160"/>
      <c r="L659" s="156"/>
      <c r="M659" s="161"/>
      <c r="T659" s="162"/>
      <c r="AT659" s="157" t="s">
        <v>277</v>
      </c>
      <c r="AU659" s="157" t="s">
        <v>89</v>
      </c>
      <c r="AV659" s="12" t="s">
        <v>89</v>
      </c>
      <c r="AW659" s="12" t="s">
        <v>32</v>
      </c>
      <c r="AX659" s="12" t="s">
        <v>76</v>
      </c>
      <c r="AY659" s="157" t="s">
        <v>264</v>
      </c>
    </row>
    <row r="660" spans="2:65" s="12" customFormat="1" ht="11.25">
      <c r="B660" s="156"/>
      <c r="D660" s="154" t="s">
        <v>277</v>
      </c>
      <c r="E660" s="157" t="s">
        <v>1</v>
      </c>
      <c r="F660" s="158" t="s">
        <v>981</v>
      </c>
      <c r="H660" s="159">
        <v>88.9</v>
      </c>
      <c r="I660" s="160"/>
      <c r="L660" s="156"/>
      <c r="M660" s="161"/>
      <c r="T660" s="162"/>
      <c r="AT660" s="157" t="s">
        <v>277</v>
      </c>
      <c r="AU660" s="157" t="s">
        <v>89</v>
      </c>
      <c r="AV660" s="12" t="s">
        <v>89</v>
      </c>
      <c r="AW660" s="12" t="s">
        <v>32</v>
      </c>
      <c r="AX660" s="12" t="s">
        <v>76</v>
      </c>
      <c r="AY660" s="157" t="s">
        <v>264</v>
      </c>
    </row>
    <row r="661" spans="2:65" s="13" customFormat="1" ht="11.25">
      <c r="B661" s="163"/>
      <c r="D661" s="154" t="s">
        <v>277</v>
      </c>
      <c r="E661" s="164" t="s">
        <v>1</v>
      </c>
      <c r="F661" s="165" t="s">
        <v>279</v>
      </c>
      <c r="H661" s="166">
        <v>316.5</v>
      </c>
      <c r="I661" s="167"/>
      <c r="L661" s="163"/>
      <c r="M661" s="168"/>
      <c r="T661" s="169"/>
      <c r="AT661" s="164" t="s">
        <v>277</v>
      </c>
      <c r="AU661" s="164" t="s">
        <v>89</v>
      </c>
      <c r="AV661" s="13" t="s">
        <v>271</v>
      </c>
      <c r="AW661" s="13" t="s">
        <v>32</v>
      </c>
      <c r="AX661" s="13" t="s">
        <v>83</v>
      </c>
      <c r="AY661" s="164" t="s">
        <v>264</v>
      </c>
    </row>
    <row r="662" spans="2:65" s="1" customFormat="1" ht="16.5" customHeight="1">
      <c r="B662" s="136"/>
      <c r="C662" s="137" t="s">
        <v>982</v>
      </c>
      <c r="D662" s="137" t="s">
        <v>266</v>
      </c>
      <c r="E662" s="138" t="s">
        <v>983</v>
      </c>
      <c r="F662" s="139" t="s">
        <v>984</v>
      </c>
      <c r="G662" s="140" t="s">
        <v>341</v>
      </c>
      <c r="H662" s="141">
        <v>316.5</v>
      </c>
      <c r="I662" s="142"/>
      <c r="J662" s="143">
        <f>ROUND(I662*H662,2)</f>
        <v>0</v>
      </c>
      <c r="K662" s="139" t="s">
        <v>270</v>
      </c>
      <c r="L662" s="32"/>
      <c r="M662" s="144" t="s">
        <v>1</v>
      </c>
      <c r="N662" s="145" t="s">
        <v>42</v>
      </c>
      <c r="P662" s="146">
        <f>O662*H662</f>
        <v>0</v>
      </c>
      <c r="Q662" s="146">
        <v>4.0000000000000003E-5</v>
      </c>
      <c r="R662" s="146">
        <f>Q662*H662</f>
        <v>1.2660000000000001E-2</v>
      </c>
      <c r="S662" s="146">
        <v>0</v>
      </c>
      <c r="T662" s="147">
        <f>S662*H662</f>
        <v>0</v>
      </c>
      <c r="AR662" s="148" t="s">
        <v>271</v>
      </c>
      <c r="AT662" s="148" t="s">
        <v>266</v>
      </c>
      <c r="AU662" s="148" t="s">
        <v>89</v>
      </c>
      <c r="AY662" s="17" t="s">
        <v>264</v>
      </c>
      <c r="BE662" s="149">
        <f>IF(N662="základní",J662,0)</f>
        <v>0</v>
      </c>
      <c r="BF662" s="149">
        <f>IF(N662="snížená",J662,0)</f>
        <v>0</v>
      </c>
      <c r="BG662" s="149">
        <f>IF(N662="zákl. přenesená",J662,0)</f>
        <v>0</v>
      </c>
      <c r="BH662" s="149">
        <f>IF(N662="sníž. přenesená",J662,0)</f>
        <v>0</v>
      </c>
      <c r="BI662" s="149">
        <f>IF(N662="nulová",J662,0)</f>
        <v>0</v>
      </c>
      <c r="BJ662" s="17" t="s">
        <v>89</v>
      </c>
      <c r="BK662" s="149">
        <f>ROUND(I662*H662,2)</f>
        <v>0</v>
      </c>
      <c r="BL662" s="17" t="s">
        <v>271</v>
      </c>
      <c r="BM662" s="148" t="s">
        <v>985</v>
      </c>
    </row>
    <row r="663" spans="2:65" s="1" customFormat="1" ht="11.25">
      <c r="B663" s="32"/>
      <c r="D663" s="150" t="s">
        <v>273</v>
      </c>
      <c r="F663" s="151" t="s">
        <v>986</v>
      </c>
      <c r="I663" s="152"/>
      <c r="L663" s="32"/>
      <c r="M663" s="153"/>
      <c r="T663" s="56"/>
      <c r="AT663" s="17" t="s">
        <v>273</v>
      </c>
      <c r="AU663" s="17" t="s">
        <v>89</v>
      </c>
    </row>
    <row r="664" spans="2:65" s="12" customFormat="1" ht="11.25">
      <c r="B664" s="156"/>
      <c r="D664" s="154" t="s">
        <v>277</v>
      </c>
      <c r="E664" s="157" t="s">
        <v>1</v>
      </c>
      <c r="F664" s="158" t="s">
        <v>987</v>
      </c>
      <c r="H664" s="159">
        <v>227.6</v>
      </c>
      <c r="I664" s="160"/>
      <c r="L664" s="156"/>
      <c r="M664" s="161"/>
      <c r="T664" s="162"/>
      <c r="AT664" s="157" t="s">
        <v>277</v>
      </c>
      <c r="AU664" s="157" t="s">
        <v>89</v>
      </c>
      <c r="AV664" s="12" t="s">
        <v>89</v>
      </c>
      <c r="AW664" s="12" t="s">
        <v>32</v>
      </c>
      <c r="AX664" s="12" t="s">
        <v>76</v>
      </c>
      <c r="AY664" s="157" t="s">
        <v>264</v>
      </c>
    </row>
    <row r="665" spans="2:65" s="12" customFormat="1" ht="11.25">
      <c r="B665" s="156"/>
      <c r="D665" s="154" t="s">
        <v>277</v>
      </c>
      <c r="E665" s="157" t="s">
        <v>1</v>
      </c>
      <c r="F665" s="158" t="s">
        <v>988</v>
      </c>
      <c r="H665" s="159">
        <v>88.9</v>
      </c>
      <c r="I665" s="160"/>
      <c r="L665" s="156"/>
      <c r="M665" s="161"/>
      <c r="T665" s="162"/>
      <c r="AT665" s="157" t="s">
        <v>277</v>
      </c>
      <c r="AU665" s="157" t="s">
        <v>89</v>
      </c>
      <c r="AV665" s="12" t="s">
        <v>89</v>
      </c>
      <c r="AW665" s="12" t="s">
        <v>32</v>
      </c>
      <c r="AX665" s="12" t="s">
        <v>76</v>
      </c>
      <c r="AY665" s="157" t="s">
        <v>264</v>
      </c>
    </row>
    <row r="666" spans="2:65" s="13" customFormat="1" ht="11.25">
      <c r="B666" s="163"/>
      <c r="D666" s="154" t="s">
        <v>277</v>
      </c>
      <c r="E666" s="164" t="s">
        <v>1</v>
      </c>
      <c r="F666" s="165" t="s">
        <v>279</v>
      </c>
      <c r="H666" s="166">
        <v>316.5</v>
      </c>
      <c r="I666" s="167"/>
      <c r="L666" s="163"/>
      <c r="M666" s="168"/>
      <c r="T666" s="169"/>
      <c r="AT666" s="164" t="s">
        <v>277</v>
      </c>
      <c r="AU666" s="164" t="s">
        <v>89</v>
      </c>
      <c r="AV666" s="13" t="s">
        <v>271</v>
      </c>
      <c r="AW666" s="13" t="s">
        <v>32</v>
      </c>
      <c r="AX666" s="13" t="s">
        <v>83</v>
      </c>
      <c r="AY666" s="164" t="s">
        <v>264</v>
      </c>
    </row>
    <row r="667" spans="2:65" s="1" customFormat="1" ht="16.5" customHeight="1">
      <c r="B667" s="136"/>
      <c r="C667" s="137" t="s">
        <v>989</v>
      </c>
      <c r="D667" s="137" t="s">
        <v>266</v>
      </c>
      <c r="E667" s="138" t="s">
        <v>990</v>
      </c>
      <c r="F667" s="139" t="s">
        <v>991</v>
      </c>
      <c r="G667" s="140" t="s">
        <v>341</v>
      </c>
      <c r="H667" s="141">
        <v>316.5</v>
      </c>
      <c r="I667" s="142"/>
      <c r="J667" s="143">
        <f>ROUND(I667*H667,2)</f>
        <v>0</v>
      </c>
      <c r="K667" s="139" t="s">
        <v>270</v>
      </c>
      <c r="L667" s="32"/>
      <c r="M667" s="144" t="s">
        <v>1</v>
      </c>
      <c r="N667" s="145" t="s">
        <v>42</v>
      </c>
      <c r="P667" s="146">
        <f>O667*H667</f>
        <v>0</v>
      </c>
      <c r="Q667" s="146">
        <v>0</v>
      </c>
      <c r="R667" s="146">
        <f>Q667*H667</f>
        <v>0</v>
      </c>
      <c r="S667" s="146">
        <v>0</v>
      </c>
      <c r="T667" s="147">
        <f>S667*H667</f>
        <v>0</v>
      </c>
      <c r="AR667" s="148" t="s">
        <v>271</v>
      </c>
      <c r="AT667" s="148" t="s">
        <v>266</v>
      </c>
      <c r="AU667" s="148" t="s">
        <v>89</v>
      </c>
      <c r="AY667" s="17" t="s">
        <v>264</v>
      </c>
      <c r="BE667" s="149">
        <f>IF(N667="základní",J667,0)</f>
        <v>0</v>
      </c>
      <c r="BF667" s="149">
        <f>IF(N667="snížená",J667,0)</f>
        <v>0</v>
      </c>
      <c r="BG667" s="149">
        <f>IF(N667="zákl. přenesená",J667,0)</f>
        <v>0</v>
      </c>
      <c r="BH667" s="149">
        <f>IF(N667="sníž. přenesená",J667,0)</f>
        <v>0</v>
      </c>
      <c r="BI667" s="149">
        <f>IF(N667="nulová",J667,0)</f>
        <v>0</v>
      </c>
      <c r="BJ667" s="17" t="s">
        <v>89</v>
      </c>
      <c r="BK667" s="149">
        <f>ROUND(I667*H667,2)</f>
        <v>0</v>
      </c>
      <c r="BL667" s="17" t="s">
        <v>271</v>
      </c>
      <c r="BM667" s="148" t="s">
        <v>992</v>
      </c>
    </row>
    <row r="668" spans="2:65" s="1" customFormat="1" ht="11.25">
      <c r="B668" s="32"/>
      <c r="D668" s="150" t="s">
        <v>273</v>
      </c>
      <c r="F668" s="151" t="s">
        <v>993</v>
      </c>
      <c r="I668" s="152"/>
      <c r="L668" s="32"/>
      <c r="M668" s="153"/>
      <c r="T668" s="56"/>
      <c r="AT668" s="17" t="s">
        <v>273</v>
      </c>
      <c r="AU668" s="17" t="s">
        <v>89</v>
      </c>
    </row>
    <row r="669" spans="2:65" s="12" customFormat="1" ht="11.25">
      <c r="B669" s="156"/>
      <c r="D669" s="154" t="s">
        <v>277</v>
      </c>
      <c r="E669" s="157" t="s">
        <v>1</v>
      </c>
      <c r="F669" s="158" t="s">
        <v>885</v>
      </c>
      <c r="H669" s="159">
        <v>7.9</v>
      </c>
      <c r="I669" s="160"/>
      <c r="L669" s="156"/>
      <c r="M669" s="161"/>
      <c r="T669" s="162"/>
      <c r="AT669" s="157" t="s">
        <v>277</v>
      </c>
      <c r="AU669" s="157" t="s">
        <v>89</v>
      </c>
      <c r="AV669" s="12" t="s">
        <v>89</v>
      </c>
      <c r="AW669" s="12" t="s">
        <v>32</v>
      </c>
      <c r="AX669" s="12" t="s">
        <v>76</v>
      </c>
      <c r="AY669" s="157" t="s">
        <v>264</v>
      </c>
    </row>
    <row r="670" spans="2:65" s="12" customFormat="1" ht="11.25">
      <c r="B670" s="156"/>
      <c r="D670" s="154" t="s">
        <v>277</v>
      </c>
      <c r="E670" s="157" t="s">
        <v>1</v>
      </c>
      <c r="F670" s="158" t="s">
        <v>878</v>
      </c>
      <c r="H670" s="159">
        <v>64.900000000000006</v>
      </c>
      <c r="I670" s="160"/>
      <c r="L670" s="156"/>
      <c r="M670" s="161"/>
      <c r="T670" s="162"/>
      <c r="AT670" s="157" t="s">
        <v>277</v>
      </c>
      <c r="AU670" s="157" t="s">
        <v>89</v>
      </c>
      <c r="AV670" s="12" t="s">
        <v>89</v>
      </c>
      <c r="AW670" s="12" t="s">
        <v>32</v>
      </c>
      <c r="AX670" s="12" t="s">
        <v>76</v>
      </c>
      <c r="AY670" s="157" t="s">
        <v>264</v>
      </c>
    </row>
    <row r="671" spans="2:65" s="12" customFormat="1" ht="11.25">
      <c r="B671" s="156"/>
      <c r="D671" s="154" t="s">
        <v>277</v>
      </c>
      <c r="E671" s="157" t="s">
        <v>1</v>
      </c>
      <c r="F671" s="158" t="s">
        <v>994</v>
      </c>
      <c r="H671" s="159">
        <v>16.100000000000001</v>
      </c>
      <c r="I671" s="160"/>
      <c r="L671" s="156"/>
      <c r="M671" s="161"/>
      <c r="T671" s="162"/>
      <c r="AT671" s="157" t="s">
        <v>277</v>
      </c>
      <c r="AU671" s="157" t="s">
        <v>89</v>
      </c>
      <c r="AV671" s="12" t="s">
        <v>89</v>
      </c>
      <c r="AW671" s="12" t="s">
        <v>32</v>
      </c>
      <c r="AX671" s="12" t="s">
        <v>76</v>
      </c>
      <c r="AY671" s="157" t="s">
        <v>264</v>
      </c>
    </row>
    <row r="672" spans="2:65" s="12" customFormat="1" ht="11.25">
      <c r="B672" s="156"/>
      <c r="D672" s="154" t="s">
        <v>277</v>
      </c>
      <c r="E672" s="157" t="s">
        <v>1</v>
      </c>
      <c r="F672" s="158" t="s">
        <v>886</v>
      </c>
      <c r="H672" s="159">
        <v>56.3</v>
      </c>
      <c r="I672" s="160"/>
      <c r="L672" s="156"/>
      <c r="M672" s="161"/>
      <c r="T672" s="162"/>
      <c r="AT672" s="157" t="s">
        <v>277</v>
      </c>
      <c r="AU672" s="157" t="s">
        <v>89</v>
      </c>
      <c r="AV672" s="12" t="s">
        <v>89</v>
      </c>
      <c r="AW672" s="12" t="s">
        <v>32</v>
      </c>
      <c r="AX672" s="12" t="s">
        <v>76</v>
      </c>
      <c r="AY672" s="157" t="s">
        <v>264</v>
      </c>
    </row>
    <row r="673" spans="2:65" s="12" customFormat="1" ht="11.25">
      <c r="B673" s="156"/>
      <c r="D673" s="154" t="s">
        <v>277</v>
      </c>
      <c r="E673" s="157" t="s">
        <v>1</v>
      </c>
      <c r="F673" s="158" t="s">
        <v>887</v>
      </c>
      <c r="H673" s="159">
        <v>9</v>
      </c>
      <c r="I673" s="160"/>
      <c r="L673" s="156"/>
      <c r="M673" s="161"/>
      <c r="T673" s="162"/>
      <c r="AT673" s="157" t="s">
        <v>277</v>
      </c>
      <c r="AU673" s="157" t="s">
        <v>89</v>
      </c>
      <c r="AV673" s="12" t="s">
        <v>89</v>
      </c>
      <c r="AW673" s="12" t="s">
        <v>32</v>
      </c>
      <c r="AX673" s="12" t="s">
        <v>76</v>
      </c>
      <c r="AY673" s="157" t="s">
        <v>264</v>
      </c>
    </row>
    <row r="674" spans="2:65" s="12" customFormat="1" ht="11.25">
      <c r="B674" s="156"/>
      <c r="D674" s="154" t="s">
        <v>277</v>
      </c>
      <c r="E674" s="157" t="s">
        <v>1</v>
      </c>
      <c r="F674" s="158" t="s">
        <v>879</v>
      </c>
      <c r="H674" s="159">
        <v>162.30000000000001</v>
      </c>
      <c r="I674" s="160"/>
      <c r="L674" s="156"/>
      <c r="M674" s="161"/>
      <c r="T674" s="162"/>
      <c r="AT674" s="157" t="s">
        <v>277</v>
      </c>
      <c r="AU674" s="157" t="s">
        <v>89</v>
      </c>
      <c r="AV674" s="12" t="s">
        <v>89</v>
      </c>
      <c r="AW674" s="12" t="s">
        <v>32</v>
      </c>
      <c r="AX674" s="12" t="s">
        <v>76</v>
      </c>
      <c r="AY674" s="157" t="s">
        <v>264</v>
      </c>
    </row>
    <row r="675" spans="2:65" s="13" customFormat="1" ht="11.25">
      <c r="B675" s="163"/>
      <c r="D675" s="154" t="s">
        <v>277</v>
      </c>
      <c r="E675" s="164" t="s">
        <v>1</v>
      </c>
      <c r="F675" s="165" t="s">
        <v>279</v>
      </c>
      <c r="H675" s="166">
        <v>316.5</v>
      </c>
      <c r="I675" s="167"/>
      <c r="L675" s="163"/>
      <c r="M675" s="168"/>
      <c r="T675" s="169"/>
      <c r="AT675" s="164" t="s">
        <v>277</v>
      </c>
      <c r="AU675" s="164" t="s">
        <v>89</v>
      </c>
      <c r="AV675" s="13" t="s">
        <v>271</v>
      </c>
      <c r="AW675" s="13" t="s">
        <v>32</v>
      </c>
      <c r="AX675" s="13" t="s">
        <v>83</v>
      </c>
      <c r="AY675" s="164" t="s">
        <v>264</v>
      </c>
    </row>
    <row r="676" spans="2:65" s="11" customFormat="1" ht="20.85" customHeight="1">
      <c r="B676" s="124"/>
      <c r="D676" s="125" t="s">
        <v>75</v>
      </c>
      <c r="E676" s="134" t="s">
        <v>837</v>
      </c>
      <c r="F676" s="134" t="s">
        <v>995</v>
      </c>
      <c r="I676" s="127"/>
      <c r="J676" s="135">
        <f>BK676</f>
        <v>0</v>
      </c>
      <c r="L676" s="124"/>
      <c r="M676" s="129"/>
      <c r="P676" s="130">
        <f>SUM(P677:P680)</f>
        <v>0</v>
      </c>
      <c r="R676" s="130">
        <f>SUM(R677:R680)</f>
        <v>0</v>
      </c>
      <c r="T676" s="131">
        <f>SUM(T677:T680)</f>
        <v>0</v>
      </c>
      <c r="AR676" s="125" t="s">
        <v>83</v>
      </c>
      <c r="AT676" s="132" t="s">
        <v>75</v>
      </c>
      <c r="AU676" s="132" t="s">
        <v>89</v>
      </c>
      <c r="AY676" s="125" t="s">
        <v>264</v>
      </c>
      <c r="BK676" s="133">
        <f>SUM(BK677:BK680)</f>
        <v>0</v>
      </c>
    </row>
    <row r="677" spans="2:65" s="1" customFormat="1" ht="16.5" customHeight="1">
      <c r="B677" s="136"/>
      <c r="C677" s="137" t="s">
        <v>996</v>
      </c>
      <c r="D677" s="137" t="s">
        <v>266</v>
      </c>
      <c r="E677" s="138" t="s">
        <v>997</v>
      </c>
      <c r="F677" s="139" t="s">
        <v>998</v>
      </c>
      <c r="G677" s="140" t="s">
        <v>341</v>
      </c>
      <c r="H677" s="141">
        <v>5</v>
      </c>
      <c r="I677" s="142"/>
      <c r="J677" s="143">
        <f>ROUND(I677*H677,2)</f>
        <v>0</v>
      </c>
      <c r="K677" s="139" t="s">
        <v>313</v>
      </c>
      <c r="L677" s="32"/>
      <c r="M677" s="144" t="s">
        <v>1</v>
      </c>
      <c r="N677" s="145" t="s">
        <v>42</v>
      </c>
      <c r="P677" s="146">
        <f>O677*H677</f>
        <v>0</v>
      </c>
      <c r="Q677" s="146">
        <v>0</v>
      </c>
      <c r="R677" s="146">
        <f>Q677*H677</f>
        <v>0</v>
      </c>
      <c r="S677" s="146">
        <v>0</v>
      </c>
      <c r="T677" s="147">
        <f>S677*H677</f>
        <v>0</v>
      </c>
      <c r="AR677" s="148" t="s">
        <v>271</v>
      </c>
      <c r="AT677" s="148" t="s">
        <v>266</v>
      </c>
      <c r="AU677" s="148" t="s">
        <v>96</v>
      </c>
      <c r="AY677" s="17" t="s">
        <v>264</v>
      </c>
      <c r="BE677" s="149">
        <f>IF(N677="základní",J677,0)</f>
        <v>0</v>
      </c>
      <c r="BF677" s="149">
        <f>IF(N677="snížená",J677,0)</f>
        <v>0</v>
      </c>
      <c r="BG677" s="149">
        <f>IF(N677="zákl. přenesená",J677,0)</f>
        <v>0</v>
      </c>
      <c r="BH677" s="149">
        <f>IF(N677="sníž. přenesená",J677,0)</f>
        <v>0</v>
      </c>
      <c r="BI677" s="149">
        <f>IF(N677="nulová",J677,0)</f>
        <v>0</v>
      </c>
      <c r="BJ677" s="17" t="s">
        <v>89</v>
      </c>
      <c r="BK677" s="149">
        <f>ROUND(I677*H677,2)</f>
        <v>0</v>
      </c>
      <c r="BL677" s="17" t="s">
        <v>271</v>
      </c>
      <c r="BM677" s="148" t="s">
        <v>999</v>
      </c>
    </row>
    <row r="678" spans="2:65" s="1" customFormat="1" ht="29.25">
      <c r="B678" s="32"/>
      <c r="D678" s="154" t="s">
        <v>275</v>
      </c>
      <c r="F678" s="155" t="s">
        <v>836</v>
      </c>
      <c r="I678" s="152"/>
      <c r="L678" s="32"/>
      <c r="M678" s="153"/>
      <c r="T678" s="56"/>
      <c r="AT678" s="17" t="s">
        <v>275</v>
      </c>
      <c r="AU678" s="17" t="s">
        <v>96</v>
      </c>
    </row>
    <row r="679" spans="2:65" s="1" customFormat="1" ht="16.5" customHeight="1">
      <c r="B679" s="136"/>
      <c r="C679" s="137" t="s">
        <v>1000</v>
      </c>
      <c r="D679" s="137" t="s">
        <v>266</v>
      </c>
      <c r="E679" s="138" t="s">
        <v>1001</v>
      </c>
      <c r="F679" s="139" t="s">
        <v>1002</v>
      </c>
      <c r="G679" s="140" t="s">
        <v>341</v>
      </c>
      <c r="H679" s="141">
        <v>20.72</v>
      </c>
      <c r="I679" s="142"/>
      <c r="J679" s="143">
        <f>ROUND(I679*H679,2)</f>
        <v>0</v>
      </c>
      <c r="K679" s="139" t="s">
        <v>313</v>
      </c>
      <c r="L679" s="32"/>
      <c r="M679" s="144" t="s">
        <v>1</v>
      </c>
      <c r="N679" s="145" t="s">
        <v>42</v>
      </c>
      <c r="P679" s="146">
        <f>O679*H679</f>
        <v>0</v>
      </c>
      <c r="Q679" s="146">
        <v>0</v>
      </c>
      <c r="R679" s="146">
        <f>Q679*H679</f>
        <v>0</v>
      </c>
      <c r="S679" s="146">
        <v>0</v>
      </c>
      <c r="T679" s="147">
        <f>S679*H679</f>
        <v>0</v>
      </c>
      <c r="AR679" s="148" t="s">
        <v>271</v>
      </c>
      <c r="AT679" s="148" t="s">
        <v>266</v>
      </c>
      <c r="AU679" s="148" t="s">
        <v>96</v>
      </c>
      <c r="AY679" s="17" t="s">
        <v>264</v>
      </c>
      <c r="BE679" s="149">
        <f>IF(N679="základní",J679,0)</f>
        <v>0</v>
      </c>
      <c r="BF679" s="149">
        <f>IF(N679="snížená",J679,0)</f>
        <v>0</v>
      </c>
      <c r="BG679" s="149">
        <f>IF(N679="zákl. přenesená",J679,0)</f>
        <v>0</v>
      </c>
      <c r="BH679" s="149">
        <f>IF(N679="sníž. přenesená",J679,0)</f>
        <v>0</v>
      </c>
      <c r="BI679" s="149">
        <f>IF(N679="nulová",J679,0)</f>
        <v>0</v>
      </c>
      <c r="BJ679" s="17" t="s">
        <v>89</v>
      </c>
      <c r="BK679" s="149">
        <f>ROUND(I679*H679,2)</f>
        <v>0</v>
      </c>
      <c r="BL679" s="17" t="s">
        <v>271</v>
      </c>
      <c r="BM679" s="148" t="s">
        <v>1003</v>
      </c>
    </row>
    <row r="680" spans="2:65" s="1" customFormat="1" ht="39">
      <c r="B680" s="32"/>
      <c r="D680" s="154" t="s">
        <v>275</v>
      </c>
      <c r="F680" s="155" t="s">
        <v>1004</v>
      </c>
      <c r="I680" s="152"/>
      <c r="L680" s="32"/>
      <c r="M680" s="153"/>
      <c r="T680" s="56"/>
      <c r="AT680" s="17" t="s">
        <v>275</v>
      </c>
      <c r="AU680" s="17" t="s">
        <v>96</v>
      </c>
    </row>
    <row r="681" spans="2:65" s="11" customFormat="1" ht="22.9" customHeight="1">
      <c r="B681" s="124"/>
      <c r="D681" s="125" t="s">
        <v>75</v>
      </c>
      <c r="E681" s="134" t="s">
        <v>1005</v>
      </c>
      <c r="F681" s="134" t="s">
        <v>1006</v>
      </c>
      <c r="I681" s="127"/>
      <c r="J681" s="135">
        <f>BK681</f>
        <v>0</v>
      </c>
      <c r="L681" s="124"/>
      <c r="M681" s="129"/>
      <c r="P681" s="130">
        <f>SUM(P682:P687)</f>
        <v>0</v>
      </c>
      <c r="R681" s="130">
        <f>SUM(R682:R687)</f>
        <v>0</v>
      </c>
      <c r="T681" s="131">
        <f>SUM(T682:T687)</f>
        <v>0</v>
      </c>
      <c r="AR681" s="125" t="s">
        <v>83</v>
      </c>
      <c r="AT681" s="132" t="s">
        <v>75</v>
      </c>
      <c r="AU681" s="132" t="s">
        <v>83</v>
      </c>
      <c r="AY681" s="125" t="s">
        <v>264</v>
      </c>
      <c r="BK681" s="133">
        <f>SUM(BK682:BK687)</f>
        <v>0</v>
      </c>
    </row>
    <row r="682" spans="2:65" s="1" customFormat="1" ht="16.5" customHeight="1">
      <c r="B682" s="136"/>
      <c r="C682" s="137" t="s">
        <v>1007</v>
      </c>
      <c r="D682" s="137" t="s">
        <v>266</v>
      </c>
      <c r="E682" s="138" t="s">
        <v>1008</v>
      </c>
      <c r="F682" s="139" t="s">
        <v>1009</v>
      </c>
      <c r="G682" s="140" t="s">
        <v>319</v>
      </c>
      <c r="H682" s="141">
        <v>594.26099999999997</v>
      </c>
      <c r="I682" s="142"/>
      <c r="J682" s="143">
        <f>ROUND(I682*H682,2)</f>
        <v>0</v>
      </c>
      <c r="K682" s="139" t="s">
        <v>270</v>
      </c>
      <c r="L682" s="32"/>
      <c r="M682" s="144" t="s">
        <v>1</v>
      </c>
      <c r="N682" s="145" t="s">
        <v>42</v>
      </c>
      <c r="P682" s="146">
        <f>O682*H682</f>
        <v>0</v>
      </c>
      <c r="Q682" s="146">
        <v>0</v>
      </c>
      <c r="R682" s="146">
        <f>Q682*H682</f>
        <v>0</v>
      </c>
      <c r="S682" s="146">
        <v>0</v>
      </c>
      <c r="T682" s="147">
        <f>S682*H682</f>
        <v>0</v>
      </c>
      <c r="AR682" s="148" t="s">
        <v>271</v>
      </c>
      <c r="AT682" s="148" t="s">
        <v>266</v>
      </c>
      <c r="AU682" s="148" t="s">
        <v>89</v>
      </c>
      <c r="AY682" s="17" t="s">
        <v>264</v>
      </c>
      <c r="BE682" s="149">
        <f>IF(N682="základní",J682,0)</f>
        <v>0</v>
      </c>
      <c r="BF682" s="149">
        <f>IF(N682="snížená",J682,0)</f>
        <v>0</v>
      </c>
      <c r="BG682" s="149">
        <f>IF(N682="zákl. přenesená",J682,0)</f>
        <v>0</v>
      </c>
      <c r="BH682" s="149">
        <f>IF(N682="sníž. přenesená",J682,0)</f>
        <v>0</v>
      </c>
      <c r="BI682" s="149">
        <f>IF(N682="nulová",J682,0)</f>
        <v>0</v>
      </c>
      <c r="BJ682" s="17" t="s">
        <v>89</v>
      </c>
      <c r="BK682" s="149">
        <f>ROUND(I682*H682,2)</f>
        <v>0</v>
      </c>
      <c r="BL682" s="17" t="s">
        <v>271</v>
      </c>
      <c r="BM682" s="148" t="s">
        <v>1010</v>
      </c>
    </row>
    <row r="683" spans="2:65" s="1" customFormat="1" ht="11.25">
      <c r="B683" s="32"/>
      <c r="D683" s="150" t="s">
        <v>273</v>
      </c>
      <c r="F683" s="151" t="s">
        <v>1011</v>
      </c>
      <c r="I683" s="152"/>
      <c r="L683" s="32"/>
      <c r="M683" s="153"/>
      <c r="T683" s="56"/>
      <c r="AT683" s="17" t="s">
        <v>273</v>
      </c>
      <c r="AU683" s="17" t="s">
        <v>89</v>
      </c>
    </row>
    <row r="684" spans="2:65" s="12" customFormat="1" ht="11.25">
      <c r="B684" s="156"/>
      <c r="D684" s="154" t="s">
        <v>277</v>
      </c>
      <c r="F684" s="158" t="s">
        <v>1012</v>
      </c>
      <c r="H684" s="159">
        <v>594.26099999999997</v>
      </c>
      <c r="I684" s="160"/>
      <c r="L684" s="156"/>
      <c r="M684" s="161"/>
      <c r="T684" s="162"/>
      <c r="AT684" s="157" t="s">
        <v>277</v>
      </c>
      <c r="AU684" s="157" t="s">
        <v>89</v>
      </c>
      <c r="AV684" s="12" t="s">
        <v>89</v>
      </c>
      <c r="AW684" s="12" t="s">
        <v>3</v>
      </c>
      <c r="AX684" s="12" t="s">
        <v>83</v>
      </c>
      <c r="AY684" s="157" t="s">
        <v>264</v>
      </c>
    </row>
    <row r="685" spans="2:65" s="1" customFormat="1" ht="16.5" customHeight="1">
      <c r="B685" s="136"/>
      <c r="C685" s="137" t="s">
        <v>1013</v>
      </c>
      <c r="D685" s="137" t="s">
        <v>266</v>
      </c>
      <c r="E685" s="138" t="s">
        <v>1014</v>
      </c>
      <c r="F685" s="139" t="s">
        <v>1015</v>
      </c>
      <c r="G685" s="140" t="s">
        <v>319</v>
      </c>
      <c r="H685" s="141">
        <v>396.17399999999998</v>
      </c>
      <c r="I685" s="142"/>
      <c r="J685" s="143">
        <f>ROUND(I685*H685,2)</f>
        <v>0</v>
      </c>
      <c r="K685" s="139" t="s">
        <v>270</v>
      </c>
      <c r="L685" s="32"/>
      <c r="M685" s="144" t="s">
        <v>1</v>
      </c>
      <c r="N685" s="145" t="s">
        <v>42</v>
      </c>
      <c r="P685" s="146">
        <f>O685*H685</f>
        <v>0</v>
      </c>
      <c r="Q685" s="146">
        <v>0</v>
      </c>
      <c r="R685" s="146">
        <f>Q685*H685</f>
        <v>0</v>
      </c>
      <c r="S685" s="146">
        <v>0</v>
      </c>
      <c r="T685" s="147">
        <f>S685*H685</f>
        <v>0</v>
      </c>
      <c r="AR685" s="148" t="s">
        <v>271</v>
      </c>
      <c r="AT685" s="148" t="s">
        <v>266</v>
      </c>
      <c r="AU685" s="148" t="s">
        <v>89</v>
      </c>
      <c r="AY685" s="17" t="s">
        <v>264</v>
      </c>
      <c r="BE685" s="149">
        <f>IF(N685="základní",J685,0)</f>
        <v>0</v>
      </c>
      <c r="BF685" s="149">
        <f>IF(N685="snížená",J685,0)</f>
        <v>0</v>
      </c>
      <c r="BG685" s="149">
        <f>IF(N685="zákl. přenesená",J685,0)</f>
        <v>0</v>
      </c>
      <c r="BH685" s="149">
        <f>IF(N685="sníž. přenesená",J685,0)</f>
        <v>0</v>
      </c>
      <c r="BI685" s="149">
        <f>IF(N685="nulová",J685,0)</f>
        <v>0</v>
      </c>
      <c r="BJ685" s="17" t="s">
        <v>89</v>
      </c>
      <c r="BK685" s="149">
        <f>ROUND(I685*H685,2)</f>
        <v>0</v>
      </c>
      <c r="BL685" s="17" t="s">
        <v>271</v>
      </c>
      <c r="BM685" s="148" t="s">
        <v>1016</v>
      </c>
    </row>
    <row r="686" spans="2:65" s="1" customFormat="1" ht="11.25">
      <c r="B686" s="32"/>
      <c r="D686" s="150" t="s">
        <v>273</v>
      </c>
      <c r="F686" s="151" t="s">
        <v>1017</v>
      </c>
      <c r="I686" s="152"/>
      <c r="L686" s="32"/>
      <c r="M686" s="153"/>
      <c r="T686" s="56"/>
      <c r="AT686" s="17" t="s">
        <v>273</v>
      </c>
      <c r="AU686" s="17" t="s">
        <v>89</v>
      </c>
    </row>
    <row r="687" spans="2:65" s="12" customFormat="1" ht="11.25">
      <c r="B687" s="156"/>
      <c r="D687" s="154" t="s">
        <v>277</v>
      </c>
      <c r="F687" s="158" t="s">
        <v>1018</v>
      </c>
      <c r="H687" s="159">
        <v>396.17399999999998</v>
      </c>
      <c r="I687" s="160"/>
      <c r="L687" s="156"/>
      <c r="M687" s="161"/>
      <c r="T687" s="162"/>
      <c r="AT687" s="157" t="s">
        <v>277</v>
      </c>
      <c r="AU687" s="157" t="s">
        <v>89</v>
      </c>
      <c r="AV687" s="12" t="s">
        <v>89</v>
      </c>
      <c r="AW687" s="12" t="s">
        <v>3</v>
      </c>
      <c r="AX687" s="12" t="s">
        <v>83</v>
      </c>
      <c r="AY687" s="157" t="s">
        <v>264</v>
      </c>
    </row>
    <row r="688" spans="2:65" s="11" customFormat="1" ht="25.9" customHeight="1">
      <c r="B688" s="124"/>
      <c r="D688" s="125" t="s">
        <v>75</v>
      </c>
      <c r="E688" s="126" t="s">
        <v>1019</v>
      </c>
      <c r="F688" s="126" t="s">
        <v>1020</v>
      </c>
      <c r="I688" s="127"/>
      <c r="J688" s="128">
        <f>BK688</f>
        <v>0</v>
      </c>
      <c r="L688" s="124"/>
      <c r="M688" s="129"/>
      <c r="P688" s="130">
        <f>P689+P730+P774+P860+P901+P951+P970+P1021+P1069+P1118+P1138+P1164+P1174</f>
        <v>0</v>
      </c>
      <c r="R688" s="130">
        <f>R689+R730+R774+R860+R901+R951+R970+R1021+R1069+R1118+R1138+R1164+R1174</f>
        <v>61.266402080000013</v>
      </c>
      <c r="T688" s="131">
        <f>T689+T730+T774+T860+T901+T951+T970+T1021+T1069+T1118+T1138+T1164+T1174</f>
        <v>0</v>
      </c>
      <c r="AR688" s="125" t="s">
        <v>89</v>
      </c>
      <c r="AT688" s="132" t="s">
        <v>75</v>
      </c>
      <c r="AU688" s="132" t="s">
        <v>76</v>
      </c>
      <c r="AY688" s="125" t="s">
        <v>264</v>
      </c>
      <c r="BK688" s="133">
        <f>BK689+BK730+BK774+BK860+BK901+BK951+BK970+BK1021+BK1069+BK1118+BK1138+BK1164+BK1174</f>
        <v>0</v>
      </c>
    </row>
    <row r="689" spans="2:65" s="11" customFormat="1" ht="22.9" customHeight="1">
      <c r="B689" s="124"/>
      <c r="D689" s="125" t="s">
        <v>75</v>
      </c>
      <c r="E689" s="134" t="s">
        <v>1021</v>
      </c>
      <c r="F689" s="134" t="s">
        <v>1022</v>
      </c>
      <c r="I689" s="127"/>
      <c r="J689" s="135">
        <f>BK689</f>
        <v>0</v>
      </c>
      <c r="L689" s="124"/>
      <c r="M689" s="129"/>
      <c r="P689" s="130">
        <f>SUM(P690:P729)</f>
        <v>0</v>
      </c>
      <c r="R689" s="130">
        <f>SUM(R690:R729)</f>
        <v>3.1684938000000002</v>
      </c>
      <c r="T689" s="131">
        <f>SUM(T690:T729)</f>
        <v>0</v>
      </c>
      <c r="AR689" s="125" t="s">
        <v>89</v>
      </c>
      <c r="AT689" s="132" t="s">
        <v>75</v>
      </c>
      <c r="AU689" s="132" t="s">
        <v>83</v>
      </c>
      <c r="AY689" s="125" t="s">
        <v>264</v>
      </c>
      <c r="BK689" s="133">
        <f>SUM(BK690:BK729)</f>
        <v>0</v>
      </c>
    </row>
    <row r="690" spans="2:65" s="1" customFormat="1" ht="16.5" customHeight="1">
      <c r="B690" s="136"/>
      <c r="C690" s="137" t="s">
        <v>1023</v>
      </c>
      <c r="D690" s="137" t="s">
        <v>266</v>
      </c>
      <c r="E690" s="138" t="s">
        <v>1024</v>
      </c>
      <c r="F690" s="139" t="s">
        <v>1025</v>
      </c>
      <c r="G690" s="140" t="s">
        <v>341</v>
      </c>
      <c r="H690" s="141">
        <v>101.4</v>
      </c>
      <c r="I690" s="142"/>
      <c r="J690" s="143">
        <f>ROUND(I690*H690,2)</f>
        <v>0</v>
      </c>
      <c r="K690" s="139" t="s">
        <v>270</v>
      </c>
      <c r="L690" s="32"/>
      <c r="M690" s="144" t="s">
        <v>1</v>
      </c>
      <c r="N690" s="145" t="s">
        <v>42</v>
      </c>
      <c r="P690" s="146">
        <f>O690*H690</f>
        <v>0</v>
      </c>
      <c r="Q690" s="146">
        <v>6.3000000000000003E-4</v>
      </c>
      <c r="R690" s="146">
        <f>Q690*H690</f>
        <v>6.3882000000000008E-2</v>
      </c>
      <c r="S690" s="146">
        <v>0</v>
      </c>
      <c r="T690" s="147">
        <f>S690*H690</f>
        <v>0</v>
      </c>
      <c r="AR690" s="148" t="s">
        <v>366</v>
      </c>
      <c r="AT690" s="148" t="s">
        <v>266</v>
      </c>
      <c r="AU690" s="148" t="s">
        <v>89</v>
      </c>
      <c r="AY690" s="17" t="s">
        <v>264</v>
      </c>
      <c r="BE690" s="149">
        <f>IF(N690="základní",J690,0)</f>
        <v>0</v>
      </c>
      <c r="BF690" s="149">
        <f>IF(N690="snížená",J690,0)</f>
        <v>0</v>
      </c>
      <c r="BG690" s="149">
        <f>IF(N690="zákl. přenesená",J690,0)</f>
        <v>0</v>
      </c>
      <c r="BH690" s="149">
        <f>IF(N690="sníž. přenesená",J690,0)</f>
        <v>0</v>
      </c>
      <c r="BI690" s="149">
        <f>IF(N690="nulová",J690,0)</f>
        <v>0</v>
      </c>
      <c r="BJ690" s="17" t="s">
        <v>89</v>
      </c>
      <c r="BK690" s="149">
        <f>ROUND(I690*H690,2)</f>
        <v>0</v>
      </c>
      <c r="BL690" s="17" t="s">
        <v>366</v>
      </c>
      <c r="BM690" s="148" t="s">
        <v>1026</v>
      </c>
    </row>
    <row r="691" spans="2:65" s="1" customFormat="1" ht="11.25">
      <c r="B691" s="32"/>
      <c r="D691" s="150" t="s">
        <v>273</v>
      </c>
      <c r="F691" s="151" t="s">
        <v>1027</v>
      </c>
      <c r="I691" s="152"/>
      <c r="L691" s="32"/>
      <c r="M691" s="153"/>
      <c r="T691" s="56"/>
      <c r="AT691" s="17" t="s">
        <v>273</v>
      </c>
      <c r="AU691" s="17" t="s">
        <v>89</v>
      </c>
    </row>
    <row r="692" spans="2:65" s="12" customFormat="1" ht="11.25">
      <c r="B692" s="156"/>
      <c r="D692" s="154" t="s">
        <v>277</v>
      </c>
      <c r="E692" s="157" t="s">
        <v>1</v>
      </c>
      <c r="F692" s="158" t="s">
        <v>1028</v>
      </c>
      <c r="H692" s="159">
        <v>101.4</v>
      </c>
      <c r="I692" s="160"/>
      <c r="L692" s="156"/>
      <c r="M692" s="161"/>
      <c r="T692" s="162"/>
      <c r="AT692" s="157" t="s">
        <v>277</v>
      </c>
      <c r="AU692" s="157" t="s">
        <v>89</v>
      </c>
      <c r="AV692" s="12" t="s">
        <v>89</v>
      </c>
      <c r="AW692" s="12" t="s">
        <v>32</v>
      </c>
      <c r="AX692" s="12" t="s">
        <v>76</v>
      </c>
      <c r="AY692" s="157" t="s">
        <v>264</v>
      </c>
    </row>
    <row r="693" spans="2:65" s="13" customFormat="1" ht="11.25">
      <c r="B693" s="163"/>
      <c r="D693" s="154" t="s">
        <v>277</v>
      </c>
      <c r="E693" s="164" t="s">
        <v>1</v>
      </c>
      <c r="F693" s="165" t="s">
        <v>279</v>
      </c>
      <c r="H693" s="166">
        <v>101.4</v>
      </c>
      <c r="I693" s="167"/>
      <c r="L693" s="163"/>
      <c r="M693" s="168"/>
      <c r="T693" s="169"/>
      <c r="AT693" s="164" t="s">
        <v>277</v>
      </c>
      <c r="AU693" s="164" t="s">
        <v>89</v>
      </c>
      <c r="AV693" s="13" t="s">
        <v>271</v>
      </c>
      <c r="AW693" s="13" t="s">
        <v>32</v>
      </c>
      <c r="AX693" s="13" t="s">
        <v>83</v>
      </c>
      <c r="AY693" s="164" t="s">
        <v>264</v>
      </c>
    </row>
    <row r="694" spans="2:65" s="1" customFormat="1" ht="16.5" customHeight="1">
      <c r="B694" s="136"/>
      <c r="C694" s="137" t="s">
        <v>1029</v>
      </c>
      <c r="D694" s="137" t="s">
        <v>266</v>
      </c>
      <c r="E694" s="138" t="s">
        <v>1030</v>
      </c>
      <c r="F694" s="139" t="s">
        <v>1031</v>
      </c>
      <c r="G694" s="140" t="s">
        <v>428</v>
      </c>
      <c r="H694" s="141">
        <v>78</v>
      </c>
      <c r="I694" s="142"/>
      <c r="J694" s="143">
        <f>ROUND(I694*H694,2)</f>
        <v>0</v>
      </c>
      <c r="K694" s="139" t="s">
        <v>270</v>
      </c>
      <c r="L694" s="32"/>
      <c r="M694" s="144" t="s">
        <v>1</v>
      </c>
      <c r="N694" s="145" t="s">
        <v>42</v>
      </c>
      <c r="P694" s="146">
        <f>O694*H694</f>
        <v>0</v>
      </c>
      <c r="Q694" s="146">
        <v>1.6000000000000001E-4</v>
      </c>
      <c r="R694" s="146">
        <f>Q694*H694</f>
        <v>1.2480000000000002E-2</v>
      </c>
      <c r="S694" s="146">
        <v>0</v>
      </c>
      <c r="T694" s="147">
        <f>S694*H694</f>
        <v>0</v>
      </c>
      <c r="AR694" s="148" t="s">
        <v>366</v>
      </c>
      <c r="AT694" s="148" t="s">
        <v>266</v>
      </c>
      <c r="AU694" s="148" t="s">
        <v>89</v>
      </c>
      <c r="AY694" s="17" t="s">
        <v>264</v>
      </c>
      <c r="BE694" s="149">
        <f>IF(N694="základní",J694,0)</f>
        <v>0</v>
      </c>
      <c r="BF694" s="149">
        <f>IF(N694="snížená",J694,0)</f>
        <v>0</v>
      </c>
      <c r="BG694" s="149">
        <f>IF(N694="zákl. přenesená",J694,0)</f>
        <v>0</v>
      </c>
      <c r="BH694" s="149">
        <f>IF(N694="sníž. přenesená",J694,0)</f>
        <v>0</v>
      </c>
      <c r="BI694" s="149">
        <f>IF(N694="nulová",J694,0)</f>
        <v>0</v>
      </c>
      <c r="BJ694" s="17" t="s">
        <v>89</v>
      </c>
      <c r="BK694" s="149">
        <f>ROUND(I694*H694,2)</f>
        <v>0</v>
      </c>
      <c r="BL694" s="17" t="s">
        <v>366</v>
      </c>
      <c r="BM694" s="148" t="s">
        <v>1032</v>
      </c>
    </row>
    <row r="695" spans="2:65" s="1" customFormat="1" ht="11.25">
      <c r="B695" s="32"/>
      <c r="D695" s="150" t="s">
        <v>273</v>
      </c>
      <c r="F695" s="151" t="s">
        <v>1033</v>
      </c>
      <c r="I695" s="152"/>
      <c r="L695" s="32"/>
      <c r="M695" s="153"/>
      <c r="T695" s="56"/>
      <c r="AT695" s="17" t="s">
        <v>273</v>
      </c>
      <c r="AU695" s="17" t="s">
        <v>89</v>
      </c>
    </row>
    <row r="696" spans="2:65" s="1" customFormat="1" ht="16.5" customHeight="1">
      <c r="B696" s="136"/>
      <c r="C696" s="137" t="s">
        <v>1034</v>
      </c>
      <c r="D696" s="137" t="s">
        <v>266</v>
      </c>
      <c r="E696" s="138" t="s">
        <v>1035</v>
      </c>
      <c r="F696" s="139" t="s">
        <v>1036</v>
      </c>
      <c r="G696" s="140" t="s">
        <v>341</v>
      </c>
      <c r="H696" s="141">
        <v>288.89800000000002</v>
      </c>
      <c r="I696" s="142"/>
      <c r="J696" s="143">
        <f>ROUND(I696*H696,2)</f>
        <v>0</v>
      </c>
      <c r="K696" s="139" t="s">
        <v>270</v>
      </c>
      <c r="L696" s="32"/>
      <c r="M696" s="144" t="s">
        <v>1</v>
      </c>
      <c r="N696" s="145" t="s">
        <v>42</v>
      </c>
      <c r="P696" s="146">
        <f>O696*H696</f>
        <v>0</v>
      </c>
      <c r="Q696" s="146">
        <v>0</v>
      </c>
      <c r="R696" s="146">
        <f>Q696*H696</f>
        <v>0</v>
      </c>
      <c r="S696" s="146">
        <v>0</v>
      </c>
      <c r="T696" s="147">
        <f>S696*H696</f>
        <v>0</v>
      </c>
      <c r="AR696" s="148" t="s">
        <v>366</v>
      </c>
      <c r="AT696" s="148" t="s">
        <v>266</v>
      </c>
      <c r="AU696" s="148" t="s">
        <v>89</v>
      </c>
      <c r="AY696" s="17" t="s">
        <v>264</v>
      </c>
      <c r="BE696" s="149">
        <f>IF(N696="základní",J696,0)</f>
        <v>0</v>
      </c>
      <c r="BF696" s="149">
        <f>IF(N696="snížená",J696,0)</f>
        <v>0</v>
      </c>
      <c r="BG696" s="149">
        <f>IF(N696="zákl. přenesená",J696,0)</f>
        <v>0</v>
      </c>
      <c r="BH696" s="149">
        <f>IF(N696="sníž. přenesená",J696,0)</f>
        <v>0</v>
      </c>
      <c r="BI696" s="149">
        <f>IF(N696="nulová",J696,0)</f>
        <v>0</v>
      </c>
      <c r="BJ696" s="17" t="s">
        <v>89</v>
      </c>
      <c r="BK696" s="149">
        <f>ROUND(I696*H696,2)</f>
        <v>0</v>
      </c>
      <c r="BL696" s="17" t="s">
        <v>366</v>
      </c>
      <c r="BM696" s="148" t="s">
        <v>1037</v>
      </c>
    </row>
    <row r="697" spans="2:65" s="1" customFormat="1" ht="11.25">
      <c r="B697" s="32"/>
      <c r="D697" s="150" t="s">
        <v>273</v>
      </c>
      <c r="F697" s="151" t="s">
        <v>1038</v>
      </c>
      <c r="I697" s="152"/>
      <c r="L697" s="32"/>
      <c r="M697" s="153"/>
      <c r="T697" s="56"/>
      <c r="AT697" s="17" t="s">
        <v>273</v>
      </c>
      <c r="AU697" s="17" t="s">
        <v>89</v>
      </c>
    </row>
    <row r="698" spans="2:65" s="12" customFormat="1" ht="11.25">
      <c r="B698" s="156"/>
      <c r="D698" s="154" t="s">
        <v>277</v>
      </c>
      <c r="E698" s="157" t="s">
        <v>1</v>
      </c>
      <c r="F698" s="158" t="s">
        <v>1039</v>
      </c>
      <c r="H698" s="159">
        <v>288.89800000000002</v>
      </c>
      <c r="I698" s="160"/>
      <c r="L698" s="156"/>
      <c r="M698" s="161"/>
      <c r="T698" s="162"/>
      <c r="AT698" s="157" t="s">
        <v>277</v>
      </c>
      <c r="AU698" s="157" t="s">
        <v>89</v>
      </c>
      <c r="AV698" s="12" t="s">
        <v>89</v>
      </c>
      <c r="AW698" s="12" t="s">
        <v>32</v>
      </c>
      <c r="AX698" s="12" t="s">
        <v>76</v>
      </c>
      <c r="AY698" s="157" t="s">
        <v>264</v>
      </c>
    </row>
    <row r="699" spans="2:65" s="13" customFormat="1" ht="11.25">
      <c r="B699" s="163"/>
      <c r="D699" s="154" t="s">
        <v>277</v>
      </c>
      <c r="E699" s="164" t="s">
        <v>1</v>
      </c>
      <c r="F699" s="165" t="s">
        <v>279</v>
      </c>
      <c r="H699" s="166">
        <v>288.89800000000002</v>
      </c>
      <c r="I699" s="167"/>
      <c r="L699" s="163"/>
      <c r="M699" s="168"/>
      <c r="T699" s="169"/>
      <c r="AT699" s="164" t="s">
        <v>277</v>
      </c>
      <c r="AU699" s="164" t="s">
        <v>89</v>
      </c>
      <c r="AV699" s="13" t="s">
        <v>271</v>
      </c>
      <c r="AW699" s="13" t="s">
        <v>32</v>
      </c>
      <c r="AX699" s="13" t="s">
        <v>83</v>
      </c>
      <c r="AY699" s="164" t="s">
        <v>264</v>
      </c>
    </row>
    <row r="700" spans="2:65" s="1" customFormat="1" ht="16.5" customHeight="1">
      <c r="B700" s="136"/>
      <c r="C700" s="176" t="s">
        <v>1040</v>
      </c>
      <c r="D700" s="176" t="s">
        <v>310</v>
      </c>
      <c r="E700" s="177" t="s">
        <v>1041</v>
      </c>
      <c r="F700" s="178" t="s">
        <v>1042</v>
      </c>
      <c r="G700" s="179" t="s">
        <v>319</v>
      </c>
      <c r="H700" s="180">
        <v>9.5000000000000001E-2</v>
      </c>
      <c r="I700" s="181"/>
      <c r="J700" s="182">
        <f>ROUND(I700*H700,2)</f>
        <v>0</v>
      </c>
      <c r="K700" s="178" t="s">
        <v>270</v>
      </c>
      <c r="L700" s="183"/>
      <c r="M700" s="184" t="s">
        <v>1</v>
      </c>
      <c r="N700" s="185" t="s">
        <v>42</v>
      </c>
      <c r="P700" s="146">
        <f>O700*H700</f>
        <v>0</v>
      </c>
      <c r="Q700" s="146">
        <v>1</v>
      </c>
      <c r="R700" s="146">
        <f>Q700*H700</f>
        <v>9.5000000000000001E-2</v>
      </c>
      <c r="S700" s="146">
        <v>0</v>
      </c>
      <c r="T700" s="147">
        <f>S700*H700</f>
        <v>0</v>
      </c>
      <c r="AR700" s="148" t="s">
        <v>468</v>
      </c>
      <c r="AT700" s="148" t="s">
        <v>310</v>
      </c>
      <c r="AU700" s="148" t="s">
        <v>89</v>
      </c>
      <c r="AY700" s="17" t="s">
        <v>264</v>
      </c>
      <c r="BE700" s="149">
        <f>IF(N700="základní",J700,0)</f>
        <v>0</v>
      </c>
      <c r="BF700" s="149">
        <f>IF(N700="snížená",J700,0)</f>
        <v>0</v>
      </c>
      <c r="BG700" s="149">
        <f>IF(N700="zákl. přenesená",J700,0)</f>
        <v>0</v>
      </c>
      <c r="BH700" s="149">
        <f>IF(N700="sníž. přenesená",J700,0)</f>
        <v>0</v>
      </c>
      <c r="BI700" s="149">
        <f>IF(N700="nulová",J700,0)</f>
        <v>0</v>
      </c>
      <c r="BJ700" s="17" t="s">
        <v>89</v>
      </c>
      <c r="BK700" s="149">
        <f>ROUND(I700*H700,2)</f>
        <v>0</v>
      </c>
      <c r="BL700" s="17" t="s">
        <v>366</v>
      </c>
      <c r="BM700" s="148" t="s">
        <v>1043</v>
      </c>
    </row>
    <row r="701" spans="2:65" s="1" customFormat="1" ht="19.5">
      <c r="B701" s="32"/>
      <c r="D701" s="154" t="s">
        <v>275</v>
      </c>
      <c r="F701" s="155" t="s">
        <v>1044</v>
      </c>
      <c r="I701" s="152"/>
      <c r="L701" s="32"/>
      <c r="M701" s="153"/>
      <c r="T701" s="56"/>
      <c r="AT701" s="17" t="s">
        <v>275</v>
      </c>
      <c r="AU701" s="17" t="s">
        <v>89</v>
      </c>
    </row>
    <row r="702" spans="2:65" s="12" customFormat="1" ht="11.25">
      <c r="B702" s="156"/>
      <c r="D702" s="154" t="s">
        <v>277</v>
      </c>
      <c r="F702" s="158" t="s">
        <v>1045</v>
      </c>
      <c r="H702" s="159">
        <v>9.5000000000000001E-2</v>
      </c>
      <c r="I702" s="160"/>
      <c r="L702" s="156"/>
      <c r="M702" s="161"/>
      <c r="T702" s="162"/>
      <c r="AT702" s="157" t="s">
        <v>277</v>
      </c>
      <c r="AU702" s="157" t="s">
        <v>89</v>
      </c>
      <c r="AV702" s="12" t="s">
        <v>89</v>
      </c>
      <c r="AW702" s="12" t="s">
        <v>3</v>
      </c>
      <c r="AX702" s="12" t="s">
        <v>83</v>
      </c>
      <c r="AY702" s="157" t="s">
        <v>264</v>
      </c>
    </row>
    <row r="703" spans="2:65" s="1" customFormat="1" ht="16.5" customHeight="1">
      <c r="B703" s="136"/>
      <c r="C703" s="137" t="s">
        <v>1046</v>
      </c>
      <c r="D703" s="137" t="s">
        <v>266</v>
      </c>
      <c r="E703" s="138" t="s">
        <v>1047</v>
      </c>
      <c r="F703" s="139" t="s">
        <v>1048</v>
      </c>
      <c r="G703" s="140" t="s">
        <v>341</v>
      </c>
      <c r="H703" s="141">
        <v>140.4</v>
      </c>
      <c r="I703" s="142"/>
      <c r="J703" s="143">
        <f>ROUND(I703*H703,2)</f>
        <v>0</v>
      </c>
      <c r="K703" s="139" t="s">
        <v>270</v>
      </c>
      <c r="L703" s="32"/>
      <c r="M703" s="144" t="s">
        <v>1</v>
      </c>
      <c r="N703" s="145" t="s">
        <v>42</v>
      </c>
      <c r="P703" s="146">
        <f>O703*H703</f>
        <v>0</v>
      </c>
      <c r="Q703" s="146">
        <v>0</v>
      </c>
      <c r="R703" s="146">
        <f>Q703*H703</f>
        <v>0</v>
      </c>
      <c r="S703" s="146">
        <v>0</v>
      </c>
      <c r="T703" s="147">
        <f>S703*H703</f>
        <v>0</v>
      </c>
      <c r="AR703" s="148" t="s">
        <v>366</v>
      </c>
      <c r="AT703" s="148" t="s">
        <v>266</v>
      </c>
      <c r="AU703" s="148" t="s">
        <v>89</v>
      </c>
      <c r="AY703" s="17" t="s">
        <v>264</v>
      </c>
      <c r="BE703" s="149">
        <f>IF(N703="základní",J703,0)</f>
        <v>0</v>
      </c>
      <c r="BF703" s="149">
        <f>IF(N703="snížená",J703,0)</f>
        <v>0</v>
      </c>
      <c r="BG703" s="149">
        <f>IF(N703="zákl. přenesená",J703,0)</f>
        <v>0</v>
      </c>
      <c r="BH703" s="149">
        <f>IF(N703="sníž. přenesená",J703,0)</f>
        <v>0</v>
      </c>
      <c r="BI703" s="149">
        <f>IF(N703="nulová",J703,0)</f>
        <v>0</v>
      </c>
      <c r="BJ703" s="17" t="s">
        <v>89</v>
      </c>
      <c r="BK703" s="149">
        <f>ROUND(I703*H703,2)</f>
        <v>0</v>
      </c>
      <c r="BL703" s="17" t="s">
        <v>366</v>
      </c>
      <c r="BM703" s="148" t="s">
        <v>1049</v>
      </c>
    </row>
    <row r="704" spans="2:65" s="1" customFormat="1" ht="11.25">
      <c r="B704" s="32"/>
      <c r="D704" s="150" t="s">
        <v>273</v>
      </c>
      <c r="F704" s="151" t="s">
        <v>1050</v>
      </c>
      <c r="I704" s="152"/>
      <c r="L704" s="32"/>
      <c r="M704" s="153"/>
      <c r="T704" s="56"/>
      <c r="AT704" s="17" t="s">
        <v>273</v>
      </c>
      <c r="AU704" s="17" t="s">
        <v>89</v>
      </c>
    </row>
    <row r="705" spans="2:65" s="12" customFormat="1" ht="11.25">
      <c r="B705" s="156"/>
      <c r="D705" s="154" t="s">
        <v>277</v>
      </c>
      <c r="E705" s="157" t="s">
        <v>1</v>
      </c>
      <c r="F705" s="158" t="s">
        <v>1051</v>
      </c>
      <c r="H705" s="159">
        <v>140.4</v>
      </c>
      <c r="I705" s="160"/>
      <c r="L705" s="156"/>
      <c r="M705" s="161"/>
      <c r="T705" s="162"/>
      <c r="AT705" s="157" t="s">
        <v>277</v>
      </c>
      <c r="AU705" s="157" t="s">
        <v>89</v>
      </c>
      <c r="AV705" s="12" t="s">
        <v>89</v>
      </c>
      <c r="AW705" s="12" t="s">
        <v>32</v>
      </c>
      <c r="AX705" s="12" t="s">
        <v>76</v>
      </c>
      <c r="AY705" s="157" t="s">
        <v>264</v>
      </c>
    </row>
    <row r="706" spans="2:65" s="13" customFormat="1" ht="11.25">
      <c r="B706" s="163"/>
      <c r="D706" s="154" t="s">
        <v>277</v>
      </c>
      <c r="E706" s="164" t="s">
        <v>1</v>
      </c>
      <c r="F706" s="165" t="s">
        <v>279</v>
      </c>
      <c r="H706" s="166">
        <v>140.4</v>
      </c>
      <c r="I706" s="167"/>
      <c r="L706" s="163"/>
      <c r="M706" s="168"/>
      <c r="T706" s="169"/>
      <c r="AT706" s="164" t="s">
        <v>277</v>
      </c>
      <c r="AU706" s="164" t="s">
        <v>89</v>
      </c>
      <c r="AV706" s="13" t="s">
        <v>271</v>
      </c>
      <c r="AW706" s="13" t="s">
        <v>32</v>
      </c>
      <c r="AX706" s="13" t="s">
        <v>83</v>
      </c>
      <c r="AY706" s="164" t="s">
        <v>264</v>
      </c>
    </row>
    <row r="707" spans="2:65" s="1" customFormat="1" ht="16.5" customHeight="1">
      <c r="B707" s="136"/>
      <c r="C707" s="176" t="s">
        <v>1052</v>
      </c>
      <c r="D707" s="176" t="s">
        <v>310</v>
      </c>
      <c r="E707" s="177" t="s">
        <v>1041</v>
      </c>
      <c r="F707" s="178" t="s">
        <v>1042</v>
      </c>
      <c r="G707" s="179" t="s">
        <v>319</v>
      </c>
      <c r="H707" s="180">
        <v>4.8000000000000001E-2</v>
      </c>
      <c r="I707" s="181"/>
      <c r="J707" s="182">
        <f>ROUND(I707*H707,2)</f>
        <v>0</v>
      </c>
      <c r="K707" s="178" t="s">
        <v>270</v>
      </c>
      <c r="L707" s="183"/>
      <c r="M707" s="184" t="s">
        <v>1</v>
      </c>
      <c r="N707" s="185" t="s">
        <v>42</v>
      </c>
      <c r="P707" s="146">
        <f>O707*H707</f>
        <v>0</v>
      </c>
      <c r="Q707" s="146">
        <v>1</v>
      </c>
      <c r="R707" s="146">
        <f>Q707*H707</f>
        <v>4.8000000000000001E-2</v>
      </c>
      <c r="S707" s="146">
        <v>0</v>
      </c>
      <c r="T707" s="147">
        <f>S707*H707</f>
        <v>0</v>
      </c>
      <c r="AR707" s="148" t="s">
        <v>468</v>
      </c>
      <c r="AT707" s="148" t="s">
        <v>310</v>
      </c>
      <c r="AU707" s="148" t="s">
        <v>89</v>
      </c>
      <c r="AY707" s="17" t="s">
        <v>264</v>
      </c>
      <c r="BE707" s="149">
        <f>IF(N707="základní",J707,0)</f>
        <v>0</v>
      </c>
      <c r="BF707" s="149">
        <f>IF(N707="snížená",J707,0)</f>
        <v>0</v>
      </c>
      <c r="BG707" s="149">
        <f>IF(N707="zákl. přenesená",J707,0)</f>
        <v>0</v>
      </c>
      <c r="BH707" s="149">
        <f>IF(N707="sníž. přenesená",J707,0)</f>
        <v>0</v>
      </c>
      <c r="BI707" s="149">
        <f>IF(N707="nulová",J707,0)</f>
        <v>0</v>
      </c>
      <c r="BJ707" s="17" t="s">
        <v>89</v>
      </c>
      <c r="BK707" s="149">
        <f>ROUND(I707*H707,2)</f>
        <v>0</v>
      </c>
      <c r="BL707" s="17" t="s">
        <v>366</v>
      </c>
      <c r="BM707" s="148" t="s">
        <v>1053</v>
      </c>
    </row>
    <row r="708" spans="2:65" s="1" customFormat="1" ht="19.5">
      <c r="B708" s="32"/>
      <c r="D708" s="154" t="s">
        <v>275</v>
      </c>
      <c r="F708" s="155" t="s">
        <v>1044</v>
      </c>
      <c r="I708" s="152"/>
      <c r="L708" s="32"/>
      <c r="M708" s="153"/>
      <c r="T708" s="56"/>
      <c r="AT708" s="17" t="s">
        <v>275</v>
      </c>
      <c r="AU708" s="17" t="s">
        <v>89</v>
      </c>
    </row>
    <row r="709" spans="2:65" s="12" customFormat="1" ht="11.25">
      <c r="B709" s="156"/>
      <c r="D709" s="154" t="s">
        <v>277</v>
      </c>
      <c r="F709" s="158" t="s">
        <v>1054</v>
      </c>
      <c r="H709" s="159">
        <v>4.8000000000000001E-2</v>
      </c>
      <c r="I709" s="160"/>
      <c r="L709" s="156"/>
      <c r="M709" s="161"/>
      <c r="T709" s="162"/>
      <c r="AT709" s="157" t="s">
        <v>277</v>
      </c>
      <c r="AU709" s="157" t="s">
        <v>89</v>
      </c>
      <c r="AV709" s="12" t="s">
        <v>89</v>
      </c>
      <c r="AW709" s="12" t="s">
        <v>3</v>
      </c>
      <c r="AX709" s="12" t="s">
        <v>83</v>
      </c>
      <c r="AY709" s="157" t="s">
        <v>264</v>
      </c>
    </row>
    <row r="710" spans="2:65" s="1" customFormat="1" ht="16.5" customHeight="1">
      <c r="B710" s="136"/>
      <c r="C710" s="137" t="s">
        <v>1055</v>
      </c>
      <c r="D710" s="137" t="s">
        <v>266</v>
      </c>
      <c r="E710" s="138" t="s">
        <v>1056</v>
      </c>
      <c r="F710" s="139" t="s">
        <v>1057</v>
      </c>
      <c r="G710" s="140" t="s">
        <v>341</v>
      </c>
      <c r="H710" s="141">
        <v>288.89800000000002</v>
      </c>
      <c r="I710" s="142"/>
      <c r="J710" s="143">
        <f>ROUND(I710*H710,2)</f>
        <v>0</v>
      </c>
      <c r="K710" s="139" t="s">
        <v>270</v>
      </c>
      <c r="L710" s="32"/>
      <c r="M710" s="144" t="s">
        <v>1</v>
      </c>
      <c r="N710" s="145" t="s">
        <v>42</v>
      </c>
      <c r="P710" s="146">
        <f>O710*H710</f>
        <v>0</v>
      </c>
      <c r="Q710" s="146">
        <v>4.0000000000000002E-4</v>
      </c>
      <c r="R710" s="146">
        <f>Q710*H710</f>
        <v>0.11555920000000001</v>
      </c>
      <c r="S710" s="146">
        <v>0</v>
      </c>
      <c r="T710" s="147">
        <f>S710*H710</f>
        <v>0</v>
      </c>
      <c r="AR710" s="148" t="s">
        <v>366</v>
      </c>
      <c r="AT710" s="148" t="s">
        <v>266</v>
      </c>
      <c r="AU710" s="148" t="s">
        <v>89</v>
      </c>
      <c r="AY710" s="17" t="s">
        <v>264</v>
      </c>
      <c r="BE710" s="149">
        <f>IF(N710="základní",J710,0)</f>
        <v>0</v>
      </c>
      <c r="BF710" s="149">
        <f>IF(N710="snížená",J710,0)</f>
        <v>0</v>
      </c>
      <c r="BG710" s="149">
        <f>IF(N710="zákl. přenesená",J710,0)</f>
        <v>0</v>
      </c>
      <c r="BH710" s="149">
        <f>IF(N710="sníž. přenesená",J710,0)</f>
        <v>0</v>
      </c>
      <c r="BI710" s="149">
        <f>IF(N710="nulová",J710,0)</f>
        <v>0</v>
      </c>
      <c r="BJ710" s="17" t="s">
        <v>89</v>
      </c>
      <c r="BK710" s="149">
        <f>ROUND(I710*H710,2)</f>
        <v>0</v>
      </c>
      <c r="BL710" s="17" t="s">
        <v>366</v>
      </c>
      <c r="BM710" s="148" t="s">
        <v>1058</v>
      </c>
    </row>
    <row r="711" spans="2:65" s="1" customFormat="1" ht="11.25">
      <c r="B711" s="32"/>
      <c r="D711" s="150" t="s">
        <v>273</v>
      </c>
      <c r="F711" s="151" t="s">
        <v>1059</v>
      </c>
      <c r="I711" s="152"/>
      <c r="L711" s="32"/>
      <c r="M711" s="153"/>
      <c r="T711" s="56"/>
      <c r="AT711" s="17" t="s">
        <v>273</v>
      </c>
      <c r="AU711" s="17" t="s">
        <v>89</v>
      </c>
    </row>
    <row r="712" spans="2:65" s="12" customFormat="1" ht="11.25">
      <c r="B712" s="156"/>
      <c r="D712" s="154" t="s">
        <v>277</v>
      </c>
      <c r="E712" s="157" t="s">
        <v>1</v>
      </c>
      <c r="F712" s="158" t="s">
        <v>1039</v>
      </c>
      <c r="H712" s="159">
        <v>288.89800000000002</v>
      </c>
      <c r="I712" s="160"/>
      <c r="L712" s="156"/>
      <c r="M712" s="161"/>
      <c r="T712" s="162"/>
      <c r="AT712" s="157" t="s">
        <v>277</v>
      </c>
      <c r="AU712" s="157" t="s">
        <v>89</v>
      </c>
      <c r="AV712" s="12" t="s">
        <v>89</v>
      </c>
      <c r="AW712" s="12" t="s">
        <v>32</v>
      </c>
      <c r="AX712" s="12" t="s">
        <v>76</v>
      </c>
      <c r="AY712" s="157" t="s">
        <v>264</v>
      </c>
    </row>
    <row r="713" spans="2:65" s="13" customFormat="1" ht="11.25">
      <c r="B713" s="163"/>
      <c r="D713" s="154" t="s">
        <v>277</v>
      </c>
      <c r="E713" s="164" t="s">
        <v>1</v>
      </c>
      <c r="F713" s="165" t="s">
        <v>279</v>
      </c>
      <c r="H713" s="166">
        <v>288.89800000000002</v>
      </c>
      <c r="I713" s="167"/>
      <c r="L713" s="163"/>
      <c r="M713" s="168"/>
      <c r="T713" s="169"/>
      <c r="AT713" s="164" t="s">
        <v>277</v>
      </c>
      <c r="AU713" s="164" t="s">
        <v>89</v>
      </c>
      <c r="AV713" s="13" t="s">
        <v>271</v>
      </c>
      <c r="AW713" s="13" t="s">
        <v>32</v>
      </c>
      <c r="AX713" s="13" t="s">
        <v>83</v>
      </c>
      <c r="AY713" s="164" t="s">
        <v>264</v>
      </c>
    </row>
    <row r="714" spans="2:65" s="1" customFormat="1" ht="24.2" customHeight="1">
      <c r="B714" s="136"/>
      <c r="C714" s="176" t="s">
        <v>1060</v>
      </c>
      <c r="D714" s="176" t="s">
        <v>310</v>
      </c>
      <c r="E714" s="177" t="s">
        <v>1061</v>
      </c>
      <c r="F714" s="178" t="s">
        <v>1062</v>
      </c>
      <c r="G714" s="179" t="s">
        <v>341</v>
      </c>
      <c r="H714" s="180">
        <v>336.71100000000001</v>
      </c>
      <c r="I714" s="181"/>
      <c r="J714" s="182">
        <f>ROUND(I714*H714,2)</f>
        <v>0</v>
      </c>
      <c r="K714" s="178" t="s">
        <v>313</v>
      </c>
      <c r="L714" s="183"/>
      <c r="M714" s="184" t="s">
        <v>1</v>
      </c>
      <c r="N714" s="185" t="s">
        <v>42</v>
      </c>
      <c r="P714" s="146">
        <f>O714*H714</f>
        <v>0</v>
      </c>
      <c r="Q714" s="146">
        <v>5.4000000000000003E-3</v>
      </c>
      <c r="R714" s="146">
        <f>Q714*H714</f>
        <v>1.8182394000000002</v>
      </c>
      <c r="S714" s="146">
        <v>0</v>
      </c>
      <c r="T714" s="147">
        <f>S714*H714</f>
        <v>0</v>
      </c>
      <c r="AR714" s="148" t="s">
        <v>468</v>
      </c>
      <c r="AT714" s="148" t="s">
        <v>310</v>
      </c>
      <c r="AU714" s="148" t="s">
        <v>89</v>
      </c>
      <c r="AY714" s="17" t="s">
        <v>264</v>
      </c>
      <c r="BE714" s="149">
        <f>IF(N714="základní",J714,0)</f>
        <v>0</v>
      </c>
      <c r="BF714" s="149">
        <f>IF(N714="snížená",J714,0)</f>
        <v>0</v>
      </c>
      <c r="BG714" s="149">
        <f>IF(N714="zákl. přenesená",J714,0)</f>
        <v>0</v>
      </c>
      <c r="BH714" s="149">
        <f>IF(N714="sníž. přenesená",J714,0)</f>
        <v>0</v>
      </c>
      <c r="BI714" s="149">
        <f>IF(N714="nulová",J714,0)</f>
        <v>0</v>
      </c>
      <c r="BJ714" s="17" t="s">
        <v>89</v>
      </c>
      <c r="BK714" s="149">
        <f>ROUND(I714*H714,2)</f>
        <v>0</v>
      </c>
      <c r="BL714" s="17" t="s">
        <v>366</v>
      </c>
      <c r="BM714" s="148" t="s">
        <v>1063</v>
      </c>
    </row>
    <row r="715" spans="2:65" s="12" customFormat="1" ht="11.25">
      <c r="B715" s="156"/>
      <c r="D715" s="154" t="s">
        <v>277</v>
      </c>
      <c r="F715" s="158" t="s">
        <v>1064</v>
      </c>
      <c r="H715" s="159">
        <v>336.71100000000001</v>
      </c>
      <c r="I715" s="160"/>
      <c r="L715" s="156"/>
      <c r="M715" s="161"/>
      <c r="T715" s="162"/>
      <c r="AT715" s="157" t="s">
        <v>277</v>
      </c>
      <c r="AU715" s="157" t="s">
        <v>89</v>
      </c>
      <c r="AV715" s="12" t="s">
        <v>89</v>
      </c>
      <c r="AW715" s="12" t="s">
        <v>3</v>
      </c>
      <c r="AX715" s="12" t="s">
        <v>83</v>
      </c>
      <c r="AY715" s="157" t="s">
        <v>264</v>
      </c>
    </row>
    <row r="716" spans="2:65" s="1" customFormat="1" ht="16.5" customHeight="1">
      <c r="B716" s="136"/>
      <c r="C716" s="137" t="s">
        <v>1065</v>
      </c>
      <c r="D716" s="137" t="s">
        <v>266</v>
      </c>
      <c r="E716" s="138" t="s">
        <v>1066</v>
      </c>
      <c r="F716" s="139" t="s">
        <v>1067</v>
      </c>
      <c r="G716" s="140" t="s">
        <v>341</v>
      </c>
      <c r="H716" s="141">
        <v>140.4</v>
      </c>
      <c r="I716" s="142"/>
      <c r="J716" s="143">
        <f>ROUND(I716*H716,2)</f>
        <v>0</v>
      </c>
      <c r="K716" s="139" t="s">
        <v>270</v>
      </c>
      <c r="L716" s="32"/>
      <c r="M716" s="144" t="s">
        <v>1</v>
      </c>
      <c r="N716" s="145" t="s">
        <v>42</v>
      </c>
      <c r="P716" s="146">
        <f>O716*H716</f>
        <v>0</v>
      </c>
      <c r="Q716" s="146">
        <v>4.0000000000000002E-4</v>
      </c>
      <c r="R716" s="146">
        <f>Q716*H716</f>
        <v>5.6160000000000002E-2</v>
      </c>
      <c r="S716" s="146">
        <v>0</v>
      </c>
      <c r="T716" s="147">
        <f>S716*H716</f>
        <v>0</v>
      </c>
      <c r="AR716" s="148" t="s">
        <v>366</v>
      </c>
      <c r="AT716" s="148" t="s">
        <v>266</v>
      </c>
      <c r="AU716" s="148" t="s">
        <v>89</v>
      </c>
      <c r="AY716" s="17" t="s">
        <v>264</v>
      </c>
      <c r="BE716" s="149">
        <f>IF(N716="základní",J716,0)</f>
        <v>0</v>
      </c>
      <c r="BF716" s="149">
        <f>IF(N716="snížená",J716,0)</f>
        <v>0</v>
      </c>
      <c r="BG716" s="149">
        <f>IF(N716="zákl. přenesená",J716,0)</f>
        <v>0</v>
      </c>
      <c r="BH716" s="149">
        <f>IF(N716="sníž. přenesená",J716,0)</f>
        <v>0</v>
      </c>
      <c r="BI716" s="149">
        <f>IF(N716="nulová",J716,0)</f>
        <v>0</v>
      </c>
      <c r="BJ716" s="17" t="s">
        <v>89</v>
      </c>
      <c r="BK716" s="149">
        <f>ROUND(I716*H716,2)</f>
        <v>0</v>
      </c>
      <c r="BL716" s="17" t="s">
        <v>366</v>
      </c>
      <c r="BM716" s="148" t="s">
        <v>1068</v>
      </c>
    </row>
    <row r="717" spans="2:65" s="1" customFormat="1" ht="11.25">
      <c r="B717" s="32"/>
      <c r="D717" s="150" t="s">
        <v>273</v>
      </c>
      <c r="F717" s="151" t="s">
        <v>1069</v>
      </c>
      <c r="I717" s="152"/>
      <c r="L717" s="32"/>
      <c r="M717" s="153"/>
      <c r="T717" s="56"/>
      <c r="AT717" s="17" t="s">
        <v>273</v>
      </c>
      <c r="AU717" s="17" t="s">
        <v>89</v>
      </c>
    </row>
    <row r="718" spans="2:65" s="12" customFormat="1" ht="11.25">
      <c r="B718" s="156"/>
      <c r="D718" s="154" t="s">
        <v>277</v>
      </c>
      <c r="E718" s="157" t="s">
        <v>1</v>
      </c>
      <c r="F718" s="158" t="s">
        <v>1051</v>
      </c>
      <c r="H718" s="159">
        <v>140.4</v>
      </c>
      <c r="I718" s="160"/>
      <c r="L718" s="156"/>
      <c r="M718" s="161"/>
      <c r="T718" s="162"/>
      <c r="AT718" s="157" t="s">
        <v>277</v>
      </c>
      <c r="AU718" s="157" t="s">
        <v>89</v>
      </c>
      <c r="AV718" s="12" t="s">
        <v>89</v>
      </c>
      <c r="AW718" s="12" t="s">
        <v>32</v>
      </c>
      <c r="AX718" s="12" t="s">
        <v>76</v>
      </c>
      <c r="AY718" s="157" t="s">
        <v>264</v>
      </c>
    </row>
    <row r="719" spans="2:65" s="13" customFormat="1" ht="11.25">
      <c r="B719" s="163"/>
      <c r="D719" s="154" t="s">
        <v>277</v>
      </c>
      <c r="E719" s="164" t="s">
        <v>1</v>
      </c>
      <c r="F719" s="165" t="s">
        <v>279</v>
      </c>
      <c r="H719" s="166">
        <v>140.4</v>
      </c>
      <c r="I719" s="167"/>
      <c r="L719" s="163"/>
      <c r="M719" s="168"/>
      <c r="T719" s="169"/>
      <c r="AT719" s="164" t="s">
        <v>277</v>
      </c>
      <c r="AU719" s="164" t="s">
        <v>89</v>
      </c>
      <c r="AV719" s="13" t="s">
        <v>271</v>
      </c>
      <c r="AW719" s="13" t="s">
        <v>32</v>
      </c>
      <c r="AX719" s="13" t="s">
        <v>83</v>
      </c>
      <c r="AY719" s="164" t="s">
        <v>264</v>
      </c>
    </row>
    <row r="720" spans="2:65" s="1" customFormat="1" ht="24.2" customHeight="1">
      <c r="B720" s="136"/>
      <c r="C720" s="176" t="s">
        <v>1070</v>
      </c>
      <c r="D720" s="176" t="s">
        <v>310</v>
      </c>
      <c r="E720" s="177" t="s">
        <v>1061</v>
      </c>
      <c r="F720" s="178" t="s">
        <v>1062</v>
      </c>
      <c r="G720" s="179" t="s">
        <v>341</v>
      </c>
      <c r="H720" s="180">
        <v>171.428</v>
      </c>
      <c r="I720" s="181"/>
      <c r="J720" s="182">
        <f>ROUND(I720*H720,2)</f>
        <v>0</v>
      </c>
      <c r="K720" s="178" t="s">
        <v>313</v>
      </c>
      <c r="L720" s="183"/>
      <c r="M720" s="184" t="s">
        <v>1</v>
      </c>
      <c r="N720" s="185" t="s">
        <v>42</v>
      </c>
      <c r="P720" s="146">
        <f>O720*H720</f>
        <v>0</v>
      </c>
      <c r="Q720" s="146">
        <v>5.4000000000000003E-3</v>
      </c>
      <c r="R720" s="146">
        <f>Q720*H720</f>
        <v>0.92571120000000007</v>
      </c>
      <c r="S720" s="146">
        <v>0</v>
      </c>
      <c r="T720" s="147">
        <f>S720*H720</f>
        <v>0</v>
      </c>
      <c r="AR720" s="148" t="s">
        <v>468</v>
      </c>
      <c r="AT720" s="148" t="s">
        <v>310</v>
      </c>
      <c r="AU720" s="148" t="s">
        <v>89</v>
      </c>
      <c r="AY720" s="17" t="s">
        <v>264</v>
      </c>
      <c r="BE720" s="149">
        <f>IF(N720="základní",J720,0)</f>
        <v>0</v>
      </c>
      <c r="BF720" s="149">
        <f>IF(N720="snížená",J720,0)</f>
        <v>0</v>
      </c>
      <c r="BG720" s="149">
        <f>IF(N720="zákl. přenesená",J720,0)</f>
        <v>0</v>
      </c>
      <c r="BH720" s="149">
        <f>IF(N720="sníž. přenesená",J720,0)</f>
        <v>0</v>
      </c>
      <c r="BI720" s="149">
        <f>IF(N720="nulová",J720,0)</f>
        <v>0</v>
      </c>
      <c r="BJ720" s="17" t="s">
        <v>89</v>
      </c>
      <c r="BK720" s="149">
        <f>ROUND(I720*H720,2)</f>
        <v>0</v>
      </c>
      <c r="BL720" s="17" t="s">
        <v>366</v>
      </c>
      <c r="BM720" s="148" t="s">
        <v>1071</v>
      </c>
    </row>
    <row r="721" spans="2:65" s="12" customFormat="1" ht="11.25">
      <c r="B721" s="156"/>
      <c r="D721" s="154" t="s">
        <v>277</v>
      </c>
      <c r="F721" s="158" t="s">
        <v>1072</v>
      </c>
      <c r="H721" s="159">
        <v>171.428</v>
      </c>
      <c r="I721" s="160"/>
      <c r="L721" s="156"/>
      <c r="M721" s="161"/>
      <c r="T721" s="162"/>
      <c r="AT721" s="157" t="s">
        <v>277</v>
      </c>
      <c r="AU721" s="157" t="s">
        <v>89</v>
      </c>
      <c r="AV721" s="12" t="s">
        <v>89</v>
      </c>
      <c r="AW721" s="12" t="s">
        <v>3</v>
      </c>
      <c r="AX721" s="12" t="s">
        <v>83</v>
      </c>
      <c r="AY721" s="157" t="s">
        <v>264</v>
      </c>
    </row>
    <row r="722" spans="2:65" s="1" customFormat="1" ht="16.5" customHeight="1">
      <c r="B722" s="136"/>
      <c r="C722" s="137" t="s">
        <v>1073</v>
      </c>
      <c r="D722" s="137" t="s">
        <v>266</v>
      </c>
      <c r="E722" s="138" t="s">
        <v>1074</v>
      </c>
      <c r="F722" s="139" t="s">
        <v>1075</v>
      </c>
      <c r="G722" s="140" t="s">
        <v>341</v>
      </c>
      <c r="H722" s="141">
        <v>101.4</v>
      </c>
      <c r="I722" s="142"/>
      <c r="J722" s="143">
        <f>ROUND(I722*H722,2)</f>
        <v>0</v>
      </c>
      <c r="K722" s="139" t="s">
        <v>270</v>
      </c>
      <c r="L722" s="32"/>
      <c r="M722" s="144" t="s">
        <v>1</v>
      </c>
      <c r="N722" s="145" t="s">
        <v>42</v>
      </c>
      <c r="P722" s="146">
        <f>O722*H722</f>
        <v>0</v>
      </c>
      <c r="Q722" s="146">
        <v>0</v>
      </c>
      <c r="R722" s="146">
        <f>Q722*H722</f>
        <v>0</v>
      </c>
      <c r="S722" s="146">
        <v>0</v>
      </c>
      <c r="T722" s="147">
        <f>S722*H722</f>
        <v>0</v>
      </c>
      <c r="AR722" s="148" t="s">
        <v>366</v>
      </c>
      <c r="AT722" s="148" t="s">
        <v>266</v>
      </c>
      <c r="AU722" s="148" t="s">
        <v>89</v>
      </c>
      <c r="AY722" s="17" t="s">
        <v>264</v>
      </c>
      <c r="BE722" s="149">
        <f>IF(N722="základní",J722,0)</f>
        <v>0</v>
      </c>
      <c r="BF722" s="149">
        <f>IF(N722="snížená",J722,0)</f>
        <v>0</v>
      </c>
      <c r="BG722" s="149">
        <f>IF(N722="zákl. přenesená",J722,0)</f>
        <v>0</v>
      </c>
      <c r="BH722" s="149">
        <f>IF(N722="sníž. přenesená",J722,0)</f>
        <v>0</v>
      </c>
      <c r="BI722" s="149">
        <f>IF(N722="nulová",J722,0)</f>
        <v>0</v>
      </c>
      <c r="BJ722" s="17" t="s">
        <v>89</v>
      </c>
      <c r="BK722" s="149">
        <f>ROUND(I722*H722,2)</f>
        <v>0</v>
      </c>
      <c r="BL722" s="17" t="s">
        <v>366</v>
      </c>
      <c r="BM722" s="148" t="s">
        <v>1076</v>
      </c>
    </row>
    <row r="723" spans="2:65" s="1" customFormat="1" ht="11.25">
      <c r="B723" s="32"/>
      <c r="D723" s="150" t="s">
        <v>273</v>
      </c>
      <c r="F723" s="151" t="s">
        <v>1077</v>
      </c>
      <c r="I723" s="152"/>
      <c r="L723" s="32"/>
      <c r="M723" s="153"/>
      <c r="T723" s="56"/>
      <c r="AT723" s="17" t="s">
        <v>273</v>
      </c>
      <c r="AU723" s="17" t="s">
        <v>89</v>
      </c>
    </row>
    <row r="724" spans="2:65" s="12" customFormat="1" ht="11.25">
      <c r="B724" s="156"/>
      <c r="D724" s="154" t="s">
        <v>277</v>
      </c>
      <c r="E724" s="157" t="s">
        <v>1</v>
      </c>
      <c r="F724" s="158" t="s">
        <v>1028</v>
      </c>
      <c r="H724" s="159">
        <v>101.4</v>
      </c>
      <c r="I724" s="160"/>
      <c r="L724" s="156"/>
      <c r="M724" s="161"/>
      <c r="T724" s="162"/>
      <c r="AT724" s="157" t="s">
        <v>277</v>
      </c>
      <c r="AU724" s="157" t="s">
        <v>89</v>
      </c>
      <c r="AV724" s="12" t="s">
        <v>89</v>
      </c>
      <c r="AW724" s="12" t="s">
        <v>32</v>
      </c>
      <c r="AX724" s="12" t="s">
        <v>76</v>
      </c>
      <c r="AY724" s="157" t="s">
        <v>264</v>
      </c>
    </row>
    <row r="725" spans="2:65" s="13" customFormat="1" ht="11.25">
      <c r="B725" s="163"/>
      <c r="D725" s="154" t="s">
        <v>277</v>
      </c>
      <c r="E725" s="164" t="s">
        <v>1</v>
      </c>
      <c r="F725" s="165" t="s">
        <v>279</v>
      </c>
      <c r="H725" s="166">
        <v>101.4</v>
      </c>
      <c r="I725" s="167"/>
      <c r="L725" s="163"/>
      <c r="M725" s="168"/>
      <c r="T725" s="169"/>
      <c r="AT725" s="164" t="s">
        <v>277</v>
      </c>
      <c r="AU725" s="164" t="s">
        <v>89</v>
      </c>
      <c r="AV725" s="13" t="s">
        <v>271</v>
      </c>
      <c r="AW725" s="13" t="s">
        <v>32</v>
      </c>
      <c r="AX725" s="13" t="s">
        <v>83</v>
      </c>
      <c r="AY725" s="164" t="s">
        <v>264</v>
      </c>
    </row>
    <row r="726" spans="2:65" s="1" customFormat="1" ht="16.5" customHeight="1">
      <c r="B726" s="136"/>
      <c r="C726" s="176" t="s">
        <v>1078</v>
      </c>
      <c r="D726" s="176" t="s">
        <v>310</v>
      </c>
      <c r="E726" s="177" t="s">
        <v>1079</v>
      </c>
      <c r="F726" s="178" t="s">
        <v>1080</v>
      </c>
      <c r="G726" s="179" t="s">
        <v>341</v>
      </c>
      <c r="H726" s="180">
        <v>111.54</v>
      </c>
      <c r="I726" s="181"/>
      <c r="J726" s="182">
        <f>ROUND(I726*H726,2)</f>
        <v>0</v>
      </c>
      <c r="K726" s="178" t="s">
        <v>270</v>
      </c>
      <c r="L726" s="183"/>
      <c r="M726" s="184" t="s">
        <v>1</v>
      </c>
      <c r="N726" s="185" t="s">
        <v>42</v>
      </c>
      <c r="P726" s="146">
        <f>O726*H726</f>
        <v>0</v>
      </c>
      <c r="Q726" s="146">
        <v>2.9999999999999997E-4</v>
      </c>
      <c r="R726" s="146">
        <f>Q726*H726</f>
        <v>3.3461999999999999E-2</v>
      </c>
      <c r="S726" s="146">
        <v>0</v>
      </c>
      <c r="T726" s="147">
        <f>S726*H726</f>
        <v>0</v>
      </c>
      <c r="AR726" s="148" t="s">
        <v>468</v>
      </c>
      <c r="AT726" s="148" t="s">
        <v>310</v>
      </c>
      <c r="AU726" s="148" t="s">
        <v>89</v>
      </c>
      <c r="AY726" s="17" t="s">
        <v>264</v>
      </c>
      <c r="BE726" s="149">
        <f>IF(N726="základní",J726,0)</f>
        <v>0</v>
      </c>
      <c r="BF726" s="149">
        <f>IF(N726="snížená",J726,0)</f>
        <v>0</v>
      </c>
      <c r="BG726" s="149">
        <f>IF(N726="zákl. přenesená",J726,0)</f>
        <v>0</v>
      </c>
      <c r="BH726" s="149">
        <f>IF(N726="sníž. přenesená",J726,0)</f>
        <v>0</v>
      </c>
      <c r="BI726" s="149">
        <f>IF(N726="nulová",J726,0)</f>
        <v>0</v>
      </c>
      <c r="BJ726" s="17" t="s">
        <v>89</v>
      </c>
      <c r="BK726" s="149">
        <f>ROUND(I726*H726,2)</f>
        <v>0</v>
      </c>
      <c r="BL726" s="17" t="s">
        <v>366</v>
      </c>
      <c r="BM726" s="148" t="s">
        <v>1081</v>
      </c>
    </row>
    <row r="727" spans="2:65" s="12" customFormat="1" ht="11.25">
      <c r="B727" s="156"/>
      <c r="D727" s="154" t="s">
        <v>277</v>
      </c>
      <c r="F727" s="158" t="s">
        <v>1082</v>
      </c>
      <c r="H727" s="159">
        <v>111.54</v>
      </c>
      <c r="I727" s="160"/>
      <c r="L727" s="156"/>
      <c r="M727" s="161"/>
      <c r="T727" s="162"/>
      <c r="AT727" s="157" t="s">
        <v>277</v>
      </c>
      <c r="AU727" s="157" t="s">
        <v>89</v>
      </c>
      <c r="AV727" s="12" t="s">
        <v>89</v>
      </c>
      <c r="AW727" s="12" t="s">
        <v>3</v>
      </c>
      <c r="AX727" s="12" t="s">
        <v>83</v>
      </c>
      <c r="AY727" s="157" t="s">
        <v>264</v>
      </c>
    </row>
    <row r="728" spans="2:65" s="1" customFormat="1" ht="24.2" customHeight="1">
      <c r="B728" s="136"/>
      <c r="C728" s="137" t="s">
        <v>1083</v>
      </c>
      <c r="D728" s="137" t="s">
        <v>266</v>
      </c>
      <c r="E728" s="138" t="s">
        <v>1084</v>
      </c>
      <c r="F728" s="139" t="s">
        <v>1085</v>
      </c>
      <c r="G728" s="140" t="s">
        <v>319</v>
      </c>
      <c r="H728" s="141">
        <v>3.1680000000000001</v>
      </c>
      <c r="I728" s="142"/>
      <c r="J728" s="143">
        <f>ROUND(I728*H728,2)</f>
        <v>0</v>
      </c>
      <c r="K728" s="139" t="s">
        <v>270</v>
      </c>
      <c r="L728" s="32"/>
      <c r="M728" s="144" t="s">
        <v>1</v>
      </c>
      <c r="N728" s="145" t="s">
        <v>42</v>
      </c>
      <c r="P728" s="146">
        <f>O728*H728</f>
        <v>0</v>
      </c>
      <c r="Q728" s="146">
        <v>0</v>
      </c>
      <c r="R728" s="146">
        <f>Q728*H728</f>
        <v>0</v>
      </c>
      <c r="S728" s="146">
        <v>0</v>
      </c>
      <c r="T728" s="147">
        <f>S728*H728</f>
        <v>0</v>
      </c>
      <c r="AR728" s="148" t="s">
        <v>366</v>
      </c>
      <c r="AT728" s="148" t="s">
        <v>266</v>
      </c>
      <c r="AU728" s="148" t="s">
        <v>89</v>
      </c>
      <c r="AY728" s="17" t="s">
        <v>264</v>
      </c>
      <c r="BE728" s="149">
        <f>IF(N728="základní",J728,0)</f>
        <v>0</v>
      </c>
      <c r="BF728" s="149">
        <f>IF(N728="snížená",J728,0)</f>
        <v>0</v>
      </c>
      <c r="BG728" s="149">
        <f>IF(N728="zákl. přenesená",J728,0)</f>
        <v>0</v>
      </c>
      <c r="BH728" s="149">
        <f>IF(N728="sníž. přenesená",J728,0)</f>
        <v>0</v>
      </c>
      <c r="BI728" s="149">
        <f>IF(N728="nulová",J728,0)</f>
        <v>0</v>
      </c>
      <c r="BJ728" s="17" t="s">
        <v>89</v>
      </c>
      <c r="BK728" s="149">
        <f>ROUND(I728*H728,2)</f>
        <v>0</v>
      </c>
      <c r="BL728" s="17" t="s">
        <v>366</v>
      </c>
      <c r="BM728" s="148" t="s">
        <v>1086</v>
      </c>
    </row>
    <row r="729" spans="2:65" s="1" customFormat="1" ht="11.25">
      <c r="B729" s="32"/>
      <c r="D729" s="150" t="s">
        <v>273</v>
      </c>
      <c r="F729" s="151" t="s">
        <v>1087</v>
      </c>
      <c r="I729" s="152"/>
      <c r="L729" s="32"/>
      <c r="M729" s="153"/>
      <c r="T729" s="56"/>
      <c r="AT729" s="17" t="s">
        <v>273</v>
      </c>
      <c r="AU729" s="17" t="s">
        <v>89</v>
      </c>
    </row>
    <row r="730" spans="2:65" s="11" customFormat="1" ht="22.9" customHeight="1">
      <c r="B730" s="124"/>
      <c r="D730" s="125" t="s">
        <v>75</v>
      </c>
      <c r="E730" s="134" t="s">
        <v>1088</v>
      </c>
      <c r="F730" s="134" t="s">
        <v>1089</v>
      </c>
      <c r="I730" s="127"/>
      <c r="J730" s="135">
        <f>BK730</f>
        <v>0</v>
      </c>
      <c r="L730" s="124"/>
      <c r="M730" s="129"/>
      <c r="P730" s="130">
        <f>SUM(P731:P773)</f>
        <v>0</v>
      </c>
      <c r="R730" s="130">
        <f>SUM(R731:R773)</f>
        <v>3.5165382000000003</v>
      </c>
      <c r="T730" s="131">
        <f>SUM(T731:T773)</f>
        <v>0</v>
      </c>
      <c r="AR730" s="125" t="s">
        <v>89</v>
      </c>
      <c r="AT730" s="132" t="s">
        <v>75</v>
      </c>
      <c r="AU730" s="132" t="s">
        <v>83</v>
      </c>
      <c r="AY730" s="125" t="s">
        <v>264</v>
      </c>
      <c r="BK730" s="133">
        <f>SUM(BK731:BK773)</f>
        <v>0</v>
      </c>
    </row>
    <row r="731" spans="2:65" s="1" customFormat="1" ht="16.5" customHeight="1">
      <c r="B731" s="136"/>
      <c r="C731" s="137" t="s">
        <v>1090</v>
      </c>
      <c r="D731" s="137" t="s">
        <v>266</v>
      </c>
      <c r="E731" s="138" t="s">
        <v>1091</v>
      </c>
      <c r="F731" s="139" t="s">
        <v>1092</v>
      </c>
      <c r="G731" s="140" t="s">
        <v>341</v>
      </c>
      <c r="H731" s="141">
        <v>179.83500000000001</v>
      </c>
      <c r="I731" s="142"/>
      <c r="J731" s="143">
        <f>ROUND(I731*H731,2)</f>
        <v>0</v>
      </c>
      <c r="K731" s="139" t="s">
        <v>270</v>
      </c>
      <c r="L731" s="32"/>
      <c r="M731" s="144" t="s">
        <v>1</v>
      </c>
      <c r="N731" s="145" t="s">
        <v>42</v>
      </c>
      <c r="P731" s="146">
        <f>O731*H731</f>
        <v>0</v>
      </c>
      <c r="Q731" s="146">
        <v>0</v>
      </c>
      <c r="R731" s="146">
        <f>Q731*H731</f>
        <v>0</v>
      </c>
      <c r="S731" s="146">
        <v>0</v>
      </c>
      <c r="T731" s="147">
        <f>S731*H731</f>
        <v>0</v>
      </c>
      <c r="AR731" s="148" t="s">
        <v>366</v>
      </c>
      <c r="AT731" s="148" t="s">
        <v>266</v>
      </c>
      <c r="AU731" s="148" t="s">
        <v>89</v>
      </c>
      <c r="AY731" s="17" t="s">
        <v>264</v>
      </c>
      <c r="BE731" s="149">
        <f>IF(N731="základní",J731,0)</f>
        <v>0</v>
      </c>
      <c r="BF731" s="149">
        <f>IF(N731="snížená",J731,0)</f>
        <v>0</v>
      </c>
      <c r="BG731" s="149">
        <f>IF(N731="zákl. přenesená",J731,0)</f>
        <v>0</v>
      </c>
      <c r="BH731" s="149">
        <f>IF(N731="sníž. přenesená",J731,0)</f>
        <v>0</v>
      </c>
      <c r="BI731" s="149">
        <f>IF(N731="nulová",J731,0)</f>
        <v>0</v>
      </c>
      <c r="BJ731" s="17" t="s">
        <v>89</v>
      </c>
      <c r="BK731" s="149">
        <f>ROUND(I731*H731,2)</f>
        <v>0</v>
      </c>
      <c r="BL731" s="17" t="s">
        <v>366</v>
      </c>
      <c r="BM731" s="148" t="s">
        <v>1093</v>
      </c>
    </row>
    <row r="732" spans="2:65" s="1" customFormat="1" ht="11.25">
      <c r="B732" s="32"/>
      <c r="D732" s="150" t="s">
        <v>273</v>
      </c>
      <c r="F732" s="151" t="s">
        <v>1094</v>
      </c>
      <c r="I732" s="152"/>
      <c r="L732" s="32"/>
      <c r="M732" s="153"/>
      <c r="T732" s="56"/>
      <c r="AT732" s="17" t="s">
        <v>273</v>
      </c>
      <c r="AU732" s="17" t="s">
        <v>89</v>
      </c>
    </row>
    <row r="733" spans="2:65" s="12" customFormat="1" ht="11.25">
      <c r="B733" s="156"/>
      <c r="D733" s="154" t="s">
        <v>277</v>
      </c>
      <c r="E733" s="157" t="s">
        <v>1</v>
      </c>
      <c r="F733" s="158" t="s">
        <v>1095</v>
      </c>
      <c r="H733" s="159">
        <v>179.83500000000001</v>
      </c>
      <c r="I733" s="160"/>
      <c r="L733" s="156"/>
      <c r="M733" s="161"/>
      <c r="T733" s="162"/>
      <c r="AT733" s="157" t="s">
        <v>277</v>
      </c>
      <c r="AU733" s="157" t="s">
        <v>89</v>
      </c>
      <c r="AV733" s="12" t="s">
        <v>89</v>
      </c>
      <c r="AW733" s="12" t="s">
        <v>32</v>
      </c>
      <c r="AX733" s="12" t="s">
        <v>76</v>
      </c>
      <c r="AY733" s="157" t="s">
        <v>264</v>
      </c>
    </row>
    <row r="734" spans="2:65" s="13" customFormat="1" ht="11.25">
      <c r="B734" s="163"/>
      <c r="D734" s="154" t="s">
        <v>277</v>
      </c>
      <c r="E734" s="164" t="s">
        <v>1</v>
      </c>
      <c r="F734" s="165" t="s">
        <v>279</v>
      </c>
      <c r="H734" s="166">
        <v>179.83500000000001</v>
      </c>
      <c r="I734" s="167"/>
      <c r="L734" s="163"/>
      <c r="M734" s="168"/>
      <c r="T734" s="169"/>
      <c r="AT734" s="164" t="s">
        <v>277</v>
      </c>
      <c r="AU734" s="164" t="s">
        <v>89</v>
      </c>
      <c r="AV734" s="13" t="s">
        <v>271</v>
      </c>
      <c r="AW734" s="13" t="s">
        <v>32</v>
      </c>
      <c r="AX734" s="13" t="s">
        <v>83</v>
      </c>
      <c r="AY734" s="164" t="s">
        <v>264</v>
      </c>
    </row>
    <row r="735" spans="2:65" s="1" customFormat="1" ht="16.5" customHeight="1">
      <c r="B735" s="136"/>
      <c r="C735" s="176" t="s">
        <v>1096</v>
      </c>
      <c r="D735" s="176" t="s">
        <v>310</v>
      </c>
      <c r="E735" s="177" t="s">
        <v>1041</v>
      </c>
      <c r="F735" s="178" t="s">
        <v>1042</v>
      </c>
      <c r="G735" s="179" t="s">
        <v>319</v>
      </c>
      <c r="H735" s="180">
        <v>5.8000000000000003E-2</v>
      </c>
      <c r="I735" s="181"/>
      <c r="J735" s="182">
        <f>ROUND(I735*H735,2)</f>
        <v>0</v>
      </c>
      <c r="K735" s="178" t="s">
        <v>270</v>
      </c>
      <c r="L735" s="183"/>
      <c r="M735" s="184" t="s">
        <v>1</v>
      </c>
      <c r="N735" s="185" t="s">
        <v>42</v>
      </c>
      <c r="P735" s="146">
        <f>O735*H735</f>
        <v>0</v>
      </c>
      <c r="Q735" s="146">
        <v>1</v>
      </c>
      <c r="R735" s="146">
        <f>Q735*H735</f>
        <v>5.8000000000000003E-2</v>
      </c>
      <c r="S735" s="146">
        <v>0</v>
      </c>
      <c r="T735" s="147">
        <f>S735*H735</f>
        <v>0</v>
      </c>
      <c r="AR735" s="148" t="s">
        <v>468</v>
      </c>
      <c r="AT735" s="148" t="s">
        <v>310</v>
      </c>
      <c r="AU735" s="148" t="s">
        <v>89</v>
      </c>
      <c r="AY735" s="17" t="s">
        <v>264</v>
      </c>
      <c r="BE735" s="149">
        <f>IF(N735="základní",J735,0)</f>
        <v>0</v>
      </c>
      <c r="BF735" s="149">
        <f>IF(N735="snížená",J735,0)</f>
        <v>0</v>
      </c>
      <c r="BG735" s="149">
        <f>IF(N735="zákl. přenesená",J735,0)</f>
        <v>0</v>
      </c>
      <c r="BH735" s="149">
        <f>IF(N735="sníž. přenesená",J735,0)</f>
        <v>0</v>
      </c>
      <c r="BI735" s="149">
        <f>IF(N735="nulová",J735,0)</f>
        <v>0</v>
      </c>
      <c r="BJ735" s="17" t="s">
        <v>89</v>
      </c>
      <c r="BK735" s="149">
        <f>ROUND(I735*H735,2)</f>
        <v>0</v>
      </c>
      <c r="BL735" s="17" t="s">
        <v>366</v>
      </c>
      <c r="BM735" s="148" t="s">
        <v>1097</v>
      </c>
    </row>
    <row r="736" spans="2:65" s="1" customFormat="1" ht="19.5">
      <c r="B736" s="32"/>
      <c r="D736" s="154" t="s">
        <v>275</v>
      </c>
      <c r="F736" s="155" t="s">
        <v>1044</v>
      </c>
      <c r="I736" s="152"/>
      <c r="L736" s="32"/>
      <c r="M736" s="153"/>
      <c r="T736" s="56"/>
      <c r="AT736" s="17" t="s">
        <v>275</v>
      </c>
      <c r="AU736" s="17" t="s">
        <v>89</v>
      </c>
    </row>
    <row r="737" spans="2:65" s="12" customFormat="1" ht="11.25">
      <c r="B737" s="156"/>
      <c r="D737" s="154" t="s">
        <v>277</v>
      </c>
      <c r="F737" s="158" t="s">
        <v>1098</v>
      </c>
      <c r="H737" s="159">
        <v>5.8000000000000003E-2</v>
      </c>
      <c r="I737" s="160"/>
      <c r="L737" s="156"/>
      <c r="M737" s="161"/>
      <c r="T737" s="162"/>
      <c r="AT737" s="157" t="s">
        <v>277</v>
      </c>
      <c r="AU737" s="157" t="s">
        <v>89</v>
      </c>
      <c r="AV737" s="12" t="s">
        <v>89</v>
      </c>
      <c r="AW737" s="12" t="s">
        <v>3</v>
      </c>
      <c r="AX737" s="12" t="s">
        <v>83</v>
      </c>
      <c r="AY737" s="157" t="s">
        <v>264</v>
      </c>
    </row>
    <row r="738" spans="2:65" s="1" customFormat="1" ht="16.5" customHeight="1">
      <c r="B738" s="136"/>
      <c r="C738" s="137" t="s">
        <v>1099</v>
      </c>
      <c r="D738" s="137" t="s">
        <v>266</v>
      </c>
      <c r="E738" s="138" t="s">
        <v>1100</v>
      </c>
      <c r="F738" s="139" t="s">
        <v>1101</v>
      </c>
      <c r="G738" s="140" t="s">
        <v>341</v>
      </c>
      <c r="H738" s="141">
        <v>44.85</v>
      </c>
      <c r="I738" s="142"/>
      <c r="J738" s="143">
        <f>ROUND(I738*H738,2)</f>
        <v>0</v>
      </c>
      <c r="K738" s="139" t="s">
        <v>270</v>
      </c>
      <c r="L738" s="32"/>
      <c r="M738" s="144" t="s">
        <v>1</v>
      </c>
      <c r="N738" s="145" t="s">
        <v>42</v>
      </c>
      <c r="P738" s="146">
        <f>O738*H738</f>
        <v>0</v>
      </c>
      <c r="Q738" s="146">
        <v>0</v>
      </c>
      <c r="R738" s="146">
        <f>Q738*H738</f>
        <v>0</v>
      </c>
      <c r="S738" s="146">
        <v>0</v>
      </c>
      <c r="T738" s="147">
        <f>S738*H738</f>
        <v>0</v>
      </c>
      <c r="AR738" s="148" t="s">
        <v>366</v>
      </c>
      <c r="AT738" s="148" t="s">
        <v>266</v>
      </c>
      <c r="AU738" s="148" t="s">
        <v>89</v>
      </c>
      <c r="AY738" s="17" t="s">
        <v>264</v>
      </c>
      <c r="BE738" s="149">
        <f>IF(N738="základní",J738,0)</f>
        <v>0</v>
      </c>
      <c r="BF738" s="149">
        <f>IF(N738="snížená",J738,0)</f>
        <v>0</v>
      </c>
      <c r="BG738" s="149">
        <f>IF(N738="zákl. přenesená",J738,0)</f>
        <v>0</v>
      </c>
      <c r="BH738" s="149">
        <f>IF(N738="sníž. přenesená",J738,0)</f>
        <v>0</v>
      </c>
      <c r="BI738" s="149">
        <f>IF(N738="nulová",J738,0)</f>
        <v>0</v>
      </c>
      <c r="BJ738" s="17" t="s">
        <v>89</v>
      </c>
      <c r="BK738" s="149">
        <f>ROUND(I738*H738,2)</f>
        <v>0</v>
      </c>
      <c r="BL738" s="17" t="s">
        <v>366</v>
      </c>
      <c r="BM738" s="148" t="s">
        <v>1102</v>
      </c>
    </row>
    <row r="739" spans="2:65" s="1" customFormat="1" ht="11.25">
      <c r="B739" s="32"/>
      <c r="D739" s="150" t="s">
        <v>273</v>
      </c>
      <c r="F739" s="151" t="s">
        <v>1103</v>
      </c>
      <c r="I739" s="152"/>
      <c r="L739" s="32"/>
      <c r="M739" s="153"/>
      <c r="T739" s="56"/>
      <c r="AT739" s="17" t="s">
        <v>273</v>
      </c>
      <c r="AU739" s="17" t="s">
        <v>89</v>
      </c>
    </row>
    <row r="740" spans="2:65" s="1" customFormat="1" ht="24.2" customHeight="1">
      <c r="B740" s="136"/>
      <c r="C740" s="176" t="s">
        <v>1104</v>
      </c>
      <c r="D740" s="176" t="s">
        <v>310</v>
      </c>
      <c r="E740" s="177" t="s">
        <v>1105</v>
      </c>
      <c r="F740" s="178" t="s">
        <v>1106</v>
      </c>
      <c r="G740" s="179" t="s">
        <v>341</v>
      </c>
      <c r="H740" s="180">
        <v>52.273000000000003</v>
      </c>
      <c r="I740" s="181"/>
      <c r="J740" s="182">
        <f>ROUND(I740*H740,2)</f>
        <v>0</v>
      </c>
      <c r="K740" s="178" t="s">
        <v>313</v>
      </c>
      <c r="L740" s="183"/>
      <c r="M740" s="184" t="s">
        <v>1</v>
      </c>
      <c r="N740" s="185" t="s">
        <v>42</v>
      </c>
      <c r="P740" s="146">
        <f>O740*H740</f>
        <v>0</v>
      </c>
      <c r="Q740" s="146">
        <v>4.0000000000000001E-3</v>
      </c>
      <c r="R740" s="146">
        <f>Q740*H740</f>
        <v>0.20909200000000003</v>
      </c>
      <c r="S740" s="146">
        <v>0</v>
      </c>
      <c r="T740" s="147">
        <f>S740*H740</f>
        <v>0</v>
      </c>
      <c r="AR740" s="148" t="s">
        <v>468</v>
      </c>
      <c r="AT740" s="148" t="s">
        <v>310</v>
      </c>
      <c r="AU740" s="148" t="s">
        <v>89</v>
      </c>
      <c r="AY740" s="17" t="s">
        <v>264</v>
      </c>
      <c r="BE740" s="149">
        <f>IF(N740="základní",J740,0)</f>
        <v>0</v>
      </c>
      <c r="BF740" s="149">
        <f>IF(N740="snížená",J740,0)</f>
        <v>0</v>
      </c>
      <c r="BG740" s="149">
        <f>IF(N740="zákl. přenesená",J740,0)</f>
        <v>0</v>
      </c>
      <c r="BH740" s="149">
        <f>IF(N740="sníž. přenesená",J740,0)</f>
        <v>0</v>
      </c>
      <c r="BI740" s="149">
        <f>IF(N740="nulová",J740,0)</f>
        <v>0</v>
      </c>
      <c r="BJ740" s="17" t="s">
        <v>89</v>
      </c>
      <c r="BK740" s="149">
        <f>ROUND(I740*H740,2)</f>
        <v>0</v>
      </c>
      <c r="BL740" s="17" t="s">
        <v>366</v>
      </c>
      <c r="BM740" s="148" t="s">
        <v>1107</v>
      </c>
    </row>
    <row r="741" spans="2:65" s="12" customFormat="1" ht="11.25">
      <c r="B741" s="156"/>
      <c r="D741" s="154" t="s">
        <v>277</v>
      </c>
      <c r="F741" s="158" t="s">
        <v>1108</v>
      </c>
      <c r="H741" s="159">
        <v>52.273000000000003</v>
      </c>
      <c r="I741" s="160"/>
      <c r="L741" s="156"/>
      <c r="M741" s="161"/>
      <c r="T741" s="162"/>
      <c r="AT741" s="157" t="s">
        <v>277</v>
      </c>
      <c r="AU741" s="157" t="s">
        <v>89</v>
      </c>
      <c r="AV741" s="12" t="s">
        <v>89</v>
      </c>
      <c r="AW741" s="12" t="s">
        <v>3</v>
      </c>
      <c r="AX741" s="12" t="s">
        <v>83</v>
      </c>
      <c r="AY741" s="157" t="s">
        <v>264</v>
      </c>
    </row>
    <row r="742" spans="2:65" s="1" customFormat="1" ht="16.5" customHeight="1">
      <c r="B742" s="136"/>
      <c r="C742" s="137" t="s">
        <v>1109</v>
      </c>
      <c r="D742" s="137" t="s">
        <v>266</v>
      </c>
      <c r="E742" s="138" t="s">
        <v>1110</v>
      </c>
      <c r="F742" s="139" t="s">
        <v>1111</v>
      </c>
      <c r="G742" s="140" t="s">
        <v>341</v>
      </c>
      <c r="H742" s="141">
        <v>179.83500000000001</v>
      </c>
      <c r="I742" s="142"/>
      <c r="J742" s="143">
        <f>ROUND(I742*H742,2)</f>
        <v>0</v>
      </c>
      <c r="K742" s="139" t="s">
        <v>270</v>
      </c>
      <c r="L742" s="32"/>
      <c r="M742" s="144" t="s">
        <v>1</v>
      </c>
      <c r="N742" s="145" t="s">
        <v>42</v>
      </c>
      <c r="P742" s="146">
        <f>O742*H742</f>
        <v>0</v>
      </c>
      <c r="Q742" s="146">
        <v>8.8000000000000003E-4</v>
      </c>
      <c r="R742" s="146">
        <f>Q742*H742</f>
        <v>0.1582548</v>
      </c>
      <c r="S742" s="146">
        <v>0</v>
      </c>
      <c r="T742" s="147">
        <f>S742*H742</f>
        <v>0</v>
      </c>
      <c r="AR742" s="148" t="s">
        <v>366</v>
      </c>
      <c r="AT742" s="148" t="s">
        <v>266</v>
      </c>
      <c r="AU742" s="148" t="s">
        <v>89</v>
      </c>
      <c r="AY742" s="17" t="s">
        <v>264</v>
      </c>
      <c r="BE742" s="149">
        <f>IF(N742="základní",J742,0)</f>
        <v>0</v>
      </c>
      <c r="BF742" s="149">
        <f>IF(N742="snížená",J742,0)</f>
        <v>0</v>
      </c>
      <c r="BG742" s="149">
        <f>IF(N742="zákl. přenesená",J742,0)</f>
        <v>0</v>
      </c>
      <c r="BH742" s="149">
        <f>IF(N742="sníž. přenesená",J742,0)</f>
        <v>0</v>
      </c>
      <c r="BI742" s="149">
        <f>IF(N742="nulová",J742,0)</f>
        <v>0</v>
      </c>
      <c r="BJ742" s="17" t="s">
        <v>89</v>
      </c>
      <c r="BK742" s="149">
        <f>ROUND(I742*H742,2)</f>
        <v>0</v>
      </c>
      <c r="BL742" s="17" t="s">
        <v>366</v>
      </c>
      <c r="BM742" s="148" t="s">
        <v>1112</v>
      </c>
    </row>
    <row r="743" spans="2:65" s="1" customFormat="1" ht="11.25">
      <c r="B743" s="32"/>
      <c r="D743" s="150" t="s">
        <v>273</v>
      </c>
      <c r="F743" s="151" t="s">
        <v>1113</v>
      </c>
      <c r="I743" s="152"/>
      <c r="L743" s="32"/>
      <c r="M743" s="153"/>
      <c r="T743" s="56"/>
      <c r="AT743" s="17" t="s">
        <v>273</v>
      </c>
      <c r="AU743" s="17" t="s">
        <v>89</v>
      </c>
    </row>
    <row r="744" spans="2:65" s="12" customFormat="1" ht="11.25">
      <c r="B744" s="156"/>
      <c r="D744" s="154" t="s">
        <v>277</v>
      </c>
      <c r="E744" s="157" t="s">
        <v>1</v>
      </c>
      <c r="F744" s="158" t="s">
        <v>1095</v>
      </c>
      <c r="H744" s="159">
        <v>179.83500000000001</v>
      </c>
      <c r="I744" s="160"/>
      <c r="L744" s="156"/>
      <c r="M744" s="161"/>
      <c r="T744" s="162"/>
      <c r="AT744" s="157" t="s">
        <v>277</v>
      </c>
      <c r="AU744" s="157" t="s">
        <v>89</v>
      </c>
      <c r="AV744" s="12" t="s">
        <v>89</v>
      </c>
      <c r="AW744" s="12" t="s">
        <v>32</v>
      </c>
      <c r="AX744" s="12" t="s">
        <v>76</v>
      </c>
      <c r="AY744" s="157" t="s">
        <v>264</v>
      </c>
    </row>
    <row r="745" spans="2:65" s="13" customFormat="1" ht="11.25">
      <c r="B745" s="163"/>
      <c r="D745" s="154" t="s">
        <v>277</v>
      </c>
      <c r="E745" s="164" t="s">
        <v>1</v>
      </c>
      <c r="F745" s="165" t="s">
        <v>279</v>
      </c>
      <c r="H745" s="166">
        <v>179.83500000000001</v>
      </c>
      <c r="I745" s="167"/>
      <c r="L745" s="163"/>
      <c r="M745" s="168"/>
      <c r="T745" s="169"/>
      <c r="AT745" s="164" t="s">
        <v>277</v>
      </c>
      <c r="AU745" s="164" t="s">
        <v>89</v>
      </c>
      <c r="AV745" s="13" t="s">
        <v>271</v>
      </c>
      <c r="AW745" s="13" t="s">
        <v>32</v>
      </c>
      <c r="AX745" s="13" t="s">
        <v>83</v>
      </c>
      <c r="AY745" s="164" t="s">
        <v>264</v>
      </c>
    </row>
    <row r="746" spans="2:65" s="1" customFormat="1" ht="24.2" customHeight="1">
      <c r="B746" s="136"/>
      <c r="C746" s="176" t="s">
        <v>1114</v>
      </c>
      <c r="D746" s="176" t="s">
        <v>310</v>
      </c>
      <c r="E746" s="177" t="s">
        <v>1115</v>
      </c>
      <c r="F746" s="178" t="s">
        <v>1062</v>
      </c>
      <c r="G746" s="179" t="s">
        <v>341</v>
      </c>
      <c r="H746" s="180">
        <v>209.59800000000001</v>
      </c>
      <c r="I746" s="181"/>
      <c r="J746" s="182">
        <f>ROUND(I746*H746,2)</f>
        <v>0</v>
      </c>
      <c r="K746" s="178" t="s">
        <v>313</v>
      </c>
      <c r="L746" s="183"/>
      <c r="M746" s="184" t="s">
        <v>1</v>
      </c>
      <c r="N746" s="185" t="s">
        <v>42</v>
      </c>
      <c r="P746" s="146">
        <f>O746*H746</f>
        <v>0</v>
      </c>
      <c r="Q746" s="146">
        <v>5.3E-3</v>
      </c>
      <c r="R746" s="146">
        <f>Q746*H746</f>
        <v>1.1108694000000001</v>
      </c>
      <c r="S746" s="146">
        <v>0</v>
      </c>
      <c r="T746" s="147">
        <f>S746*H746</f>
        <v>0</v>
      </c>
      <c r="AR746" s="148" t="s">
        <v>468</v>
      </c>
      <c r="AT746" s="148" t="s">
        <v>310</v>
      </c>
      <c r="AU746" s="148" t="s">
        <v>89</v>
      </c>
      <c r="AY746" s="17" t="s">
        <v>264</v>
      </c>
      <c r="BE746" s="149">
        <f>IF(N746="základní",J746,0)</f>
        <v>0</v>
      </c>
      <c r="BF746" s="149">
        <f>IF(N746="snížená",J746,0)</f>
        <v>0</v>
      </c>
      <c r="BG746" s="149">
        <f>IF(N746="zákl. přenesená",J746,0)</f>
        <v>0</v>
      </c>
      <c r="BH746" s="149">
        <f>IF(N746="sníž. přenesená",J746,0)</f>
        <v>0</v>
      </c>
      <c r="BI746" s="149">
        <f>IF(N746="nulová",J746,0)</f>
        <v>0</v>
      </c>
      <c r="BJ746" s="17" t="s">
        <v>89</v>
      </c>
      <c r="BK746" s="149">
        <f>ROUND(I746*H746,2)</f>
        <v>0</v>
      </c>
      <c r="BL746" s="17" t="s">
        <v>366</v>
      </c>
      <c r="BM746" s="148" t="s">
        <v>1116</v>
      </c>
    </row>
    <row r="747" spans="2:65" s="12" customFormat="1" ht="11.25">
      <c r="B747" s="156"/>
      <c r="D747" s="154" t="s">
        <v>277</v>
      </c>
      <c r="F747" s="158" t="s">
        <v>1117</v>
      </c>
      <c r="H747" s="159">
        <v>209.59800000000001</v>
      </c>
      <c r="I747" s="160"/>
      <c r="L747" s="156"/>
      <c r="M747" s="161"/>
      <c r="T747" s="162"/>
      <c r="AT747" s="157" t="s">
        <v>277</v>
      </c>
      <c r="AU747" s="157" t="s">
        <v>89</v>
      </c>
      <c r="AV747" s="12" t="s">
        <v>89</v>
      </c>
      <c r="AW747" s="12" t="s">
        <v>3</v>
      </c>
      <c r="AX747" s="12" t="s">
        <v>83</v>
      </c>
      <c r="AY747" s="157" t="s">
        <v>264</v>
      </c>
    </row>
    <row r="748" spans="2:65" s="1" customFormat="1" ht="16.5" customHeight="1">
      <c r="B748" s="136"/>
      <c r="C748" s="137" t="s">
        <v>1118</v>
      </c>
      <c r="D748" s="137" t="s">
        <v>266</v>
      </c>
      <c r="E748" s="138" t="s">
        <v>1119</v>
      </c>
      <c r="F748" s="139" t="s">
        <v>1120</v>
      </c>
      <c r="G748" s="140" t="s">
        <v>341</v>
      </c>
      <c r="H748" s="141">
        <v>182.17500000000001</v>
      </c>
      <c r="I748" s="142"/>
      <c r="J748" s="143">
        <f>ROUND(I748*H748,2)</f>
        <v>0</v>
      </c>
      <c r="K748" s="139" t="s">
        <v>270</v>
      </c>
      <c r="L748" s="32"/>
      <c r="M748" s="144" t="s">
        <v>1</v>
      </c>
      <c r="N748" s="145" t="s">
        <v>42</v>
      </c>
      <c r="P748" s="146">
        <f>O748*H748</f>
        <v>0</v>
      </c>
      <c r="Q748" s="146">
        <v>0</v>
      </c>
      <c r="R748" s="146">
        <f>Q748*H748</f>
        <v>0</v>
      </c>
      <c r="S748" s="146">
        <v>0</v>
      </c>
      <c r="T748" s="147">
        <f>S748*H748</f>
        <v>0</v>
      </c>
      <c r="AR748" s="148" t="s">
        <v>366</v>
      </c>
      <c r="AT748" s="148" t="s">
        <v>266</v>
      </c>
      <c r="AU748" s="148" t="s">
        <v>89</v>
      </c>
      <c r="AY748" s="17" t="s">
        <v>264</v>
      </c>
      <c r="BE748" s="149">
        <f>IF(N748="základní",J748,0)</f>
        <v>0</v>
      </c>
      <c r="BF748" s="149">
        <f>IF(N748="snížená",J748,0)</f>
        <v>0</v>
      </c>
      <c r="BG748" s="149">
        <f>IF(N748="zákl. přenesená",J748,0)</f>
        <v>0</v>
      </c>
      <c r="BH748" s="149">
        <f>IF(N748="sníž. přenesená",J748,0)</f>
        <v>0</v>
      </c>
      <c r="BI748" s="149">
        <f>IF(N748="nulová",J748,0)</f>
        <v>0</v>
      </c>
      <c r="BJ748" s="17" t="s">
        <v>89</v>
      </c>
      <c r="BK748" s="149">
        <f>ROUND(I748*H748,2)</f>
        <v>0</v>
      </c>
      <c r="BL748" s="17" t="s">
        <v>366</v>
      </c>
      <c r="BM748" s="148" t="s">
        <v>1121</v>
      </c>
    </row>
    <row r="749" spans="2:65" s="1" customFormat="1" ht="11.25">
      <c r="B749" s="32"/>
      <c r="D749" s="150" t="s">
        <v>273</v>
      </c>
      <c r="F749" s="151" t="s">
        <v>1122</v>
      </c>
      <c r="I749" s="152"/>
      <c r="L749" s="32"/>
      <c r="M749" s="153"/>
      <c r="T749" s="56"/>
      <c r="AT749" s="17" t="s">
        <v>273</v>
      </c>
      <c r="AU749" s="17" t="s">
        <v>89</v>
      </c>
    </row>
    <row r="750" spans="2:65" s="12" customFormat="1" ht="11.25">
      <c r="B750" s="156"/>
      <c r="D750" s="154" t="s">
        <v>277</v>
      </c>
      <c r="E750" s="157" t="s">
        <v>1</v>
      </c>
      <c r="F750" s="158" t="s">
        <v>1123</v>
      </c>
      <c r="H750" s="159">
        <v>182.17500000000001</v>
      </c>
      <c r="I750" s="160"/>
      <c r="L750" s="156"/>
      <c r="M750" s="161"/>
      <c r="T750" s="162"/>
      <c r="AT750" s="157" t="s">
        <v>277</v>
      </c>
      <c r="AU750" s="157" t="s">
        <v>89</v>
      </c>
      <c r="AV750" s="12" t="s">
        <v>89</v>
      </c>
      <c r="AW750" s="12" t="s">
        <v>32</v>
      </c>
      <c r="AX750" s="12" t="s">
        <v>76</v>
      </c>
      <c r="AY750" s="157" t="s">
        <v>264</v>
      </c>
    </row>
    <row r="751" spans="2:65" s="13" customFormat="1" ht="11.25">
      <c r="B751" s="163"/>
      <c r="D751" s="154" t="s">
        <v>277</v>
      </c>
      <c r="E751" s="164" t="s">
        <v>1</v>
      </c>
      <c r="F751" s="165" t="s">
        <v>279</v>
      </c>
      <c r="H751" s="166">
        <v>182.17500000000001</v>
      </c>
      <c r="I751" s="167"/>
      <c r="L751" s="163"/>
      <c r="M751" s="168"/>
      <c r="T751" s="169"/>
      <c r="AT751" s="164" t="s">
        <v>277</v>
      </c>
      <c r="AU751" s="164" t="s">
        <v>89</v>
      </c>
      <c r="AV751" s="13" t="s">
        <v>271</v>
      </c>
      <c r="AW751" s="13" t="s">
        <v>32</v>
      </c>
      <c r="AX751" s="13" t="s">
        <v>83</v>
      </c>
      <c r="AY751" s="164" t="s">
        <v>264</v>
      </c>
    </row>
    <row r="752" spans="2:65" s="1" customFormat="1" ht="24.2" customHeight="1">
      <c r="B752" s="136"/>
      <c r="C752" s="176" t="s">
        <v>1124</v>
      </c>
      <c r="D752" s="176" t="s">
        <v>310</v>
      </c>
      <c r="E752" s="177" t="s">
        <v>1125</v>
      </c>
      <c r="F752" s="178" t="s">
        <v>1126</v>
      </c>
      <c r="G752" s="179" t="s">
        <v>341</v>
      </c>
      <c r="H752" s="180">
        <v>212.32499999999999</v>
      </c>
      <c r="I752" s="181"/>
      <c r="J752" s="182">
        <f>ROUND(I752*H752,2)</f>
        <v>0</v>
      </c>
      <c r="K752" s="178" t="s">
        <v>313</v>
      </c>
      <c r="L752" s="183"/>
      <c r="M752" s="184" t="s">
        <v>1</v>
      </c>
      <c r="N752" s="185" t="s">
        <v>42</v>
      </c>
      <c r="P752" s="146">
        <f>O752*H752</f>
        <v>0</v>
      </c>
      <c r="Q752" s="146">
        <v>3.3999999999999998E-3</v>
      </c>
      <c r="R752" s="146">
        <f>Q752*H752</f>
        <v>0.72190499999999991</v>
      </c>
      <c r="S752" s="146">
        <v>0</v>
      </c>
      <c r="T752" s="147">
        <f>S752*H752</f>
        <v>0</v>
      </c>
      <c r="AR752" s="148" t="s">
        <v>468</v>
      </c>
      <c r="AT752" s="148" t="s">
        <v>310</v>
      </c>
      <c r="AU752" s="148" t="s">
        <v>89</v>
      </c>
      <c r="AY752" s="17" t="s">
        <v>264</v>
      </c>
      <c r="BE752" s="149">
        <f>IF(N752="základní",J752,0)</f>
        <v>0</v>
      </c>
      <c r="BF752" s="149">
        <f>IF(N752="snížená",J752,0)</f>
        <v>0</v>
      </c>
      <c r="BG752" s="149">
        <f>IF(N752="zákl. přenesená",J752,0)</f>
        <v>0</v>
      </c>
      <c r="BH752" s="149">
        <f>IF(N752="sníž. přenesená",J752,0)</f>
        <v>0</v>
      </c>
      <c r="BI752" s="149">
        <f>IF(N752="nulová",J752,0)</f>
        <v>0</v>
      </c>
      <c r="BJ752" s="17" t="s">
        <v>89</v>
      </c>
      <c r="BK752" s="149">
        <f>ROUND(I752*H752,2)</f>
        <v>0</v>
      </c>
      <c r="BL752" s="17" t="s">
        <v>366</v>
      </c>
      <c r="BM752" s="148" t="s">
        <v>1127</v>
      </c>
    </row>
    <row r="753" spans="2:65" s="12" customFormat="1" ht="11.25">
      <c r="B753" s="156"/>
      <c r="D753" s="154" t="s">
        <v>277</v>
      </c>
      <c r="F753" s="158" t="s">
        <v>1128</v>
      </c>
      <c r="H753" s="159">
        <v>212.32499999999999</v>
      </c>
      <c r="I753" s="160"/>
      <c r="L753" s="156"/>
      <c r="M753" s="161"/>
      <c r="T753" s="162"/>
      <c r="AT753" s="157" t="s">
        <v>277</v>
      </c>
      <c r="AU753" s="157" t="s">
        <v>89</v>
      </c>
      <c r="AV753" s="12" t="s">
        <v>89</v>
      </c>
      <c r="AW753" s="12" t="s">
        <v>3</v>
      </c>
      <c r="AX753" s="12" t="s">
        <v>83</v>
      </c>
      <c r="AY753" s="157" t="s">
        <v>264</v>
      </c>
    </row>
    <row r="754" spans="2:65" s="1" customFormat="1" ht="24.2" customHeight="1">
      <c r="B754" s="136"/>
      <c r="C754" s="137" t="s">
        <v>1129</v>
      </c>
      <c r="D754" s="137" t="s">
        <v>266</v>
      </c>
      <c r="E754" s="138" t="s">
        <v>1130</v>
      </c>
      <c r="F754" s="139" t="s">
        <v>1131</v>
      </c>
      <c r="G754" s="140" t="s">
        <v>341</v>
      </c>
      <c r="H754" s="141">
        <v>226.125</v>
      </c>
      <c r="I754" s="142"/>
      <c r="J754" s="143">
        <f>ROUND(I754*H754,2)</f>
        <v>0</v>
      </c>
      <c r="K754" s="139" t="s">
        <v>313</v>
      </c>
      <c r="L754" s="32"/>
      <c r="M754" s="144" t="s">
        <v>1</v>
      </c>
      <c r="N754" s="145" t="s">
        <v>42</v>
      </c>
      <c r="P754" s="146">
        <f>O754*H754</f>
        <v>0</v>
      </c>
      <c r="Q754" s="146">
        <v>4.0000000000000001E-3</v>
      </c>
      <c r="R754" s="146">
        <f>Q754*H754</f>
        <v>0.90449999999999997</v>
      </c>
      <c r="S754" s="146">
        <v>0</v>
      </c>
      <c r="T754" s="147">
        <f>S754*H754</f>
        <v>0</v>
      </c>
      <c r="AR754" s="148" t="s">
        <v>366</v>
      </c>
      <c r="AT754" s="148" t="s">
        <v>266</v>
      </c>
      <c r="AU754" s="148" t="s">
        <v>89</v>
      </c>
      <c r="AY754" s="17" t="s">
        <v>264</v>
      </c>
      <c r="BE754" s="149">
        <f>IF(N754="základní",J754,0)</f>
        <v>0</v>
      </c>
      <c r="BF754" s="149">
        <f>IF(N754="snížená",J754,0)</f>
        <v>0</v>
      </c>
      <c r="BG754" s="149">
        <f>IF(N754="zákl. přenesená",J754,0)</f>
        <v>0</v>
      </c>
      <c r="BH754" s="149">
        <f>IF(N754="sníž. přenesená",J754,0)</f>
        <v>0</v>
      </c>
      <c r="BI754" s="149">
        <f>IF(N754="nulová",J754,0)</f>
        <v>0</v>
      </c>
      <c r="BJ754" s="17" t="s">
        <v>89</v>
      </c>
      <c r="BK754" s="149">
        <f>ROUND(I754*H754,2)</f>
        <v>0</v>
      </c>
      <c r="BL754" s="17" t="s">
        <v>366</v>
      </c>
      <c r="BM754" s="148" t="s">
        <v>1132</v>
      </c>
    </row>
    <row r="755" spans="2:65" s="1" customFormat="1" ht="234">
      <c r="B755" s="32"/>
      <c r="D755" s="154" t="s">
        <v>275</v>
      </c>
      <c r="F755" s="155" t="s">
        <v>1133</v>
      </c>
      <c r="I755" s="152"/>
      <c r="L755" s="32"/>
      <c r="M755" s="153"/>
      <c r="T755" s="56"/>
      <c r="AT755" s="17" t="s">
        <v>275</v>
      </c>
      <c r="AU755" s="17" t="s">
        <v>89</v>
      </c>
    </row>
    <row r="756" spans="2:65" s="12" customFormat="1" ht="11.25">
      <c r="B756" s="156"/>
      <c r="D756" s="154" t="s">
        <v>277</v>
      </c>
      <c r="E756" s="157" t="s">
        <v>1</v>
      </c>
      <c r="F756" s="158" t="s">
        <v>1095</v>
      </c>
      <c r="H756" s="159">
        <v>179.83500000000001</v>
      </c>
      <c r="I756" s="160"/>
      <c r="L756" s="156"/>
      <c r="M756" s="161"/>
      <c r="T756" s="162"/>
      <c r="AT756" s="157" t="s">
        <v>277</v>
      </c>
      <c r="AU756" s="157" t="s">
        <v>89</v>
      </c>
      <c r="AV756" s="12" t="s">
        <v>89</v>
      </c>
      <c r="AW756" s="12" t="s">
        <v>32</v>
      </c>
      <c r="AX756" s="12" t="s">
        <v>76</v>
      </c>
      <c r="AY756" s="157" t="s">
        <v>264</v>
      </c>
    </row>
    <row r="757" spans="2:65" s="12" customFormat="1" ht="11.25">
      <c r="B757" s="156"/>
      <c r="D757" s="154" t="s">
        <v>277</v>
      </c>
      <c r="E757" s="157" t="s">
        <v>1</v>
      </c>
      <c r="F757" s="158" t="s">
        <v>1134</v>
      </c>
      <c r="H757" s="159">
        <v>46.29</v>
      </c>
      <c r="I757" s="160"/>
      <c r="L757" s="156"/>
      <c r="M757" s="161"/>
      <c r="T757" s="162"/>
      <c r="AT757" s="157" t="s">
        <v>277</v>
      </c>
      <c r="AU757" s="157" t="s">
        <v>89</v>
      </c>
      <c r="AV757" s="12" t="s">
        <v>89</v>
      </c>
      <c r="AW757" s="12" t="s">
        <v>32</v>
      </c>
      <c r="AX757" s="12" t="s">
        <v>76</v>
      </c>
      <c r="AY757" s="157" t="s">
        <v>264</v>
      </c>
    </row>
    <row r="758" spans="2:65" s="13" customFormat="1" ht="11.25">
      <c r="B758" s="163"/>
      <c r="D758" s="154" t="s">
        <v>277</v>
      </c>
      <c r="E758" s="164" t="s">
        <v>1</v>
      </c>
      <c r="F758" s="165" t="s">
        <v>279</v>
      </c>
      <c r="H758" s="166">
        <v>226.125</v>
      </c>
      <c r="I758" s="167"/>
      <c r="L758" s="163"/>
      <c r="M758" s="168"/>
      <c r="T758" s="169"/>
      <c r="AT758" s="164" t="s">
        <v>277</v>
      </c>
      <c r="AU758" s="164" t="s">
        <v>89</v>
      </c>
      <c r="AV758" s="13" t="s">
        <v>271</v>
      </c>
      <c r="AW758" s="13" t="s">
        <v>32</v>
      </c>
      <c r="AX758" s="13" t="s">
        <v>83</v>
      </c>
      <c r="AY758" s="164" t="s">
        <v>264</v>
      </c>
    </row>
    <row r="759" spans="2:65" s="1" customFormat="1" ht="16.5" customHeight="1">
      <c r="B759" s="136"/>
      <c r="C759" s="137" t="s">
        <v>1135</v>
      </c>
      <c r="D759" s="137" t="s">
        <v>266</v>
      </c>
      <c r="E759" s="138" t="s">
        <v>1136</v>
      </c>
      <c r="F759" s="139" t="s">
        <v>1137</v>
      </c>
      <c r="G759" s="140" t="s">
        <v>341</v>
      </c>
      <c r="H759" s="141">
        <v>46.29</v>
      </c>
      <c r="I759" s="142"/>
      <c r="J759" s="143">
        <f>ROUND(I759*H759,2)</f>
        <v>0</v>
      </c>
      <c r="K759" s="139" t="s">
        <v>270</v>
      </c>
      <c r="L759" s="32"/>
      <c r="M759" s="144" t="s">
        <v>1</v>
      </c>
      <c r="N759" s="145" t="s">
        <v>42</v>
      </c>
      <c r="P759" s="146">
        <f>O759*H759</f>
        <v>0</v>
      </c>
      <c r="Q759" s="146">
        <v>0</v>
      </c>
      <c r="R759" s="146">
        <f>Q759*H759</f>
        <v>0</v>
      </c>
      <c r="S759" s="146">
        <v>0</v>
      </c>
      <c r="T759" s="147">
        <f>S759*H759</f>
        <v>0</v>
      </c>
      <c r="AR759" s="148" t="s">
        <v>366</v>
      </c>
      <c r="AT759" s="148" t="s">
        <v>266</v>
      </c>
      <c r="AU759" s="148" t="s">
        <v>89</v>
      </c>
      <c r="AY759" s="17" t="s">
        <v>264</v>
      </c>
      <c r="BE759" s="149">
        <f>IF(N759="základní",J759,0)</f>
        <v>0</v>
      </c>
      <c r="BF759" s="149">
        <f>IF(N759="snížená",J759,0)</f>
        <v>0</v>
      </c>
      <c r="BG759" s="149">
        <f>IF(N759="zákl. přenesená",J759,0)</f>
        <v>0</v>
      </c>
      <c r="BH759" s="149">
        <f>IF(N759="sníž. přenesená",J759,0)</f>
        <v>0</v>
      </c>
      <c r="BI759" s="149">
        <f>IF(N759="nulová",J759,0)</f>
        <v>0</v>
      </c>
      <c r="BJ759" s="17" t="s">
        <v>89</v>
      </c>
      <c r="BK759" s="149">
        <f>ROUND(I759*H759,2)</f>
        <v>0</v>
      </c>
      <c r="BL759" s="17" t="s">
        <v>366</v>
      </c>
      <c r="BM759" s="148" t="s">
        <v>1138</v>
      </c>
    </row>
    <row r="760" spans="2:65" s="1" customFormat="1" ht="11.25">
      <c r="B760" s="32"/>
      <c r="D760" s="150" t="s">
        <v>273</v>
      </c>
      <c r="F760" s="151" t="s">
        <v>1139</v>
      </c>
      <c r="I760" s="152"/>
      <c r="L760" s="32"/>
      <c r="M760" s="153"/>
      <c r="T760" s="56"/>
      <c r="AT760" s="17" t="s">
        <v>273</v>
      </c>
      <c r="AU760" s="17" t="s">
        <v>89</v>
      </c>
    </row>
    <row r="761" spans="2:65" s="12" customFormat="1" ht="11.25">
      <c r="B761" s="156"/>
      <c r="D761" s="154" t="s">
        <v>277</v>
      </c>
      <c r="E761" s="157" t="s">
        <v>1</v>
      </c>
      <c r="F761" s="158" t="s">
        <v>1134</v>
      </c>
      <c r="H761" s="159">
        <v>46.29</v>
      </c>
      <c r="I761" s="160"/>
      <c r="L761" s="156"/>
      <c r="M761" s="161"/>
      <c r="T761" s="162"/>
      <c r="AT761" s="157" t="s">
        <v>277</v>
      </c>
      <c r="AU761" s="157" t="s">
        <v>89</v>
      </c>
      <c r="AV761" s="12" t="s">
        <v>89</v>
      </c>
      <c r="AW761" s="12" t="s">
        <v>32</v>
      </c>
      <c r="AX761" s="12" t="s">
        <v>76</v>
      </c>
      <c r="AY761" s="157" t="s">
        <v>264</v>
      </c>
    </row>
    <row r="762" spans="2:65" s="13" customFormat="1" ht="11.25">
      <c r="B762" s="163"/>
      <c r="D762" s="154" t="s">
        <v>277</v>
      </c>
      <c r="E762" s="164" t="s">
        <v>1</v>
      </c>
      <c r="F762" s="165" t="s">
        <v>279</v>
      </c>
      <c r="H762" s="166">
        <v>46.29</v>
      </c>
      <c r="I762" s="167"/>
      <c r="L762" s="163"/>
      <c r="M762" s="168"/>
      <c r="T762" s="169"/>
      <c r="AT762" s="164" t="s">
        <v>277</v>
      </c>
      <c r="AU762" s="164" t="s">
        <v>89</v>
      </c>
      <c r="AV762" s="13" t="s">
        <v>271</v>
      </c>
      <c r="AW762" s="13" t="s">
        <v>32</v>
      </c>
      <c r="AX762" s="13" t="s">
        <v>83</v>
      </c>
      <c r="AY762" s="164" t="s">
        <v>264</v>
      </c>
    </row>
    <row r="763" spans="2:65" s="1" customFormat="1" ht="16.5" customHeight="1">
      <c r="B763" s="136"/>
      <c r="C763" s="176" t="s">
        <v>1140</v>
      </c>
      <c r="D763" s="176" t="s">
        <v>310</v>
      </c>
      <c r="E763" s="177" t="s">
        <v>1041</v>
      </c>
      <c r="F763" s="178" t="s">
        <v>1042</v>
      </c>
      <c r="G763" s="179" t="s">
        <v>319</v>
      </c>
      <c r="H763" s="180">
        <v>1.6E-2</v>
      </c>
      <c r="I763" s="181"/>
      <c r="J763" s="182">
        <f>ROUND(I763*H763,2)</f>
        <v>0</v>
      </c>
      <c r="K763" s="178" t="s">
        <v>270</v>
      </c>
      <c r="L763" s="183"/>
      <c r="M763" s="184" t="s">
        <v>1</v>
      </c>
      <c r="N763" s="185" t="s">
        <v>42</v>
      </c>
      <c r="P763" s="146">
        <f>O763*H763</f>
        <v>0</v>
      </c>
      <c r="Q763" s="146">
        <v>1</v>
      </c>
      <c r="R763" s="146">
        <f>Q763*H763</f>
        <v>1.6E-2</v>
      </c>
      <c r="S763" s="146">
        <v>0</v>
      </c>
      <c r="T763" s="147">
        <f>S763*H763</f>
        <v>0</v>
      </c>
      <c r="AR763" s="148" t="s">
        <v>468</v>
      </c>
      <c r="AT763" s="148" t="s">
        <v>310</v>
      </c>
      <c r="AU763" s="148" t="s">
        <v>89</v>
      </c>
      <c r="AY763" s="17" t="s">
        <v>264</v>
      </c>
      <c r="BE763" s="149">
        <f>IF(N763="základní",J763,0)</f>
        <v>0</v>
      </c>
      <c r="BF763" s="149">
        <f>IF(N763="snížená",J763,0)</f>
        <v>0</v>
      </c>
      <c r="BG763" s="149">
        <f>IF(N763="zákl. přenesená",J763,0)</f>
        <v>0</v>
      </c>
      <c r="BH763" s="149">
        <f>IF(N763="sníž. přenesená",J763,0)</f>
        <v>0</v>
      </c>
      <c r="BI763" s="149">
        <f>IF(N763="nulová",J763,0)</f>
        <v>0</v>
      </c>
      <c r="BJ763" s="17" t="s">
        <v>89</v>
      </c>
      <c r="BK763" s="149">
        <f>ROUND(I763*H763,2)</f>
        <v>0</v>
      </c>
      <c r="BL763" s="17" t="s">
        <v>366</v>
      </c>
      <c r="BM763" s="148" t="s">
        <v>1141</v>
      </c>
    </row>
    <row r="764" spans="2:65" s="1" customFormat="1" ht="19.5">
      <c r="B764" s="32"/>
      <c r="D764" s="154" t="s">
        <v>275</v>
      </c>
      <c r="F764" s="155" t="s">
        <v>1044</v>
      </c>
      <c r="I764" s="152"/>
      <c r="L764" s="32"/>
      <c r="M764" s="153"/>
      <c r="T764" s="56"/>
      <c r="AT764" s="17" t="s">
        <v>275</v>
      </c>
      <c r="AU764" s="17" t="s">
        <v>89</v>
      </c>
    </row>
    <row r="765" spans="2:65" s="12" customFormat="1" ht="11.25">
      <c r="B765" s="156"/>
      <c r="D765" s="154" t="s">
        <v>277</v>
      </c>
      <c r="F765" s="158" t="s">
        <v>1142</v>
      </c>
      <c r="H765" s="159">
        <v>1.6E-2</v>
      </c>
      <c r="I765" s="160"/>
      <c r="L765" s="156"/>
      <c r="M765" s="161"/>
      <c r="T765" s="162"/>
      <c r="AT765" s="157" t="s">
        <v>277</v>
      </c>
      <c r="AU765" s="157" t="s">
        <v>89</v>
      </c>
      <c r="AV765" s="12" t="s">
        <v>89</v>
      </c>
      <c r="AW765" s="12" t="s">
        <v>3</v>
      </c>
      <c r="AX765" s="12" t="s">
        <v>83</v>
      </c>
      <c r="AY765" s="157" t="s">
        <v>264</v>
      </c>
    </row>
    <row r="766" spans="2:65" s="1" customFormat="1" ht="16.5" customHeight="1">
      <c r="B766" s="136"/>
      <c r="C766" s="137" t="s">
        <v>1143</v>
      </c>
      <c r="D766" s="137" t="s">
        <v>266</v>
      </c>
      <c r="E766" s="138" t="s">
        <v>1144</v>
      </c>
      <c r="F766" s="139" t="s">
        <v>1145</v>
      </c>
      <c r="G766" s="140" t="s">
        <v>341</v>
      </c>
      <c r="H766" s="141">
        <v>46.29</v>
      </c>
      <c r="I766" s="142"/>
      <c r="J766" s="143">
        <f>ROUND(I766*H766,2)</f>
        <v>0</v>
      </c>
      <c r="K766" s="139" t="s">
        <v>270</v>
      </c>
      <c r="L766" s="32"/>
      <c r="M766" s="144" t="s">
        <v>1</v>
      </c>
      <c r="N766" s="145" t="s">
        <v>42</v>
      </c>
      <c r="P766" s="146">
        <f>O766*H766</f>
        <v>0</v>
      </c>
      <c r="Q766" s="146">
        <v>9.3999999999999997E-4</v>
      </c>
      <c r="R766" s="146">
        <f>Q766*H766</f>
        <v>4.3512599999999999E-2</v>
      </c>
      <c r="S766" s="146">
        <v>0</v>
      </c>
      <c r="T766" s="147">
        <f>S766*H766</f>
        <v>0</v>
      </c>
      <c r="AR766" s="148" t="s">
        <v>366</v>
      </c>
      <c r="AT766" s="148" t="s">
        <v>266</v>
      </c>
      <c r="AU766" s="148" t="s">
        <v>89</v>
      </c>
      <c r="AY766" s="17" t="s">
        <v>264</v>
      </c>
      <c r="BE766" s="149">
        <f>IF(N766="základní",J766,0)</f>
        <v>0</v>
      </c>
      <c r="BF766" s="149">
        <f>IF(N766="snížená",J766,0)</f>
        <v>0</v>
      </c>
      <c r="BG766" s="149">
        <f>IF(N766="zákl. přenesená",J766,0)</f>
        <v>0</v>
      </c>
      <c r="BH766" s="149">
        <f>IF(N766="sníž. přenesená",J766,0)</f>
        <v>0</v>
      </c>
      <c r="BI766" s="149">
        <f>IF(N766="nulová",J766,0)</f>
        <v>0</v>
      </c>
      <c r="BJ766" s="17" t="s">
        <v>89</v>
      </c>
      <c r="BK766" s="149">
        <f>ROUND(I766*H766,2)</f>
        <v>0</v>
      </c>
      <c r="BL766" s="17" t="s">
        <v>366</v>
      </c>
      <c r="BM766" s="148" t="s">
        <v>1146</v>
      </c>
    </row>
    <row r="767" spans="2:65" s="1" customFormat="1" ht="11.25">
      <c r="B767" s="32"/>
      <c r="D767" s="150" t="s">
        <v>273</v>
      </c>
      <c r="F767" s="151" t="s">
        <v>1147</v>
      </c>
      <c r="I767" s="152"/>
      <c r="L767" s="32"/>
      <c r="M767" s="153"/>
      <c r="T767" s="56"/>
      <c r="AT767" s="17" t="s">
        <v>273</v>
      </c>
      <c r="AU767" s="17" t="s">
        <v>89</v>
      </c>
    </row>
    <row r="768" spans="2:65" s="12" customFormat="1" ht="11.25">
      <c r="B768" s="156"/>
      <c r="D768" s="154" t="s">
        <v>277</v>
      </c>
      <c r="E768" s="157" t="s">
        <v>1</v>
      </c>
      <c r="F768" s="158" t="s">
        <v>1134</v>
      </c>
      <c r="H768" s="159">
        <v>46.29</v>
      </c>
      <c r="I768" s="160"/>
      <c r="L768" s="156"/>
      <c r="M768" s="161"/>
      <c r="T768" s="162"/>
      <c r="AT768" s="157" t="s">
        <v>277</v>
      </c>
      <c r="AU768" s="157" t="s">
        <v>89</v>
      </c>
      <c r="AV768" s="12" t="s">
        <v>89</v>
      </c>
      <c r="AW768" s="12" t="s">
        <v>32</v>
      </c>
      <c r="AX768" s="12" t="s">
        <v>76</v>
      </c>
      <c r="AY768" s="157" t="s">
        <v>264</v>
      </c>
    </row>
    <row r="769" spans="2:65" s="13" customFormat="1" ht="11.25">
      <c r="B769" s="163"/>
      <c r="D769" s="154" t="s">
        <v>277</v>
      </c>
      <c r="E769" s="164" t="s">
        <v>1</v>
      </c>
      <c r="F769" s="165" t="s">
        <v>279</v>
      </c>
      <c r="H769" s="166">
        <v>46.29</v>
      </c>
      <c r="I769" s="167"/>
      <c r="L769" s="163"/>
      <c r="M769" s="168"/>
      <c r="T769" s="169"/>
      <c r="AT769" s="164" t="s">
        <v>277</v>
      </c>
      <c r="AU769" s="164" t="s">
        <v>89</v>
      </c>
      <c r="AV769" s="13" t="s">
        <v>271</v>
      </c>
      <c r="AW769" s="13" t="s">
        <v>32</v>
      </c>
      <c r="AX769" s="13" t="s">
        <v>83</v>
      </c>
      <c r="AY769" s="164" t="s">
        <v>264</v>
      </c>
    </row>
    <row r="770" spans="2:65" s="1" customFormat="1" ht="24.2" customHeight="1">
      <c r="B770" s="136"/>
      <c r="C770" s="176" t="s">
        <v>1148</v>
      </c>
      <c r="D770" s="176" t="s">
        <v>310</v>
      </c>
      <c r="E770" s="177" t="s">
        <v>1115</v>
      </c>
      <c r="F770" s="178" t="s">
        <v>1062</v>
      </c>
      <c r="G770" s="179" t="s">
        <v>341</v>
      </c>
      <c r="H770" s="180">
        <v>55.548000000000002</v>
      </c>
      <c r="I770" s="181"/>
      <c r="J770" s="182">
        <f>ROUND(I770*H770,2)</f>
        <v>0</v>
      </c>
      <c r="K770" s="178" t="s">
        <v>313</v>
      </c>
      <c r="L770" s="183"/>
      <c r="M770" s="184" t="s">
        <v>1</v>
      </c>
      <c r="N770" s="185" t="s">
        <v>42</v>
      </c>
      <c r="P770" s="146">
        <f>O770*H770</f>
        <v>0</v>
      </c>
      <c r="Q770" s="146">
        <v>5.3E-3</v>
      </c>
      <c r="R770" s="146">
        <f>Q770*H770</f>
        <v>0.29440440000000001</v>
      </c>
      <c r="S770" s="146">
        <v>0</v>
      </c>
      <c r="T770" s="147">
        <f>S770*H770</f>
        <v>0</v>
      </c>
      <c r="AR770" s="148" t="s">
        <v>468</v>
      </c>
      <c r="AT770" s="148" t="s">
        <v>310</v>
      </c>
      <c r="AU770" s="148" t="s">
        <v>89</v>
      </c>
      <c r="AY770" s="17" t="s">
        <v>264</v>
      </c>
      <c r="BE770" s="149">
        <f>IF(N770="základní",J770,0)</f>
        <v>0</v>
      </c>
      <c r="BF770" s="149">
        <f>IF(N770="snížená",J770,0)</f>
        <v>0</v>
      </c>
      <c r="BG770" s="149">
        <f>IF(N770="zákl. přenesená",J770,0)</f>
        <v>0</v>
      </c>
      <c r="BH770" s="149">
        <f>IF(N770="sníž. přenesená",J770,0)</f>
        <v>0</v>
      </c>
      <c r="BI770" s="149">
        <f>IF(N770="nulová",J770,0)</f>
        <v>0</v>
      </c>
      <c r="BJ770" s="17" t="s">
        <v>89</v>
      </c>
      <c r="BK770" s="149">
        <f>ROUND(I770*H770,2)</f>
        <v>0</v>
      </c>
      <c r="BL770" s="17" t="s">
        <v>366</v>
      </c>
      <c r="BM770" s="148" t="s">
        <v>1149</v>
      </c>
    </row>
    <row r="771" spans="2:65" s="12" customFormat="1" ht="11.25">
      <c r="B771" s="156"/>
      <c r="D771" s="154" t="s">
        <v>277</v>
      </c>
      <c r="F771" s="158" t="s">
        <v>1150</v>
      </c>
      <c r="H771" s="159">
        <v>55.548000000000002</v>
      </c>
      <c r="I771" s="160"/>
      <c r="L771" s="156"/>
      <c r="M771" s="161"/>
      <c r="T771" s="162"/>
      <c r="AT771" s="157" t="s">
        <v>277</v>
      </c>
      <c r="AU771" s="157" t="s">
        <v>89</v>
      </c>
      <c r="AV771" s="12" t="s">
        <v>89</v>
      </c>
      <c r="AW771" s="12" t="s">
        <v>3</v>
      </c>
      <c r="AX771" s="12" t="s">
        <v>83</v>
      </c>
      <c r="AY771" s="157" t="s">
        <v>264</v>
      </c>
    </row>
    <row r="772" spans="2:65" s="1" customFormat="1" ht="21.75" customHeight="1">
      <c r="B772" s="136"/>
      <c r="C772" s="137" t="s">
        <v>1151</v>
      </c>
      <c r="D772" s="137" t="s">
        <v>266</v>
      </c>
      <c r="E772" s="138" t="s">
        <v>1152</v>
      </c>
      <c r="F772" s="139" t="s">
        <v>1153</v>
      </c>
      <c r="G772" s="140" t="s">
        <v>319</v>
      </c>
      <c r="H772" s="141">
        <v>3.5169999999999999</v>
      </c>
      <c r="I772" s="142"/>
      <c r="J772" s="143">
        <f>ROUND(I772*H772,2)</f>
        <v>0</v>
      </c>
      <c r="K772" s="139" t="s">
        <v>270</v>
      </c>
      <c r="L772" s="32"/>
      <c r="M772" s="144" t="s">
        <v>1</v>
      </c>
      <c r="N772" s="145" t="s">
        <v>42</v>
      </c>
      <c r="P772" s="146">
        <f>O772*H772</f>
        <v>0</v>
      </c>
      <c r="Q772" s="146">
        <v>0</v>
      </c>
      <c r="R772" s="146">
        <f>Q772*H772</f>
        <v>0</v>
      </c>
      <c r="S772" s="146">
        <v>0</v>
      </c>
      <c r="T772" s="147">
        <f>S772*H772</f>
        <v>0</v>
      </c>
      <c r="AR772" s="148" t="s">
        <v>366</v>
      </c>
      <c r="AT772" s="148" t="s">
        <v>266</v>
      </c>
      <c r="AU772" s="148" t="s">
        <v>89</v>
      </c>
      <c r="AY772" s="17" t="s">
        <v>264</v>
      </c>
      <c r="BE772" s="149">
        <f>IF(N772="základní",J772,0)</f>
        <v>0</v>
      </c>
      <c r="BF772" s="149">
        <f>IF(N772="snížená",J772,0)</f>
        <v>0</v>
      </c>
      <c r="BG772" s="149">
        <f>IF(N772="zákl. přenesená",J772,0)</f>
        <v>0</v>
      </c>
      <c r="BH772" s="149">
        <f>IF(N772="sníž. přenesená",J772,0)</f>
        <v>0</v>
      </c>
      <c r="BI772" s="149">
        <f>IF(N772="nulová",J772,0)</f>
        <v>0</v>
      </c>
      <c r="BJ772" s="17" t="s">
        <v>89</v>
      </c>
      <c r="BK772" s="149">
        <f>ROUND(I772*H772,2)</f>
        <v>0</v>
      </c>
      <c r="BL772" s="17" t="s">
        <v>366</v>
      </c>
      <c r="BM772" s="148" t="s">
        <v>1154</v>
      </c>
    </row>
    <row r="773" spans="2:65" s="1" customFormat="1" ht="11.25">
      <c r="B773" s="32"/>
      <c r="D773" s="150" t="s">
        <v>273</v>
      </c>
      <c r="F773" s="151" t="s">
        <v>1155</v>
      </c>
      <c r="I773" s="152"/>
      <c r="L773" s="32"/>
      <c r="M773" s="153"/>
      <c r="T773" s="56"/>
      <c r="AT773" s="17" t="s">
        <v>273</v>
      </c>
      <c r="AU773" s="17" t="s">
        <v>89</v>
      </c>
    </row>
    <row r="774" spans="2:65" s="11" customFormat="1" ht="22.9" customHeight="1">
      <c r="B774" s="124"/>
      <c r="D774" s="125" t="s">
        <v>75</v>
      </c>
      <c r="E774" s="134" t="s">
        <v>1156</v>
      </c>
      <c r="F774" s="134" t="s">
        <v>1157</v>
      </c>
      <c r="I774" s="127"/>
      <c r="J774" s="135">
        <f>BK774</f>
        <v>0</v>
      </c>
      <c r="L774" s="124"/>
      <c r="M774" s="129"/>
      <c r="P774" s="130">
        <f>SUM(P775:P859)</f>
        <v>0</v>
      </c>
      <c r="R774" s="130">
        <f>SUM(R775:R859)</f>
        <v>6.6115394500000013</v>
      </c>
      <c r="T774" s="131">
        <f>SUM(T775:T859)</f>
        <v>0</v>
      </c>
      <c r="AR774" s="125" t="s">
        <v>89</v>
      </c>
      <c r="AT774" s="132" t="s">
        <v>75</v>
      </c>
      <c r="AU774" s="132" t="s">
        <v>83</v>
      </c>
      <c r="AY774" s="125" t="s">
        <v>264</v>
      </c>
      <c r="BK774" s="133">
        <f>SUM(BK775:BK859)</f>
        <v>0</v>
      </c>
    </row>
    <row r="775" spans="2:65" s="1" customFormat="1" ht="16.5" customHeight="1">
      <c r="B775" s="136"/>
      <c r="C775" s="137" t="s">
        <v>1158</v>
      </c>
      <c r="D775" s="137" t="s">
        <v>266</v>
      </c>
      <c r="E775" s="138" t="s">
        <v>1159</v>
      </c>
      <c r="F775" s="139" t="s">
        <v>1160</v>
      </c>
      <c r="G775" s="140" t="s">
        <v>341</v>
      </c>
      <c r="H775" s="141">
        <v>88.9</v>
      </c>
      <c r="I775" s="142"/>
      <c r="J775" s="143">
        <f>ROUND(I775*H775,2)</f>
        <v>0</v>
      </c>
      <c r="K775" s="139" t="s">
        <v>270</v>
      </c>
      <c r="L775" s="32"/>
      <c r="M775" s="144" t="s">
        <v>1</v>
      </c>
      <c r="N775" s="145" t="s">
        <v>42</v>
      </c>
      <c r="P775" s="146">
        <f>O775*H775</f>
        <v>0</v>
      </c>
      <c r="Q775" s="146">
        <v>0</v>
      </c>
      <c r="R775" s="146">
        <f>Q775*H775</f>
        <v>0</v>
      </c>
      <c r="S775" s="146">
        <v>0</v>
      </c>
      <c r="T775" s="147">
        <f>S775*H775</f>
        <v>0</v>
      </c>
      <c r="AR775" s="148" t="s">
        <v>366</v>
      </c>
      <c r="AT775" s="148" t="s">
        <v>266</v>
      </c>
      <c r="AU775" s="148" t="s">
        <v>89</v>
      </c>
      <c r="AY775" s="17" t="s">
        <v>264</v>
      </c>
      <c r="BE775" s="149">
        <f>IF(N775="základní",J775,0)</f>
        <v>0</v>
      </c>
      <c r="BF775" s="149">
        <f>IF(N775="snížená",J775,0)</f>
        <v>0</v>
      </c>
      <c r="BG775" s="149">
        <f>IF(N775="zákl. přenesená",J775,0)</f>
        <v>0</v>
      </c>
      <c r="BH775" s="149">
        <f>IF(N775="sníž. přenesená",J775,0)</f>
        <v>0</v>
      </c>
      <c r="BI775" s="149">
        <f>IF(N775="nulová",J775,0)</f>
        <v>0</v>
      </c>
      <c r="BJ775" s="17" t="s">
        <v>89</v>
      </c>
      <c r="BK775" s="149">
        <f>ROUND(I775*H775,2)</f>
        <v>0</v>
      </c>
      <c r="BL775" s="17" t="s">
        <v>366</v>
      </c>
      <c r="BM775" s="148" t="s">
        <v>1161</v>
      </c>
    </row>
    <row r="776" spans="2:65" s="1" customFormat="1" ht="11.25">
      <c r="B776" s="32"/>
      <c r="D776" s="150" t="s">
        <v>273</v>
      </c>
      <c r="F776" s="151" t="s">
        <v>1162</v>
      </c>
      <c r="I776" s="152"/>
      <c r="L776" s="32"/>
      <c r="M776" s="153"/>
      <c r="T776" s="56"/>
      <c r="AT776" s="17" t="s">
        <v>273</v>
      </c>
      <c r="AU776" s="17" t="s">
        <v>89</v>
      </c>
    </row>
    <row r="777" spans="2:65" s="12" customFormat="1" ht="11.25">
      <c r="B777" s="156"/>
      <c r="D777" s="154" t="s">
        <v>277</v>
      </c>
      <c r="E777" s="157" t="s">
        <v>1</v>
      </c>
      <c r="F777" s="158" t="s">
        <v>885</v>
      </c>
      <c r="H777" s="159">
        <v>7.9</v>
      </c>
      <c r="I777" s="160"/>
      <c r="L777" s="156"/>
      <c r="M777" s="161"/>
      <c r="T777" s="162"/>
      <c r="AT777" s="157" t="s">
        <v>277</v>
      </c>
      <c r="AU777" s="157" t="s">
        <v>89</v>
      </c>
      <c r="AV777" s="12" t="s">
        <v>89</v>
      </c>
      <c r="AW777" s="12" t="s">
        <v>32</v>
      </c>
      <c r="AX777" s="12" t="s">
        <v>76</v>
      </c>
      <c r="AY777" s="157" t="s">
        <v>264</v>
      </c>
    </row>
    <row r="778" spans="2:65" s="12" customFormat="1" ht="11.25">
      <c r="B778" s="156"/>
      <c r="D778" s="154" t="s">
        <v>277</v>
      </c>
      <c r="E778" s="157" t="s">
        <v>1</v>
      </c>
      <c r="F778" s="158" t="s">
        <v>878</v>
      </c>
      <c r="H778" s="159">
        <v>64.900000000000006</v>
      </c>
      <c r="I778" s="160"/>
      <c r="L778" s="156"/>
      <c r="M778" s="161"/>
      <c r="T778" s="162"/>
      <c r="AT778" s="157" t="s">
        <v>277</v>
      </c>
      <c r="AU778" s="157" t="s">
        <v>89</v>
      </c>
      <c r="AV778" s="12" t="s">
        <v>89</v>
      </c>
      <c r="AW778" s="12" t="s">
        <v>32</v>
      </c>
      <c r="AX778" s="12" t="s">
        <v>76</v>
      </c>
      <c r="AY778" s="157" t="s">
        <v>264</v>
      </c>
    </row>
    <row r="779" spans="2:65" s="12" customFormat="1" ht="11.25">
      <c r="B779" s="156"/>
      <c r="D779" s="154" t="s">
        <v>277</v>
      </c>
      <c r="E779" s="157" t="s">
        <v>1</v>
      </c>
      <c r="F779" s="158" t="s">
        <v>994</v>
      </c>
      <c r="H779" s="159">
        <v>16.100000000000001</v>
      </c>
      <c r="I779" s="160"/>
      <c r="L779" s="156"/>
      <c r="M779" s="161"/>
      <c r="T779" s="162"/>
      <c r="AT779" s="157" t="s">
        <v>277</v>
      </c>
      <c r="AU779" s="157" t="s">
        <v>89</v>
      </c>
      <c r="AV779" s="12" t="s">
        <v>89</v>
      </c>
      <c r="AW779" s="12" t="s">
        <v>32</v>
      </c>
      <c r="AX779" s="12" t="s">
        <v>76</v>
      </c>
      <c r="AY779" s="157" t="s">
        <v>264</v>
      </c>
    </row>
    <row r="780" spans="2:65" s="13" customFormat="1" ht="11.25">
      <c r="B780" s="163"/>
      <c r="D780" s="154" t="s">
        <v>277</v>
      </c>
      <c r="E780" s="164" t="s">
        <v>1</v>
      </c>
      <c r="F780" s="165" t="s">
        <v>279</v>
      </c>
      <c r="H780" s="166">
        <v>88.9</v>
      </c>
      <c r="I780" s="167"/>
      <c r="L780" s="163"/>
      <c r="M780" s="168"/>
      <c r="T780" s="169"/>
      <c r="AT780" s="164" t="s">
        <v>277</v>
      </c>
      <c r="AU780" s="164" t="s">
        <v>89</v>
      </c>
      <c r="AV780" s="13" t="s">
        <v>271</v>
      </c>
      <c r="AW780" s="13" t="s">
        <v>32</v>
      </c>
      <c r="AX780" s="13" t="s">
        <v>83</v>
      </c>
      <c r="AY780" s="164" t="s">
        <v>264</v>
      </c>
    </row>
    <row r="781" spans="2:65" s="1" customFormat="1" ht="16.5" customHeight="1">
      <c r="B781" s="136"/>
      <c r="C781" s="176" t="s">
        <v>1163</v>
      </c>
      <c r="D781" s="176" t="s">
        <v>310</v>
      </c>
      <c r="E781" s="177" t="s">
        <v>1164</v>
      </c>
      <c r="F781" s="178" t="s">
        <v>1165</v>
      </c>
      <c r="G781" s="179" t="s">
        <v>341</v>
      </c>
      <c r="H781" s="180">
        <v>97.79</v>
      </c>
      <c r="I781" s="181"/>
      <c r="J781" s="182">
        <f>ROUND(I781*H781,2)</f>
        <v>0</v>
      </c>
      <c r="K781" s="178" t="s">
        <v>313</v>
      </c>
      <c r="L781" s="183"/>
      <c r="M781" s="184" t="s">
        <v>1</v>
      </c>
      <c r="N781" s="185" t="s">
        <v>42</v>
      </c>
      <c r="P781" s="146">
        <f>O781*H781</f>
        <v>0</v>
      </c>
      <c r="Q781" s="146">
        <v>3.8999999999999999E-4</v>
      </c>
      <c r="R781" s="146">
        <f>Q781*H781</f>
        <v>3.8138100000000001E-2</v>
      </c>
      <c r="S781" s="146">
        <v>0</v>
      </c>
      <c r="T781" s="147">
        <f>S781*H781</f>
        <v>0</v>
      </c>
      <c r="AR781" s="148" t="s">
        <v>468</v>
      </c>
      <c r="AT781" s="148" t="s">
        <v>310</v>
      </c>
      <c r="AU781" s="148" t="s">
        <v>89</v>
      </c>
      <c r="AY781" s="17" t="s">
        <v>264</v>
      </c>
      <c r="BE781" s="149">
        <f>IF(N781="základní",J781,0)</f>
        <v>0</v>
      </c>
      <c r="BF781" s="149">
        <f>IF(N781="snížená",J781,0)</f>
        <v>0</v>
      </c>
      <c r="BG781" s="149">
        <f>IF(N781="zákl. přenesená",J781,0)</f>
        <v>0</v>
      </c>
      <c r="BH781" s="149">
        <f>IF(N781="sníž. přenesená",J781,0)</f>
        <v>0</v>
      </c>
      <c r="BI781" s="149">
        <f>IF(N781="nulová",J781,0)</f>
        <v>0</v>
      </c>
      <c r="BJ781" s="17" t="s">
        <v>89</v>
      </c>
      <c r="BK781" s="149">
        <f>ROUND(I781*H781,2)</f>
        <v>0</v>
      </c>
      <c r="BL781" s="17" t="s">
        <v>366</v>
      </c>
      <c r="BM781" s="148" t="s">
        <v>1166</v>
      </c>
    </row>
    <row r="782" spans="2:65" s="12" customFormat="1" ht="11.25">
      <c r="B782" s="156"/>
      <c r="D782" s="154" t="s">
        <v>277</v>
      </c>
      <c r="F782" s="158" t="s">
        <v>1167</v>
      </c>
      <c r="H782" s="159">
        <v>97.79</v>
      </c>
      <c r="I782" s="160"/>
      <c r="L782" s="156"/>
      <c r="M782" s="161"/>
      <c r="T782" s="162"/>
      <c r="AT782" s="157" t="s">
        <v>277</v>
      </c>
      <c r="AU782" s="157" t="s">
        <v>89</v>
      </c>
      <c r="AV782" s="12" t="s">
        <v>89</v>
      </c>
      <c r="AW782" s="12" t="s">
        <v>3</v>
      </c>
      <c r="AX782" s="12" t="s">
        <v>83</v>
      </c>
      <c r="AY782" s="157" t="s">
        <v>264</v>
      </c>
    </row>
    <row r="783" spans="2:65" s="1" customFormat="1" ht="16.5" customHeight="1">
      <c r="B783" s="136"/>
      <c r="C783" s="137" t="s">
        <v>1168</v>
      </c>
      <c r="D783" s="137" t="s">
        <v>266</v>
      </c>
      <c r="E783" s="138" t="s">
        <v>1159</v>
      </c>
      <c r="F783" s="139" t="s">
        <v>1160</v>
      </c>
      <c r="G783" s="140" t="s">
        <v>341</v>
      </c>
      <c r="H783" s="141">
        <v>300.39999999999998</v>
      </c>
      <c r="I783" s="142"/>
      <c r="J783" s="143">
        <f>ROUND(I783*H783,2)</f>
        <v>0</v>
      </c>
      <c r="K783" s="139" t="s">
        <v>270</v>
      </c>
      <c r="L783" s="32"/>
      <c r="M783" s="144" t="s">
        <v>1</v>
      </c>
      <c r="N783" s="145" t="s">
        <v>42</v>
      </c>
      <c r="P783" s="146">
        <f>O783*H783</f>
        <v>0</v>
      </c>
      <c r="Q783" s="146">
        <v>0</v>
      </c>
      <c r="R783" s="146">
        <f>Q783*H783</f>
        <v>0</v>
      </c>
      <c r="S783" s="146">
        <v>0</v>
      </c>
      <c r="T783" s="147">
        <f>S783*H783</f>
        <v>0</v>
      </c>
      <c r="AR783" s="148" t="s">
        <v>366</v>
      </c>
      <c r="AT783" s="148" t="s">
        <v>266</v>
      </c>
      <c r="AU783" s="148" t="s">
        <v>89</v>
      </c>
      <c r="AY783" s="17" t="s">
        <v>264</v>
      </c>
      <c r="BE783" s="149">
        <f>IF(N783="základní",J783,0)</f>
        <v>0</v>
      </c>
      <c r="BF783" s="149">
        <f>IF(N783="snížená",J783,0)</f>
        <v>0</v>
      </c>
      <c r="BG783" s="149">
        <f>IF(N783="zákl. přenesená",J783,0)</f>
        <v>0</v>
      </c>
      <c r="BH783" s="149">
        <f>IF(N783="sníž. přenesená",J783,0)</f>
        <v>0</v>
      </c>
      <c r="BI783" s="149">
        <f>IF(N783="nulová",J783,0)</f>
        <v>0</v>
      </c>
      <c r="BJ783" s="17" t="s">
        <v>89</v>
      </c>
      <c r="BK783" s="149">
        <f>ROUND(I783*H783,2)</f>
        <v>0</v>
      </c>
      <c r="BL783" s="17" t="s">
        <v>366</v>
      </c>
      <c r="BM783" s="148" t="s">
        <v>1169</v>
      </c>
    </row>
    <row r="784" spans="2:65" s="1" customFormat="1" ht="11.25">
      <c r="B784" s="32"/>
      <c r="D784" s="150" t="s">
        <v>273</v>
      </c>
      <c r="F784" s="151" t="s">
        <v>1162</v>
      </c>
      <c r="I784" s="152"/>
      <c r="L784" s="32"/>
      <c r="M784" s="153"/>
      <c r="T784" s="56"/>
      <c r="AT784" s="17" t="s">
        <v>273</v>
      </c>
      <c r="AU784" s="17" t="s">
        <v>89</v>
      </c>
    </row>
    <row r="785" spans="2:65" s="12" customFormat="1" ht="11.25">
      <c r="B785" s="156"/>
      <c r="D785" s="154" t="s">
        <v>277</v>
      </c>
      <c r="E785" s="157" t="s">
        <v>1</v>
      </c>
      <c r="F785" s="158" t="s">
        <v>885</v>
      </c>
      <c r="H785" s="159">
        <v>7.9</v>
      </c>
      <c r="I785" s="160"/>
      <c r="L785" s="156"/>
      <c r="M785" s="161"/>
      <c r="T785" s="162"/>
      <c r="AT785" s="157" t="s">
        <v>277</v>
      </c>
      <c r="AU785" s="157" t="s">
        <v>89</v>
      </c>
      <c r="AV785" s="12" t="s">
        <v>89</v>
      </c>
      <c r="AW785" s="12" t="s">
        <v>32</v>
      </c>
      <c r="AX785" s="12" t="s">
        <v>76</v>
      </c>
      <c r="AY785" s="157" t="s">
        <v>264</v>
      </c>
    </row>
    <row r="786" spans="2:65" s="12" customFormat="1" ht="11.25">
      <c r="B786" s="156"/>
      <c r="D786" s="154" t="s">
        <v>277</v>
      </c>
      <c r="E786" s="157" t="s">
        <v>1</v>
      </c>
      <c r="F786" s="158" t="s">
        <v>878</v>
      </c>
      <c r="H786" s="159">
        <v>64.900000000000006</v>
      </c>
      <c r="I786" s="160"/>
      <c r="L786" s="156"/>
      <c r="M786" s="161"/>
      <c r="T786" s="162"/>
      <c r="AT786" s="157" t="s">
        <v>277</v>
      </c>
      <c r="AU786" s="157" t="s">
        <v>89</v>
      </c>
      <c r="AV786" s="12" t="s">
        <v>89</v>
      </c>
      <c r="AW786" s="12" t="s">
        <v>32</v>
      </c>
      <c r="AX786" s="12" t="s">
        <v>76</v>
      </c>
      <c r="AY786" s="157" t="s">
        <v>264</v>
      </c>
    </row>
    <row r="787" spans="2:65" s="12" customFormat="1" ht="11.25">
      <c r="B787" s="156"/>
      <c r="D787" s="154" t="s">
        <v>277</v>
      </c>
      <c r="E787" s="157" t="s">
        <v>1</v>
      </c>
      <c r="F787" s="158" t="s">
        <v>886</v>
      </c>
      <c r="H787" s="159">
        <v>56.3</v>
      </c>
      <c r="I787" s="160"/>
      <c r="L787" s="156"/>
      <c r="M787" s="161"/>
      <c r="T787" s="162"/>
      <c r="AT787" s="157" t="s">
        <v>277</v>
      </c>
      <c r="AU787" s="157" t="s">
        <v>89</v>
      </c>
      <c r="AV787" s="12" t="s">
        <v>89</v>
      </c>
      <c r="AW787" s="12" t="s">
        <v>32</v>
      </c>
      <c r="AX787" s="12" t="s">
        <v>76</v>
      </c>
      <c r="AY787" s="157" t="s">
        <v>264</v>
      </c>
    </row>
    <row r="788" spans="2:65" s="12" customFormat="1" ht="11.25">
      <c r="B788" s="156"/>
      <c r="D788" s="154" t="s">
        <v>277</v>
      </c>
      <c r="E788" s="157" t="s">
        <v>1</v>
      </c>
      <c r="F788" s="158" t="s">
        <v>887</v>
      </c>
      <c r="H788" s="159">
        <v>9</v>
      </c>
      <c r="I788" s="160"/>
      <c r="L788" s="156"/>
      <c r="M788" s="161"/>
      <c r="T788" s="162"/>
      <c r="AT788" s="157" t="s">
        <v>277</v>
      </c>
      <c r="AU788" s="157" t="s">
        <v>89</v>
      </c>
      <c r="AV788" s="12" t="s">
        <v>89</v>
      </c>
      <c r="AW788" s="12" t="s">
        <v>32</v>
      </c>
      <c r="AX788" s="12" t="s">
        <v>76</v>
      </c>
      <c r="AY788" s="157" t="s">
        <v>264</v>
      </c>
    </row>
    <row r="789" spans="2:65" s="12" customFormat="1" ht="11.25">
      <c r="B789" s="156"/>
      <c r="D789" s="154" t="s">
        <v>277</v>
      </c>
      <c r="E789" s="157" t="s">
        <v>1</v>
      </c>
      <c r="F789" s="158" t="s">
        <v>879</v>
      </c>
      <c r="H789" s="159">
        <v>162.30000000000001</v>
      </c>
      <c r="I789" s="160"/>
      <c r="L789" s="156"/>
      <c r="M789" s="161"/>
      <c r="T789" s="162"/>
      <c r="AT789" s="157" t="s">
        <v>277</v>
      </c>
      <c r="AU789" s="157" t="s">
        <v>89</v>
      </c>
      <c r="AV789" s="12" t="s">
        <v>89</v>
      </c>
      <c r="AW789" s="12" t="s">
        <v>32</v>
      </c>
      <c r="AX789" s="12" t="s">
        <v>76</v>
      </c>
      <c r="AY789" s="157" t="s">
        <v>264</v>
      </c>
    </row>
    <row r="790" spans="2:65" s="13" customFormat="1" ht="11.25">
      <c r="B790" s="163"/>
      <c r="D790" s="154" t="s">
        <v>277</v>
      </c>
      <c r="E790" s="164" t="s">
        <v>1</v>
      </c>
      <c r="F790" s="165" t="s">
        <v>279</v>
      </c>
      <c r="H790" s="166">
        <v>300.39999999999998</v>
      </c>
      <c r="I790" s="167"/>
      <c r="L790" s="163"/>
      <c r="M790" s="168"/>
      <c r="T790" s="169"/>
      <c r="AT790" s="164" t="s">
        <v>277</v>
      </c>
      <c r="AU790" s="164" t="s">
        <v>89</v>
      </c>
      <c r="AV790" s="13" t="s">
        <v>271</v>
      </c>
      <c r="AW790" s="13" t="s">
        <v>32</v>
      </c>
      <c r="AX790" s="13" t="s">
        <v>83</v>
      </c>
      <c r="AY790" s="164" t="s">
        <v>264</v>
      </c>
    </row>
    <row r="791" spans="2:65" s="1" customFormat="1" ht="16.5" customHeight="1">
      <c r="B791" s="136"/>
      <c r="C791" s="176" t="s">
        <v>1170</v>
      </c>
      <c r="D791" s="176" t="s">
        <v>310</v>
      </c>
      <c r="E791" s="177" t="s">
        <v>1171</v>
      </c>
      <c r="F791" s="178" t="s">
        <v>1172</v>
      </c>
      <c r="G791" s="179" t="s">
        <v>341</v>
      </c>
      <c r="H791" s="180">
        <v>330.44</v>
      </c>
      <c r="I791" s="181"/>
      <c r="J791" s="182">
        <f>ROUND(I791*H791,2)</f>
        <v>0</v>
      </c>
      <c r="K791" s="178" t="s">
        <v>313</v>
      </c>
      <c r="L791" s="183"/>
      <c r="M791" s="184" t="s">
        <v>1</v>
      </c>
      <c r="N791" s="185" t="s">
        <v>42</v>
      </c>
      <c r="P791" s="146">
        <f>O791*H791</f>
        <v>0</v>
      </c>
      <c r="Q791" s="146">
        <v>1.58E-3</v>
      </c>
      <c r="R791" s="146">
        <f>Q791*H791</f>
        <v>0.52209519999999998</v>
      </c>
      <c r="S791" s="146">
        <v>0</v>
      </c>
      <c r="T791" s="147">
        <f>S791*H791</f>
        <v>0</v>
      </c>
      <c r="AR791" s="148" t="s">
        <v>468</v>
      </c>
      <c r="AT791" s="148" t="s">
        <v>310</v>
      </c>
      <c r="AU791" s="148" t="s">
        <v>89</v>
      </c>
      <c r="AY791" s="17" t="s">
        <v>264</v>
      </c>
      <c r="BE791" s="149">
        <f>IF(N791="základní",J791,0)</f>
        <v>0</v>
      </c>
      <c r="BF791" s="149">
        <f>IF(N791="snížená",J791,0)</f>
        <v>0</v>
      </c>
      <c r="BG791" s="149">
        <f>IF(N791="zákl. přenesená",J791,0)</f>
        <v>0</v>
      </c>
      <c r="BH791" s="149">
        <f>IF(N791="sníž. přenesená",J791,0)</f>
        <v>0</v>
      </c>
      <c r="BI791" s="149">
        <f>IF(N791="nulová",J791,0)</f>
        <v>0</v>
      </c>
      <c r="BJ791" s="17" t="s">
        <v>89</v>
      </c>
      <c r="BK791" s="149">
        <f>ROUND(I791*H791,2)</f>
        <v>0</v>
      </c>
      <c r="BL791" s="17" t="s">
        <v>366</v>
      </c>
      <c r="BM791" s="148" t="s">
        <v>1173</v>
      </c>
    </row>
    <row r="792" spans="2:65" s="12" customFormat="1" ht="11.25">
      <c r="B792" s="156"/>
      <c r="D792" s="154" t="s">
        <v>277</v>
      </c>
      <c r="F792" s="158" t="s">
        <v>1174</v>
      </c>
      <c r="H792" s="159">
        <v>330.44</v>
      </c>
      <c r="I792" s="160"/>
      <c r="L792" s="156"/>
      <c r="M792" s="161"/>
      <c r="T792" s="162"/>
      <c r="AT792" s="157" t="s">
        <v>277</v>
      </c>
      <c r="AU792" s="157" t="s">
        <v>89</v>
      </c>
      <c r="AV792" s="12" t="s">
        <v>89</v>
      </c>
      <c r="AW792" s="12" t="s">
        <v>3</v>
      </c>
      <c r="AX792" s="12" t="s">
        <v>83</v>
      </c>
      <c r="AY792" s="157" t="s">
        <v>264</v>
      </c>
    </row>
    <row r="793" spans="2:65" s="1" customFormat="1" ht="16.5" customHeight="1">
      <c r="B793" s="136"/>
      <c r="C793" s="137" t="s">
        <v>1175</v>
      </c>
      <c r="D793" s="137" t="s">
        <v>266</v>
      </c>
      <c r="E793" s="138" t="s">
        <v>1176</v>
      </c>
      <c r="F793" s="139" t="s">
        <v>1177</v>
      </c>
      <c r="G793" s="140" t="s">
        <v>341</v>
      </c>
      <c r="H793" s="141">
        <v>227.6</v>
      </c>
      <c r="I793" s="142"/>
      <c r="J793" s="143">
        <f>ROUND(I793*H793,2)</f>
        <v>0</v>
      </c>
      <c r="K793" s="139" t="s">
        <v>270</v>
      </c>
      <c r="L793" s="32"/>
      <c r="M793" s="144" t="s">
        <v>1</v>
      </c>
      <c r="N793" s="145" t="s">
        <v>42</v>
      </c>
      <c r="P793" s="146">
        <f>O793*H793</f>
        <v>0</v>
      </c>
      <c r="Q793" s="146">
        <v>0</v>
      </c>
      <c r="R793" s="146">
        <f>Q793*H793</f>
        <v>0</v>
      </c>
      <c r="S793" s="146">
        <v>0</v>
      </c>
      <c r="T793" s="147">
        <f>S793*H793</f>
        <v>0</v>
      </c>
      <c r="AR793" s="148" t="s">
        <v>366</v>
      </c>
      <c r="AT793" s="148" t="s">
        <v>266</v>
      </c>
      <c r="AU793" s="148" t="s">
        <v>89</v>
      </c>
      <c r="AY793" s="17" t="s">
        <v>264</v>
      </c>
      <c r="BE793" s="149">
        <f>IF(N793="základní",J793,0)</f>
        <v>0</v>
      </c>
      <c r="BF793" s="149">
        <f>IF(N793="snížená",J793,0)</f>
        <v>0</v>
      </c>
      <c r="BG793" s="149">
        <f>IF(N793="zákl. přenesená",J793,0)</f>
        <v>0</v>
      </c>
      <c r="BH793" s="149">
        <f>IF(N793="sníž. přenesená",J793,0)</f>
        <v>0</v>
      </c>
      <c r="BI793" s="149">
        <f>IF(N793="nulová",J793,0)</f>
        <v>0</v>
      </c>
      <c r="BJ793" s="17" t="s">
        <v>89</v>
      </c>
      <c r="BK793" s="149">
        <f>ROUND(I793*H793,2)</f>
        <v>0</v>
      </c>
      <c r="BL793" s="17" t="s">
        <v>366</v>
      </c>
      <c r="BM793" s="148" t="s">
        <v>1178</v>
      </c>
    </row>
    <row r="794" spans="2:65" s="1" customFormat="1" ht="11.25">
      <c r="B794" s="32"/>
      <c r="D794" s="150" t="s">
        <v>273</v>
      </c>
      <c r="F794" s="151" t="s">
        <v>1179</v>
      </c>
      <c r="I794" s="152"/>
      <c r="L794" s="32"/>
      <c r="M794" s="153"/>
      <c r="T794" s="56"/>
      <c r="AT794" s="17" t="s">
        <v>273</v>
      </c>
      <c r="AU794" s="17" t="s">
        <v>89</v>
      </c>
    </row>
    <row r="795" spans="2:65" s="12" customFormat="1" ht="11.25">
      <c r="B795" s="156"/>
      <c r="D795" s="154" t="s">
        <v>277</v>
      </c>
      <c r="E795" s="157" t="s">
        <v>1</v>
      </c>
      <c r="F795" s="158" t="s">
        <v>886</v>
      </c>
      <c r="H795" s="159">
        <v>56.3</v>
      </c>
      <c r="I795" s="160"/>
      <c r="L795" s="156"/>
      <c r="M795" s="161"/>
      <c r="T795" s="162"/>
      <c r="AT795" s="157" t="s">
        <v>277</v>
      </c>
      <c r="AU795" s="157" t="s">
        <v>89</v>
      </c>
      <c r="AV795" s="12" t="s">
        <v>89</v>
      </c>
      <c r="AW795" s="12" t="s">
        <v>32</v>
      </c>
      <c r="AX795" s="12" t="s">
        <v>76</v>
      </c>
      <c r="AY795" s="157" t="s">
        <v>264</v>
      </c>
    </row>
    <row r="796" spans="2:65" s="12" customFormat="1" ht="11.25">
      <c r="B796" s="156"/>
      <c r="D796" s="154" t="s">
        <v>277</v>
      </c>
      <c r="E796" s="157" t="s">
        <v>1</v>
      </c>
      <c r="F796" s="158" t="s">
        <v>887</v>
      </c>
      <c r="H796" s="159">
        <v>9</v>
      </c>
      <c r="I796" s="160"/>
      <c r="L796" s="156"/>
      <c r="M796" s="161"/>
      <c r="T796" s="162"/>
      <c r="AT796" s="157" t="s">
        <v>277</v>
      </c>
      <c r="AU796" s="157" t="s">
        <v>89</v>
      </c>
      <c r="AV796" s="12" t="s">
        <v>89</v>
      </c>
      <c r="AW796" s="12" t="s">
        <v>32</v>
      </c>
      <c r="AX796" s="12" t="s">
        <v>76</v>
      </c>
      <c r="AY796" s="157" t="s">
        <v>264</v>
      </c>
    </row>
    <row r="797" spans="2:65" s="12" customFormat="1" ht="11.25">
      <c r="B797" s="156"/>
      <c r="D797" s="154" t="s">
        <v>277</v>
      </c>
      <c r="E797" s="157" t="s">
        <v>1</v>
      </c>
      <c r="F797" s="158" t="s">
        <v>879</v>
      </c>
      <c r="H797" s="159">
        <v>162.30000000000001</v>
      </c>
      <c r="I797" s="160"/>
      <c r="L797" s="156"/>
      <c r="M797" s="161"/>
      <c r="T797" s="162"/>
      <c r="AT797" s="157" t="s">
        <v>277</v>
      </c>
      <c r="AU797" s="157" t="s">
        <v>89</v>
      </c>
      <c r="AV797" s="12" t="s">
        <v>89</v>
      </c>
      <c r="AW797" s="12" t="s">
        <v>32</v>
      </c>
      <c r="AX797" s="12" t="s">
        <v>76</v>
      </c>
      <c r="AY797" s="157" t="s">
        <v>264</v>
      </c>
    </row>
    <row r="798" spans="2:65" s="13" customFormat="1" ht="11.25">
      <c r="B798" s="163"/>
      <c r="D798" s="154" t="s">
        <v>277</v>
      </c>
      <c r="E798" s="164" t="s">
        <v>1</v>
      </c>
      <c r="F798" s="165" t="s">
        <v>279</v>
      </c>
      <c r="H798" s="166">
        <v>227.6</v>
      </c>
      <c r="I798" s="167"/>
      <c r="L798" s="163"/>
      <c r="M798" s="168"/>
      <c r="T798" s="169"/>
      <c r="AT798" s="164" t="s">
        <v>277</v>
      </c>
      <c r="AU798" s="164" t="s">
        <v>89</v>
      </c>
      <c r="AV798" s="13" t="s">
        <v>271</v>
      </c>
      <c r="AW798" s="13" t="s">
        <v>32</v>
      </c>
      <c r="AX798" s="13" t="s">
        <v>83</v>
      </c>
      <c r="AY798" s="164" t="s">
        <v>264</v>
      </c>
    </row>
    <row r="799" spans="2:65" s="1" customFormat="1" ht="16.5" customHeight="1">
      <c r="B799" s="136"/>
      <c r="C799" s="176" t="s">
        <v>1180</v>
      </c>
      <c r="D799" s="176" t="s">
        <v>310</v>
      </c>
      <c r="E799" s="177" t="s">
        <v>1181</v>
      </c>
      <c r="F799" s="178" t="s">
        <v>1182</v>
      </c>
      <c r="G799" s="179" t="s">
        <v>341</v>
      </c>
      <c r="H799" s="180">
        <v>500.72</v>
      </c>
      <c r="I799" s="181"/>
      <c r="J799" s="182">
        <f>ROUND(I799*H799,2)</f>
        <v>0</v>
      </c>
      <c r="K799" s="178" t="s">
        <v>313</v>
      </c>
      <c r="L799" s="183"/>
      <c r="M799" s="184" t="s">
        <v>1</v>
      </c>
      <c r="N799" s="185" t="s">
        <v>42</v>
      </c>
      <c r="P799" s="146">
        <f>O799*H799</f>
        <v>0</v>
      </c>
      <c r="Q799" s="146">
        <v>2.0999999999999999E-3</v>
      </c>
      <c r="R799" s="146">
        <f>Q799*H799</f>
        <v>1.051512</v>
      </c>
      <c r="S799" s="146">
        <v>0</v>
      </c>
      <c r="T799" s="147">
        <f>S799*H799</f>
        <v>0</v>
      </c>
      <c r="AR799" s="148" t="s">
        <v>468</v>
      </c>
      <c r="AT799" s="148" t="s">
        <v>310</v>
      </c>
      <c r="AU799" s="148" t="s">
        <v>89</v>
      </c>
      <c r="AY799" s="17" t="s">
        <v>264</v>
      </c>
      <c r="BE799" s="149">
        <f>IF(N799="základní",J799,0)</f>
        <v>0</v>
      </c>
      <c r="BF799" s="149">
        <f>IF(N799="snížená",J799,0)</f>
        <v>0</v>
      </c>
      <c r="BG799" s="149">
        <f>IF(N799="zákl. přenesená",J799,0)</f>
        <v>0</v>
      </c>
      <c r="BH799" s="149">
        <f>IF(N799="sníž. přenesená",J799,0)</f>
        <v>0</v>
      </c>
      <c r="BI799" s="149">
        <f>IF(N799="nulová",J799,0)</f>
        <v>0</v>
      </c>
      <c r="BJ799" s="17" t="s">
        <v>89</v>
      </c>
      <c r="BK799" s="149">
        <f>ROUND(I799*H799,2)</f>
        <v>0</v>
      </c>
      <c r="BL799" s="17" t="s">
        <v>366</v>
      </c>
      <c r="BM799" s="148" t="s">
        <v>1183</v>
      </c>
    </row>
    <row r="800" spans="2:65" s="12" customFormat="1" ht="11.25">
      <c r="B800" s="156"/>
      <c r="D800" s="154" t="s">
        <v>277</v>
      </c>
      <c r="F800" s="158" t="s">
        <v>1184</v>
      </c>
      <c r="H800" s="159">
        <v>500.72</v>
      </c>
      <c r="I800" s="160"/>
      <c r="L800" s="156"/>
      <c r="M800" s="161"/>
      <c r="T800" s="162"/>
      <c r="AT800" s="157" t="s">
        <v>277</v>
      </c>
      <c r="AU800" s="157" t="s">
        <v>89</v>
      </c>
      <c r="AV800" s="12" t="s">
        <v>89</v>
      </c>
      <c r="AW800" s="12" t="s">
        <v>3</v>
      </c>
      <c r="AX800" s="12" t="s">
        <v>83</v>
      </c>
      <c r="AY800" s="157" t="s">
        <v>264</v>
      </c>
    </row>
    <row r="801" spans="2:65" s="1" customFormat="1" ht="16.5" customHeight="1">
      <c r="B801" s="136"/>
      <c r="C801" s="137" t="s">
        <v>1185</v>
      </c>
      <c r="D801" s="137" t="s">
        <v>266</v>
      </c>
      <c r="E801" s="138" t="s">
        <v>1186</v>
      </c>
      <c r="F801" s="139" t="s">
        <v>1187</v>
      </c>
      <c r="G801" s="140" t="s">
        <v>341</v>
      </c>
      <c r="H801" s="141">
        <v>101.4</v>
      </c>
      <c r="I801" s="142"/>
      <c r="J801" s="143">
        <f>ROUND(I801*H801,2)</f>
        <v>0</v>
      </c>
      <c r="K801" s="139" t="s">
        <v>270</v>
      </c>
      <c r="L801" s="32"/>
      <c r="M801" s="144" t="s">
        <v>1</v>
      </c>
      <c r="N801" s="145" t="s">
        <v>42</v>
      </c>
      <c r="P801" s="146">
        <f>O801*H801</f>
        <v>0</v>
      </c>
      <c r="Q801" s="146">
        <v>6.0000000000000001E-3</v>
      </c>
      <c r="R801" s="146">
        <f>Q801*H801</f>
        <v>0.60840000000000005</v>
      </c>
      <c r="S801" s="146">
        <v>0</v>
      </c>
      <c r="T801" s="147">
        <f>S801*H801</f>
        <v>0</v>
      </c>
      <c r="AR801" s="148" t="s">
        <v>366</v>
      </c>
      <c r="AT801" s="148" t="s">
        <v>266</v>
      </c>
      <c r="AU801" s="148" t="s">
        <v>89</v>
      </c>
      <c r="AY801" s="17" t="s">
        <v>264</v>
      </c>
      <c r="BE801" s="149">
        <f>IF(N801="základní",J801,0)</f>
        <v>0</v>
      </c>
      <c r="BF801" s="149">
        <f>IF(N801="snížená",J801,0)</f>
        <v>0</v>
      </c>
      <c r="BG801" s="149">
        <f>IF(N801="zákl. přenesená",J801,0)</f>
        <v>0</v>
      </c>
      <c r="BH801" s="149">
        <f>IF(N801="sníž. přenesená",J801,0)</f>
        <v>0</v>
      </c>
      <c r="BI801" s="149">
        <f>IF(N801="nulová",J801,0)</f>
        <v>0</v>
      </c>
      <c r="BJ801" s="17" t="s">
        <v>89</v>
      </c>
      <c r="BK801" s="149">
        <f>ROUND(I801*H801,2)</f>
        <v>0</v>
      </c>
      <c r="BL801" s="17" t="s">
        <v>366</v>
      </c>
      <c r="BM801" s="148" t="s">
        <v>1188</v>
      </c>
    </row>
    <row r="802" spans="2:65" s="1" customFormat="1" ht="11.25">
      <c r="B802" s="32"/>
      <c r="D802" s="150" t="s">
        <v>273</v>
      </c>
      <c r="F802" s="151" t="s">
        <v>1189</v>
      </c>
      <c r="I802" s="152"/>
      <c r="L802" s="32"/>
      <c r="M802" s="153"/>
      <c r="T802" s="56"/>
      <c r="AT802" s="17" t="s">
        <v>273</v>
      </c>
      <c r="AU802" s="17" t="s">
        <v>89</v>
      </c>
    </row>
    <row r="803" spans="2:65" s="1" customFormat="1" ht="19.5">
      <c r="B803" s="32"/>
      <c r="D803" s="154" t="s">
        <v>275</v>
      </c>
      <c r="F803" s="155" t="s">
        <v>768</v>
      </c>
      <c r="I803" s="152"/>
      <c r="L803" s="32"/>
      <c r="M803" s="153"/>
      <c r="T803" s="56"/>
      <c r="AT803" s="17" t="s">
        <v>275</v>
      </c>
      <c r="AU803" s="17" t="s">
        <v>89</v>
      </c>
    </row>
    <row r="804" spans="2:65" s="12" customFormat="1" ht="11.25">
      <c r="B804" s="156"/>
      <c r="D804" s="154" t="s">
        <v>277</v>
      </c>
      <c r="E804" s="157" t="s">
        <v>1</v>
      </c>
      <c r="F804" s="158" t="s">
        <v>1028</v>
      </c>
      <c r="H804" s="159">
        <v>101.4</v>
      </c>
      <c r="I804" s="160"/>
      <c r="L804" s="156"/>
      <c r="M804" s="161"/>
      <c r="T804" s="162"/>
      <c r="AT804" s="157" t="s">
        <v>277</v>
      </c>
      <c r="AU804" s="157" t="s">
        <v>89</v>
      </c>
      <c r="AV804" s="12" t="s">
        <v>89</v>
      </c>
      <c r="AW804" s="12" t="s">
        <v>32</v>
      </c>
      <c r="AX804" s="12" t="s">
        <v>76</v>
      </c>
      <c r="AY804" s="157" t="s">
        <v>264</v>
      </c>
    </row>
    <row r="805" spans="2:65" s="13" customFormat="1" ht="11.25">
      <c r="B805" s="163"/>
      <c r="D805" s="154" t="s">
        <v>277</v>
      </c>
      <c r="E805" s="164" t="s">
        <v>1</v>
      </c>
      <c r="F805" s="165" t="s">
        <v>279</v>
      </c>
      <c r="H805" s="166">
        <v>101.4</v>
      </c>
      <c r="I805" s="167"/>
      <c r="L805" s="163"/>
      <c r="M805" s="168"/>
      <c r="T805" s="169"/>
      <c r="AT805" s="164" t="s">
        <v>277</v>
      </c>
      <c r="AU805" s="164" t="s">
        <v>89</v>
      </c>
      <c r="AV805" s="13" t="s">
        <v>271</v>
      </c>
      <c r="AW805" s="13" t="s">
        <v>32</v>
      </c>
      <c r="AX805" s="13" t="s">
        <v>83</v>
      </c>
      <c r="AY805" s="164" t="s">
        <v>264</v>
      </c>
    </row>
    <row r="806" spans="2:65" s="1" customFormat="1" ht="16.5" customHeight="1">
      <c r="B806" s="136"/>
      <c r="C806" s="176" t="s">
        <v>1190</v>
      </c>
      <c r="D806" s="176" t="s">
        <v>310</v>
      </c>
      <c r="E806" s="177" t="s">
        <v>1191</v>
      </c>
      <c r="F806" s="178" t="s">
        <v>1192</v>
      </c>
      <c r="G806" s="179" t="s">
        <v>341</v>
      </c>
      <c r="H806" s="180">
        <v>111.54</v>
      </c>
      <c r="I806" s="181"/>
      <c r="J806" s="182">
        <f>ROUND(I806*H806,2)</f>
        <v>0</v>
      </c>
      <c r="K806" s="178" t="s">
        <v>313</v>
      </c>
      <c r="L806" s="183"/>
      <c r="M806" s="184" t="s">
        <v>1</v>
      </c>
      <c r="N806" s="185" t="s">
        <v>42</v>
      </c>
      <c r="P806" s="146">
        <f>O806*H806</f>
        <v>0</v>
      </c>
      <c r="Q806" s="146">
        <v>7.0000000000000001E-3</v>
      </c>
      <c r="R806" s="146">
        <f>Q806*H806</f>
        <v>0.78078000000000003</v>
      </c>
      <c r="S806" s="146">
        <v>0</v>
      </c>
      <c r="T806" s="147">
        <f>S806*H806</f>
        <v>0</v>
      </c>
      <c r="AR806" s="148" t="s">
        <v>468</v>
      </c>
      <c r="AT806" s="148" t="s">
        <v>310</v>
      </c>
      <c r="AU806" s="148" t="s">
        <v>89</v>
      </c>
      <c r="AY806" s="17" t="s">
        <v>264</v>
      </c>
      <c r="BE806" s="149">
        <f>IF(N806="základní",J806,0)</f>
        <v>0</v>
      </c>
      <c r="BF806" s="149">
        <f>IF(N806="snížená",J806,0)</f>
        <v>0</v>
      </c>
      <c r="BG806" s="149">
        <f>IF(N806="zákl. přenesená",J806,0)</f>
        <v>0</v>
      </c>
      <c r="BH806" s="149">
        <f>IF(N806="sníž. přenesená",J806,0)</f>
        <v>0</v>
      </c>
      <c r="BI806" s="149">
        <f>IF(N806="nulová",J806,0)</f>
        <v>0</v>
      </c>
      <c r="BJ806" s="17" t="s">
        <v>89</v>
      </c>
      <c r="BK806" s="149">
        <f>ROUND(I806*H806,2)</f>
        <v>0</v>
      </c>
      <c r="BL806" s="17" t="s">
        <v>366</v>
      </c>
      <c r="BM806" s="148" t="s">
        <v>1193</v>
      </c>
    </row>
    <row r="807" spans="2:65" s="12" customFormat="1" ht="11.25">
      <c r="B807" s="156"/>
      <c r="D807" s="154" t="s">
        <v>277</v>
      </c>
      <c r="F807" s="158" t="s">
        <v>1082</v>
      </c>
      <c r="H807" s="159">
        <v>111.54</v>
      </c>
      <c r="I807" s="160"/>
      <c r="L807" s="156"/>
      <c r="M807" s="161"/>
      <c r="T807" s="162"/>
      <c r="AT807" s="157" t="s">
        <v>277</v>
      </c>
      <c r="AU807" s="157" t="s">
        <v>89</v>
      </c>
      <c r="AV807" s="12" t="s">
        <v>89</v>
      </c>
      <c r="AW807" s="12" t="s">
        <v>3</v>
      </c>
      <c r="AX807" s="12" t="s">
        <v>83</v>
      </c>
      <c r="AY807" s="157" t="s">
        <v>264</v>
      </c>
    </row>
    <row r="808" spans="2:65" s="1" customFormat="1" ht="24.2" customHeight="1">
      <c r="B808" s="136"/>
      <c r="C808" s="137" t="s">
        <v>1194</v>
      </c>
      <c r="D808" s="137" t="s">
        <v>266</v>
      </c>
      <c r="E808" s="138" t="s">
        <v>1195</v>
      </c>
      <c r="F808" s="139" t="s">
        <v>1196</v>
      </c>
      <c r="G808" s="140" t="s">
        <v>341</v>
      </c>
      <c r="H808" s="141">
        <v>179.83500000000001</v>
      </c>
      <c r="I808" s="142"/>
      <c r="J808" s="143">
        <f>ROUND(I808*H808,2)</f>
        <v>0</v>
      </c>
      <c r="K808" s="139" t="s">
        <v>270</v>
      </c>
      <c r="L808" s="32"/>
      <c r="M808" s="144" t="s">
        <v>1</v>
      </c>
      <c r="N808" s="145" t="s">
        <v>42</v>
      </c>
      <c r="P808" s="146">
        <f>O808*H808</f>
        <v>0</v>
      </c>
      <c r="Q808" s="146">
        <v>1.2E-4</v>
      </c>
      <c r="R808" s="146">
        <f>Q808*H808</f>
        <v>2.1580200000000001E-2</v>
      </c>
      <c r="S808" s="146">
        <v>0</v>
      </c>
      <c r="T808" s="147">
        <f>S808*H808</f>
        <v>0</v>
      </c>
      <c r="AR808" s="148" t="s">
        <v>366</v>
      </c>
      <c r="AT808" s="148" t="s">
        <v>266</v>
      </c>
      <c r="AU808" s="148" t="s">
        <v>89</v>
      </c>
      <c r="AY808" s="17" t="s">
        <v>264</v>
      </c>
      <c r="BE808" s="149">
        <f>IF(N808="základní",J808,0)</f>
        <v>0</v>
      </c>
      <c r="BF808" s="149">
        <f>IF(N808="snížená",J808,0)</f>
        <v>0</v>
      </c>
      <c r="BG808" s="149">
        <f>IF(N808="zákl. přenesená",J808,0)</f>
        <v>0</v>
      </c>
      <c r="BH808" s="149">
        <f>IF(N808="sníž. přenesená",J808,0)</f>
        <v>0</v>
      </c>
      <c r="BI808" s="149">
        <f>IF(N808="nulová",J808,0)</f>
        <v>0</v>
      </c>
      <c r="BJ808" s="17" t="s">
        <v>89</v>
      </c>
      <c r="BK808" s="149">
        <f>ROUND(I808*H808,2)</f>
        <v>0</v>
      </c>
      <c r="BL808" s="17" t="s">
        <v>366</v>
      </c>
      <c r="BM808" s="148" t="s">
        <v>1197</v>
      </c>
    </row>
    <row r="809" spans="2:65" s="1" customFormat="1" ht="11.25">
      <c r="B809" s="32"/>
      <c r="D809" s="150" t="s">
        <v>273</v>
      </c>
      <c r="F809" s="151" t="s">
        <v>1198</v>
      </c>
      <c r="I809" s="152"/>
      <c r="L809" s="32"/>
      <c r="M809" s="153"/>
      <c r="T809" s="56"/>
      <c r="AT809" s="17" t="s">
        <v>273</v>
      </c>
      <c r="AU809" s="17" t="s">
        <v>89</v>
      </c>
    </row>
    <row r="810" spans="2:65" s="12" customFormat="1" ht="11.25">
      <c r="B810" s="156"/>
      <c r="D810" s="154" t="s">
        <v>277</v>
      </c>
      <c r="E810" s="157" t="s">
        <v>1</v>
      </c>
      <c r="F810" s="158" t="s">
        <v>1095</v>
      </c>
      <c r="H810" s="159">
        <v>179.83500000000001</v>
      </c>
      <c r="I810" s="160"/>
      <c r="L810" s="156"/>
      <c r="M810" s="161"/>
      <c r="T810" s="162"/>
      <c r="AT810" s="157" t="s">
        <v>277</v>
      </c>
      <c r="AU810" s="157" t="s">
        <v>89</v>
      </c>
      <c r="AV810" s="12" t="s">
        <v>89</v>
      </c>
      <c r="AW810" s="12" t="s">
        <v>32</v>
      </c>
      <c r="AX810" s="12" t="s">
        <v>76</v>
      </c>
      <c r="AY810" s="157" t="s">
        <v>264</v>
      </c>
    </row>
    <row r="811" spans="2:65" s="13" customFormat="1" ht="11.25">
      <c r="B811" s="163"/>
      <c r="D811" s="154" t="s">
        <v>277</v>
      </c>
      <c r="E811" s="164" t="s">
        <v>1</v>
      </c>
      <c r="F811" s="165" t="s">
        <v>279</v>
      </c>
      <c r="H811" s="166">
        <v>179.83500000000001</v>
      </c>
      <c r="I811" s="167"/>
      <c r="L811" s="163"/>
      <c r="M811" s="168"/>
      <c r="T811" s="169"/>
      <c r="AT811" s="164" t="s">
        <v>277</v>
      </c>
      <c r="AU811" s="164" t="s">
        <v>89</v>
      </c>
      <c r="AV811" s="13" t="s">
        <v>271</v>
      </c>
      <c r="AW811" s="13" t="s">
        <v>32</v>
      </c>
      <c r="AX811" s="13" t="s">
        <v>83</v>
      </c>
      <c r="AY811" s="164" t="s">
        <v>264</v>
      </c>
    </row>
    <row r="812" spans="2:65" s="1" customFormat="1" ht="16.5" customHeight="1">
      <c r="B812" s="136"/>
      <c r="C812" s="176" t="s">
        <v>1199</v>
      </c>
      <c r="D812" s="176" t="s">
        <v>310</v>
      </c>
      <c r="E812" s="177" t="s">
        <v>1200</v>
      </c>
      <c r="F812" s="178" t="s">
        <v>1201</v>
      </c>
      <c r="G812" s="179" t="s">
        <v>341</v>
      </c>
      <c r="H812" s="180">
        <v>197.81899999999999</v>
      </c>
      <c r="I812" s="181"/>
      <c r="J812" s="182">
        <f>ROUND(I812*H812,2)</f>
        <v>0</v>
      </c>
      <c r="K812" s="178" t="s">
        <v>313</v>
      </c>
      <c r="L812" s="183"/>
      <c r="M812" s="184" t="s">
        <v>1</v>
      </c>
      <c r="N812" s="185" t="s">
        <v>42</v>
      </c>
      <c r="P812" s="146">
        <f>O812*H812</f>
        <v>0</v>
      </c>
      <c r="Q812" s="146">
        <v>5.4999999999999997E-3</v>
      </c>
      <c r="R812" s="146">
        <f>Q812*H812</f>
        <v>1.0880044999999998</v>
      </c>
      <c r="S812" s="146">
        <v>0</v>
      </c>
      <c r="T812" s="147">
        <f>S812*H812</f>
        <v>0</v>
      </c>
      <c r="AR812" s="148" t="s">
        <v>468</v>
      </c>
      <c r="AT812" s="148" t="s">
        <v>310</v>
      </c>
      <c r="AU812" s="148" t="s">
        <v>89</v>
      </c>
      <c r="AY812" s="17" t="s">
        <v>264</v>
      </c>
      <c r="BE812" s="149">
        <f>IF(N812="základní",J812,0)</f>
        <v>0</v>
      </c>
      <c r="BF812" s="149">
        <f>IF(N812="snížená",J812,0)</f>
        <v>0</v>
      </c>
      <c r="BG812" s="149">
        <f>IF(N812="zákl. přenesená",J812,0)</f>
        <v>0</v>
      </c>
      <c r="BH812" s="149">
        <f>IF(N812="sníž. přenesená",J812,0)</f>
        <v>0</v>
      </c>
      <c r="BI812" s="149">
        <f>IF(N812="nulová",J812,0)</f>
        <v>0</v>
      </c>
      <c r="BJ812" s="17" t="s">
        <v>89</v>
      </c>
      <c r="BK812" s="149">
        <f>ROUND(I812*H812,2)</f>
        <v>0</v>
      </c>
      <c r="BL812" s="17" t="s">
        <v>366</v>
      </c>
      <c r="BM812" s="148" t="s">
        <v>1202</v>
      </c>
    </row>
    <row r="813" spans="2:65" s="12" customFormat="1" ht="11.25">
      <c r="B813" s="156"/>
      <c r="D813" s="154" t="s">
        <v>277</v>
      </c>
      <c r="F813" s="158" t="s">
        <v>1203</v>
      </c>
      <c r="H813" s="159">
        <v>197.81899999999999</v>
      </c>
      <c r="I813" s="160"/>
      <c r="L813" s="156"/>
      <c r="M813" s="161"/>
      <c r="T813" s="162"/>
      <c r="AT813" s="157" t="s">
        <v>277</v>
      </c>
      <c r="AU813" s="157" t="s">
        <v>89</v>
      </c>
      <c r="AV813" s="12" t="s">
        <v>89</v>
      </c>
      <c r="AW813" s="12" t="s">
        <v>3</v>
      </c>
      <c r="AX813" s="12" t="s">
        <v>83</v>
      </c>
      <c r="AY813" s="157" t="s">
        <v>264</v>
      </c>
    </row>
    <row r="814" spans="2:65" s="1" customFormat="1" ht="24.2" customHeight="1">
      <c r="B814" s="136"/>
      <c r="C814" s="137" t="s">
        <v>1204</v>
      </c>
      <c r="D814" s="137" t="s">
        <v>266</v>
      </c>
      <c r="E814" s="138" t="s">
        <v>1205</v>
      </c>
      <c r="F814" s="139" t="s">
        <v>1206</v>
      </c>
      <c r="G814" s="140" t="s">
        <v>341</v>
      </c>
      <c r="H814" s="141">
        <v>179.83500000000001</v>
      </c>
      <c r="I814" s="142"/>
      <c r="J814" s="143">
        <f>ROUND(I814*H814,2)</f>
        <v>0</v>
      </c>
      <c r="K814" s="139" t="s">
        <v>270</v>
      </c>
      <c r="L814" s="32"/>
      <c r="M814" s="144" t="s">
        <v>1</v>
      </c>
      <c r="N814" s="145" t="s">
        <v>42</v>
      </c>
      <c r="P814" s="146">
        <f>O814*H814</f>
        <v>0</v>
      </c>
      <c r="Q814" s="146">
        <v>1.2E-4</v>
      </c>
      <c r="R814" s="146">
        <f>Q814*H814</f>
        <v>2.1580200000000001E-2</v>
      </c>
      <c r="S814" s="146">
        <v>0</v>
      </c>
      <c r="T814" s="147">
        <f>S814*H814</f>
        <v>0</v>
      </c>
      <c r="AR814" s="148" t="s">
        <v>366</v>
      </c>
      <c r="AT814" s="148" t="s">
        <v>266</v>
      </c>
      <c r="AU814" s="148" t="s">
        <v>89</v>
      </c>
      <c r="AY814" s="17" t="s">
        <v>264</v>
      </c>
      <c r="BE814" s="149">
        <f>IF(N814="základní",J814,0)</f>
        <v>0</v>
      </c>
      <c r="BF814" s="149">
        <f>IF(N814="snížená",J814,0)</f>
        <v>0</v>
      </c>
      <c r="BG814" s="149">
        <f>IF(N814="zákl. přenesená",J814,0)</f>
        <v>0</v>
      </c>
      <c r="BH814" s="149">
        <f>IF(N814="sníž. přenesená",J814,0)</f>
        <v>0</v>
      </c>
      <c r="BI814" s="149">
        <f>IF(N814="nulová",J814,0)</f>
        <v>0</v>
      </c>
      <c r="BJ814" s="17" t="s">
        <v>89</v>
      </c>
      <c r="BK814" s="149">
        <f>ROUND(I814*H814,2)</f>
        <v>0</v>
      </c>
      <c r="BL814" s="17" t="s">
        <v>366</v>
      </c>
      <c r="BM814" s="148" t="s">
        <v>1207</v>
      </c>
    </row>
    <row r="815" spans="2:65" s="1" customFormat="1" ht="11.25">
      <c r="B815" s="32"/>
      <c r="D815" s="150" t="s">
        <v>273</v>
      </c>
      <c r="F815" s="151" t="s">
        <v>1208</v>
      </c>
      <c r="I815" s="152"/>
      <c r="L815" s="32"/>
      <c r="M815" s="153"/>
      <c r="T815" s="56"/>
      <c r="AT815" s="17" t="s">
        <v>273</v>
      </c>
      <c r="AU815" s="17" t="s">
        <v>89</v>
      </c>
    </row>
    <row r="816" spans="2:65" s="12" customFormat="1" ht="11.25">
      <c r="B816" s="156"/>
      <c r="D816" s="154" t="s">
        <v>277</v>
      </c>
      <c r="E816" s="157" t="s">
        <v>1</v>
      </c>
      <c r="F816" s="158" t="s">
        <v>1095</v>
      </c>
      <c r="H816" s="159">
        <v>179.83500000000001</v>
      </c>
      <c r="I816" s="160"/>
      <c r="L816" s="156"/>
      <c r="M816" s="161"/>
      <c r="T816" s="162"/>
      <c r="AT816" s="157" t="s">
        <v>277</v>
      </c>
      <c r="AU816" s="157" t="s">
        <v>89</v>
      </c>
      <c r="AV816" s="12" t="s">
        <v>89</v>
      </c>
      <c r="AW816" s="12" t="s">
        <v>32</v>
      </c>
      <c r="AX816" s="12" t="s">
        <v>76</v>
      </c>
      <c r="AY816" s="157" t="s">
        <v>264</v>
      </c>
    </row>
    <row r="817" spans="2:65" s="13" customFormat="1" ht="11.25">
      <c r="B817" s="163"/>
      <c r="D817" s="154" t="s">
        <v>277</v>
      </c>
      <c r="E817" s="164" t="s">
        <v>1</v>
      </c>
      <c r="F817" s="165" t="s">
        <v>279</v>
      </c>
      <c r="H817" s="166">
        <v>179.83500000000001</v>
      </c>
      <c r="I817" s="167"/>
      <c r="L817" s="163"/>
      <c r="M817" s="168"/>
      <c r="T817" s="169"/>
      <c r="AT817" s="164" t="s">
        <v>277</v>
      </c>
      <c r="AU817" s="164" t="s">
        <v>89</v>
      </c>
      <c r="AV817" s="13" t="s">
        <v>271</v>
      </c>
      <c r="AW817" s="13" t="s">
        <v>32</v>
      </c>
      <c r="AX817" s="13" t="s">
        <v>83</v>
      </c>
      <c r="AY817" s="164" t="s">
        <v>264</v>
      </c>
    </row>
    <row r="818" spans="2:65" s="1" customFormat="1" ht="16.5" customHeight="1">
      <c r="B818" s="136"/>
      <c r="C818" s="176" t="s">
        <v>1209</v>
      </c>
      <c r="D818" s="176" t="s">
        <v>310</v>
      </c>
      <c r="E818" s="177" t="s">
        <v>1210</v>
      </c>
      <c r="F818" s="178" t="s">
        <v>1211</v>
      </c>
      <c r="G818" s="179" t="s">
        <v>282</v>
      </c>
      <c r="H818" s="180">
        <v>44.959000000000003</v>
      </c>
      <c r="I818" s="181"/>
      <c r="J818" s="182">
        <f>ROUND(I818*H818,2)</f>
        <v>0</v>
      </c>
      <c r="K818" s="178" t="s">
        <v>313</v>
      </c>
      <c r="L818" s="183"/>
      <c r="M818" s="184" t="s">
        <v>1</v>
      </c>
      <c r="N818" s="185" t="s">
        <v>42</v>
      </c>
      <c r="P818" s="146">
        <f>O818*H818</f>
        <v>0</v>
      </c>
      <c r="Q818" s="146">
        <v>2.5000000000000001E-2</v>
      </c>
      <c r="R818" s="146">
        <f>Q818*H818</f>
        <v>1.1239750000000002</v>
      </c>
      <c r="S818" s="146">
        <v>0</v>
      </c>
      <c r="T818" s="147">
        <f>S818*H818</f>
        <v>0</v>
      </c>
      <c r="AR818" s="148" t="s">
        <v>468</v>
      </c>
      <c r="AT818" s="148" t="s">
        <v>310</v>
      </c>
      <c r="AU818" s="148" t="s">
        <v>89</v>
      </c>
      <c r="AY818" s="17" t="s">
        <v>264</v>
      </c>
      <c r="BE818" s="149">
        <f>IF(N818="základní",J818,0)</f>
        <v>0</v>
      </c>
      <c r="BF818" s="149">
        <f>IF(N818="snížená",J818,0)</f>
        <v>0</v>
      </c>
      <c r="BG818" s="149">
        <f>IF(N818="zákl. přenesená",J818,0)</f>
        <v>0</v>
      </c>
      <c r="BH818" s="149">
        <f>IF(N818="sníž. přenesená",J818,0)</f>
        <v>0</v>
      </c>
      <c r="BI818" s="149">
        <f>IF(N818="nulová",J818,0)</f>
        <v>0</v>
      </c>
      <c r="BJ818" s="17" t="s">
        <v>89</v>
      </c>
      <c r="BK818" s="149">
        <f>ROUND(I818*H818,2)</f>
        <v>0</v>
      </c>
      <c r="BL818" s="17" t="s">
        <v>366</v>
      </c>
      <c r="BM818" s="148" t="s">
        <v>1212</v>
      </c>
    </row>
    <row r="819" spans="2:65" s="12" customFormat="1" ht="11.25">
      <c r="B819" s="156"/>
      <c r="D819" s="154" t="s">
        <v>277</v>
      </c>
      <c r="F819" s="158" t="s">
        <v>1213</v>
      </c>
      <c r="H819" s="159">
        <v>44.959000000000003</v>
      </c>
      <c r="I819" s="160"/>
      <c r="L819" s="156"/>
      <c r="M819" s="161"/>
      <c r="T819" s="162"/>
      <c r="AT819" s="157" t="s">
        <v>277</v>
      </c>
      <c r="AU819" s="157" t="s">
        <v>89</v>
      </c>
      <c r="AV819" s="12" t="s">
        <v>89</v>
      </c>
      <c r="AW819" s="12" t="s">
        <v>3</v>
      </c>
      <c r="AX819" s="12" t="s">
        <v>83</v>
      </c>
      <c r="AY819" s="157" t="s">
        <v>264</v>
      </c>
    </row>
    <row r="820" spans="2:65" s="1" customFormat="1" ht="16.5" customHeight="1">
      <c r="B820" s="136"/>
      <c r="C820" s="137" t="s">
        <v>1214</v>
      </c>
      <c r="D820" s="137" t="s">
        <v>266</v>
      </c>
      <c r="E820" s="138" t="s">
        <v>1215</v>
      </c>
      <c r="F820" s="139" t="s">
        <v>1216</v>
      </c>
      <c r="G820" s="140" t="s">
        <v>428</v>
      </c>
      <c r="H820" s="141">
        <v>54.35</v>
      </c>
      <c r="I820" s="142"/>
      <c r="J820" s="143">
        <f>ROUND(I820*H820,2)</f>
        <v>0</v>
      </c>
      <c r="K820" s="139" t="s">
        <v>270</v>
      </c>
      <c r="L820" s="32"/>
      <c r="M820" s="144" t="s">
        <v>1</v>
      </c>
      <c r="N820" s="145" t="s">
        <v>42</v>
      </c>
      <c r="P820" s="146">
        <f>O820*H820</f>
        <v>0</v>
      </c>
      <c r="Q820" s="146">
        <v>2.4000000000000001E-4</v>
      </c>
      <c r="R820" s="146">
        <f>Q820*H820</f>
        <v>1.3044E-2</v>
      </c>
      <c r="S820" s="146">
        <v>0</v>
      </c>
      <c r="T820" s="147">
        <f>S820*H820</f>
        <v>0</v>
      </c>
      <c r="AR820" s="148" t="s">
        <v>366</v>
      </c>
      <c r="AT820" s="148" t="s">
        <v>266</v>
      </c>
      <c r="AU820" s="148" t="s">
        <v>89</v>
      </c>
      <c r="AY820" s="17" t="s">
        <v>264</v>
      </c>
      <c r="BE820" s="149">
        <f>IF(N820="základní",J820,0)</f>
        <v>0</v>
      </c>
      <c r="BF820" s="149">
        <f>IF(N820="snížená",J820,0)</f>
        <v>0</v>
      </c>
      <c r="BG820" s="149">
        <f>IF(N820="zákl. přenesená",J820,0)</f>
        <v>0</v>
      </c>
      <c r="BH820" s="149">
        <f>IF(N820="sníž. přenesená",J820,0)</f>
        <v>0</v>
      </c>
      <c r="BI820" s="149">
        <f>IF(N820="nulová",J820,0)</f>
        <v>0</v>
      </c>
      <c r="BJ820" s="17" t="s">
        <v>89</v>
      </c>
      <c r="BK820" s="149">
        <f>ROUND(I820*H820,2)</f>
        <v>0</v>
      </c>
      <c r="BL820" s="17" t="s">
        <v>366</v>
      </c>
      <c r="BM820" s="148" t="s">
        <v>1217</v>
      </c>
    </row>
    <row r="821" spans="2:65" s="1" customFormat="1" ht="11.25">
      <c r="B821" s="32"/>
      <c r="D821" s="150" t="s">
        <v>273</v>
      </c>
      <c r="F821" s="151" t="s">
        <v>1218</v>
      </c>
      <c r="I821" s="152"/>
      <c r="L821" s="32"/>
      <c r="M821" s="153"/>
      <c r="T821" s="56"/>
      <c r="AT821" s="17" t="s">
        <v>273</v>
      </c>
      <c r="AU821" s="17" t="s">
        <v>89</v>
      </c>
    </row>
    <row r="822" spans="2:65" s="12" customFormat="1" ht="11.25">
      <c r="B822" s="156"/>
      <c r="D822" s="154" t="s">
        <v>277</v>
      </c>
      <c r="E822" s="157" t="s">
        <v>1</v>
      </c>
      <c r="F822" s="158" t="s">
        <v>1219</v>
      </c>
      <c r="H822" s="159">
        <v>54.35</v>
      </c>
      <c r="I822" s="160"/>
      <c r="L822" s="156"/>
      <c r="M822" s="161"/>
      <c r="T822" s="162"/>
      <c r="AT822" s="157" t="s">
        <v>277</v>
      </c>
      <c r="AU822" s="157" t="s">
        <v>89</v>
      </c>
      <c r="AV822" s="12" t="s">
        <v>89</v>
      </c>
      <c r="AW822" s="12" t="s">
        <v>32</v>
      </c>
      <c r="AX822" s="12" t="s">
        <v>76</v>
      </c>
      <c r="AY822" s="157" t="s">
        <v>264</v>
      </c>
    </row>
    <row r="823" spans="2:65" s="13" customFormat="1" ht="11.25">
      <c r="B823" s="163"/>
      <c r="D823" s="154" t="s">
        <v>277</v>
      </c>
      <c r="E823" s="164" t="s">
        <v>1</v>
      </c>
      <c r="F823" s="165" t="s">
        <v>279</v>
      </c>
      <c r="H823" s="166">
        <v>54.35</v>
      </c>
      <c r="I823" s="167"/>
      <c r="L823" s="163"/>
      <c r="M823" s="168"/>
      <c r="T823" s="169"/>
      <c r="AT823" s="164" t="s">
        <v>277</v>
      </c>
      <c r="AU823" s="164" t="s">
        <v>89</v>
      </c>
      <c r="AV823" s="13" t="s">
        <v>271</v>
      </c>
      <c r="AW823" s="13" t="s">
        <v>32</v>
      </c>
      <c r="AX823" s="13" t="s">
        <v>83</v>
      </c>
      <c r="AY823" s="164" t="s">
        <v>264</v>
      </c>
    </row>
    <row r="824" spans="2:65" s="1" customFormat="1" ht="16.5" customHeight="1">
      <c r="B824" s="136"/>
      <c r="C824" s="176" t="s">
        <v>1220</v>
      </c>
      <c r="D824" s="176" t="s">
        <v>310</v>
      </c>
      <c r="E824" s="177" t="s">
        <v>1221</v>
      </c>
      <c r="F824" s="178" t="s">
        <v>1222</v>
      </c>
      <c r="G824" s="179" t="s">
        <v>282</v>
      </c>
      <c r="H824" s="180">
        <v>2.1739999999999999</v>
      </c>
      <c r="I824" s="181"/>
      <c r="J824" s="182">
        <f>ROUND(I824*H824,2)</f>
        <v>0</v>
      </c>
      <c r="K824" s="178" t="s">
        <v>270</v>
      </c>
      <c r="L824" s="183"/>
      <c r="M824" s="184" t="s">
        <v>1</v>
      </c>
      <c r="N824" s="185" t="s">
        <v>42</v>
      </c>
      <c r="P824" s="146">
        <f>O824*H824</f>
        <v>0</v>
      </c>
      <c r="Q824" s="146">
        <v>0.03</v>
      </c>
      <c r="R824" s="146">
        <f>Q824*H824</f>
        <v>6.522E-2</v>
      </c>
      <c r="S824" s="146">
        <v>0</v>
      </c>
      <c r="T824" s="147">
        <f>S824*H824</f>
        <v>0</v>
      </c>
      <c r="AR824" s="148" t="s">
        <v>468</v>
      </c>
      <c r="AT824" s="148" t="s">
        <v>310</v>
      </c>
      <c r="AU824" s="148" t="s">
        <v>89</v>
      </c>
      <c r="AY824" s="17" t="s">
        <v>264</v>
      </c>
      <c r="BE824" s="149">
        <f>IF(N824="základní",J824,0)</f>
        <v>0</v>
      </c>
      <c r="BF824" s="149">
        <f>IF(N824="snížená",J824,0)</f>
        <v>0</v>
      </c>
      <c r="BG824" s="149">
        <f>IF(N824="zákl. přenesená",J824,0)</f>
        <v>0</v>
      </c>
      <c r="BH824" s="149">
        <f>IF(N824="sníž. přenesená",J824,0)</f>
        <v>0</v>
      </c>
      <c r="BI824" s="149">
        <f>IF(N824="nulová",J824,0)</f>
        <v>0</v>
      </c>
      <c r="BJ824" s="17" t="s">
        <v>89</v>
      </c>
      <c r="BK824" s="149">
        <f>ROUND(I824*H824,2)</f>
        <v>0</v>
      </c>
      <c r="BL824" s="17" t="s">
        <v>366</v>
      </c>
      <c r="BM824" s="148" t="s">
        <v>1223</v>
      </c>
    </row>
    <row r="825" spans="2:65" s="12" customFormat="1" ht="11.25">
      <c r="B825" s="156"/>
      <c r="D825" s="154" t="s">
        <v>277</v>
      </c>
      <c r="F825" s="158" t="s">
        <v>1224</v>
      </c>
      <c r="H825" s="159">
        <v>2.1739999999999999</v>
      </c>
      <c r="I825" s="160"/>
      <c r="L825" s="156"/>
      <c r="M825" s="161"/>
      <c r="T825" s="162"/>
      <c r="AT825" s="157" t="s">
        <v>277</v>
      </c>
      <c r="AU825" s="157" t="s">
        <v>89</v>
      </c>
      <c r="AV825" s="12" t="s">
        <v>89</v>
      </c>
      <c r="AW825" s="12" t="s">
        <v>3</v>
      </c>
      <c r="AX825" s="12" t="s">
        <v>83</v>
      </c>
      <c r="AY825" s="157" t="s">
        <v>264</v>
      </c>
    </row>
    <row r="826" spans="2:65" s="1" customFormat="1" ht="21.75" customHeight="1">
      <c r="B826" s="136"/>
      <c r="C826" s="137" t="s">
        <v>1225</v>
      </c>
      <c r="D826" s="137" t="s">
        <v>266</v>
      </c>
      <c r="E826" s="138" t="s">
        <v>1226</v>
      </c>
      <c r="F826" s="139" t="s">
        <v>1227</v>
      </c>
      <c r="G826" s="140" t="s">
        <v>341</v>
      </c>
      <c r="H826" s="141">
        <v>46.29</v>
      </c>
      <c r="I826" s="142"/>
      <c r="J826" s="143">
        <f>ROUND(I826*H826,2)</f>
        <v>0</v>
      </c>
      <c r="K826" s="139" t="s">
        <v>270</v>
      </c>
      <c r="L826" s="32"/>
      <c r="M826" s="144" t="s">
        <v>1</v>
      </c>
      <c r="N826" s="145" t="s">
        <v>42</v>
      </c>
      <c r="P826" s="146">
        <f>O826*H826</f>
        <v>0</v>
      </c>
      <c r="Q826" s="146">
        <v>1.9000000000000001E-4</v>
      </c>
      <c r="R826" s="146">
        <f>Q826*H826</f>
        <v>8.7951000000000001E-3</v>
      </c>
      <c r="S826" s="146">
        <v>0</v>
      </c>
      <c r="T826" s="147">
        <f>S826*H826</f>
        <v>0</v>
      </c>
      <c r="AR826" s="148" t="s">
        <v>366</v>
      </c>
      <c r="AT826" s="148" t="s">
        <v>266</v>
      </c>
      <c r="AU826" s="148" t="s">
        <v>89</v>
      </c>
      <c r="AY826" s="17" t="s">
        <v>264</v>
      </c>
      <c r="BE826" s="149">
        <f>IF(N826="základní",J826,0)</f>
        <v>0</v>
      </c>
      <c r="BF826" s="149">
        <f>IF(N826="snížená",J826,0)</f>
        <v>0</v>
      </c>
      <c r="BG826" s="149">
        <f>IF(N826="zákl. přenesená",J826,0)</f>
        <v>0</v>
      </c>
      <c r="BH826" s="149">
        <f>IF(N826="sníž. přenesená",J826,0)</f>
        <v>0</v>
      </c>
      <c r="BI826" s="149">
        <f>IF(N826="nulová",J826,0)</f>
        <v>0</v>
      </c>
      <c r="BJ826" s="17" t="s">
        <v>89</v>
      </c>
      <c r="BK826" s="149">
        <f>ROUND(I826*H826,2)</f>
        <v>0</v>
      </c>
      <c r="BL826" s="17" t="s">
        <v>366</v>
      </c>
      <c r="BM826" s="148" t="s">
        <v>1228</v>
      </c>
    </row>
    <row r="827" spans="2:65" s="1" customFormat="1" ht="11.25">
      <c r="B827" s="32"/>
      <c r="D827" s="150" t="s">
        <v>273</v>
      </c>
      <c r="F827" s="151" t="s">
        <v>1229</v>
      </c>
      <c r="I827" s="152"/>
      <c r="L827" s="32"/>
      <c r="M827" s="153"/>
      <c r="T827" s="56"/>
      <c r="AT827" s="17" t="s">
        <v>273</v>
      </c>
      <c r="AU827" s="17" t="s">
        <v>89</v>
      </c>
    </row>
    <row r="828" spans="2:65" s="14" customFormat="1" ht="11.25">
      <c r="B828" s="170"/>
      <c r="D828" s="154" t="s">
        <v>277</v>
      </c>
      <c r="E828" s="171" t="s">
        <v>1</v>
      </c>
      <c r="F828" s="172" t="s">
        <v>1230</v>
      </c>
      <c r="H828" s="171" t="s">
        <v>1</v>
      </c>
      <c r="I828" s="173"/>
      <c r="L828" s="170"/>
      <c r="M828" s="174"/>
      <c r="T828" s="175"/>
      <c r="AT828" s="171" t="s">
        <v>277</v>
      </c>
      <c r="AU828" s="171" t="s">
        <v>89</v>
      </c>
      <c r="AV828" s="14" t="s">
        <v>83</v>
      </c>
      <c r="AW828" s="14" t="s">
        <v>32</v>
      </c>
      <c r="AX828" s="14" t="s">
        <v>76</v>
      </c>
      <c r="AY828" s="171" t="s">
        <v>264</v>
      </c>
    </row>
    <row r="829" spans="2:65" s="12" customFormat="1" ht="11.25">
      <c r="B829" s="156"/>
      <c r="D829" s="154" t="s">
        <v>277</v>
      </c>
      <c r="E829" s="157" t="s">
        <v>1</v>
      </c>
      <c r="F829" s="158" t="s">
        <v>1231</v>
      </c>
      <c r="H829" s="159">
        <v>32.61</v>
      </c>
      <c r="I829" s="160"/>
      <c r="L829" s="156"/>
      <c r="M829" s="161"/>
      <c r="T829" s="162"/>
      <c r="AT829" s="157" t="s">
        <v>277</v>
      </c>
      <c r="AU829" s="157" t="s">
        <v>89</v>
      </c>
      <c r="AV829" s="12" t="s">
        <v>89</v>
      </c>
      <c r="AW829" s="12" t="s">
        <v>32</v>
      </c>
      <c r="AX829" s="12" t="s">
        <v>76</v>
      </c>
      <c r="AY829" s="157" t="s">
        <v>264</v>
      </c>
    </row>
    <row r="830" spans="2:65" s="12" customFormat="1" ht="11.25">
      <c r="B830" s="156"/>
      <c r="D830" s="154" t="s">
        <v>277</v>
      </c>
      <c r="E830" s="157" t="s">
        <v>1</v>
      </c>
      <c r="F830" s="158" t="s">
        <v>1232</v>
      </c>
      <c r="H830" s="159">
        <v>13.68</v>
      </c>
      <c r="I830" s="160"/>
      <c r="L830" s="156"/>
      <c r="M830" s="161"/>
      <c r="T830" s="162"/>
      <c r="AT830" s="157" t="s">
        <v>277</v>
      </c>
      <c r="AU830" s="157" t="s">
        <v>89</v>
      </c>
      <c r="AV830" s="12" t="s">
        <v>89</v>
      </c>
      <c r="AW830" s="12" t="s">
        <v>32</v>
      </c>
      <c r="AX830" s="12" t="s">
        <v>76</v>
      </c>
      <c r="AY830" s="157" t="s">
        <v>264</v>
      </c>
    </row>
    <row r="831" spans="2:65" s="13" customFormat="1" ht="11.25">
      <c r="B831" s="163"/>
      <c r="D831" s="154" t="s">
        <v>277</v>
      </c>
      <c r="E831" s="164" t="s">
        <v>1</v>
      </c>
      <c r="F831" s="165" t="s">
        <v>279</v>
      </c>
      <c r="H831" s="166">
        <v>46.29</v>
      </c>
      <c r="I831" s="167"/>
      <c r="L831" s="163"/>
      <c r="M831" s="168"/>
      <c r="T831" s="169"/>
      <c r="AT831" s="164" t="s">
        <v>277</v>
      </c>
      <c r="AU831" s="164" t="s">
        <v>89</v>
      </c>
      <c r="AV831" s="13" t="s">
        <v>271</v>
      </c>
      <c r="AW831" s="13" t="s">
        <v>32</v>
      </c>
      <c r="AX831" s="13" t="s">
        <v>83</v>
      </c>
      <c r="AY831" s="164" t="s">
        <v>264</v>
      </c>
    </row>
    <row r="832" spans="2:65" s="1" customFormat="1" ht="16.5" customHeight="1">
      <c r="B832" s="136"/>
      <c r="C832" s="176" t="s">
        <v>1233</v>
      </c>
      <c r="D832" s="176" t="s">
        <v>310</v>
      </c>
      <c r="E832" s="177" t="s">
        <v>1234</v>
      </c>
      <c r="F832" s="178" t="s">
        <v>1235</v>
      </c>
      <c r="G832" s="179" t="s">
        <v>282</v>
      </c>
      <c r="H832" s="180">
        <v>6.5970000000000004</v>
      </c>
      <c r="I832" s="181"/>
      <c r="J832" s="182">
        <f>ROUND(I832*H832,2)</f>
        <v>0</v>
      </c>
      <c r="K832" s="178" t="s">
        <v>313</v>
      </c>
      <c r="L832" s="183"/>
      <c r="M832" s="184" t="s">
        <v>1</v>
      </c>
      <c r="N832" s="185" t="s">
        <v>42</v>
      </c>
      <c r="P832" s="146">
        <f>O832*H832</f>
        <v>0</v>
      </c>
      <c r="Q832" s="146">
        <v>0.03</v>
      </c>
      <c r="R832" s="146">
        <f>Q832*H832</f>
        <v>0.19791</v>
      </c>
      <c r="S832" s="146">
        <v>0</v>
      </c>
      <c r="T832" s="147">
        <f>S832*H832</f>
        <v>0</v>
      </c>
      <c r="AR832" s="148" t="s">
        <v>468</v>
      </c>
      <c r="AT832" s="148" t="s">
        <v>310</v>
      </c>
      <c r="AU832" s="148" t="s">
        <v>89</v>
      </c>
      <c r="AY832" s="17" t="s">
        <v>264</v>
      </c>
      <c r="BE832" s="149">
        <f>IF(N832="základní",J832,0)</f>
        <v>0</v>
      </c>
      <c r="BF832" s="149">
        <f>IF(N832="snížená",J832,0)</f>
        <v>0</v>
      </c>
      <c r="BG832" s="149">
        <f>IF(N832="zákl. přenesená",J832,0)</f>
        <v>0</v>
      </c>
      <c r="BH832" s="149">
        <f>IF(N832="sníž. přenesená",J832,0)</f>
        <v>0</v>
      </c>
      <c r="BI832" s="149">
        <f>IF(N832="nulová",J832,0)</f>
        <v>0</v>
      </c>
      <c r="BJ832" s="17" t="s">
        <v>89</v>
      </c>
      <c r="BK832" s="149">
        <f>ROUND(I832*H832,2)</f>
        <v>0</v>
      </c>
      <c r="BL832" s="17" t="s">
        <v>366</v>
      </c>
      <c r="BM832" s="148" t="s">
        <v>1236</v>
      </c>
    </row>
    <row r="833" spans="2:65" s="14" customFormat="1" ht="11.25">
      <c r="B833" s="170"/>
      <c r="D833" s="154" t="s">
        <v>277</v>
      </c>
      <c r="E833" s="171" t="s">
        <v>1</v>
      </c>
      <c r="F833" s="172" t="s">
        <v>1230</v>
      </c>
      <c r="H833" s="171" t="s">
        <v>1</v>
      </c>
      <c r="I833" s="173"/>
      <c r="L833" s="170"/>
      <c r="M833" s="174"/>
      <c r="T833" s="175"/>
      <c r="AT833" s="171" t="s">
        <v>277</v>
      </c>
      <c r="AU833" s="171" t="s">
        <v>89</v>
      </c>
      <c r="AV833" s="14" t="s">
        <v>83</v>
      </c>
      <c r="AW833" s="14" t="s">
        <v>32</v>
      </c>
      <c r="AX833" s="14" t="s">
        <v>76</v>
      </c>
      <c r="AY833" s="171" t="s">
        <v>264</v>
      </c>
    </row>
    <row r="834" spans="2:65" s="12" customFormat="1" ht="11.25">
      <c r="B834" s="156"/>
      <c r="D834" s="154" t="s">
        <v>277</v>
      </c>
      <c r="E834" s="157" t="s">
        <v>1</v>
      </c>
      <c r="F834" s="158" t="s">
        <v>1237</v>
      </c>
      <c r="H834" s="159">
        <v>3.5870000000000002</v>
      </c>
      <c r="I834" s="160"/>
      <c r="L834" s="156"/>
      <c r="M834" s="161"/>
      <c r="T834" s="162"/>
      <c r="AT834" s="157" t="s">
        <v>277</v>
      </c>
      <c r="AU834" s="157" t="s">
        <v>89</v>
      </c>
      <c r="AV834" s="12" t="s">
        <v>89</v>
      </c>
      <c r="AW834" s="12" t="s">
        <v>32</v>
      </c>
      <c r="AX834" s="12" t="s">
        <v>76</v>
      </c>
      <c r="AY834" s="157" t="s">
        <v>264</v>
      </c>
    </row>
    <row r="835" spans="2:65" s="12" customFormat="1" ht="11.25">
      <c r="B835" s="156"/>
      <c r="D835" s="154" t="s">
        <v>277</v>
      </c>
      <c r="E835" s="157" t="s">
        <v>1</v>
      </c>
      <c r="F835" s="158" t="s">
        <v>1238</v>
      </c>
      <c r="H835" s="159">
        <v>3.01</v>
      </c>
      <c r="I835" s="160"/>
      <c r="L835" s="156"/>
      <c r="M835" s="161"/>
      <c r="T835" s="162"/>
      <c r="AT835" s="157" t="s">
        <v>277</v>
      </c>
      <c r="AU835" s="157" t="s">
        <v>89</v>
      </c>
      <c r="AV835" s="12" t="s">
        <v>89</v>
      </c>
      <c r="AW835" s="12" t="s">
        <v>32</v>
      </c>
      <c r="AX835" s="12" t="s">
        <v>76</v>
      </c>
      <c r="AY835" s="157" t="s">
        <v>264</v>
      </c>
    </row>
    <row r="836" spans="2:65" s="13" customFormat="1" ht="11.25">
      <c r="B836" s="163"/>
      <c r="D836" s="154" t="s">
        <v>277</v>
      </c>
      <c r="E836" s="164" t="s">
        <v>1</v>
      </c>
      <c r="F836" s="165" t="s">
        <v>279</v>
      </c>
      <c r="H836" s="166">
        <v>6.5970000000000004</v>
      </c>
      <c r="I836" s="167"/>
      <c r="L836" s="163"/>
      <c r="M836" s="168"/>
      <c r="T836" s="169"/>
      <c r="AT836" s="164" t="s">
        <v>277</v>
      </c>
      <c r="AU836" s="164" t="s">
        <v>89</v>
      </c>
      <c r="AV836" s="13" t="s">
        <v>271</v>
      </c>
      <c r="AW836" s="13" t="s">
        <v>32</v>
      </c>
      <c r="AX836" s="13" t="s">
        <v>83</v>
      </c>
      <c r="AY836" s="164" t="s">
        <v>264</v>
      </c>
    </row>
    <row r="837" spans="2:65" s="1" customFormat="1" ht="24.2" customHeight="1">
      <c r="B837" s="136"/>
      <c r="C837" s="137" t="s">
        <v>1239</v>
      </c>
      <c r="D837" s="137" t="s">
        <v>266</v>
      </c>
      <c r="E837" s="138" t="s">
        <v>1240</v>
      </c>
      <c r="F837" s="139" t="s">
        <v>1241</v>
      </c>
      <c r="G837" s="140" t="s">
        <v>341</v>
      </c>
      <c r="H837" s="141">
        <v>182.17500000000001</v>
      </c>
      <c r="I837" s="142"/>
      <c r="J837" s="143">
        <f>ROUND(I837*H837,2)</f>
        <v>0</v>
      </c>
      <c r="K837" s="139" t="s">
        <v>270</v>
      </c>
      <c r="L837" s="32"/>
      <c r="M837" s="144" t="s">
        <v>1</v>
      </c>
      <c r="N837" s="145" t="s">
        <v>42</v>
      </c>
      <c r="P837" s="146">
        <f>O837*H837</f>
        <v>0</v>
      </c>
      <c r="Q837" s="146">
        <v>1.6000000000000001E-4</v>
      </c>
      <c r="R837" s="146">
        <f>Q837*H837</f>
        <v>2.9148000000000004E-2</v>
      </c>
      <c r="S837" s="146">
        <v>0</v>
      </c>
      <c r="T837" s="147">
        <f>S837*H837</f>
        <v>0</v>
      </c>
      <c r="AR837" s="148" t="s">
        <v>366</v>
      </c>
      <c r="AT837" s="148" t="s">
        <v>266</v>
      </c>
      <c r="AU837" s="148" t="s">
        <v>89</v>
      </c>
      <c r="AY837" s="17" t="s">
        <v>264</v>
      </c>
      <c r="BE837" s="149">
        <f>IF(N837="základní",J837,0)</f>
        <v>0</v>
      </c>
      <c r="BF837" s="149">
        <f>IF(N837="snížená",J837,0)</f>
        <v>0</v>
      </c>
      <c r="BG837" s="149">
        <f>IF(N837="zákl. přenesená",J837,0)</f>
        <v>0</v>
      </c>
      <c r="BH837" s="149">
        <f>IF(N837="sníž. přenesená",J837,0)</f>
        <v>0</v>
      </c>
      <c r="BI837" s="149">
        <f>IF(N837="nulová",J837,0)</f>
        <v>0</v>
      </c>
      <c r="BJ837" s="17" t="s">
        <v>89</v>
      </c>
      <c r="BK837" s="149">
        <f>ROUND(I837*H837,2)</f>
        <v>0</v>
      </c>
      <c r="BL837" s="17" t="s">
        <v>366</v>
      </c>
      <c r="BM837" s="148" t="s">
        <v>1242</v>
      </c>
    </row>
    <row r="838" spans="2:65" s="1" customFormat="1" ht="11.25">
      <c r="B838" s="32"/>
      <c r="D838" s="150" t="s">
        <v>273</v>
      </c>
      <c r="F838" s="151" t="s">
        <v>1243</v>
      </c>
      <c r="I838" s="152"/>
      <c r="L838" s="32"/>
      <c r="M838" s="153"/>
      <c r="T838" s="56"/>
      <c r="AT838" s="17" t="s">
        <v>273</v>
      </c>
      <c r="AU838" s="17" t="s">
        <v>89</v>
      </c>
    </row>
    <row r="839" spans="2:65" s="12" customFormat="1" ht="11.25">
      <c r="B839" s="156"/>
      <c r="D839" s="154" t="s">
        <v>277</v>
      </c>
      <c r="E839" s="157" t="s">
        <v>1</v>
      </c>
      <c r="F839" s="158" t="s">
        <v>1123</v>
      </c>
      <c r="H839" s="159">
        <v>182.17500000000001</v>
      </c>
      <c r="I839" s="160"/>
      <c r="L839" s="156"/>
      <c r="M839" s="161"/>
      <c r="T839" s="162"/>
      <c r="AT839" s="157" t="s">
        <v>277</v>
      </c>
      <c r="AU839" s="157" t="s">
        <v>89</v>
      </c>
      <c r="AV839" s="12" t="s">
        <v>89</v>
      </c>
      <c r="AW839" s="12" t="s">
        <v>32</v>
      </c>
      <c r="AX839" s="12" t="s">
        <v>76</v>
      </c>
      <c r="AY839" s="157" t="s">
        <v>264</v>
      </c>
    </row>
    <row r="840" spans="2:65" s="13" customFormat="1" ht="11.25">
      <c r="B840" s="163"/>
      <c r="D840" s="154" t="s">
        <v>277</v>
      </c>
      <c r="E840" s="164" t="s">
        <v>1</v>
      </c>
      <c r="F840" s="165" t="s">
        <v>279</v>
      </c>
      <c r="H840" s="166">
        <v>182.17500000000001</v>
      </c>
      <c r="I840" s="167"/>
      <c r="L840" s="163"/>
      <c r="M840" s="168"/>
      <c r="T840" s="169"/>
      <c r="AT840" s="164" t="s">
        <v>277</v>
      </c>
      <c r="AU840" s="164" t="s">
        <v>89</v>
      </c>
      <c r="AV840" s="13" t="s">
        <v>271</v>
      </c>
      <c r="AW840" s="13" t="s">
        <v>32</v>
      </c>
      <c r="AX840" s="13" t="s">
        <v>83</v>
      </c>
      <c r="AY840" s="164" t="s">
        <v>264</v>
      </c>
    </row>
    <row r="841" spans="2:65" s="1" customFormat="1" ht="16.5" customHeight="1">
      <c r="B841" s="136"/>
      <c r="C841" s="176" t="s">
        <v>1244</v>
      </c>
      <c r="D841" s="176" t="s">
        <v>310</v>
      </c>
      <c r="E841" s="177" t="s">
        <v>1245</v>
      </c>
      <c r="F841" s="178" t="s">
        <v>1246</v>
      </c>
      <c r="G841" s="179" t="s">
        <v>341</v>
      </c>
      <c r="H841" s="180">
        <v>200.393</v>
      </c>
      <c r="I841" s="181"/>
      <c r="J841" s="182">
        <f>ROUND(I841*H841,2)</f>
        <v>0</v>
      </c>
      <c r="K841" s="178" t="s">
        <v>313</v>
      </c>
      <c r="L841" s="183"/>
      <c r="M841" s="184" t="s">
        <v>1</v>
      </c>
      <c r="N841" s="185" t="s">
        <v>42</v>
      </c>
      <c r="P841" s="146">
        <f>O841*H841</f>
        <v>0</v>
      </c>
      <c r="Q841" s="146">
        <v>4.7999999999999996E-3</v>
      </c>
      <c r="R841" s="146">
        <f>Q841*H841</f>
        <v>0.96188639999999992</v>
      </c>
      <c r="S841" s="146">
        <v>0</v>
      </c>
      <c r="T841" s="147">
        <f>S841*H841</f>
        <v>0</v>
      </c>
      <c r="AR841" s="148" t="s">
        <v>468</v>
      </c>
      <c r="AT841" s="148" t="s">
        <v>310</v>
      </c>
      <c r="AU841" s="148" t="s">
        <v>89</v>
      </c>
      <c r="AY841" s="17" t="s">
        <v>264</v>
      </c>
      <c r="BE841" s="149">
        <f>IF(N841="základní",J841,0)</f>
        <v>0</v>
      </c>
      <c r="BF841" s="149">
        <f>IF(N841="snížená",J841,0)</f>
        <v>0</v>
      </c>
      <c r="BG841" s="149">
        <f>IF(N841="zákl. přenesená",J841,0)</f>
        <v>0</v>
      </c>
      <c r="BH841" s="149">
        <f>IF(N841="sníž. přenesená",J841,0)</f>
        <v>0</v>
      </c>
      <c r="BI841" s="149">
        <f>IF(N841="nulová",J841,0)</f>
        <v>0</v>
      </c>
      <c r="BJ841" s="17" t="s">
        <v>89</v>
      </c>
      <c r="BK841" s="149">
        <f>ROUND(I841*H841,2)</f>
        <v>0</v>
      </c>
      <c r="BL841" s="17" t="s">
        <v>366</v>
      </c>
      <c r="BM841" s="148" t="s">
        <v>1247</v>
      </c>
    </row>
    <row r="842" spans="2:65" s="12" customFormat="1" ht="11.25">
      <c r="B842" s="156"/>
      <c r="D842" s="154" t="s">
        <v>277</v>
      </c>
      <c r="F842" s="158" t="s">
        <v>1248</v>
      </c>
      <c r="H842" s="159">
        <v>200.393</v>
      </c>
      <c r="I842" s="160"/>
      <c r="L842" s="156"/>
      <c r="M842" s="161"/>
      <c r="T842" s="162"/>
      <c r="AT842" s="157" t="s">
        <v>277</v>
      </c>
      <c r="AU842" s="157" t="s">
        <v>89</v>
      </c>
      <c r="AV842" s="12" t="s">
        <v>89</v>
      </c>
      <c r="AW842" s="12" t="s">
        <v>3</v>
      </c>
      <c r="AX842" s="12" t="s">
        <v>83</v>
      </c>
      <c r="AY842" s="157" t="s">
        <v>264</v>
      </c>
    </row>
    <row r="843" spans="2:65" s="1" customFormat="1" ht="16.5" customHeight="1">
      <c r="B843" s="136"/>
      <c r="C843" s="137" t="s">
        <v>1249</v>
      </c>
      <c r="D843" s="137" t="s">
        <v>266</v>
      </c>
      <c r="E843" s="138" t="s">
        <v>1250</v>
      </c>
      <c r="F843" s="139" t="s">
        <v>1251</v>
      </c>
      <c r="G843" s="140" t="s">
        <v>341</v>
      </c>
      <c r="H843" s="141">
        <v>182.17500000000001</v>
      </c>
      <c r="I843" s="142"/>
      <c r="J843" s="143">
        <f>ROUND(I843*H843,2)</f>
        <v>0</v>
      </c>
      <c r="K843" s="139" t="s">
        <v>270</v>
      </c>
      <c r="L843" s="32"/>
      <c r="M843" s="144" t="s">
        <v>1</v>
      </c>
      <c r="N843" s="145" t="s">
        <v>42</v>
      </c>
      <c r="P843" s="146">
        <f>O843*H843</f>
        <v>0</v>
      </c>
      <c r="Q843" s="146">
        <v>1.0000000000000001E-5</v>
      </c>
      <c r="R843" s="146">
        <f>Q843*H843</f>
        <v>1.8217500000000002E-3</v>
      </c>
      <c r="S843" s="146">
        <v>0</v>
      </c>
      <c r="T843" s="147">
        <f>S843*H843</f>
        <v>0</v>
      </c>
      <c r="AR843" s="148" t="s">
        <v>366</v>
      </c>
      <c r="AT843" s="148" t="s">
        <v>266</v>
      </c>
      <c r="AU843" s="148" t="s">
        <v>89</v>
      </c>
      <c r="AY843" s="17" t="s">
        <v>264</v>
      </c>
      <c r="BE843" s="149">
        <f>IF(N843="základní",J843,0)</f>
        <v>0</v>
      </c>
      <c r="BF843" s="149">
        <f>IF(N843="snížená",J843,0)</f>
        <v>0</v>
      </c>
      <c r="BG843" s="149">
        <f>IF(N843="zákl. přenesená",J843,0)</f>
        <v>0</v>
      </c>
      <c r="BH843" s="149">
        <f>IF(N843="sníž. přenesená",J843,0)</f>
        <v>0</v>
      </c>
      <c r="BI843" s="149">
        <f>IF(N843="nulová",J843,0)</f>
        <v>0</v>
      </c>
      <c r="BJ843" s="17" t="s">
        <v>89</v>
      </c>
      <c r="BK843" s="149">
        <f>ROUND(I843*H843,2)</f>
        <v>0</v>
      </c>
      <c r="BL843" s="17" t="s">
        <v>366</v>
      </c>
      <c r="BM843" s="148" t="s">
        <v>1252</v>
      </c>
    </row>
    <row r="844" spans="2:65" s="1" customFormat="1" ht="11.25">
      <c r="B844" s="32"/>
      <c r="D844" s="150" t="s">
        <v>273</v>
      </c>
      <c r="F844" s="151" t="s">
        <v>1253</v>
      </c>
      <c r="I844" s="152"/>
      <c r="L844" s="32"/>
      <c r="M844" s="153"/>
      <c r="T844" s="56"/>
      <c r="AT844" s="17" t="s">
        <v>273</v>
      </c>
      <c r="AU844" s="17" t="s">
        <v>89</v>
      </c>
    </row>
    <row r="845" spans="2:65" s="12" customFormat="1" ht="11.25">
      <c r="B845" s="156"/>
      <c r="D845" s="154" t="s">
        <v>277</v>
      </c>
      <c r="E845" s="157" t="s">
        <v>1</v>
      </c>
      <c r="F845" s="158" t="s">
        <v>1123</v>
      </c>
      <c r="H845" s="159">
        <v>182.17500000000001</v>
      </c>
      <c r="I845" s="160"/>
      <c r="L845" s="156"/>
      <c r="M845" s="161"/>
      <c r="T845" s="162"/>
      <c r="AT845" s="157" t="s">
        <v>277</v>
      </c>
      <c r="AU845" s="157" t="s">
        <v>89</v>
      </c>
      <c r="AV845" s="12" t="s">
        <v>89</v>
      </c>
      <c r="AW845" s="12" t="s">
        <v>32</v>
      </c>
      <c r="AX845" s="12" t="s">
        <v>76</v>
      </c>
      <c r="AY845" s="157" t="s">
        <v>264</v>
      </c>
    </row>
    <row r="846" spans="2:65" s="13" customFormat="1" ht="11.25">
      <c r="B846" s="163"/>
      <c r="D846" s="154" t="s">
        <v>277</v>
      </c>
      <c r="E846" s="164" t="s">
        <v>1</v>
      </c>
      <c r="F846" s="165" t="s">
        <v>279</v>
      </c>
      <c r="H846" s="166">
        <v>182.17500000000001</v>
      </c>
      <c r="I846" s="167"/>
      <c r="L846" s="163"/>
      <c r="M846" s="168"/>
      <c r="T846" s="169"/>
      <c r="AT846" s="164" t="s">
        <v>277</v>
      </c>
      <c r="AU846" s="164" t="s">
        <v>89</v>
      </c>
      <c r="AV846" s="13" t="s">
        <v>271</v>
      </c>
      <c r="AW846" s="13" t="s">
        <v>32</v>
      </c>
      <c r="AX846" s="13" t="s">
        <v>83</v>
      </c>
      <c r="AY846" s="164" t="s">
        <v>264</v>
      </c>
    </row>
    <row r="847" spans="2:65" s="1" customFormat="1" ht="16.5" customHeight="1">
      <c r="B847" s="136"/>
      <c r="C847" s="176" t="s">
        <v>1254</v>
      </c>
      <c r="D847" s="176" t="s">
        <v>310</v>
      </c>
      <c r="E847" s="177" t="s">
        <v>1255</v>
      </c>
      <c r="F847" s="178" t="s">
        <v>1256</v>
      </c>
      <c r="G847" s="179" t="s">
        <v>341</v>
      </c>
      <c r="H847" s="180">
        <v>212.32499999999999</v>
      </c>
      <c r="I847" s="181"/>
      <c r="J847" s="182">
        <f>ROUND(I847*H847,2)</f>
        <v>0</v>
      </c>
      <c r="K847" s="178" t="s">
        <v>313</v>
      </c>
      <c r="L847" s="183"/>
      <c r="M847" s="184" t="s">
        <v>1</v>
      </c>
      <c r="N847" s="185" t="s">
        <v>42</v>
      </c>
      <c r="P847" s="146">
        <f>O847*H847</f>
        <v>0</v>
      </c>
      <c r="Q847" s="146">
        <v>1.6000000000000001E-4</v>
      </c>
      <c r="R847" s="146">
        <f>Q847*H847</f>
        <v>3.3972000000000002E-2</v>
      </c>
      <c r="S847" s="146">
        <v>0</v>
      </c>
      <c r="T847" s="147">
        <f>S847*H847</f>
        <v>0</v>
      </c>
      <c r="AR847" s="148" t="s">
        <v>468</v>
      </c>
      <c r="AT847" s="148" t="s">
        <v>310</v>
      </c>
      <c r="AU847" s="148" t="s">
        <v>89</v>
      </c>
      <c r="AY847" s="17" t="s">
        <v>264</v>
      </c>
      <c r="BE847" s="149">
        <f>IF(N847="základní",J847,0)</f>
        <v>0</v>
      </c>
      <c r="BF847" s="149">
        <f>IF(N847="snížená",J847,0)</f>
        <v>0</v>
      </c>
      <c r="BG847" s="149">
        <f>IF(N847="zákl. přenesená",J847,0)</f>
        <v>0</v>
      </c>
      <c r="BH847" s="149">
        <f>IF(N847="sníž. přenesená",J847,0)</f>
        <v>0</v>
      </c>
      <c r="BI847" s="149">
        <f>IF(N847="nulová",J847,0)</f>
        <v>0</v>
      </c>
      <c r="BJ847" s="17" t="s">
        <v>89</v>
      </c>
      <c r="BK847" s="149">
        <f>ROUND(I847*H847,2)</f>
        <v>0</v>
      </c>
      <c r="BL847" s="17" t="s">
        <v>366</v>
      </c>
      <c r="BM847" s="148" t="s">
        <v>1257</v>
      </c>
    </row>
    <row r="848" spans="2:65" s="12" customFormat="1" ht="11.25">
      <c r="B848" s="156"/>
      <c r="D848" s="154" t="s">
        <v>277</v>
      </c>
      <c r="F848" s="158" t="s">
        <v>1128</v>
      </c>
      <c r="H848" s="159">
        <v>212.32499999999999</v>
      </c>
      <c r="I848" s="160"/>
      <c r="L848" s="156"/>
      <c r="M848" s="161"/>
      <c r="T848" s="162"/>
      <c r="AT848" s="157" t="s">
        <v>277</v>
      </c>
      <c r="AU848" s="157" t="s">
        <v>89</v>
      </c>
      <c r="AV848" s="12" t="s">
        <v>89</v>
      </c>
      <c r="AW848" s="12" t="s">
        <v>3</v>
      </c>
      <c r="AX848" s="12" t="s">
        <v>83</v>
      </c>
      <c r="AY848" s="157" t="s">
        <v>264</v>
      </c>
    </row>
    <row r="849" spans="2:65" s="1" customFormat="1" ht="24.2" customHeight="1">
      <c r="B849" s="136"/>
      <c r="C849" s="137" t="s">
        <v>1258</v>
      </c>
      <c r="D849" s="137" t="s">
        <v>266</v>
      </c>
      <c r="E849" s="138" t="s">
        <v>1259</v>
      </c>
      <c r="F849" s="139" t="s">
        <v>1260</v>
      </c>
      <c r="G849" s="140" t="s">
        <v>341</v>
      </c>
      <c r="H849" s="141">
        <v>363.97500000000002</v>
      </c>
      <c r="I849" s="142"/>
      <c r="J849" s="143">
        <f>ROUND(I849*H849,2)</f>
        <v>0</v>
      </c>
      <c r="K849" s="139" t="s">
        <v>313</v>
      </c>
      <c r="L849" s="32"/>
      <c r="M849" s="144" t="s">
        <v>1</v>
      </c>
      <c r="N849" s="145" t="s">
        <v>42</v>
      </c>
      <c r="P849" s="146">
        <f>O849*H849</f>
        <v>0</v>
      </c>
      <c r="Q849" s="146">
        <v>1.2E-4</v>
      </c>
      <c r="R849" s="146">
        <f>Q849*H849</f>
        <v>4.3677000000000001E-2</v>
      </c>
      <c r="S849" s="146">
        <v>0</v>
      </c>
      <c r="T849" s="147">
        <f>S849*H849</f>
        <v>0</v>
      </c>
      <c r="AR849" s="148" t="s">
        <v>366</v>
      </c>
      <c r="AT849" s="148" t="s">
        <v>266</v>
      </c>
      <c r="AU849" s="148" t="s">
        <v>89</v>
      </c>
      <c r="AY849" s="17" t="s">
        <v>264</v>
      </c>
      <c r="BE849" s="149">
        <f>IF(N849="základní",J849,0)</f>
        <v>0</v>
      </c>
      <c r="BF849" s="149">
        <f>IF(N849="snížená",J849,0)</f>
        <v>0</v>
      </c>
      <c r="BG849" s="149">
        <f>IF(N849="zákl. přenesená",J849,0)</f>
        <v>0</v>
      </c>
      <c r="BH849" s="149">
        <f>IF(N849="sníž. přenesená",J849,0)</f>
        <v>0</v>
      </c>
      <c r="BI849" s="149">
        <f>IF(N849="nulová",J849,0)</f>
        <v>0</v>
      </c>
      <c r="BJ849" s="17" t="s">
        <v>89</v>
      </c>
      <c r="BK849" s="149">
        <f>ROUND(I849*H849,2)</f>
        <v>0</v>
      </c>
      <c r="BL849" s="17" t="s">
        <v>366</v>
      </c>
      <c r="BM849" s="148" t="s">
        <v>1261</v>
      </c>
    </row>
    <row r="850" spans="2:65" s="1" customFormat="1" ht="78">
      <c r="B850" s="32"/>
      <c r="D850" s="154" t="s">
        <v>275</v>
      </c>
      <c r="F850" s="155" t="s">
        <v>1262</v>
      </c>
      <c r="I850" s="152"/>
      <c r="L850" s="32"/>
      <c r="M850" s="153"/>
      <c r="T850" s="56"/>
      <c r="AT850" s="17" t="s">
        <v>275</v>
      </c>
      <c r="AU850" s="17" t="s">
        <v>89</v>
      </c>
    </row>
    <row r="851" spans="2:65" s="12" customFormat="1" ht="11.25">
      <c r="B851" s="156"/>
      <c r="D851" s="154" t="s">
        <v>277</v>
      </c>
      <c r="E851" s="157" t="s">
        <v>1</v>
      </c>
      <c r="F851" s="158" t="s">
        <v>1263</v>
      </c>
      <c r="H851" s="159">
        <v>9.0850000000000009</v>
      </c>
      <c r="I851" s="160"/>
      <c r="L851" s="156"/>
      <c r="M851" s="161"/>
      <c r="T851" s="162"/>
      <c r="AT851" s="157" t="s">
        <v>277</v>
      </c>
      <c r="AU851" s="157" t="s">
        <v>89</v>
      </c>
      <c r="AV851" s="12" t="s">
        <v>89</v>
      </c>
      <c r="AW851" s="12" t="s">
        <v>32</v>
      </c>
      <c r="AX851" s="12" t="s">
        <v>76</v>
      </c>
      <c r="AY851" s="157" t="s">
        <v>264</v>
      </c>
    </row>
    <row r="852" spans="2:65" s="12" customFormat="1" ht="11.25">
      <c r="B852" s="156"/>
      <c r="D852" s="154" t="s">
        <v>277</v>
      </c>
      <c r="E852" s="157" t="s">
        <v>1</v>
      </c>
      <c r="F852" s="158" t="s">
        <v>1264</v>
      </c>
      <c r="H852" s="159">
        <v>74.635000000000005</v>
      </c>
      <c r="I852" s="160"/>
      <c r="L852" s="156"/>
      <c r="M852" s="161"/>
      <c r="T852" s="162"/>
      <c r="AT852" s="157" t="s">
        <v>277</v>
      </c>
      <c r="AU852" s="157" t="s">
        <v>89</v>
      </c>
      <c r="AV852" s="12" t="s">
        <v>89</v>
      </c>
      <c r="AW852" s="12" t="s">
        <v>32</v>
      </c>
      <c r="AX852" s="12" t="s">
        <v>76</v>
      </c>
      <c r="AY852" s="157" t="s">
        <v>264</v>
      </c>
    </row>
    <row r="853" spans="2:65" s="12" customFormat="1" ht="11.25">
      <c r="B853" s="156"/>
      <c r="D853" s="154" t="s">
        <v>277</v>
      </c>
      <c r="E853" s="157" t="s">
        <v>1</v>
      </c>
      <c r="F853" s="158" t="s">
        <v>1265</v>
      </c>
      <c r="H853" s="159">
        <v>18.515000000000001</v>
      </c>
      <c r="I853" s="160"/>
      <c r="L853" s="156"/>
      <c r="M853" s="161"/>
      <c r="T853" s="162"/>
      <c r="AT853" s="157" t="s">
        <v>277</v>
      </c>
      <c r="AU853" s="157" t="s">
        <v>89</v>
      </c>
      <c r="AV853" s="12" t="s">
        <v>89</v>
      </c>
      <c r="AW853" s="12" t="s">
        <v>32</v>
      </c>
      <c r="AX853" s="12" t="s">
        <v>76</v>
      </c>
      <c r="AY853" s="157" t="s">
        <v>264</v>
      </c>
    </row>
    <row r="854" spans="2:65" s="12" customFormat="1" ht="11.25">
      <c r="B854" s="156"/>
      <c r="D854" s="154" t="s">
        <v>277</v>
      </c>
      <c r="E854" s="157" t="s">
        <v>1</v>
      </c>
      <c r="F854" s="158" t="s">
        <v>1266</v>
      </c>
      <c r="H854" s="159">
        <v>64.745000000000005</v>
      </c>
      <c r="I854" s="160"/>
      <c r="L854" s="156"/>
      <c r="M854" s="161"/>
      <c r="T854" s="162"/>
      <c r="AT854" s="157" t="s">
        <v>277</v>
      </c>
      <c r="AU854" s="157" t="s">
        <v>89</v>
      </c>
      <c r="AV854" s="12" t="s">
        <v>89</v>
      </c>
      <c r="AW854" s="12" t="s">
        <v>32</v>
      </c>
      <c r="AX854" s="12" t="s">
        <v>76</v>
      </c>
      <c r="AY854" s="157" t="s">
        <v>264</v>
      </c>
    </row>
    <row r="855" spans="2:65" s="12" customFormat="1" ht="11.25">
      <c r="B855" s="156"/>
      <c r="D855" s="154" t="s">
        <v>277</v>
      </c>
      <c r="E855" s="157" t="s">
        <v>1</v>
      </c>
      <c r="F855" s="158" t="s">
        <v>1267</v>
      </c>
      <c r="H855" s="159">
        <v>10.35</v>
      </c>
      <c r="I855" s="160"/>
      <c r="L855" s="156"/>
      <c r="M855" s="161"/>
      <c r="T855" s="162"/>
      <c r="AT855" s="157" t="s">
        <v>277</v>
      </c>
      <c r="AU855" s="157" t="s">
        <v>89</v>
      </c>
      <c r="AV855" s="12" t="s">
        <v>89</v>
      </c>
      <c r="AW855" s="12" t="s">
        <v>32</v>
      </c>
      <c r="AX855" s="12" t="s">
        <v>76</v>
      </c>
      <c r="AY855" s="157" t="s">
        <v>264</v>
      </c>
    </row>
    <row r="856" spans="2:65" s="12" customFormat="1" ht="11.25">
      <c r="B856" s="156"/>
      <c r="D856" s="154" t="s">
        <v>277</v>
      </c>
      <c r="E856" s="157" t="s">
        <v>1</v>
      </c>
      <c r="F856" s="158" t="s">
        <v>1268</v>
      </c>
      <c r="H856" s="159">
        <v>186.64500000000001</v>
      </c>
      <c r="I856" s="160"/>
      <c r="L856" s="156"/>
      <c r="M856" s="161"/>
      <c r="T856" s="162"/>
      <c r="AT856" s="157" t="s">
        <v>277</v>
      </c>
      <c r="AU856" s="157" t="s">
        <v>89</v>
      </c>
      <c r="AV856" s="12" t="s">
        <v>89</v>
      </c>
      <c r="AW856" s="12" t="s">
        <v>32</v>
      </c>
      <c r="AX856" s="12" t="s">
        <v>76</v>
      </c>
      <c r="AY856" s="157" t="s">
        <v>264</v>
      </c>
    </row>
    <row r="857" spans="2:65" s="13" customFormat="1" ht="11.25">
      <c r="B857" s="163"/>
      <c r="D857" s="154" t="s">
        <v>277</v>
      </c>
      <c r="E857" s="164" t="s">
        <v>1</v>
      </c>
      <c r="F857" s="165" t="s">
        <v>279</v>
      </c>
      <c r="H857" s="166">
        <v>363.97500000000002</v>
      </c>
      <c r="I857" s="167"/>
      <c r="L857" s="163"/>
      <c r="M857" s="168"/>
      <c r="T857" s="169"/>
      <c r="AT857" s="164" t="s">
        <v>277</v>
      </c>
      <c r="AU857" s="164" t="s">
        <v>89</v>
      </c>
      <c r="AV857" s="13" t="s">
        <v>271</v>
      </c>
      <c r="AW857" s="13" t="s">
        <v>32</v>
      </c>
      <c r="AX857" s="13" t="s">
        <v>83</v>
      </c>
      <c r="AY857" s="164" t="s">
        <v>264</v>
      </c>
    </row>
    <row r="858" spans="2:65" s="1" customFormat="1" ht="21.75" customHeight="1">
      <c r="B858" s="136"/>
      <c r="C858" s="137" t="s">
        <v>1269</v>
      </c>
      <c r="D858" s="137" t="s">
        <v>266</v>
      </c>
      <c r="E858" s="138" t="s">
        <v>1270</v>
      </c>
      <c r="F858" s="139" t="s">
        <v>1271</v>
      </c>
      <c r="G858" s="140" t="s">
        <v>319</v>
      </c>
      <c r="H858" s="141">
        <v>6.6120000000000001</v>
      </c>
      <c r="I858" s="142"/>
      <c r="J858" s="143">
        <f>ROUND(I858*H858,2)</f>
        <v>0</v>
      </c>
      <c r="K858" s="139" t="s">
        <v>270</v>
      </c>
      <c r="L858" s="32"/>
      <c r="M858" s="144" t="s">
        <v>1</v>
      </c>
      <c r="N858" s="145" t="s">
        <v>42</v>
      </c>
      <c r="P858" s="146">
        <f>O858*H858</f>
        <v>0</v>
      </c>
      <c r="Q858" s="146">
        <v>0</v>
      </c>
      <c r="R858" s="146">
        <f>Q858*H858</f>
        <v>0</v>
      </c>
      <c r="S858" s="146">
        <v>0</v>
      </c>
      <c r="T858" s="147">
        <f>S858*H858</f>
        <v>0</v>
      </c>
      <c r="AR858" s="148" t="s">
        <v>366</v>
      </c>
      <c r="AT858" s="148" t="s">
        <v>266</v>
      </c>
      <c r="AU858" s="148" t="s">
        <v>89</v>
      </c>
      <c r="AY858" s="17" t="s">
        <v>264</v>
      </c>
      <c r="BE858" s="149">
        <f>IF(N858="základní",J858,0)</f>
        <v>0</v>
      </c>
      <c r="BF858" s="149">
        <f>IF(N858="snížená",J858,0)</f>
        <v>0</v>
      </c>
      <c r="BG858" s="149">
        <f>IF(N858="zákl. přenesená",J858,0)</f>
        <v>0</v>
      </c>
      <c r="BH858" s="149">
        <f>IF(N858="sníž. přenesená",J858,0)</f>
        <v>0</v>
      </c>
      <c r="BI858" s="149">
        <f>IF(N858="nulová",J858,0)</f>
        <v>0</v>
      </c>
      <c r="BJ858" s="17" t="s">
        <v>89</v>
      </c>
      <c r="BK858" s="149">
        <f>ROUND(I858*H858,2)</f>
        <v>0</v>
      </c>
      <c r="BL858" s="17" t="s">
        <v>366</v>
      </c>
      <c r="BM858" s="148" t="s">
        <v>1272</v>
      </c>
    </row>
    <row r="859" spans="2:65" s="1" customFormat="1" ht="11.25">
      <c r="B859" s="32"/>
      <c r="D859" s="150" t="s">
        <v>273</v>
      </c>
      <c r="F859" s="151" t="s">
        <v>1273</v>
      </c>
      <c r="I859" s="152"/>
      <c r="L859" s="32"/>
      <c r="M859" s="153"/>
      <c r="T859" s="56"/>
      <c r="AT859" s="17" t="s">
        <v>273</v>
      </c>
      <c r="AU859" s="17" t="s">
        <v>89</v>
      </c>
    </row>
    <row r="860" spans="2:65" s="11" customFormat="1" ht="22.9" customHeight="1">
      <c r="B860" s="124"/>
      <c r="D860" s="125" t="s">
        <v>75</v>
      </c>
      <c r="E860" s="134" t="s">
        <v>1274</v>
      </c>
      <c r="F860" s="134" t="s">
        <v>1275</v>
      </c>
      <c r="I860" s="127"/>
      <c r="J860" s="135">
        <f>BK860</f>
        <v>0</v>
      </c>
      <c r="L860" s="124"/>
      <c r="M860" s="129"/>
      <c r="P860" s="130">
        <f>SUM(P861:P900)</f>
        <v>0</v>
      </c>
      <c r="R860" s="130">
        <f>SUM(R861:R900)</f>
        <v>15.17738181</v>
      </c>
      <c r="T860" s="131">
        <f>SUM(T861:T900)</f>
        <v>0</v>
      </c>
      <c r="AR860" s="125" t="s">
        <v>89</v>
      </c>
      <c r="AT860" s="132" t="s">
        <v>75</v>
      </c>
      <c r="AU860" s="132" t="s">
        <v>83</v>
      </c>
      <c r="AY860" s="125" t="s">
        <v>264</v>
      </c>
      <c r="BK860" s="133">
        <f>SUM(BK861:BK900)</f>
        <v>0</v>
      </c>
    </row>
    <row r="861" spans="2:65" s="1" customFormat="1" ht="16.5" customHeight="1">
      <c r="B861" s="136"/>
      <c r="C861" s="137" t="s">
        <v>1276</v>
      </c>
      <c r="D861" s="137" t="s">
        <v>266</v>
      </c>
      <c r="E861" s="138" t="s">
        <v>1277</v>
      </c>
      <c r="F861" s="139" t="s">
        <v>1278</v>
      </c>
      <c r="G861" s="140" t="s">
        <v>282</v>
      </c>
      <c r="H861" s="141">
        <v>1.159</v>
      </c>
      <c r="I861" s="142"/>
      <c r="J861" s="143">
        <f>ROUND(I861*H861,2)</f>
        <v>0</v>
      </c>
      <c r="K861" s="139" t="s">
        <v>313</v>
      </c>
      <c r="L861" s="32"/>
      <c r="M861" s="144" t="s">
        <v>1</v>
      </c>
      <c r="N861" s="145" t="s">
        <v>42</v>
      </c>
      <c r="P861" s="146">
        <f>O861*H861</f>
        <v>0</v>
      </c>
      <c r="Q861" s="146">
        <v>1</v>
      </c>
      <c r="R861" s="146">
        <f>Q861*H861</f>
        <v>1.159</v>
      </c>
      <c r="S861" s="146">
        <v>0</v>
      </c>
      <c r="T861" s="147">
        <f>S861*H861</f>
        <v>0</v>
      </c>
      <c r="AR861" s="148" t="s">
        <v>366</v>
      </c>
      <c r="AT861" s="148" t="s">
        <v>266</v>
      </c>
      <c r="AU861" s="148" t="s">
        <v>89</v>
      </c>
      <c r="AY861" s="17" t="s">
        <v>264</v>
      </c>
      <c r="BE861" s="149">
        <f>IF(N861="základní",J861,0)</f>
        <v>0</v>
      </c>
      <c r="BF861" s="149">
        <f>IF(N861="snížená",J861,0)</f>
        <v>0</v>
      </c>
      <c r="BG861" s="149">
        <f>IF(N861="zákl. přenesená",J861,0)</f>
        <v>0</v>
      </c>
      <c r="BH861" s="149">
        <f>IF(N861="sníž. přenesená",J861,0)</f>
        <v>0</v>
      </c>
      <c r="BI861" s="149">
        <f>IF(N861="nulová",J861,0)</f>
        <v>0</v>
      </c>
      <c r="BJ861" s="17" t="s">
        <v>89</v>
      </c>
      <c r="BK861" s="149">
        <f>ROUND(I861*H861,2)</f>
        <v>0</v>
      </c>
      <c r="BL861" s="17" t="s">
        <v>366</v>
      </c>
      <c r="BM861" s="148" t="s">
        <v>1279</v>
      </c>
    </row>
    <row r="862" spans="2:65" s="1" customFormat="1" ht="146.25">
      <c r="B862" s="32"/>
      <c r="D862" s="154" t="s">
        <v>275</v>
      </c>
      <c r="F862" s="155" t="s">
        <v>1280</v>
      </c>
      <c r="I862" s="152"/>
      <c r="L862" s="32"/>
      <c r="M862" s="153"/>
      <c r="T862" s="56"/>
      <c r="AT862" s="17" t="s">
        <v>275</v>
      </c>
      <c r="AU862" s="17" t="s">
        <v>89</v>
      </c>
    </row>
    <row r="863" spans="2:65" s="12" customFormat="1" ht="11.25">
      <c r="B863" s="156"/>
      <c r="D863" s="154" t="s">
        <v>277</v>
      </c>
      <c r="E863" s="157" t="s">
        <v>1</v>
      </c>
      <c r="F863" s="158" t="s">
        <v>1281</v>
      </c>
      <c r="H863" s="159">
        <v>0.96599999999999997</v>
      </c>
      <c r="I863" s="160"/>
      <c r="L863" s="156"/>
      <c r="M863" s="161"/>
      <c r="T863" s="162"/>
      <c r="AT863" s="157" t="s">
        <v>277</v>
      </c>
      <c r="AU863" s="157" t="s">
        <v>89</v>
      </c>
      <c r="AV863" s="12" t="s">
        <v>89</v>
      </c>
      <c r="AW863" s="12" t="s">
        <v>32</v>
      </c>
      <c r="AX863" s="12" t="s">
        <v>76</v>
      </c>
      <c r="AY863" s="157" t="s">
        <v>264</v>
      </c>
    </row>
    <row r="864" spans="2:65" s="15" customFormat="1" ht="11.25">
      <c r="B864" s="186"/>
      <c r="D864" s="154" t="s">
        <v>277</v>
      </c>
      <c r="E864" s="187" t="s">
        <v>1</v>
      </c>
      <c r="F864" s="188" t="s">
        <v>416</v>
      </c>
      <c r="H864" s="189">
        <v>0.96599999999999997</v>
      </c>
      <c r="I864" s="190"/>
      <c r="L864" s="186"/>
      <c r="M864" s="191"/>
      <c r="T864" s="192"/>
      <c r="AT864" s="187" t="s">
        <v>277</v>
      </c>
      <c r="AU864" s="187" t="s">
        <v>89</v>
      </c>
      <c r="AV864" s="15" t="s">
        <v>96</v>
      </c>
      <c r="AW864" s="15" t="s">
        <v>32</v>
      </c>
      <c r="AX864" s="15" t="s">
        <v>76</v>
      </c>
      <c r="AY864" s="187" t="s">
        <v>264</v>
      </c>
    </row>
    <row r="865" spans="2:65" s="12" customFormat="1" ht="11.25">
      <c r="B865" s="156"/>
      <c r="D865" s="154" t="s">
        <v>277</v>
      </c>
      <c r="E865" s="157" t="s">
        <v>1</v>
      </c>
      <c r="F865" s="158" t="s">
        <v>1282</v>
      </c>
      <c r="H865" s="159">
        <v>0.193</v>
      </c>
      <c r="I865" s="160"/>
      <c r="L865" s="156"/>
      <c r="M865" s="161"/>
      <c r="T865" s="162"/>
      <c r="AT865" s="157" t="s">
        <v>277</v>
      </c>
      <c r="AU865" s="157" t="s">
        <v>89</v>
      </c>
      <c r="AV865" s="12" t="s">
        <v>89</v>
      </c>
      <c r="AW865" s="12" t="s">
        <v>32</v>
      </c>
      <c r="AX865" s="12" t="s">
        <v>76</v>
      </c>
      <c r="AY865" s="157" t="s">
        <v>264</v>
      </c>
    </row>
    <row r="866" spans="2:65" s="13" customFormat="1" ht="11.25">
      <c r="B866" s="163"/>
      <c r="D866" s="154" t="s">
        <v>277</v>
      </c>
      <c r="E866" s="164" t="s">
        <v>1</v>
      </c>
      <c r="F866" s="165" t="s">
        <v>279</v>
      </c>
      <c r="H866" s="166">
        <v>1.159</v>
      </c>
      <c r="I866" s="167"/>
      <c r="L866" s="163"/>
      <c r="M866" s="168"/>
      <c r="T866" s="169"/>
      <c r="AT866" s="164" t="s">
        <v>277</v>
      </c>
      <c r="AU866" s="164" t="s">
        <v>89</v>
      </c>
      <c r="AV866" s="13" t="s">
        <v>271</v>
      </c>
      <c r="AW866" s="13" t="s">
        <v>32</v>
      </c>
      <c r="AX866" s="13" t="s">
        <v>83</v>
      </c>
      <c r="AY866" s="164" t="s">
        <v>264</v>
      </c>
    </row>
    <row r="867" spans="2:65" s="1" customFormat="1" ht="16.5" customHeight="1">
      <c r="B867" s="136"/>
      <c r="C867" s="137" t="s">
        <v>1283</v>
      </c>
      <c r="D867" s="137" t="s">
        <v>266</v>
      </c>
      <c r="E867" s="138" t="s">
        <v>1284</v>
      </c>
      <c r="F867" s="139" t="s">
        <v>1285</v>
      </c>
      <c r="G867" s="140" t="s">
        <v>282</v>
      </c>
      <c r="H867" s="141">
        <v>6.6529999999999996</v>
      </c>
      <c r="I867" s="142"/>
      <c r="J867" s="143">
        <f>ROUND(I867*H867,2)</f>
        <v>0</v>
      </c>
      <c r="K867" s="139" t="s">
        <v>313</v>
      </c>
      <c r="L867" s="32"/>
      <c r="M867" s="144" t="s">
        <v>1</v>
      </c>
      <c r="N867" s="145" t="s">
        <v>42</v>
      </c>
      <c r="P867" s="146">
        <f>O867*H867</f>
        <v>0</v>
      </c>
      <c r="Q867" s="146">
        <v>1</v>
      </c>
      <c r="R867" s="146">
        <f>Q867*H867</f>
        <v>6.6529999999999996</v>
      </c>
      <c r="S867" s="146">
        <v>0</v>
      </c>
      <c r="T867" s="147">
        <f>S867*H867</f>
        <v>0</v>
      </c>
      <c r="AR867" s="148" t="s">
        <v>366</v>
      </c>
      <c r="AT867" s="148" t="s">
        <v>266</v>
      </c>
      <c r="AU867" s="148" t="s">
        <v>89</v>
      </c>
      <c r="AY867" s="17" t="s">
        <v>264</v>
      </c>
      <c r="BE867" s="149">
        <f>IF(N867="základní",J867,0)</f>
        <v>0</v>
      </c>
      <c r="BF867" s="149">
        <f>IF(N867="snížená",J867,0)</f>
        <v>0</v>
      </c>
      <c r="BG867" s="149">
        <f>IF(N867="zákl. přenesená",J867,0)</f>
        <v>0</v>
      </c>
      <c r="BH867" s="149">
        <f>IF(N867="sníž. přenesená",J867,0)</f>
        <v>0</v>
      </c>
      <c r="BI867" s="149">
        <f>IF(N867="nulová",J867,0)</f>
        <v>0</v>
      </c>
      <c r="BJ867" s="17" t="s">
        <v>89</v>
      </c>
      <c r="BK867" s="149">
        <f>ROUND(I867*H867,2)</f>
        <v>0</v>
      </c>
      <c r="BL867" s="17" t="s">
        <v>366</v>
      </c>
      <c r="BM867" s="148" t="s">
        <v>1286</v>
      </c>
    </row>
    <row r="868" spans="2:65" s="1" customFormat="1" ht="146.25">
      <c r="B868" s="32"/>
      <c r="D868" s="154" t="s">
        <v>275</v>
      </c>
      <c r="F868" s="155" t="s">
        <v>1280</v>
      </c>
      <c r="I868" s="152"/>
      <c r="L868" s="32"/>
      <c r="M868" s="153"/>
      <c r="T868" s="56"/>
      <c r="AT868" s="17" t="s">
        <v>275</v>
      </c>
      <c r="AU868" s="17" t="s">
        <v>89</v>
      </c>
    </row>
    <row r="869" spans="2:65" s="12" customFormat="1" ht="11.25">
      <c r="B869" s="156"/>
      <c r="D869" s="154" t="s">
        <v>277</v>
      </c>
      <c r="E869" s="157" t="s">
        <v>1</v>
      </c>
      <c r="F869" s="158" t="s">
        <v>1287</v>
      </c>
      <c r="H869" s="159">
        <v>3.2719999999999998</v>
      </c>
      <c r="I869" s="160"/>
      <c r="L869" s="156"/>
      <c r="M869" s="161"/>
      <c r="T869" s="162"/>
      <c r="AT869" s="157" t="s">
        <v>277</v>
      </c>
      <c r="AU869" s="157" t="s">
        <v>89</v>
      </c>
      <c r="AV869" s="12" t="s">
        <v>89</v>
      </c>
      <c r="AW869" s="12" t="s">
        <v>32</v>
      </c>
      <c r="AX869" s="12" t="s">
        <v>76</v>
      </c>
      <c r="AY869" s="157" t="s">
        <v>264</v>
      </c>
    </row>
    <row r="870" spans="2:65" s="12" customFormat="1" ht="11.25">
      <c r="B870" s="156"/>
      <c r="D870" s="154" t="s">
        <v>277</v>
      </c>
      <c r="E870" s="157" t="s">
        <v>1</v>
      </c>
      <c r="F870" s="158" t="s">
        <v>1288</v>
      </c>
      <c r="H870" s="159">
        <v>0.48099999999999998</v>
      </c>
      <c r="I870" s="160"/>
      <c r="L870" s="156"/>
      <c r="M870" s="161"/>
      <c r="T870" s="162"/>
      <c r="AT870" s="157" t="s">
        <v>277</v>
      </c>
      <c r="AU870" s="157" t="s">
        <v>89</v>
      </c>
      <c r="AV870" s="12" t="s">
        <v>89</v>
      </c>
      <c r="AW870" s="12" t="s">
        <v>32</v>
      </c>
      <c r="AX870" s="12" t="s">
        <v>76</v>
      </c>
      <c r="AY870" s="157" t="s">
        <v>264</v>
      </c>
    </row>
    <row r="871" spans="2:65" s="12" customFormat="1" ht="11.25">
      <c r="B871" s="156"/>
      <c r="D871" s="154" t="s">
        <v>277</v>
      </c>
      <c r="E871" s="157" t="s">
        <v>1</v>
      </c>
      <c r="F871" s="158" t="s">
        <v>1289</v>
      </c>
      <c r="H871" s="159">
        <v>0.85499999999999998</v>
      </c>
      <c r="I871" s="160"/>
      <c r="L871" s="156"/>
      <c r="M871" s="161"/>
      <c r="T871" s="162"/>
      <c r="AT871" s="157" t="s">
        <v>277</v>
      </c>
      <c r="AU871" s="157" t="s">
        <v>89</v>
      </c>
      <c r="AV871" s="12" t="s">
        <v>89</v>
      </c>
      <c r="AW871" s="12" t="s">
        <v>32</v>
      </c>
      <c r="AX871" s="12" t="s">
        <v>76</v>
      </c>
      <c r="AY871" s="157" t="s">
        <v>264</v>
      </c>
    </row>
    <row r="872" spans="2:65" s="12" customFormat="1" ht="11.25">
      <c r="B872" s="156"/>
      <c r="D872" s="154" t="s">
        <v>277</v>
      </c>
      <c r="E872" s="157" t="s">
        <v>1</v>
      </c>
      <c r="F872" s="158" t="s">
        <v>1290</v>
      </c>
      <c r="H872" s="159">
        <v>0.29399999999999998</v>
      </c>
      <c r="I872" s="160"/>
      <c r="L872" s="156"/>
      <c r="M872" s="161"/>
      <c r="T872" s="162"/>
      <c r="AT872" s="157" t="s">
        <v>277</v>
      </c>
      <c r="AU872" s="157" t="s">
        <v>89</v>
      </c>
      <c r="AV872" s="12" t="s">
        <v>89</v>
      </c>
      <c r="AW872" s="12" t="s">
        <v>32</v>
      </c>
      <c r="AX872" s="12" t="s">
        <v>76</v>
      </c>
      <c r="AY872" s="157" t="s">
        <v>264</v>
      </c>
    </row>
    <row r="873" spans="2:65" s="12" customFormat="1" ht="11.25">
      <c r="B873" s="156"/>
      <c r="D873" s="154" t="s">
        <v>277</v>
      </c>
      <c r="E873" s="157" t="s">
        <v>1</v>
      </c>
      <c r="F873" s="158" t="s">
        <v>1291</v>
      </c>
      <c r="H873" s="159">
        <v>0.88300000000000001</v>
      </c>
      <c r="I873" s="160"/>
      <c r="L873" s="156"/>
      <c r="M873" s="161"/>
      <c r="T873" s="162"/>
      <c r="AT873" s="157" t="s">
        <v>277</v>
      </c>
      <c r="AU873" s="157" t="s">
        <v>89</v>
      </c>
      <c r="AV873" s="12" t="s">
        <v>89</v>
      </c>
      <c r="AW873" s="12" t="s">
        <v>32</v>
      </c>
      <c r="AX873" s="12" t="s">
        <v>76</v>
      </c>
      <c r="AY873" s="157" t="s">
        <v>264</v>
      </c>
    </row>
    <row r="874" spans="2:65" s="15" customFormat="1" ht="11.25">
      <c r="B874" s="186"/>
      <c r="D874" s="154" t="s">
        <v>277</v>
      </c>
      <c r="E874" s="187" t="s">
        <v>1</v>
      </c>
      <c r="F874" s="188" t="s">
        <v>416</v>
      </c>
      <c r="H874" s="189">
        <v>5.7849999999999993</v>
      </c>
      <c r="I874" s="190"/>
      <c r="L874" s="186"/>
      <c r="M874" s="191"/>
      <c r="T874" s="192"/>
      <c r="AT874" s="187" t="s">
        <v>277</v>
      </c>
      <c r="AU874" s="187" t="s">
        <v>89</v>
      </c>
      <c r="AV874" s="15" t="s">
        <v>96</v>
      </c>
      <c r="AW874" s="15" t="s">
        <v>32</v>
      </c>
      <c r="AX874" s="15" t="s">
        <v>76</v>
      </c>
      <c r="AY874" s="187" t="s">
        <v>264</v>
      </c>
    </row>
    <row r="875" spans="2:65" s="12" customFormat="1" ht="11.25">
      <c r="B875" s="156"/>
      <c r="D875" s="154" t="s">
        <v>277</v>
      </c>
      <c r="E875" s="157" t="s">
        <v>1</v>
      </c>
      <c r="F875" s="158" t="s">
        <v>1292</v>
      </c>
      <c r="H875" s="159">
        <v>0.86799999999999999</v>
      </c>
      <c r="I875" s="160"/>
      <c r="L875" s="156"/>
      <c r="M875" s="161"/>
      <c r="T875" s="162"/>
      <c r="AT875" s="157" t="s">
        <v>277</v>
      </c>
      <c r="AU875" s="157" t="s">
        <v>89</v>
      </c>
      <c r="AV875" s="12" t="s">
        <v>89</v>
      </c>
      <c r="AW875" s="12" t="s">
        <v>32</v>
      </c>
      <c r="AX875" s="12" t="s">
        <v>76</v>
      </c>
      <c r="AY875" s="157" t="s">
        <v>264</v>
      </c>
    </row>
    <row r="876" spans="2:65" s="13" customFormat="1" ht="11.25">
      <c r="B876" s="163"/>
      <c r="D876" s="154" t="s">
        <v>277</v>
      </c>
      <c r="E876" s="164" t="s">
        <v>1</v>
      </c>
      <c r="F876" s="165" t="s">
        <v>279</v>
      </c>
      <c r="H876" s="166">
        <v>6.6529999999999996</v>
      </c>
      <c r="I876" s="167"/>
      <c r="L876" s="163"/>
      <c r="M876" s="168"/>
      <c r="T876" s="169"/>
      <c r="AT876" s="164" t="s">
        <v>277</v>
      </c>
      <c r="AU876" s="164" t="s">
        <v>89</v>
      </c>
      <c r="AV876" s="13" t="s">
        <v>271</v>
      </c>
      <c r="AW876" s="13" t="s">
        <v>32</v>
      </c>
      <c r="AX876" s="13" t="s">
        <v>83</v>
      </c>
      <c r="AY876" s="164" t="s">
        <v>264</v>
      </c>
    </row>
    <row r="877" spans="2:65" s="1" customFormat="1" ht="21.75" customHeight="1">
      <c r="B877" s="136"/>
      <c r="C877" s="137" t="s">
        <v>1293</v>
      </c>
      <c r="D877" s="137" t="s">
        <v>266</v>
      </c>
      <c r="E877" s="138" t="s">
        <v>1294</v>
      </c>
      <c r="F877" s="139" t="s">
        <v>1295</v>
      </c>
      <c r="G877" s="140" t="s">
        <v>341</v>
      </c>
      <c r="H877" s="141">
        <v>182.17500000000001</v>
      </c>
      <c r="I877" s="142"/>
      <c r="J877" s="143">
        <f>ROUND(I877*H877,2)</f>
        <v>0</v>
      </c>
      <c r="K877" s="139" t="s">
        <v>270</v>
      </c>
      <c r="L877" s="32"/>
      <c r="M877" s="144" t="s">
        <v>1</v>
      </c>
      <c r="N877" s="145" t="s">
        <v>42</v>
      </c>
      <c r="P877" s="146">
        <f>O877*H877</f>
        <v>0</v>
      </c>
      <c r="Q877" s="146">
        <v>1.438E-2</v>
      </c>
      <c r="R877" s="146">
        <f>Q877*H877</f>
        <v>2.6196765000000002</v>
      </c>
      <c r="S877" s="146">
        <v>0</v>
      </c>
      <c r="T877" s="147">
        <f>S877*H877</f>
        <v>0</v>
      </c>
      <c r="AR877" s="148" t="s">
        <v>366</v>
      </c>
      <c r="AT877" s="148" t="s">
        <v>266</v>
      </c>
      <c r="AU877" s="148" t="s">
        <v>89</v>
      </c>
      <c r="AY877" s="17" t="s">
        <v>264</v>
      </c>
      <c r="BE877" s="149">
        <f>IF(N877="základní",J877,0)</f>
        <v>0</v>
      </c>
      <c r="BF877" s="149">
        <f>IF(N877="snížená",J877,0)</f>
        <v>0</v>
      </c>
      <c r="BG877" s="149">
        <f>IF(N877="zákl. přenesená",J877,0)</f>
        <v>0</v>
      </c>
      <c r="BH877" s="149">
        <f>IF(N877="sníž. přenesená",J877,0)</f>
        <v>0</v>
      </c>
      <c r="BI877" s="149">
        <f>IF(N877="nulová",J877,0)</f>
        <v>0</v>
      </c>
      <c r="BJ877" s="17" t="s">
        <v>89</v>
      </c>
      <c r="BK877" s="149">
        <f>ROUND(I877*H877,2)</f>
        <v>0</v>
      </c>
      <c r="BL877" s="17" t="s">
        <v>366</v>
      </c>
      <c r="BM877" s="148" t="s">
        <v>1296</v>
      </c>
    </row>
    <row r="878" spans="2:65" s="1" customFormat="1" ht="11.25">
      <c r="B878" s="32"/>
      <c r="D878" s="150" t="s">
        <v>273</v>
      </c>
      <c r="F878" s="151" t="s">
        <v>1297</v>
      </c>
      <c r="I878" s="152"/>
      <c r="L878" s="32"/>
      <c r="M878" s="153"/>
      <c r="T878" s="56"/>
      <c r="AT878" s="17" t="s">
        <v>273</v>
      </c>
      <c r="AU878" s="17" t="s">
        <v>89</v>
      </c>
    </row>
    <row r="879" spans="2:65" s="12" customFormat="1" ht="11.25">
      <c r="B879" s="156"/>
      <c r="D879" s="154" t="s">
        <v>277</v>
      </c>
      <c r="E879" s="157" t="s">
        <v>1</v>
      </c>
      <c r="F879" s="158" t="s">
        <v>1123</v>
      </c>
      <c r="H879" s="159">
        <v>182.17500000000001</v>
      </c>
      <c r="I879" s="160"/>
      <c r="L879" s="156"/>
      <c r="M879" s="161"/>
      <c r="T879" s="162"/>
      <c r="AT879" s="157" t="s">
        <v>277</v>
      </c>
      <c r="AU879" s="157" t="s">
        <v>89</v>
      </c>
      <c r="AV879" s="12" t="s">
        <v>89</v>
      </c>
      <c r="AW879" s="12" t="s">
        <v>32</v>
      </c>
      <c r="AX879" s="12" t="s">
        <v>76</v>
      </c>
      <c r="AY879" s="157" t="s">
        <v>264</v>
      </c>
    </row>
    <row r="880" spans="2:65" s="13" customFormat="1" ht="11.25">
      <c r="B880" s="163"/>
      <c r="D880" s="154" t="s">
        <v>277</v>
      </c>
      <c r="E880" s="164" t="s">
        <v>1</v>
      </c>
      <c r="F880" s="165" t="s">
        <v>279</v>
      </c>
      <c r="H880" s="166">
        <v>182.17500000000001</v>
      </c>
      <c r="I880" s="167"/>
      <c r="L880" s="163"/>
      <c r="M880" s="168"/>
      <c r="T880" s="169"/>
      <c r="AT880" s="164" t="s">
        <v>277</v>
      </c>
      <c r="AU880" s="164" t="s">
        <v>89</v>
      </c>
      <c r="AV880" s="13" t="s">
        <v>271</v>
      </c>
      <c r="AW880" s="13" t="s">
        <v>32</v>
      </c>
      <c r="AX880" s="13" t="s">
        <v>83</v>
      </c>
      <c r="AY880" s="164" t="s">
        <v>264</v>
      </c>
    </row>
    <row r="881" spans="2:65" s="1" customFormat="1" ht="16.5" customHeight="1">
      <c r="B881" s="136"/>
      <c r="C881" s="137" t="s">
        <v>1298</v>
      </c>
      <c r="D881" s="137" t="s">
        <v>266</v>
      </c>
      <c r="E881" s="138" t="s">
        <v>1299</v>
      </c>
      <c r="F881" s="139" t="s">
        <v>1300</v>
      </c>
      <c r="G881" s="140" t="s">
        <v>341</v>
      </c>
      <c r="H881" s="141">
        <v>182.17500000000001</v>
      </c>
      <c r="I881" s="142"/>
      <c r="J881" s="143">
        <f>ROUND(I881*H881,2)</f>
        <v>0</v>
      </c>
      <c r="K881" s="139" t="s">
        <v>270</v>
      </c>
      <c r="L881" s="32"/>
      <c r="M881" s="144" t="s">
        <v>1</v>
      </c>
      <c r="N881" s="145" t="s">
        <v>42</v>
      </c>
      <c r="P881" s="146">
        <f>O881*H881</f>
        <v>0</v>
      </c>
      <c r="Q881" s="146">
        <v>0</v>
      </c>
      <c r="R881" s="146">
        <f>Q881*H881</f>
        <v>0</v>
      </c>
      <c r="S881" s="146">
        <v>0</v>
      </c>
      <c r="T881" s="147">
        <f>S881*H881</f>
        <v>0</v>
      </c>
      <c r="AR881" s="148" t="s">
        <v>366</v>
      </c>
      <c r="AT881" s="148" t="s">
        <v>266</v>
      </c>
      <c r="AU881" s="148" t="s">
        <v>89</v>
      </c>
      <c r="AY881" s="17" t="s">
        <v>264</v>
      </c>
      <c r="BE881" s="149">
        <f>IF(N881="základní",J881,0)</f>
        <v>0</v>
      </c>
      <c r="BF881" s="149">
        <f>IF(N881="snížená",J881,0)</f>
        <v>0</v>
      </c>
      <c r="BG881" s="149">
        <f>IF(N881="zákl. přenesená",J881,0)</f>
        <v>0</v>
      </c>
      <c r="BH881" s="149">
        <f>IF(N881="sníž. přenesená",J881,0)</f>
        <v>0</v>
      </c>
      <c r="BI881" s="149">
        <f>IF(N881="nulová",J881,0)</f>
        <v>0</v>
      </c>
      <c r="BJ881" s="17" t="s">
        <v>89</v>
      </c>
      <c r="BK881" s="149">
        <f>ROUND(I881*H881,2)</f>
        <v>0</v>
      </c>
      <c r="BL881" s="17" t="s">
        <v>366</v>
      </c>
      <c r="BM881" s="148" t="s">
        <v>1301</v>
      </c>
    </row>
    <row r="882" spans="2:65" s="1" customFormat="1" ht="11.25">
      <c r="B882" s="32"/>
      <c r="D882" s="150" t="s">
        <v>273</v>
      </c>
      <c r="F882" s="151" t="s">
        <v>1302</v>
      </c>
      <c r="I882" s="152"/>
      <c r="L882" s="32"/>
      <c r="M882" s="153"/>
      <c r="T882" s="56"/>
      <c r="AT882" s="17" t="s">
        <v>273</v>
      </c>
      <c r="AU882" s="17" t="s">
        <v>89</v>
      </c>
    </row>
    <row r="883" spans="2:65" s="12" customFormat="1" ht="11.25">
      <c r="B883" s="156"/>
      <c r="D883" s="154" t="s">
        <v>277</v>
      </c>
      <c r="E883" s="157" t="s">
        <v>1</v>
      </c>
      <c r="F883" s="158" t="s">
        <v>1123</v>
      </c>
      <c r="H883" s="159">
        <v>182.17500000000001</v>
      </c>
      <c r="I883" s="160"/>
      <c r="L883" s="156"/>
      <c r="M883" s="161"/>
      <c r="T883" s="162"/>
      <c r="AT883" s="157" t="s">
        <v>277</v>
      </c>
      <c r="AU883" s="157" t="s">
        <v>89</v>
      </c>
      <c r="AV883" s="12" t="s">
        <v>89</v>
      </c>
      <c r="AW883" s="12" t="s">
        <v>32</v>
      </c>
      <c r="AX883" s="12" t="s">
        <v>76</v>
      </c>
      <c r="AY883" s="157" t="s">
        <v>264</v>
      </c>
    </row>
    <row r="884" spans="2:65" s="13" customFormat="1" ht="11.25">
      <c r="B884" s="163"/>
      <c r="D884" s="154" t="s">
        <v>277</v>
      </c>
      <c r="E884" s="164" t="s">
        <v>1</v>
      </c>
      <c r="F884" s="165" t="s">
        <v>279</v>
      </c>
      <c r="H884" s="166">
        <v>182.17500000000001</v>
      </c>
      <c r="I884" s="167"/>
      <c r="L884" s="163"/>
      <c r="M884" s="168"/>
      <c r="T884" s="169"/>
      <c r="AT884" s="164" t="s">
        <v>277</v>
      </c>
      <c r="AU884" s="164" t="s">
        <v>89</v>
      </c>
      <c r="AV884" s="13" t="s">
        <v>271</v>
      </c>
      <c r="AW884" s="13" t="s">
        <v>32</v>
      </c>
      <c r="AX884" s="13" t="s">
        <v>83</v>
      </c>
      <c r="AY884" s="164" t="s">
        <v>264</v>
      </c>
    </row>
    <row r="885" spans="2:65" s="1" customFormat="1" ht="16.5" customHeight="1">
      <c r="B885" s="136"/>
      <c r="C885" s="176" t="s">
        <v>1303</v>
      </c>
      <c r="D885" s="176" t="s">
        <v>310</v>
      </c>
      <c r="E885" s="177" t="s">
        <v>1304</v>
      </c>
      <c r="F885" s="178" t="s">
        <v>1305</v>
      </c>
      <c r="G885" s="179" t="s">
        <v>341</v>
      </c>
      <c r="H885" s="180">
        <v>200.393</v>
      </c>
      <c r="I885" s="181"/>
      <c r="J885" s="182">
        <f>ROUND(I885*H885,2)</f>
        <v>0</v>
      </c>
      <c r="K885" s="178" t="s">
        <v>313</v>
      </c>
      <c r="L885" s="183"/>
      <c r="M885" s="184" t="s">
        <v>1</v>
      </c>
      <c r="N885" s="185" t="s">
        <v>42</v>
      </c>
      <c r="P885" s="146">
        <f>O885*H885</f>
        <v>0</v>
      </c>
      <c r="Q885" s="146">
        <v>1.323E-2</v>
      </c>
      <c r="R885" s="146">
        <f>Q885*H885</f>
        <v>2.6511993899999999</v>
      </c>
      <c r="S885" s="146">
        <v>0</v>
      </c>
      <c r="T885" s="147">
        <f>S885*H885</f>
        <v>0</v>
      </c>
      <c r="AR885" s="148" t="s">
        <v>468</v>
      </c>
      <c r="AT885" s="148" t="s">
        <v>310</v>
      </c>
      <c r="AU885" s="148" t="s">
        <v>89</v>
      </c>
      <c r="AY885" s="17" t="s">
        <v>264</v>
      </c>
      <c r="BE885" s="149">
        <f>IF(N885="základní",J885,0)</f>
        <v>0</v>
      </c>
      <c r="BF885" s="149">
        <f>IF(N885="snížená",J885,0)</f>
        <v>0</v>
      </c>
      <c r="BG885" s="149">
        <f>IF(N885="zákl. přenesená",J885,0)</f>
        <v>0</v>
      </c>
      <c r="BH885" s="149">
        <f>IF(N885="sníž. přenesená",J885,0)</f>
        <v>0</v>
      </c>
      <c r="BI885" s="149">
        <f>IF(N885="nulová",J885,0)</f>
        <v>0</v>
      </c>
      <c r="BJ885" s="17" t="s">
        <v>89</v>
      </c>
      <c r="BK885" s="149">
        <f>ROUND(I885*H885,2)</f>
        <v>0</v>
      </c>
      <c r="BL885" s="17" t="s">
        <v>366</v>
      </c>
      <c r="BM885" s="148" t="s">
        <v>1306</v>
      </c>
    </row>
    <row r="886" spans="2:65" s="12" customFormat="1" ht="11.25">
      <c r="B886" s="156"/>
      <c r="D886" s="154" t="s">
        <v>277</v>
      </c>
      <c r="F886" s="158" t="s">
        <v>1248</v>
      </c>
      <c r="H886" s="159">
        <v>200.393</v>
      </c>
      <c r="I886" s="160"/>
      <c r="L886" s="156"/>
      <c r="M886" s="161"/>
      <c r="T886" s="162"/>
      <c r="AT886" s="157" t="s">
        <v>277</v>
      </c>
      <c r="AU886" s="157" t="s">
        <v>89</v>
      </c>
      <c r="AV886" s="12" t="s">
        <v>89</v>
      </c>
      <c r="AW886" s="12" t="s">
        <v>3</v>
      </c>
      <c r="AX886" s="12" t="s">
        <v>83</v>
      </c>
      <c r="AY886" s="157" t="s">
        <v>264</v>
      </c>
    </row>
    <row r="887" spans="2:65" s="1" customFormat="1" ht="16.5" customHeight="1">
      <c r="B887" s="136"/>
      <c r="C887" s="137" t="s">
        <v>1307</v>
      </c>
      <c r="D887" s="137" t="s">
        <v>266</v>
      </c>
      <c r="E887" s="138" t="s">
        <v>1308</v>
      </c>
      <c r="F887" s="139" t="s">
        <v>1309</v>
      </c>
      <c r="G887" s="140" t="s">
        <v>341</v>
      </c>
      <c r="H887" s="141">
        <v>182.17500000000001</v>
      </c>
      <c r="I887" s="142"/>
      <c r="J887" s="143">
        <f>ROUND(I887*H887,2)</f>
        <v>0</v>
      </c>
      <c r="K887" s="139" t="s">
        <v>270</v>
      </c>
      <c r="L887" s="32"/>
      <c r="M887" s="144" t="s">
        <v>1</v>
      </c>
      <c r="N887" s="145" t="s">
        <v>42</v>
      </c>
      <c r="P887" s="146">
        <f>O887*H887</f>
        <v>0</v>
      </c>
      <c r="Q887" s="146">
        <v>0</v>
      </c>
      <c r="R887" s="146">
        <f>Q887*H887</f>
        <v>0</v>
      </c>
      <c r="S887" s="146">
        <v>0</v>
      </c>
      <c r="T887" s="147">
        <f>S887*H887</f>
        <v>0</v>
      </c>
      <c r="AR887" s="148" t="s">
        <v>366</v>
      </c>
      <c r="AT887" s="148" t="s">
        <v>266</v>
      </c>
      <c r="AU887" s="148" t="s">
        <v>89</v>
      </c>
      <c r="AY887" s="17" t="s">
        <v>264</v>
      </c>
      <c r="BE887" s="149">
        <f>IF(N887="základní",J887,0)</f>
        <v>0</v>
      </c>
      <c r="BF887" s="149">
        <f>IF(N887="snížená",J887,0)</f>
        <v>0</v>
      </c>
      <c r="BG887" s="149">
        <f>IF(N887="zákl. přenesená",J887,0)</f>
        <v>0</v>
      </c>
      <c r="BH887" s="149">
        <f>IF(N887="sníž. přenesená",J887,0)</f>
        <v>0</v>
      </c>
      <c r="BI887" s="149">
        <f>IF(N887="nulová",J887,0)</f>
        <v>0</v>
      </c>
      <c r="BJ887" s="17" t="s">
        <v>89</v>
      </c>
      <c r="BK887" s="149">
        <f>ROUND(I887*H887,2)</f>
        <v>0</v>
      </c>
      <c r="BL887" s="17" t="s">
        <v>366</v>
      </c>
      <c r="BM887" s="148" t="s">
        <v>1310</v>
      </c>
    </row>
    <row r="888" spans="2:65" s="1" customFormat="1" ht="11.25">
      <c r="B888" s="32"/>
      <c r="D888" s="150" t="s">
        <v>273</v>
      </c>
      <c r="F888" s="151" t="s">
        <v>1311</v>
      </c>
      <c r="I888" s="152"/>
      <c r="L888" s="32"/>
      <c r="M888" s="153"/>
      <c r="T888" s="56"/>
      <c r="AT888" s="17" t="s">
        <v>273</v>
      </c>
      <c r="AU888" s="17" t="s">
        <v>89</v>
      </c>
    </row>
    <row r="889" spans="2:65" s="12" customFormat="1" ht="11.25">
      <c r="B889" s="156"/>
      <c r="D889" s="154" t="s">
        <v>277</v>
      </c>
      <c r="E889" s="157" t="s">
        <v>1</v>
      </c>
      <c r="F889" s="158" t="s">
        <v>1123</v>
      </c>
      <c r="H889" s="159">
        <v>182.17500000000001</v>
      </c>
      <c r="I889" s="160"/>
      <c r="L889" s="156"/>
      <c r="M889" s="161"/>
      <c r="T889" s="162"/>
      <c r="AT889" s="157" t="s">
        <v>277</v>
      </c>
      <c r="AU889" s="157" t="s">
        <v>89</v>
      </c>
      <c r="AV889" s="12" t="s">
        <v>89</v>
      </c>
      <c r="AW889" s="12" t="s">
        <v>32</v>
      </c>
      <c r="AX889" s="12" t="s">
        <v>76</v>
      </c>
      <c r="AY889" s="157" t="s">
        <v>264</v>
      </c>
    </row>
    <row r="890" spans="2:65" s="13" customFormat="1" ht="11.25">
      <c r="B890" s="163"/>
      <c r="D890" s="154" t="s">
        <v>277</v>
      </c>
      <c r="E890" s="164" t="s">
        <v>1</v>
      </c>
      <c r="F890" s="165" t="s">
        <v>279</v>
      </c>
      <c r="H890" s="166">
        <v>182.17500000000001</v>
      </c>
      <c r="I890" s="167"/>
      <c r="L890" s="163"/>
      <c r="M890" s="168"/>
      <c r="T890" s="169"/>
      <c r="AT890" s="164" t="s">
        <v>277</v>
      </c>
      <c r="AU890" s="164" t="s">
        <v>89</v>
      </c>
      <c r="AV890" s="13" t="s">
        <v>271</v>
      </c>
      <c r="AW890" s="13" t="s">
        <v>32</v>
      </c>
      <c r="AX890" s="13" t="s">
        <v>83</v>
      </c>
      <c r="AY890" s="164" t="s">
        <v>264</v>
      </c>
    </row>
    <row r="891" spans="2:65" s="1" customFormat="1" ht="16.5" customHeight="1">
      <c r="B891" s="136"/>
      <c r="C891" s="176" t="s">
        <v>1312</v>
      </c>
      <c r="D891" s="176" t="s">
        <v>310</v>
      </c>
      <c r="E891" s="177" t="s">
        <v>1313</v>
      </c>
      <c r="F891" s="178" t="s">
        <v>1314</v>
      </c>
      <c r="G891" s="179" t="s">
        <v>282</v>
      </c>
      <c r="H891" s="180">
        <v>2.7330000000000001</v>
      </c>
      <c r="I891" s="181"/>
      <c r="J891" s="182">
        <f>ROUND(I891*H891,2)</f>
        <v>0</v>
      </c>
      <c r="K891" s="178" t="s">
        <v>270</v>
      </c>
      <c r="L891" s="183"/>
      <c r="M891" s="184" t="s">
        <v>1</v>
      </c>
      <c r="N891" s="185" t="s">
        <v>42</v>
      </c>
      <c r="P891" s="146">
        <f>O891*H891</f>
        <v>0</v>
      </c>
      <c r="Q891" s="146">
        <v>0.55000000000000004</v>
      </c>
      <c r="R891" s="146">
        <f>Q891*H891</f>
        <v>1.5031500000000002</v>
      </c>
      <c r="S891" s="146">
        <v>0</v>
      </c>
      <c r="T891" s="147">
        <f>S891*H891</f>
        <v>0</v>
      </c>
      <c r="AR891" s="148" t="s">
        <v>468</v>
      </c>
      <c r="AT891" s="148" t="s">
        <v>310</v>
      </c>
      <c r="AU891" s="148" t="s">
        <v>89</v>
      </c>
      <c r="AY891" s="17" t="s">
        <v>264</v>
      </c>
      <c r="BE891" s="149">
        <f>IF(N891="základní",J891,0)</f>
        <v>0</v>
      </c>
      <c r="BF891" s="149">
        <f>IF(N891="snížená",J891,0)</f>
        <v>0</v>
      </c>
      <c r="BG891" s="149">
        <f>IF(N891="zákl. přenesená",J891,0)</f>
        <v>0</v>
      </c>
      <c r="BH891" s="149">
        <f>IF(N891="sníž. přenesená",J891,0)</f>
        <v>0</v>
      </c>
      <c r="BI891" s="149">
        <f>IF(N891="nulová",J891,0)</f>
        <v>0</v>
      </c>
      <c r="BJ891" s="17" t="s">
        <v>89</v>
      </c>
      <c r="BK891" s="149">
        <f>ROUND(I891*H891,2)</f>
        <v>0</v>
      </c>
      <c r="BL891" s="17" t="s">
        <v>366</v>
      </c>
      <c r="BM891" s="148" t="s">
        <v>1315</v>
      </c>
    </row>
    <row r="892" spans="2:65" s="12" customFormat="1" ht="11.25">
      <c r="B892" s="156"/>
      <c r="D892" s="154" t="s">
        <v>277</v>
      </c>
      <c r="F892" s="158" t="s">
        <v>1316</v>
      </c>
      <c r="H892" s="159">
        <v>2.7330000000000001</v>
      </c>
      <c r="I892" s="160"/>
      <c r="L892" s="156"/>
      <c r="M892" s="161"/>
      <c r="T892" s="162"/>
      <c r="AT892" s="157" t="s">
        <v>277</v>
      </c>
      <c r="AU892" s="157" t="s">
        <v>89</v>
      </c>
      <c r="AV892" s="12" t="s">
        <v>89</v>
      </c>
      <c r="AW892" s="12" t="s">
        <v>3</v>
      </c>
      <c r="AX892" s="12" t="s">
        <v>83</v>
      </c>
      <c r="AY892" s="157" t="s">
        <v>264</v>
      </c>
    </row>
    <row r="893" spans="2:65" s="1" customFormat="1" ht="16.5" customHeight="1">
      <c r="B893" s="136"/>
      <c r="C893" s="137" t="s">
        <v>1317</v>
      </c>
      <c r="D893" s="137" t="s">
        <v>266</v>
      </c>
      <c r="E893" s="138" t="s">
        <v>1318</v>
      </c>
      <c r="F893" s="139" t="s">
        <v>1319</v>
      </c>
      <c r="G893" s="140" t="s">
        <v>341</v>
      </c>
      <c r="H893" s="141">
        <v>32.61</v>
      </c>
      <c r="I893" s="142"/>
      <c r="J893" s="143">
        <f>ROUND(I893*H893,2)</f>
        <v>0</v>
      </c>
      <c r="K893" s="139" t="s">
        <v>270</v>
      </c>
      <c r="L893" s="32"/>
      <c r="M893" s="144" t="s">
        <v>1</v>
      </c>
      <c r="N893" s="145" t="s">
        <v>42</v>
      </c>
      <c r="P893" s="146">
        <f>O893*H893</f>
        <v>0</v>
      </c>
      <c r="Q893" s="146">
        <v>1.6219999999999998E-2</v>
      </c>
      <c r="R893" s="146">
        <f>Q893*H893</f>
        <v>0.52893419999999991</v>
      </c>
      <c r="S893" s="146">
        <v>0</v>
      </c>
      <c r="T893" s="147">
        <f>S893*H893</f>
        <v>0</v>
      </c>
      <c r="AR893" s="148" t="s">
        <v>366</v>
      </c>
      <c r="AT893" s="148" t="s">
        <v>266</v>
      </c>
      <c r="AU893" s="148" t="s">
        <v>89</v>
      </c>
      <c r="AY893" s="17" t="s">
        <v>264</v>
      </c>
      <c r="BE893" s="149">
        <f>IF(N893="základní",J893,0)</f>
        <v>0</v>
      </c>
      <c r="BF893" s="149">
        <f>IF(N893="snížená",J893,0)</f>
        <v>0</v>
      </c>
      <c r="BG893" s="149">
        <f>IF(N893="zákl. přenesená",J893,0)</f>
        <v>0</v>
      </c>
      <c r="BH893" s="149">
        <f>IF(N893="sníž. přenesená",J893,0)</f>
        <v>0</v>
      </c>
      <c r="BI893" s="149">
        <f>IF(N893="nulová",J893,0)</f>
        <v>0</v>
      </c>
      <c r="BJ893" s="17" t="s">
        <v>89</v>
      </c>
      <c r="BK893" s="149">
        <f>ROUND(I893*H893,2)</f>
        <v>0</v>
      </c>
      <c r="BL893" s="17" t="s">
        <v>366</v>
      </c>
      <c r="BM893" s="148" t="s">
        <v>1320</v>
      </c>
    </row>
    <row r="894" spans="2:65" s="1" customFormat="1" ht="11.25">
      <c r="B894" s="32"/>
      <c r="D894" s="150" t="s">
        <v>273</v>
      </c>
      <c r="F894" s="151" t="s">
        <v>1321</v>
      </c>
      <c r="I894" s="152"/>
      <c r="L894" s="32"/>
      <c r="M894" s="153"/>
      <c r="T894" s="56"/>
      <c r="AT894" s="17" t="s">
        <v>273</v>
      </c>
      <c r="AU894" s="17" t="s">
        <v>89</v>
      </c>
    </row>
    <row r="895" spans="2:65" s="12" customFormat="1" ht="11.25">
      <c r="B895" s="156"/>
      <c r="D895" s="154" t="s">
        <v>277</v>
      </c>
      <c r="E895" s="157" t="s">
        <v>1</v>
      </c>
      <c r="F895" s="158" t="s">
        <v>1322</v>
      </c>
      <c r="H895" s="159">
        <v>32.61</v>
      </c>
      <c r="I895" s="160"/>
      <c r="L895" s="156"/>
      <c r="M895" s="161"/>
      <c r="T895" s="162"/>
      <c r="AT895" s="157" t="s">
        <v>277</v>
      </c>
      <c r="AU895" s="157" t="s">
        <v>89</v>
      </c>
      <c r="AV895" s="12" t="s">
        <v>89</v>
      </c>
      <c r="AW895" s="12" t="s">
        <v>32</v>
      </c>
      <c r="AX895" s="12" t="s">
        <v>76</v>
      </c>
      <c r="AY895" s="157" t="s">
        <v>264</v>
      </c>
    </row>
    <row r="896" spans="2:65" s="13" customFormat="1" ht="11.25">
      <c r="B896" s="163"/>
      <c r="D896" s="154" t="s">
        <v>277</v>
      </c>
      <c r="E896" s="164" t="s">
        <v>1</v>
      </c>
      <c r="F896" s="165" t="s">
        <v>279</v>
      </c>
      <c r="H896" s="166">
        <v>32.61</v>
      </c>
      <c r="I896" s="167"/>
      <c r="L896" s="163"/>
      <c r="M896" s="168"/>
      <c r="T896" s="169"/>
      <c r="AT896" s="164" t="s">
        <v>277</v>
      </c>
      <c r="AU896" s="164" t="s">
        <v>89</v>
      </c>
      <c r="AV896" s="13" t="s">
        <v>271</v>
      </c>
      <c r="AW896" s="13" t="s">
        <v>32</v>
      </c>
      <c r="AX896" s="13" t="s">
        <v>83</v>
      </c>
      <c r="AY896" s="164" t="s">
        <v>264</v>
      </c>
    </row>
    <row r="897" spans="2:65" s="1" customFormat="1" ht="16.5" customHeight="1">
      <c r="B897" s="136"/>
      <c r="C897" s="137" t="s">
        <v>1323</v>
      </c>
      <c r="D897" s="137" t="s">
        <v>266</v>
      </c>
      <c r="E897" s="138" t="s">
        <v>1324</v>
      </c>
      <c r="F897" s="139" t="s">
        <v>1325</v>
      </c>
      <c r="G897" s="140" t="s">
        <v>282</v>
      </c>
      <c r="H897" s="141">
        <v>2.7330000000000001</v>
      </c>
      <c r="I897" s="142"/>
      <c r="J897" s="143">
        <f>ROUND(I897*H897,2)</f>
        <v>0</v>
      </c>
      <c r="K897" s="139" t="s">
        <v>270</v>
      </c>
      <c r="L897" s="32"/>
      <c r="M897" s="144" t="s">
        <v>1</v>
      </c>
      <c r="N897" s="145" t="s">
        <v>42</v>
      </c>
      <c r="P897" s="146">
        <f>O897*H897</f>
        <v>0</v>
      </c>
      <c r="Q897" s="146">
        <v>2.2839999999999999E-2</v>
      </c>
      <c r="R897" s="146">
        <f>Q897*H897</f>
        <v>6.242172E-2</v>
      </c>
      <c r="S897" s="146">
        <v>0</v>
      </c>
      <c r="T897" s="147">
        <f>S897*H897</f>
        <v>0</v>
      </c>
      <c r="AR897" s="148" t="s">
        <v>366</v>
      </c>
      <c r="AT897" s="148" t="s">
        <v>266</v>
      </c>
      <c r="AU897" s="148" t="s">
        <v>89</v>
      </c>
      <c r="AY897" s="17" t="s">
        <v>264</v>
      </c>
      <c r="BE897" s="149">
        <f>IF(N897="základní",J897,0)</f>
        <v>0</v>
      </c>
      <c r="BF897" s="149">
        <f>IF(N897="snížená",J897,0)</f>
        <v>0</v>
      </c>
      <c r="BG897" s="149">
        <f>IF(N897="zákl. přenesená",J897,0)</f>
        <v>0</v>
      </c>
      <c r="BH897" s="149">
        <f>IF(N897="sníž. přenesená",J897,0)</f>
        <v>0</v>
      </c>
      <c r="BI897" s="149">
        <f>IF(N897="nulová",J897,0)</f>
        <v>0</v>
      </c>
      <c r="BJ897" s="17" t="s">
        <v>89</v>
      </c>
      <c r="BK897" s="149">
        <f>ROUND(I897*H897,2)</f>
        <v>0</v>
      </c>
      <c r="BL897" s="17" t="s">
        <v>366</v>
      </c>
      <c r="BM897" s="148" t="s">
        <v>1326</v>
      </c>
    </row>
    <row r="898" spans="2:65" s="1" customFormat="1" ht="11.25">
      <c r="B898" s="32"/>
      <c r="D898" s="150" t="s">
        <v>273</v>
      </c>
      <c r="F898" s="151" t="s">
        <v>1327</v>
      </c>
      <c r="I898" s="152"/>
      <c r="L898" s="32"/>
      <c r="M898" s="153"/>
      <c r="T898" s="56"/>
      <c r="AT898" s="17" t="s">
        <v>273</v>
      </c>
      <c r="AU898" s="17" t="s">
        <v>89</v>
      </c>
    </row>
    <row r="899" spans="2:65" s="1" customFormat="1" ht="21.75" customHeight="1">
      <c r="B899" s="136"/>
      <c r="C899" s="137" t="s">
        <v>1328</v>
      </c>
      <c r="D899" s="137" t="s">
        <v>266</v>
      </c>
      <c r="E899" s="138" t="s">
        <v>1329</v>
      </c>
      <c r="F899" s="139" t="s">
        <v>1330</v>
      </c>
      <c r="G899" s="140" t="s">
        <v>319</v>
      </c>
      <c r="H899" s="141">
        <v>15.177</v>
      </c>
      <c r="I899" s="142"/>
      <c r="J899" s="143">
        <f>ROUND(I899*H899,2)</f>
        <v>0</v>
      </c>
      <c r="K899" s="139" t="s">
        <v>270</v>
      </c>
      <c r="L899" s="32"/>
      <c r="M899" s="144" t="s">
        <v>1</v>
      </c>
      <c r="N899" s="145" t="s">
        <v>42</v>
      </c>
      <c r="P899" s="146">
        <f>O899*H899</f>
        <v>0</v>
      </c>
      <c r="Q899" s="146">
        <v>0</v>
      </c>
      <c r="R899" s="146">
        <f>Q899*H899</f>
        <v>0</v>
      </c>
      <c r="S899" s="146">
        <v>0</v>
      </c>
      <c r="T899" s="147">
        <f>S899*H899</f>
        <v>0</v>
      </c>
      <c r="AR899" s="148" t="s">
        <v>366</v>
      </c>
      <c r="AT899" s="148" t="s">
        <v>266</v>
      </c>
      <c r="AU899" s="148" t="s">
        <v>89</v>
      </c>
      <c r="AY899" s="17" t="s">
        <v>264</v>
      </c>
      <c r="BE899" s="149">
        <f>IF(N899="základní",J899,0)</f>
        <v>0</v>
      </c>
      <c r="BF899" s="149">
        <f>IF(N899="snížená",J899,0)</f>
        <v>0</v>
      </c>
      <c r="BG899" s="149">
        <f>IF(N899="zákl. přenesená",J899,0)</f>
        <v>0</v>
      </c>
      <c r="BH899" s="149">
        <f>IF(N899="sníž. přenesená",J899,0)</f>
        <v>0</v>
      </c>
      <c r="BI899" s="149">
        <f>IF(N899="nulová",J899,0)</f>
        <v>0</v>
      </c>
      <c r="BJ899" s="17" t="s">
        <v>89</v>
      </c>
      <c r="BK899" s="149">
        <f>ROUND(I899*H899,2)</f>
        <v>0</v>
      </c>
      <c r="BL899" s="17" t="s">
        <v>366</v>
      </c>
      <c r="BM899" s="148" t="s">
        <v>1331</v>
      </c>
    </row>
    <row r="900" spans="2:65" s="1" customFormat="1" ht="11.25">
      <c r="B900" s="32"/>
      <c r="D900" s="150" t="s">
        <v>273</v>
      </c>
      <c r="F900" s="151" t="s">
        <v>1332</v>
      </c>
      <c r="I900" s="152"/>
      <c r="L900" s="32"/>
      <c r="M900" s="153"/>
      <c r="T900" s="56"/>
      <c r="AT900" s="17" t="s">
        <v>273</v>
      </c>
      <c r="AU900" s="17" t="s">
        <v>89</v>
      </c>
    </row>
    <row r="901" spans="2:65" s="11" customFormat="1" ht="22.9" customHeight="1">
      <c r="B901" s="124"/>
      <c r="D901" s="125" t="s">
        <v>75</v>
      </c>
      <c r="E901" s="134" t="s">
        <v>1333</v>
      </c>
      <c r="F901" s="134" t="s">
        <v>1334</v>
      </c>
      <c r="I901" s="127"/>
      <c r="J901" s="135">
        <f>BK901</f>
        <v>0</v>
      </c>
      <c r="L901" s="124"/>
      <c r="M901" s="129"/>
      <c r="P901" s="130">
        <f>SUM(P902:P950)</f>
        <v>0</v>
      </c>
      <c r="R901" s="130">
        <f>SUM(R902:R950)</f>
        <v>21.786909500000004</v>
      </c>
      <c r="T901" s="131">
        <f>SUM(T902:T950)</f>
        <v>0</v>
      </c>
      <c r="AR901" s="125" t="s">
        <v>89</v>
      </c>
      <c r="AT901" s="132" t="s">
        <v>75</v>
      </c>
      <c r="AU901" s="132" t="s">
        <v>83</v>
      </c>
      <c r="AY901" s="125" t="s">
        <v>264</v>
      </c>
      <c r="BK901" s="133">
        <f>SUM(BK902:BK950)</f>
        <v>0</v>
      </c>
    </row>
    <row r="902" spans="2:65" s="1" customFormat="1" ht="24.2" customHeight="1">
      <c r="B902" s="136"/>
      <c r="C902" s="137" t="s">
        <v>1335</v>
      </c>
      <c r="D902" s="137" t="s">
        <v>266</v>
      </c>
      <c r="E902" s="138" t="s">
        <v>1336</v>
      </c>
      <c r="F902" s="139" t="s">
        <v>1337</v>
      </c>
      <c r="G902" s="140" t="s">
        <v>341</v>
      </c>
      <c r="H902" s="141">
        <v>92.25</v>
      </c>
      <c r="I902" s="142"/>
      <c r="J902" s="143">
        <f>ROUND(I902*H902,2)</f>
        <v>0</v>
      </c>
      <c r="K902" s="139" t="s">
        <v>270</v>
      </c>
      <c r="L902" s="32"/>
      <c r="M902" s="144" t="s">
        <v>1</v>
      </c>
      <c r="N902" s="145" t="s">
        <v>42</v>
      </c>
      <c r="P902" s="146">
        <f>O902*H902</f>
        <v>0</v>
      </c>
      <c r="Q902" s="146">
        <v>6.318E-2</v>
      </c>
      <c r="R902" s="146">
        <f>Q902*H902</f>
        <v>5.8283550000000002</v>
      </c>
      <c r="S902" s="146">
        <v>0</v>
      </c>
      <c r="T902" s="147">
        <f>S902*H902</f>
        <v>0</v>
      </c>
      <c r="AR902" s="148" t="s">
        <v>366</v>
      </c>
      <c r="AT902" s="148" t="s">
        <v>266</v>
      </c>
      <c r="AU902" s="148" t="s">
        <v>89</v>
      </c>
      <c r="AY902" s="17" t="s">
        <v>264</v>
      </c>
      <c r="BE902" s="149">
        <f>IF(N902="základní",J902,0)</f>
        <v>0</v>
      </c>
      <c r="BF902" s="149">
        <f>IF(N902="snížená",J902,0)</f>
        <v>0</v>
      </c>
      <c r="BG902" s="149">
        <f>IF(N902="zákl. přenesená",J902,0)</f>
        <v>0</v>
      </c>
      <c r="BH902" s="149">
        <f>IF(N902="sníž. přenesená",J902,0)</f>
        <v>0</v>
      </c>
      <c r="BI902" s="149">
        <f>IF(N902="nulová",J902,0)</f>
        <v>0</v>
      </c>
      <c r="BJ902" s="17" t="s">
        <v>89</v>
      </c>
      <c r="BK902" s="149">
        <f>ROUND(I902*H902,2)</f>
        <v>0</v>
      </c>
      <c r="BL902" s="17" t="s">
        <v>366</v>
      </c>
      <c r="BM902" s="148" t="s">
        <v>1338</v>
      </c>
    </row>
    <row r="903" spans="2:65" s="1" customFormat="1" ht="11.25">
      <c r="B903" s="32"/>
      <c r="D903" s="150" t="s">
        <v>273</v>
      </c>
      <c r="F903" s="151" t="s">
        <v>1339</v>
      </c>
      <c r="I903" s="152"/>
      <c r="L903" s="32"/>
      <c r="M903" s="153"/>
      <c r="T903" s="56"/>
      <c r="AT903" s="17" t="s">
        <v>273</v>
      </c>
      <c r="AU903" s="17" t="s">
        <v>89</v>
      </c>
    </row>
    <row r="904" spans="2:65" s="12" customFormat="1" ht="11.25">
      <c r="B904" s="156"/>
      <c r="D904" s="154" t="s">
        <v>277</v>
      </c>
      <c r="E904" s="157" t="s">
        <v>1</v>
      </c>
      <c r="F904" s="158" t="s">
        <v>1340</v>
      </c>
      <c r="H904" s="159">
        <v>92.25</v>
      </c>
      <c r="I904" s="160"/>
      <c r="L904" s="156"/>
      <c r="M904" s="161"/>
      <c r="T904" s="162"/>
      <c r="AT904" s="157" t="s">
        <v>277</v>
      </c>
      <c r="AU904" s="157" t="s">
        <v>89</v>
      </c>
      <c r="AV904" s="12" t="s">
        <v>89</v>
      </c>
      <c r="AW904" s="12" t="s">
        <v>32</v>
      </c>
      <c r="AX904" s="12" t="s">
        <v>76</v>
      </c>
      <c r="AY904" s="157" t="s">
        <v>264</v>
      </c>
    </row>
    <row r="905" spans="2:65" s="13" customFormat="1" ht="11.25">
      <c r="B905" s="163"/>
      <c r="D905" s="154" t="s">
        <v>277</v>
      </c>
      <c r="E905" s="164" t="s">
        <v>1</v>
      </c>
      <c r="F905" s="165" t="s">
        <v>279</v>
      </c>
      <c r="H905" s="166">
        <v>92.25</v>
      </c>
      <c r="I905" s="167"/>
      <c r="L905" s="163"/>
      <c r="M905" s="168"/>
      <c r="T905" s="169"/>
      <c r="AT905" s="164" t="s">
        <v>277</v>
      </c>
      <c r="AU905" s="164" t="s">
        <v>89</v>
      </c>
      <c r="AV905" s="13" t="s">
        <v>271</v>
      </c>
      <c r="AW905" s="13" t="s">
        <v>32</v>
      </c>
      <c r="AX905" s="13" t="s">
        <v>83</v>
      </c>
      <c r="AY905" s="164" t="s">
        <v>264</v>
      </c>
    </row>
    <row r="906" spans="2:65" s="1" customFormat="1" ht="16.5" customHeight="1">
      <c r="B906" s="136"/>
      <c r="C906" s="137" t="s">
        <v>1341</v>
      </c>
      <c r="D906" s="137" t="s">
        <v>266</v>
      </c>
      <c r="E906" s="138" t="s">
        <v>1342</v>
      </c>
      <c r="F906" s="139" t="s">
        <v>1343</v>
      </c>
      <c r="G906" s="140" t="s">
        <v>341</v>
      </c>
      <c r="H906" s="141">
        <v>111</v>
      </c>
      <c r="I906" s="142"/>
      <c r="J906" s="143">
        <f>ROUND(I906*H906,2)</f>
        <v>0</v>
      </c>
      <c r="K906" s="139" t="s">
        <v>270</v>
      </c>
      <c r="L906" s="32"/>
      <c r="M906" s="144" t="s">
        <v>1</v>
      </c>
      <c r="N906" s="145" t="s">
        <v>42</v>
      </c>
      <c r="P906" s="146">
        <f>O906*H906</f>
        <v>0</v>
      </c>
      <c r="Q906" s="146">
        <v>2.0000000000000001E-4</v>
      </c>
      <c r="R906" s="146">
        <f>Q906*H906</f>
        <v>2.2200000000000001E-2</v>
      </c>
      <c r="S906" s="146">
        <v>0</v>
      </c>
      <c r="T906" s="147">
        <f>S906*H906</f>
        <v>0</v>
      </c>
      <c r="AR906" s="148" t="s">
        <v>366</v>
      </c>
      <c r="AT906" s="148" t="s">
        <v>266</v>
      </c>
      <c r="AU906" s="148" t="s">
        <v>89</v>
      </c>
      <c r="AY906" s="17" t="s">
        <v>264</v>
      </c>
      <c r="BE906" s="149">
        <f>IF(N906="základní",J906,0)</f>
        <v>0</v>
      </c>
      <c r="BF906" s="149">
        <f>IF(N906="snížená",J906,0)</f>
        <v>0</v>
      </c>
      <c r="BG906" s="149">
        <f>IF(N906="zákl. přenesená",J906,0)</f>
        <v>0</v>
      </c>
      <c r="BH906" s="149">
        <f>IF(N906="sníž. přenesená",J906,0)</f>
        <v>0</v>
      </c>
      <c r="BI906" s="149">
        <f>IF(N906="nulová",J906,0)</f>
        <v>0</v>
      </c>
      <c r="BJ906" s="17" t="s">
        <v>89</v>
      </c>
      <c r="BK906" s="149">
        <f>ROUND(I906*H906,2)</f>
        <v>0</v>
      </c>
      <c r="BL906" s="17" t="s">
        <v>366</v>
      </c>
      <c r="BM906" s="148" t="s">
        <v>1344</v>
      </c>
    </row>
    <row r="907" spans="2:65" s="1" customFormat="1" ht="11.25">
      <c r="B907" s="32"/>
      <c r="D907" s="150" t="s">
        <v>273</v>
      </c>
      <c r="F907" s="151" t="s">
        <v>1345</v>
      </c>
      <c r="I907" s="152"/>
      <c r="L907" s="32"/>
      <c r="M907" s="153"/>
      <c r="T907" s="56"/>
      <c r="AT907" s="17" t="s">
        <v>273</v>
      </c>
      <c r="AU907" s="17" t="s">
        <v>89</v>
      </c>
    </row>
    <row r="908" spans="2:65" s="1" customFormat="1" ht="16.5" customHeight="1">
      <c r="B908" s="136"/>
      <c r="C908" s="137" t="s">
        <v>1346</v>
      </c>
      <c r="D908" s="137" t="s">
        <v>266</v>
      </c>
      <c r="E908" s="138" t="s">
        <v>1347</v>
      </c>
      <c r="F908" s="139" t="s">
        <v>1348</v>
      </c>
      <c r="G908" s="140" t="s">
        <v>341</v>
      </c>
      <c r="H908" s="141">
        <v>222</v>
      </c>
      <c r="I908" s="142"/>
      <c r="J908" s="143">
        <f>ROUND(I908*H908,2)</f>
        <v>0</v>
      </c>
      <c r="K908" s="139" t="s">
        <v>270</v>
      </c>
      <c r="L908" s="32"/>
      <c r="M908" s="144" t="s">
        <v>1</v>
      </c>
      <c r="N908" s="145" t="s">
        <v>42</v>
      </c>
      <c r="P908" s="146">
        <f>O908*H908</f>
        <v>0</v>
      </c>
      <c r="Q908" s="146">
        <v>3.2000000000000002E-3</v>
      </c>
      <c r="R908" s="146">
        <f>Q908*H908</f>
        <v>0.71040000000000003</v>
      </c>
      <c r="S908" s="146">
        <v>0</v>
      </c>
      <c r="T908" s="147">
        <f>S908*H908</f>
        <v>0</v>
      </c>
      <c r="AR908" s="148" t="s">
        <v>366</v>
      </c>
      <c r="AT908" s="148" t="s">
        <v>266</v>
      </c>
      <c r="AU908" s="148" t="s">
        <v>89</v>
      </c>
      <c r="AY908" s="17" t="s">
        <v>264</v>
      </c>
      <c r="BE908" s="149">
        <f>IF(N908="základní",J908,0)</f>
        <v>0</v>
      </c>
      <c r="BF908" s="149">
        <f>IF(N908="snížená",J908,0)</f>
        <v>0</v>
      </c>
      <c r="BG908" s="149">
        <f>IF(N908="zákl. přenesená",J908,0)</f>
        <v>0</v>
      </c>
      <c r="BH908" s="149">
        <f>IF(N908="sníž. přenesená",J908,0)</f>
        <v>0</v>
      </c>
      <c r="BI908" s="149">
        <f>IF(N908="nulová",J908,0)</f>
        <v>0</v>
      </c>
      <c r="BJ908" s="17" t="s">
        <v>89</v>
      </c>
      <c r="BK908" s="149">
        <f>ROUND(I908*H908,2)</f>
        <v>0</v>
      </c>
      <c r="BL908" s="17" t="s">
        <v>366</v>
      </c>
      <c r="BM908" s="148" t="s">
        <v>1349</v>
      </c>
    </row>
    <row r="909" spans="2:65" s="1" customFormat="1" ht="11.25">
      <c r="B909" s="32"/>
      <c r="D909" s="150" t="s">
        <v>273</v>
      </c>
      <c r="F909" s="151" t="s">
        <v>1350</v>
      </c>
      <c r="I909" s="152"/>
      <c r="L909" s="32"/>
      <c r="M909" s="153"/>
      <c r="T909" s="56"/>
      <c r="AT909" s="17" t="s">
        <v>273</v>
      </c>
      <c r="AU909" s="17" t="s">
        <v>89</v>
      </c>
    </row>
    <row r="910" spans="2:65" s="12" customFormat="1" ht="11.25">
      <c r="B910" s="156"/>
      <c r="D910" s="154" t="s">
        <v>277</v>
      </c>
      <c r="F910" s="158" t="s">
        <v>1351</v>
      </c>
      <c r="H910" s="159">
        <v>222</v>
      </c>
      <c r="I910" s="160"/>
      <c r="L910" s="156"/>
      <c r="M910" s="161"/>
      <c r="T910" s="162"/>
      <c r="AT910" s="157" t="s">
        <v>277</v>
      </c>
      <c r="AU910" s="157" t="s">
        <v>89</v>
      </c>
      <c r="AV910" s="12" t="s">
        <v>89</v>
      </c>
      <c r="AW910" s="12" t="s">
        <v>3</v>
      </c>
      <c r="AX910" s="12" t="s">
        <v>83</v>
      </c>
      <c r="AY910" s="157" t="s">
        <v>264</v>
      </c>
    </row>
    <row r="911" spans="2:65" s="1" customFormat="1" ht="24.2" customHeight="1">
      <c r="B911" s="136"/>
      <c r="C911" s="137" t="s">
        <v>1352</v>
      </c>
      <c r="D911" s="137" t="s">
        <v>266</v>
      </c>
      <c r="E911" s="138" t="s">
        <v>1353</v>
      </c>
      <c r="F911" s="139" t="s">
        <v>1354</v>
      </c>
      <c r="G911" s="140" t="s">
        <v>341</v>
      </c>
      <c r="H911" s="141">
        <v>18.75</v>
      </c>
      <c r="I911" s="142"/>
      <c r="J911" s="143">
        <f>ROUND(I911*H911,2)</f>
        <v>0</v>
      </c>
      <c r="K911" s="139" t="s">
        <v>270</v>
      </c>
      <c r="L911" s="32"/>
      <c r="M911" s="144" t="s">
        <v>1</v>
      </c>
      <c r="N911" s="145" t="s">
        <v>42</v>
      </c>
      <c r="P911" s="146">
        <f>O911*H911</f>
        <v>0</v>
      </c>
      <c r="Q911" s="146">
        <v>5.9909999999999998E-2</v>
      </c>
      <c r="R911" s="146">
        <f>Q911*H911</f>
        <v>1.1233124999999999</v>
      </c>
      <c r="S911" s="146">
        <v>0</v>
      </c>
      <c r="T911" s="147">
        <f>S911*H911</f>
        <v>0</v>
      </c>
      <c r="AR911" s="148" t="s">
        <v>366</v>
      </c>
      <c r="AT911" s="148" t="s">
        <v>266</v>
      </c>
      <c r="AU911" s="148" t="s">
        <v>89</v>
      </c>
      <c r="AY911" s="17" t="s">
        <v>264</v>
      </c>
      <c r="BE911" s="149">
        <f>IF(N911="základní",J911,0)</f>
        <v>0</v>
      </c>
      <c r="BF911" s="149">
        <f>IF(N911="snížená",J911,0)</f>
        <v>0</v>
      </c>
      <c r="BG911" s="149">
        <f>IF(N911="zákl. přenesená",J911,0)</f>
        <v>0</v>
      </c>
      <c r="BH911" s="149">
        <f>IF(N911="sníž. přenesená",J911,0)</f>
        <v>0</v>
      </c>
      <c r="BI911" s="149">
        <f>IF(N911="nulová",J911,0)</f>
        <v>0</v>
      </c>
      <c r="BJ911" s="17" t="s">
        <v>89</v>
      </c>
      <c r="BK911" s="149">
        <f>ROUND(I911*H911,2)</f>
        <v>0</v>
      </c>
      <c r="BL911" s="17" t="s">
        <v>366</v>
      </c>
      <c r="BM911" s="148" t="s">
        <v>1355</v>
      </c>
    </row>
    <row r="912" spans="2:65" s="1" customFormat="1" ht="11.25">
      <c r="B912" s="32"/>
      <c r="D912" s="150" t="s">
        <v>273</v>
      </c>
      <c r="F912" s="151" t="s">
        <v>1356</v>
      </c>
      <c r="I912" s="152"/>
      <c r="L912" s="32"/>
      <c r="M912" s="153"/>
      <c r="T912" s="56"/>
      <c r="AT912" s="17" t="s">
        <v>273</v>
      </c>
      <c r="AU912" s="17" t="s">
        <v>89</v>
      </c>
    </row>
    <row r="913" spans="2:65" s="12" customFormat="1" ht="11.25">
      <c r="B913" s="156"/>
      <c r="D913" s="154" t="s">
        <v>277</v>
      </c>
      <c r="E913" s="157" t="s">
        <v>1</v>
      </c>
      <c r="F913" s="158" t="s">
        <v>1357</v>
      </c>
      <c r="H913" s="159">
        <v>18.75</v>
      </c>
      <c r="I913" s="160"/>
      <c r="L913" s="156"/>
      <c r="M913" s="161"/>
      <c r="T913" s="162"/>
      <c r="AT913" s="157" t="s">
        <v>277</v>
      </c>
      <c r="AU913" s="157" t="s">
        <v>89</v>
      </c>
      <c r="AV913" s="12" t="s">
        <v>89</v>
      </c>
      <c r="AW913" s="12" t="s">
        <v>32</v>
      </c>
      <c r="AX913" s="12" t="s">
        <v>76</v>
      </c>
      <c r="AY913" s="157" t="s">
        <v>264</v>
      </c>
    </row>
    <row r="914" spans="2:65" s="13" customFormat="1" ht="11.25">
      <c r="B914" s="163"/>
      <c r="D914" s="154" t="s">
        <v>277</v>
      </c>
      <c r="E914" s="164" t="s">
        <v>1</v>
      </c>
      <c r="F914" s="165" t="s">
        <v>279</v>
      </c>
      <c r="H914" s="166">
        <v>18.75</v>
      </c>
      <c r="I914" s="167"/>
      <c r="L914" s="163"/>
      <c r="M914" s="168"/>
      <c r="T914" s="169"/>
      <c r="AT914" s="164" t="s">
        <v>277</v>
      </c>
      <c r="AU914" s="164" t="s">
        <v>89</v>
      </c>
      <c r="AV914" s="13" t="s">
        <v>271</v>
      </c>
      <c r="AW914" s="13" t="s">
        <v>32</v>
      </c>
      <c r="AX914" s="13" t="s">
        <v>83</v>
      </c>
      <c r="AY914" s="164" t="s">
        <v>264</v>
      </c>
    </row>
    <row r="915" spans="2:65" s="1" customFormat="1" ht="24.2" customHeight="1">
      <c r="B915" s="136"/>
      <c r="C915" s="137" t="s">
        <v>1358</v>
      </c>
      <c r="D915" s="137" t="s">
        <v>266</v>
      </c>
      <c r="E915" s="138" t="s">
        <v>1359</v>
      </c>
      <c r="F915" s="139" t="s">
        <v>1360</v>
      </c>
      <c r="G915" s="140" t="s">
        <v>341</v>
      </c>
      <c r="H915" s="141">
        <v>206.31</v>
      </c>
      <c r="I915" s="142"/>
      <c r="J915" s="143">
        <f>ROUND(I915*H915,2)</f>
        <v>0</v>
      </c>
      <c r="K915" s="139" t="s">
        <v>270</v>
      </c>
      <c r="L915" s="32"/>
      <c r="M915" s="144" t="s">
        <v>1</v>
      </c>
      <c r="N915" s="145" t="s">
        <v>42</v>
      </c>
      <c r="P915" s="146">
        <f>O915*H915</f>
        <v>0</v>
      </c>
      <c r="Q915" s="146">
        <v>3.005E-2</v>
      </c>
      <c r="R915" s="146">
        <f>Q915*H915</f>
        <v>6.1996155000000002</v>
      </c>
      <c r="S915" s="146">
        <v>0</v>
      </c>
      <c r="T915" s="147">
        <f>S915*H915</f>
        <v>0</v>
      </c>
      <c r="AR915" s="148" t="s">
        <v>366</v>
      </c>
      <c r="AT915" s="148" t="s">
        <v>266</v>
      </c>
      <c r="AU915" s="148" t="s">
        <v>89</v>
      </c>
      <c r="AY915" s="17" t="s">
        <v>264</v>
      </c>
      <c r="BE915" s="149">
        <f>IF(N915="základní",J915,0)</f>
        <v>0</v>
      </c>
      <c r="BF915" s="149">
        <f>IF(N915="snížená",J915,0)</f>
        <v>0</v>
      </c>
      <c r="BG915" s="149">
        <f>IF(N915="zákl. přenesená",J915,0)</f>
        <v>0</v>
      </c>
      <c r="BH915" s="149">
        <f>IF(N915="sníž. přenesená",J915,0)</f>
        <v>0</v>
      </c>
      <c r="BI915" s="149">
        <f>IF(N915="nulová",J915,0)</f>
        <v>0</v>
      </c>
      <c r="BJ915" s="17" t="s">
        <v>89</v>
      </c>
      <c r="BK915" s="149">
        <f>ROUND(I915*H915,2)</f>
        <v>0</v>
      </c>
      <c r="BL915" s="17" t="s">
        <v>366</v>
      </c>
      <c r="BM915" s="148" t="s">
        <v>1361</v>
      </c>
    </row>
    <row r="916" spans="2:65" s="1" customFormat="1" ht="11.25">
      <c r="B916" s="32"/>
      <c r="D916" s="150" t="s">
        <v>273</v>
      </c>
      <c r="F916" s="151" t="s">
        <v>1362</v>
      </c>
      <c r="I916" s="152"/>
      <c r="L916" s="32"/>
      <c r="M916" s="153"/>
      <c r="T916" s="56"/>
      <c r="AT916" s="17" t="s">
        <v>273</v>
      </c>
      <c r="AU916" s="17" t="s">
        <v>89</v>
      </c>
    </row>
    <row r="917" spans="2:65" s="12" customFormat="1" ht="11.25">
      <c r="B917" s="156"/>
      <c r="D917" s="154" t="s">
        <v>277</v>
      </c>
      <c r="E917" s="157" t="s">
        <v>1</v>
      </c>
      <c r="F917" s="158" t="s">
        <v>1363</v>
      </c>
      <c r="H917" s="159">
        <v>206.31</v>
      </c>
      <c r="I917" s="160"/>
      <c r="L917" s="156"/>
      <c r="M917" s="161"/>
      <c r="T917" s="162"/>
      <c r="AT917" s="157" t="s">
        <v>277</v>
      </c>
      <c r="AU917" s="157" t="s">
        <v>89</v>
      </c>
      <c r="AV917" s="12" t="s">
        <v>89</v>
      </c>
      <c r="AW917" s="12" t="s">
        <v>32</v>
      </c>
      <c r="AX917" s="12" t="s">
        <v>76</v>
      </c>
      <c r="AY917" s="157" t="s">
        <v>264</v>
      </c>
    </row>
    <row r="918" spans="2:65" s="13" customFormat="1" ht="11.25">
      <c r="B918" s="163"/>
      <c r="D918" s="154" t="s">
        <v>277</v>
      </c>
      <c r="E918" s="164" t="s">
        <v>1</v>
      </c>
      <c r="F918" s="165" t="s">
        <v>279</v>
      </c>
      <c r="H918" s="166">
        <v>206.31</v>
      </c>
      <c r="I918" s="167"/>
      <c r="L918" s="163"/>
      <c r="M918" s="168"/>
      <c r="T918" s="169"/>
      <c r="AT918" s="164" t="s">
        <v>277</v>
      </c>
      <c r="AU918" s="164" t="s">
        <v>89</v>
      </c>
      <c r="AV918" s="13" t="s">
        <v>271</v>
      </c>
      <c r="AW918" s="13" t="s">
        <v>32</v>
      </c>
      <c r="AX918" s="13" t="s">
        <v>83</v>
      </c>
      <c r="AY918" s="164" t="s">
        <v>264</v>
      </c>
    </row>
    <row r="919" spans="2:65" s="1" customFormat="1" ht="16.5" customHeight="1">
      <c r="B919" s="136"/>
      <c r="C919" s="137" t="s">
        <v>1364</v>
      </c>
      <c r="D919" s="137" t="s">
        <v>266</v>
      </c>
      <c r="E919" s="138" t="s">
        <v>1365</v>
      </c>
      <c r="F919" s="139" t="s">
        <v>1366</v>
      </c>
      <c r="G919" s="140" t="s">
        <v>341</v>
      </c>
      <c r="H919" s="141">
        <v>206.31</v>
      </c>
      <c r="I919" s="142"/>
      <c r="J919" s="143">
        <f>ROUND(I919*H919,2)</f>
        <v>0</v>
      </c>
      <c r="K919" s="139" t="s">
        <v>270</v>
      </c>
      <c r="L919" s="32"/>
      <c r="M919" s="144" t="s">
        <v>1</v>
      </c>
      <c r="N919" s="145" t="s">
        <v>42</v>
      </c>
      <c r="P919" s="146">
        <f>O919*H919</f>
        <v>0</v>
      </c>
      <c r="Q919" s="146">
        <v>1E-4</v>
      </c>
      <c r="R919" s="146">
        <f>Q919*H919</f>
        <v>2.0631E-2</v>
      </c>
      <c r="S919" s="146">
        <v>0</v>
      </c>
      <c r="T919" s="147">
        <f>S919*H919</f>
        <v>0</v>
      </c>
      <c r="AR919" s="148" t="s">
        <v>366</v>
      </c>
      <c r="AT919" s="148" t="s">
        <v>266</v>
      </c>
      <c r="AU919" s="148" t="s">
        <v>89</v>
      </c>
      <c r="AY919" s="17" t="s">
        <v>264</v>
      </c>
      <c r="BE919" s="149">
        <f>IF(N919="základní",J919,0)</f>
        <v>0</v>
      </c>
      <c r="BF919" s="149">
        <f>IF(N919="snížená",J919,0)</f>
        <v>0</v>
      </c>
      <c r="BG919" s="149">
        <f>IF(N919="zákl. přenesená",J919,0)</f>
        <v>0</v>
      </c>
      <c r="BH919" s="149">
        <f>IF(N919="sníž. přenesená",J919,0)</f>
        <v>0</v>
      </c>
      <c r="BI919" s="149">
        <f>IF(N919="nulová",J919,0)</f>
        <v>0</v>
      </c>
      <c r="BJ919" s="17" t="s">
        <v>89</v>
      </c>
      <c r="BK919" s="149">
        <f>ROUND(I919*H919,2)</f>
        <v>0</v>
      </c>
      <c r="BL919" s="17" t="s">
        <v>366</v>
      </c>
      <c r="BM919" s="148" t="s">
        <v>1367</v>
      </c>
    </row>
    <row r="920" spans="2:65" s="1" customFormat="1" ht="11.25">
      <c r="B920" s="32"/>
      <c r="D920" s="150" t="s">
        <v>273</v>
      </c>
      <c r="F920" s="151" t="s">
        <v>1368</v>
      </c>
      <c r="I920" s="152"/>
      <c r="L920" s="32"/>
      <c r="M920" s="153"/>
      <c r="T920" s="56"/>
      <c r="AT920" s="17" t="s">
        <v>273</v>
      </c>
      <c r="AU920" s="17" t="s">
        <v>89</v>
      </c>
    </row>
    <row r="921" spans="2:65" s="1" customFormat="1" ht="16.5" customHeight="1">
      <c r="B921" s="136"/>
      <c r="C921" s="137" t="s">
        <v>1369</v>
      </c>
      <c r="D921" s="137" t="s">
        <v>266</v>
      </c>
      <c r="E921" s="138" t="s">
        <v>1370</v>
      </c>
      <c r="F921" s="139" t="s">
        <v>1371</v>
      </c>
      <c r="G921" s="140" t="s">
        <v>341</v>
      </c>
      <c r="H921" s="141">
        <v>206.31</v>
      </c>
      <c r="I921" s="142"/>
      <c r="J921" s="143">
        <f>ROUND(I921*H921,2)</f>
        <v>0</v>
      </c>
      <c r="K921" s="139" t="s">
        <v>270</v>
      </c>
      <c r="L921" s="32"/>
      <c r="M921" s="144" t="s">
        <v>1</v>
      </c>
      <c r="N921" s="145" t="s">
        <v>42</v>
      </c>
      <c r="P921" s="146">
        <f>O921*H921</f>
        <v>0</v>
      </c>
      <c r="Q921" s="146">
        <v>1.6000000000000001E-3</v>
      </c>
      <c r="R921" s="146">
        <f>Q921*H921</f>
        <v>0.330096</v>
      </c>
      <c r="S921" s="146">
        <v>0</v>
      </c>
      <c r="T921" s="147">
        <f>S921*H921</f>
        <v>0</v>
      </c>
      <c r="AR921" s="148" t="s">
        <v>366</v>
      </c>
      <c r="AT921" s="148" t="s">
        <v>266</v>
      </c>
      <c r="AU921" s="148" t="s">
        <v>89</v>
      </c>
      <c r="AY921" s="17" t="s">
        <v>264</v>
      </c>
      <c r="BE921" s="149">
        <f>IF(N921="základní",J921,0)</f>
        <v>0</v>
      </c>
      <c r="BF921" s="149">
        <f>IF(N921="snížená",J921,0)</f>
        <v>0</v>
      </c>
      <c r="BG921" s="149">
        <f>IF(N921="zákl. přenesená",J921,0)</f>
        <v>0</v>
      </c>
      <c r="BH921" s="149">
        <f>IF(N921="sníž. přenesená",J921,0)</f>
        <v>0</v>
      </c>
      <c r="BI921" s="149">
        <f>IF(N921="nulová",J921,0)</f>
        <v>0</v>
      </c>
      <c r="BJ921" s="17" t="s">
        <v>89</v>
      </c>
      <c r="BK921" s="149">
        <f>ROUND(I921*H921,2)</f>
        <v>0</v>
      </c>
      <c r="BL921" s="17" t="s">
        <v>366</v>
      </c>
      <c r="BM921" s="148" t="s">
        <v>1372</v>
      </c>
    </row>
    <row r="922" spans="2:65" s="1" customFormat="1" ht="11.25">
      <c r="B922" s="32"/>
      <c r="D922" s="150" t="s">
        <v>273</v>
      </c>
      <c r="F922" s="151" t="s">
        <v>1373</v>
      </c>
      <c r="I922" s="152"/>
      <c r="L922" s="32"/>
      <c r="M922" s="153"/>
      <c r="T922" s="56"/>
      <c r="AT922" s="17" t="s">
        <v>273</v>
      </c>
      <c r="AU922" s="17" t="s">
        <v>89</v>
      </c>
    </row>
    <row r="923" spans="2:65" s="1" customFormat="1" ht="16.5" customHeight="1">
      <c r="B923" s="136"/>
      <c r="C923" s="137" t="s">
        <v>1374</v>
      </c>
      <c r="D923" s="137" t="s">
        <v>266</v>
      </c>
      <c r="E923" s="138" t="s">
        <v>1375</v>
      </c>
      <c r="F923" s="139" t="s">
        <v>1376</v>
      </c>
      <c r="G923" s="140" t="s">
        <v>341</v>
      </c>
      <c r="H923" s="141">
        <v>199.2</v>
      </c>
      <c r="I923" s="142"/>
      <c r="J923" s="143">
        <f>ROUND(I923*H923,2)</f>
        <v>0</v>
      </c>
      <c r="K923" s="139" t="s">
        <v>313</v>
      </c>
      <c r="L923" s="32"/>
      <c r="M923" s="144" t="s">
        <v>1</v>
      </c>
      <c r="N923" s="145" t="s">
        <v>42</v>
      </c>
      <c r="P923" s="146">
        <f>O923*H923</f>
        <v>0</v>
      </c>
      <c r="Q923" s="146">
        <v>1.661E-2</v>
      </c>
      <c r="R923" s="146">
        <f>Q923*H923</f>
        <v>3.3087119999999999</v>
      </c>
      <c r="S923" s="146">
        <v>0</v>
      </c>
      <c r="T923" s="147">
        <f>S923*H923</f>
        <v>0</v>
      </c>
      <c r="AR923" s="148" t="s">
        <v>366</v>
      </c>
      <c r="AT923" s="148" t="s">
        <v>266</v>
      </c>
      <c r="AU923" s="148" t="s">
        <v>89</v>
      </c>
      <c r="AY923" s="17" t="s">
        <v>264</v>
      </c>
      <c r="BE923" s="149">
        <f>IF(N923="základní",J923,0)</f>
        <v>0</v>
      </c>
      <c r="BF923" s="149">
        <f>IF(N923="snížená",J923,0)</f>
        <v>0</v>
      </c>
      <c r="BG923" s="149">
        <f>IF(N923="zákl. přenesená",J923,0)</f>
        <v>0</v>
      </c>
      <c r="BH923" s="149">
        <f>IF(N923="sníž. přenesená",J923,0)</f>
        <v>0</v>
      </c>
      <c r="BI923" s="149">
        <f>IF(N923="nulová",J923,0)</f>
        <v>0</v>
      </c>
      <c r="BJ923" s="17" t="s">
        <v>89</v>
      </c>
      <c r="BK923" s="149">
        <f>ROUND(I923*H923,2)</f>
        <v>0</v>
      </c>
      <c r="BL923" s="17" t="s">
        <v>366</v>
      </c>
      <c r="BM923" s="148" t="s">
        <v>1377</v>
      </c>
    </row>
    <row r="924" spans="2:65" s="1" customFormat="1" ht="29.25">
      <c r="B924" s="32"/>
      <c r="D924" s="154" t="s">
        <v>275</v>
      </c>
      <c r="F924" s="155" t="s">
        <v>1378</v>
      </c>
      <c r="I924" s="152"/>
      <c r="L924" s="32"/>
      <c r="M924" s="153"/>
      <c r="T924" s="56"/>
      <c r="AT924" s="17" t="s">
        <v>275</v>
      </c>
      <c r="AU924" s="17" t="s">
        <v>89</v>
      </c>
    </row>
    <row r="925" spans="2:65" s="12" customFormat="1" ht="11.25">
      <c r="B925" s="156"/>
      <c r="D925" s="154" t="s">
        <v>277</v>
      </c>
      <c r="E925" s="157" t="s">
        <v>1</v>
      </c>
      <c r="F925" s="158" t="s">
        <v>1379</v>
      </c>
      <c r="H925" s="159">
        <v>199.2</v>
      </c>
      <c r="I925" s="160"/>
      <c r="L925" s="156"/>
      <c r="M925" s="161"/>
      <c r="T925" s="162"/>
      <c r="AT925" s="157" t="s">
        <v>277</v>
      </c>
      <c r="AU925" s="157" t="s">
        <v>89</v>
      </c>
      <c r="AV925" s="12" t="s">
        <v>89</v>
      </c>
      <c r="AW925" s="12" t="s">
        <v>32</v>
      </c>
      <c r="AX925" s="12" t="s">
        <v>76</v>
      </c>
      <c r="AY925" s="157" t="s">
        <v>264</v>
      </c>
    </row>
    <row r="926" spans="2:65" s="13" customFormat="1" ht="11.25">
      <c r="B926" s="163"/>
      <c r="D926" s="154" t="s">
        <v>277</v>
      </c>
      <c r="E926" s="164" t="s">
        <v>1</v>
      </c>
      <c r="F926" s="165" t="s">
        <v>279</v>
      </c>
      <c r="H926" s="166">
        <v>199.2</v>
      </c>
      <c r="I926" s="167"/>
      <c r="L926" s="163"/>
      <c r="M926" s="168"/>
      <c r="T926" s="169"/>
      <c r="AT926" s="164" t="s">
        <v>277</v>
      </c>
      <c r="AU926" s="164" t="s">
        <v>89</v>
      </c>
      <c r="AV926" s="13" t="s">
        <v>271</v>
      </c>
      <c r="AW926" s="13" t="s">
        <v>32</v>
      </c>
      <c r="AX926" s="13" t="s">
        <v>83</v>
      </c>
      <c r="AY926" s="164" t="s">
        <v>264</v>
      </c>
    </row>
    <row r="927" spans="2:65" s="1" customFormat="1" ht="16.5" customHeight="1">
      <c r="B927" s="136"/>
      <c r="C927" s="137" t="s">
        <v>1380</v>
      </c>
      <c r="D927" s="137" t="s">
        <v>266</v>
      </c>
      <c r="E927" s="138" t="s">
        <v>1381</v>
      </c>
      <c r="F927" s="139" t="s">
        <v>1382</v>
      </c>
      <c r="G927" s="140" t="s">
        <v>341</v>
      </c>
      <c r="H927" s="141">
        <v>28.4</v>
      </c>
      <c r="I927" s="142"/>
      <c r="J927" s="143">
        <f>ROUND(I927*H927,2)</f>
        <v>0</v>
      </c>
      <c r="K927" s="139" t="s">
        <v>313</v>
      </c>
      <c r="L927" s="32"/>
      <c r="M927" s="144" t="s">
        <v>1</v>
      </c>
      <c r="N927" s="145" t="s">
        <v>42</v>
      </c>
      <c r="P927" s="146">
        <f>O927*H927</f>
        <v>0</v>
      </c>
      <c r="Q927" s="146">
        <v>1.609E-2</v>
      </c>
      <c r="R927" s="146">
        <f>Q927*H927</f>
        <v>0.45695599999999997</v>
      </c>
      <c r="S927" s="146">
        <v>0</v>
      </c>
      <c r="T927" s="147">
        <f>S927*H927</f>
        <v>0</v>
      </c>
      <c r="AR927" s="148" t="s">
        <v>366</v>
      </c>
      <c r="AT927" s="148" t="s">
        <v>266</v>
      </c>
      <c r="AU927" s="148" t="s">
        <v>89</v>
      </c>
      <c r="AY927" s="17" t="s">
        <v>264</v>
      </c>
      <c r="BE927" s="149">
        <f>IF(N927="základní",J927,0)</f>
        <v>0</v>
      </c>
      <c r="BF927" s="149">
        <f>IF(N927="snížená",J927,0)</f>
        <v>0</v>
      </c>
      <c r="BG927" s="149">
        <f>IF(N927="zákl. přenesená",J927,0)</f>
        <v>0</v>
      </c>
      <c r="BH927" s="149">
        <f>IF(N927="sníž. přenesená",J927,0)</f>
        <v>0</v>
      </c>
      <c r="BI927" s="149">
        <f>IF(N927="nulová",J927,0)</f>
        <v>0</v>
      </c>
      <c r="BJ927" s="17" t="s">
        <v>89</v>
      </c>
      <c r="BK927" s="149">
        <f>ROUND(I927*H927,2)</f>
        <v>0</v>
      </c>
      <c r="BL927" s="17" t="s">
        <v>366</v>
      </c>
      <c r="BM927" s="148" t="s">
        <v>1383</v>
      </c>
    </row>
    <row r="928" spans="2:65" s="1" customFormat="1" ht="29.25">
      <c r="B928" s="32"/>
      <c r="D928" s="154" t="s">
        <v>275</v>
      </c>
      <c r="F928" s="155" t="s">
        <v>1378</v>
      </c>
      <c r="I928" s="152"/>
      <c r="L928" s="32"/>
      <c r="M928" s="153"/>
      <c r="T928" s="56"/>
      <c r="AT928" s="17" t="s">
        <v>275</v>
      </c>
      <c r="AU928" s="17" t="s">
        <v>89</v>
      </c>
    </row>
    <row r="929" spans="2:65" s="12" customFormat="1" ht="11.25">
      <c r="B929" s="156"/>
      <c r="D929" s="154" t="s">
        <v>277</v>
      </c>
      <c r="E929" s="157" t="s">
        <v>1</v>
      </c>
      <c r="F929" s="158" t="s">
        <v>1384</v>
      </c>
      <c r="H929" s="159">
        <v>28.4</v>
      </c>
      <c r="I929" s="160"/>
      <c r="L929" s="156"/>
      <c r="M929" s="161"/>
      <c r="T929" s="162"/>
      <c r="AT929" s="157" t="s">
        <v>277</v>
      </c>
      <c r="AU929" s="157" t="s">
        <v>89</v>
      </c>
      <c r="AV929" s="12" t="s">
        <v>89</v>
      </c>
      <c r="AW929" s="12" t="s">
        <v>32</v>
      </c>
      <c r="AX929" s="12" t="s">
        <v>76</v>
      </c>
      <c r="AY929" s="157" t="s">
        <v>264</v>
      </c>
    </row>
    <row r="930" spans="2:65" s="13" customFormat="1" ht="11.25">
      <c r="B930" s="163"/>
      <c r="D930" s="154" t="s">
        <v>277</v>
      </c>
      <c r="E930" s="164" t="s">
        <v>1</v>
      </c>
      <c r="F930" s="165" t="s">
        <v>279</v>
      </c>
      <c r="H930" s="166">
        <v>28.4</v>
      </c>
      <c r="I930" s="167"/>
      <c r="L930" s="163"/>
      <c r="M930" s="168"/>
      <c r="T930" s="169"/>
      <c r="AT930" s="164" t="s">
        <v>277</v>
      </c>
      <c r="AU930" s="164" t="s">
        <v>89</v>
      </c>
      <c r="AV930" s="13" t="s">
        <v>271</v>
      </c>
      <c r="AW930" s="13" t="s">
        <v>32</v>
      </c>
      <c r="AX930" s="13" t="s">
        <v>83</v>
      </c>
      <c r="AY930" s="164" t="s">
        <v>264</v>
      </c>
    </row>
    <row r="931" spans="2:65" s="1" customFormat="1" ht="16.5" customHeight="1">
      <c r="B931" s="136"/>
      <c r="C931" s="137" t="s">
        <v>1385</v>
      </c>
      <c r="D931" s="137" t="s">
        <v>266</v>
      </c>
      <c r="E931" s="138" t="s">
        <v>1386</v>
      </c>
      <c r="F931" s="139" t="s">
        <v>1387</v>
      </c>
      <c r="G931" s="140" t="s">
        <v>341</v>
      </c>
      <c r="H931" s="141">
        <v>93.15</v>
      </c>
      <c r="I931" s="142"/>
      <c r="J931" s="143">
        <f>ROUND(I931*H931,2)</f>
        <v>0</v>
      </c>
      <c r="K931" s="139" t="s">
        <v>313</v>
      </c>
      <c r="L931" s="32"/>
      <c r="M931" s="144" t="s">
        <v>1</v>
      </c>
      <c r="N931" s="145" t="s">
        <v>42</v>
      </c>
      <c r="P931" s="146">
        <f>O931*H931</f>
        <v>0</v>
      </c>
      <c r="Q931" s="146">
        <v>3.1199999999999999E-2</v>
      </c>
      <c r="R931" s="146">
        <f>Q931*H931</f>
        <v>2.9062800000000002</v>
      </c>
      <c r="S931" s="146">
        <v>0</v>
      </c>
      <c r="T931" s="147">
        <f>S931*H931</f>
        <v>0</v>
      </c>
      <c r="AR931" s="148" t="s">
        <v>366</v>
      </c>
      <c r="AT931" s="148" t="s">
        <v>266</v>
      </c>
      <c r="AU931" s="148" t="s">
        <v>89</v>
      </c>
      <c r="AY931" s="17" t="s">
        <v>264</v>
      </c>
      <c r="BE931" s="149">
        <f>IF(N931="základní",J931,0)</f>
        <v>0</v>
      </c>
      <c r="BF931" s="149">
        <f>IF(N931="snížená",J931,0)</f>
        <v>0</v>
      </c>
      <c r="BG931" s="149">
        <f>IF(N931="zákl. přenesená",J931,0)</f>
        <v>0</v>
      </c>
      <c r="BH931" s="149">
        <f>IF(N931="sníž. přenesená",J931,0)</f>
        <v>0</v>
      </c>
      <c r="BI931" s="149">
        <f>IF(N931="nulová",J931,0)</f>
        <v>0</v>
      </c>
      <c r="BJ931" s="17" t="s">
        <v>89</v>
      </c>
      <c r="BK931" s="149">
        <f>ROUND(I931*H931,2)</f>
        <v>0</v>
      </c>
      <c r="BL931" s="17" t="s">
        <v>366</v>
      </c>
      <c r="BM931" s="148" t="s">
        <v>1388</v>
      </c>
    </row>
    <row r="932" spans="2:65" s="1" customFormat="1" ht="29.25">
      <c r="B932" s="32"/>
      <c r="D932" s="154" t="s">
        <v>275</v>
      </c>
      <c r="F932" s="155" t="s">
        <v>1378</v>
      </c>
      <c r="I932" s="152"/>
      <c r="L932" s="32"/>
      <c r="M932" s="153"/>
      <c r="T932" s="56"/>
      <c r="AT932" s="17" t="s">
        <v>275</v>
      </c>
      <c r="AU932" s="17" t="s">
        <v>89</v>
      </c>
    </row>
    <row r="933" spans="2:65" s="12" customFormat="1" ht="11.25">
      <c r="B933" s="156"/>
      <c r="D933" s="154" t="s">
        <v>277</v>
      </c>
      <c r="E933" s="157" t="s">
        <v>1</v>
      </c>
      <c r="F933" s="158" t="s">
        <v>1389</v>
      </c>
      <c r="H933" s="159">
        <v>93.15</v>
      </c>
      <c r="I933" s="160"/>
      <c r="L933" s="156"/>
      <c r="M933" s="161"/>
      <c r="T933" s="162"/>
      <c r="AT933" s="157" t="s">
        <v>277</v>
      </c>
      <c r="AU933" s="157" t="s">
        <v>89</v>
      </c>
      <c r="AV933" s="12" t="s">
        <v>89</v>
      </c>
      <c r="AW933" s="12" t="s">
        <v>32</v>
      </c>
      <c r="AX933" s="12" t="s">
        <v>76</v>
      </c>
      <c r="AY933" s="157" t="s">
        <v>264</v>
      </c>
    </row>
    <row r="934" spans="2:65" s="13" customFormat="1" ht="11.25">
      <c r="B934" s="163"/>
      <c r="D934" s="154" t="s">
        <v>277</v>
      </c>
      <c r="E934" s="164" t="s">
        <v>1</v>
      </c>
      <c r="F934" s="165" t="s">
        <v>279</v>
      </c>
      <c r="H934" s="166">
        <v>93.15</v>
      </c>
      <c r="I934" s="167"/>
      <c r="L934" s="163"/>
      <c r="M934" s="168"/>
      <c r="T934" s="169"/>
      <c r="AT934" s="164" t="s">
        <v>277</v>
      </c>
      <c r="AU934" s="164" t="s">
        <v>89</v>
      </c>
      <c r="AV934" s="13" t="s">
        <v>271</v>
      </c>
      <c r="AW934" s="13" t="s">
        <v>32</v>
      </c>
      <c r="AX934" s="13" t="s">
        <v>83</v>
      </c>
      <c r="AY934" s="164" t="s">
        <v>264</v>
      </c>
    </row>
    <row r="935" spans="2:65" s="1" customFormat="1" ht="16.5" customHeight="1">
      <c r="B935" s="136"/>
      <c r="C935" s="137" t="s">
        <v>1390</v>
      </c>
      <c r="D935" s="137" t="s">
        <v>266</v>
      </c>
      <c r="E935" s="138" t="s">
        <v>1391</v>
      </c>
      <c r="F935" s="139" t="s">
        <v>1392</v>
      </c>
      <c r="G935" s="140" t="s">
        <v>341</v>
      </c>
      <c r="H935" s="141">
        <v>9.0850000000000009</v>
      </c>
      <c r="I935" s="142"/>
      <c r="J935" s="143">
        <f>ROUND(I935*H935,2)</f>
        <v>0</v>
      </c>
      <c r="K935" s="139" t="s">
        <v>313</v>
      </c>
      <c r="L935" s="32"/>
      <c r="M935" s="144" t="s">
        <v>1</v>
      </c>
      <c r="N935" s="145" t="s">
        <v>42</v>
      </c>
      <c r="P935" s="146">
        <f>O935*H935</f>
        <v>0</v>
      </c>
      <c r="Q935" s="146">
        <v>3.1199999999999999E-2</v>
      </c>
      <c r="R935" s="146">
        <f>Q935*H935</f>
        <v>0.28345200000000004</v>
      </c>
      <c r="S935" s="146">
        <v>0</v>
      </c>
      <c r="T935" s="147">
        <f>S935*H935</f>
        <v>0</v>
      </c>
      <c r="AR935" s="148" t="s">
        <v>366</v>
      </c>
      <c r="AT935" s="148" t="s">
        <v>266</v>
      </c>
      <c r="AU935" s="148" t="s">
        <v>89</v>
      </c>
      <c r="AY935" s="17" t="s">
        <v>264</v>
      </c>
      <c r="BE935" s="149">
        <f>IF(N935="základní",J935,0)</f>
        <v>0</v>
      </c>
      <c r="BF935" s="149">
        <f>IF(N935="snížená",J935,0)</f>
        <v>0</v>
      </c>
      <c r="BG935" s="149">
        <f>IF(N935="zákl. přenesená",J935,0)</f>
        <v>0</v>
      </c>
      <c r="BH935" s="149">
        <f>IF(N935="sníž. přenesená",J935,0)</f>
        <v>0</v>
      </c>
      <c r="BI935" s="149">
        <f>IF(N935="nulová",J935,0)</f>
        <v>0</v>
      </c>
      <c r="BJ935" s="17" t="s">
        <v>89</v>
      </c>
      <c r="BK935" s="149">
        <f>ROUND(I935*H935,2)</f>
        <v>0</v>
      </c>
      <c r="BL935" s="17" t="s">
        <v>366</v>
      </c>
      <c r="BM935" s="148" t="s">
        <v>1393</v>
      </c>
    </row>
    <row r="936" spans="2:65" s="1" customFormat="1" ht="29.25">
      <c r="B936" s="32"/>
      <c r="D936" s="154" t="s">
        <v>275</v>
      </c>
      <c r="F936" s="155" t="s">
        <v>1378</v>
      </c>
      <c r="I936" s="152"/>
      <c r="L936" s="32"/>
      <c r="M936" s="153"/>
      <c r="T936" s="56"/>
      <c r="AT936" s="17" t="s">
        <v>275</v>
      </c>
      <c r="AU936" s="17" t="s">
        <v>89</v>
      </c>
    </row>
    <row r="937" spans="2:65" s="12" customFormat="1" ht="11.25">
      <c r="B937" s="156"/>
      <c r="D937" s="154" t="s">
        <v>277</v>
      </c>
      <c r="E937" s="157" t="s">
        <v>1</v>
      </c>
      <c r="F937" s="158" t="s">
        <v>1394</v>
      </c>
      <c r="H937" s="159">
        <v>9.0850000000000009</v>
      </c>
      <c r="I937" s="160"/>
      <c r="L937" s="156"/>
      <c r="M937" s="161"/>
      <c r="T937" s="162"/>
      <c r="AT937" s="157" t="s">
        <v>277</v>
      </c>
      <c r="AU937" s="157" t="s">
        <v>89</v>
      </c>
      <c r="AV937" s="12" t="s">
        <v>89</v>
      </c>
      <c r="AW937" s="12" t="s">
        <v>32</v>
      </c>
      <c r="AX937" s="12" t="s">
        <v>76</v>
      </c>
      <c r="AY937" s="157" t="s">
        <v>264</v>
      </c>
    </row>
    <row r="938" spans="2:65" s="13" customFormat="1" ht="11.25">
      <c r="B938" s="163"/>
      <c r="D938" s="154" t="s">
        <v>277</v>
      </c>
      <c r="E938" s="164" t="s">
        <v>1</v>
      </c>
      <c r="F938" s="165" t="s">
        <v>279</v>
      </c>
      <c r="H938" s="166">
        <v>9.0850000000000009</v>
      </c>
      <c r="I938" s="167"/>
      <c r="L938" s="163"/>
      <c r="M938" s="168"/>
      <c r="T938" s="169"/>
      <c r="AT938" s="164" t="s">
        <v>277</v>
      </c>
      <c r="AU938" s="164" t="s">
        <v>89</v>
      </c>
      <c r="AV938" s="13" t="s">
        <v>271</v>
      </c>
      <c r="AW938" s="13" t="s">
        <v>32</v>
      </c>
      <c r="AX938" s="13" t="s">
        <v>83</v>
      </c>
      <c r="AY938" s="164" t="s">
        <v>264</v>
      </c>
    </row>
    <row r="939" spans="2:65" s="1" customFormat="1" ht="16.5" customHeight="1">
      <c r="B939" s="136"/>
      <c r="C939" s="137" t="s">
        <v>1395</v>
      </c>
      <c r="D939" s="137" t="s">
        <v>266</v>
      </c>
      <c r="E939" s="138" t="s">
        <v>1396</v>
      </c>
      <c r="F939" s="139" t="s">
        <v>1397</v>
      </c>
      <c r="G939" s="140" t="s">
        <v>341</v>
      </c>
      <c r="H939" s="141">
        <v>329.83499999999998</v>
      </c>
      <c r="I939" s="142"/>
      <c r="J939" s="143">
        <f>ROUND(I939*H939,2)</f>
        <v>0</v>
      </c>
      <c r="K939" s="139" t="s">
        <v>270</v>
      </c>
      <c r="L939" s="32"/>
      <c r="M939" s="144" t="s">
        <v>1</v>
      </c>
      <c r="N939" s="145" t="s">
        <v>42</v>
      </c>
      <c r="P939" s="146">
        <f>O939*H939</f>
        <v>0</v>
      </c>
      <c r="Q939" s="146">
        <v>1E-4</v>
      </c>
      <c r="R939" s="146">
        <f>Q939*H939</f>
        <v>3.2983499999999999E-2</v>
      </c>
      <c r="S939" s="146">
        <v>0</v>
      </c>
      <c r="T939" s="147">
        <f>S939*H939</f>
        <v>0</v>
      </c>
      <c r="AR939" s="148" t="s">
        <v>366</v>
      </c>
      <c r="AT939" s="148" t="s">
        <v>266</v>
      </c>
      <c r="AU939" s="148" t="s">
        <v>89</v>
      </c>
      <c r="AY939" s="17" t="s">
        <v>264</v>
      </c>
      <c r="BE939" s="149">
        <f>IF(N939="základní",J939,0)</f>
        <v>0</v>
      </c>
      <c r="BF939" s="149">
        <f>IF(N939="snížená",J939,0)</f>
        <v>0</v>
      </c>
      <c r="BG939" s="149">
        <f>IF(N939="zákl. přenesená",J939,0)</f>
        <v>0</v>
      </c>
      <c r="BH939" s="149">
        <f>IF(N939="sníž. přenesená",J939,0)</f>
        <v>0</v>
      </c>
      <c r="BI939" s="149">
        <f>IF(N939="nulová",J939,0)</f>
        <v>0</v>
      </c>
      <c r="BJ939" s="17" t="s">
        <v>89</v>
      </c>
      <c r="BK939" s="149">
        <f>ROUND(I939*H939,2)</f>
        <v>0</v>
      </c>
      <c r="BL939" s="17" t="s">
        <v>366</v>
      </c>
      <c r="BM939" s="148" t="s">
        <v>1398</v>
      </c>
    </row>
    <row r="940" spans="2:65" s="1" customFormat="1" ht="11.25">
      <c r="B940" s="32"/>
      <c r="D940" s="150" t="s">
        <v>273</v>
      </c>
      <c r="F940" s="151" t="s">
        <v>1399</v>
      </c>
      <c r="I940" s="152"/>
      <c r="L940" s="32"/>
      <c r="M940" s="153"/>
      <c r="T940" s="56"/>
      <c r="AT940" s="17" t="s">
        <v>273</v>
      </c>
      <c r="AU940" s="17" t="s">
        <v>89</v>
      </c>
    </row>
    <row r="941" spans="2:65" s="12" customFormat="1" ht="11.25">
      <c r="B941" s="156"/>
      <c r="D941" s="154" t="s">
        <v>277</v>
      </c>
      <c r="E941" s="157" t="s">
        <v>1</v>
      </c>
      <c r="F941" s="158" t="s">
        <v>1400</v>
      </c>
      <c r="H941" s="159">
        <v>329.83499999999998</v>
      </c>
      <c r="I941" s="160"/>
      <c r="L941" s="156"/>
      <c r="M941" s="161"/>
      <c r="T941" s="162"/>
      <c r="AT941" s="157" t="s">
        <v>277</v>
      </c>
      <c r="AU941" s="157" t="s">
        <v>89</v>
      </c>
      <c r="AV941" s="12" t="s">
        <v>89</v>
      </c>
      <c r="AW941" s="12" t="s">
        <v>32</v>
      </c>
      <c r="AX941" s="12" t="s">
        <v>76</v>
      </c>
      <c r="AY941" s="157" t="s">
        <v>264</v>
      </c>
    </row>
    <row r="942" spans="2:65" s="13" customFormat="1" ht="11.25">
      <c r="B942" s="163"/>
      <c r="D942" s="154" t="s">
        <v>277</v>
      </c>
      <c r="E942" s="164" t="s">
        <v>1</v>
      </c>
      <c r="F942" s="165" t="s">
        <v>279</v>
      </c>
      <c r="H942" s="166">
        <v>329.83499999999998</v>
      </c>
      <c r="I942" s="167"/>
      <c r="L942" s="163"/>
      <c r="M942" s="168"/>
      <c r="T942" s="169"/>
      <c r="AT942" s="164" t="s">
        <v>277</v>
      </c>
      <c r="AU942" s="164" t="s">
        <v>89</v>
      </c>
      <c r="AV942" s="13" t="s">
        <v>271</v>
      </c>
      <c r="AW942" s="13" t="s">
        <v>32</v>
      </c>
      <c r="AX942" s="13" t="s">
        <v>83</v>
      </c>
      <c r="AY942" s="164" t="s">
        <v>264</v>
      </c>
    </row>
    <row r="943" spans="2:65" s="1" customFormat="1" ht="16.5" customHeight="1">
      <c r="B943" s="136"/>
      <c r="C943" s="137" t="s">
        <v>1401</v>
      </c>
      <c r="D943" s="137" t="s">
        <v>266</v>
      </c>
      <c r="E943" s="138" t="s">
        <v>1402</v>
      </c>
      <c r="F943" s="139" t="s">
        <v>1403</v>
      </c>
      <c r="G943" s="140" t="s">
        <v>341</v>
      </c>
      <c r="H943" s="141">
        <v>329.83499999999998</v>
      </c>
      <c r="I943" s="142"/>
      <c r="J943" s="143">
        <f>ROUND(I943*H943,2)</f>
        <v>0</v>
      </c>
      <c r="K943" s="139" t="s">
        <v>270</v>
      </c>
      <c r="L943" s="32"/>
      <c r="M943" s="144" t="s">
        <v>1</v>
      </c>
      <c r="N943" s="145" t="s">
        <v>42</v>
      </c>
      <c r="P943" s="146">
        <f>O943*H943</f>
        <v>0</v>
      </c>
      <c r="Q943" s="146">
        <v>1.6000000000000001E-3</v>
      </c>
      <c r="R943" s="146">
        <f>Q943*H943</f>
        <v>0.52773599999999998</v>
      </c>
      <c r="S943" s="146">
        <v>0</v>
      </c>
      <c r="T943" s="147">
        <f>S943*H943</f>
        <v>0</v>
      </c>
      <c r="AR943" s="148" t="s">
        <v>366</v>
      </c>
      <c r="AT943" s="148" t="s">
        <v>266</v>
      </c>
      <c r="AU943" s="148" t="s">
        <v>89</v>
      </c>
      <c r="AY943" s="17" t="s">
        <v>264</v>
      </c>
      <c r="BE943" s="149">
        <f>IF(N943="základní",J943,0)</f>
        <v>0</v>
      </c>
      <c r="BF943" s="149">
        <f>IF(N943="snížená",J943,0)</f>
        <v>0</v>
      </c>
      <c r="BG943" s="149">
        <f>IF(N943="zákl. přenesená",J943,0)</f>
        <v>0</v>
      </c>
      <c r="BH943" s="149">
        <f>IF(N943="sníž. přenesená",J943,0)</f>
        <v>0</v>
      </c>
      <c r="BI943" s="149">
        <f>IF(N943="nulová",J943,0)</f>
        <v>0</v>
      </c>
      <c r="BJ943" s="17" t="s">
        <v>89</v>
      </c>
      <c r="BK943" s="149">
        <f>ROUND(I943*H943,2)</f>
        <v>0</v>
      </c>
      <c r="BL943" s="17" t="s">
        <v>366</v>
      </c>
      <c r="BM943" s="148" t="s">
        <v>1404</v>
      </c>
    </row>
    <row r="944" spans="2:65" s="1" customFormat="1" ht="11.25">
      <c r="B944" s="32"/>
      <c r="D944" s="150" t="s">
        <v>273</v>
      </c>
      <c r="F944" s="151" t="s">
        <v>1405</v>
      </c>
      <c r="I944" s="152"/>
      <c r="L944" s="32"/>
      <c r="M944" s="153"/>
      <c r="T944" s="56"/>
      <c r="AT944" s="17" t="s">
        <v>273</v>
      </c>
      <c r="AU944" s="17" t="s">
        <v>89</v>
      </c>
    </row>
    <row r="945" spans="2:65" s="1" customFormat="1" ht="16.5" customHeight="1">
      <c r="B945" s="136"/>
      <c r="C945" s="137" t="s">
        <v>1406</v>
      </c>
      <c r="D945" s="137" t="s">
        <v>266</v>
      </c>
      <c r="E945" s="138" t="s">
        <v>1407</v>
      </c>
      <c r="F945" s="139" t="s">
        <v>1408</v>
      </c>
      <c r="G945" s="140" t="s">
        <v>428</v>
      </c>
      <c r="H945" s="141">
        <v>6</v>
      </c>
      <c r="I945" s="142"/>
      <c r="J945" s="143">
        <f>ROUND(I945*H945,2)</f>
        <v>0</v>
      </c>
      <c r="K945" s="139" t="s">
        <v>270</v>
      </c>
      <c r="L945" s="32"/>
      <c r="M945" s="144" t="s">
        <v>1</v>
      </c>
      <c r="N945" s="145" t="s">
        <v>42</v>
      </c>
      <c r="P945" s="146">
        <f>O945*H945</f>
        <v>0</v>
      </c>
      <c r="Q945" s="146">
        <v>6.0299999999999998E-3</v>
      </c>
      <c r="R945" s="146">
        <f>Q945*H945</f>
        <v>3.6179999999999997E-2</v>
      </c>
      <c r="S945" s="146">
        <v>0</v>
      </c>
      <c r="T945" s="147">
        <f>S945*H945</f>
        <v>0</v>
      </c>
      <c r="AR945" s="148" t="s">
        <v>366</v>
      </c>
      <c r="AT945" s="148" t="s">
        <v>266</v>
      </c>
      <c r="AU945" s="148" t="s">
        <v>89</v>
      </c>
      <c r="AY945" s="17" t="s">
        <v>264</v>
      </c>
      <c r="BE945" s="149">
        <f>IF(N945="základní",J945,0)</f>
        <v>0</v>
      </c>
      <c r="BF945" s="149">
        <f>IF(N945="snížená",J945,0)</f>
        <v>0</v>
      </c>
      <c r="BG945" s="149">
        <f>IF(N945="zákl. přenesená",J945,0)</f>
        <v>0</v>
      </c>
      <c r="BH945" s="149">
        <f>IF(N945="sníž. přenesená",J945,0)</f>
        <v>0</v>
      </c>
      <c r="BI945" s="149">
        <f>IF(N945="nulová",J945,0)</f>
        <v>0</v>
      </c>
      <c r="BJ945" s="17" t="s">
        <v>89</v>
      </c>
      <c r="BK945" s="149">
        <f>ROUND(I945*H945,2)</f>
        <v>0</v>
      </c>
      <c r="BL945" s="17" t="s">
        <v>366</v>
      </c>
      <c r="BM945" s="148" t="s">
        <v>1409</v>
      </c>
    </row>
    <row r="946" spans="2:65" s="1" customFormat="1" ht="11.25">
      <c r="B946" s="32"/>
      <c r="D946" s="150" t="s">
        <v>273</v>
      </c>
      <c r="F946" s="151" t="s">
        <v>1410</v>
      </c>
      <c r="I946" s="152"/>
      <c r="L946" s="32"/>
      <c r="M946" s="153"/>
      <c r="T946" s="56"/>
      <c r="AT946" s="17" t="s">
        <v>273</v>
      </c>
      <c r="AU946" s="17" t="s">
        <v>89</v>
      </c>
    </row>
    <row r="947" spans="2:65" s="1" customFormat="1" ht="16.5" customHeight="1">
      <c r="B947" s="136"/>
      <c r="C947" s="137" t="s">
        <v>1411</v>
      </c>
      <c r="D947" s="137" t="s">
        <v>266</v>
      </c>
      <c r="E947" s="138" t="s">
        <v>1412</v>
      </c>
      <c r="F947" s="139" t="s">
        <v>1413</v>
      </c>
      <c r="G947" s="140" t="s">
        <v>341</v>
      </c>
      <c r="H947" s="141">
        <v>317.31</v>
      </c>
      <c r="I947" s="142"/>
      <c r="J947" s="143">
        <f>ROUND(I947*H947,2)</f>
        <v>0</v>
      </c>
      <c r="K947" s="139" t="s">
        <v>313</v>
      </c>
      <c r="L947" s="32"/>
      <c r="M947" s="144" t="s">
        <v>1</v>
      </c>
      <c r="N947" s="145" t="s">
        <v>42</v>
      </c>
      <c r="P947" s="146">
        <f>O947*H947</f>
        <v>0</v>
      </c>
      <c r="Q947" s="146">
        <v>0</v>
      </c>
      <c r="R947" s="146">
        <f>Q947*H947</f>
        <v>0</v>
      </c>
      <c r="S947" s="146">
        <v>0</v>
      </c>
      <c r="T947" s="147">
        <f>S947*H947</f>
        <v>0</v>
      </c>
      <c r="AR947" s="148" t="s">
        <v>366</v>
      </c>
      <c r="AT947" s="148" t="s">
        <v>266</v>
      </c>
      <c r="AU947" s="148" t="s">
        <v>89</v>
      </c>
      <c r="AY947" s="17" t="s">
        <v>264</v>
      </c>
      <c r="BE947" s="149">
        <f>IF(N947="základní",J947,0)</f>
        <v>0</v>
      </c>
      <c r="BF947" s="149">
        <f>IF(N947="snížená",J947,0)</f>
        <v>0</v>
      </c>
      <c r="BG947" s="149">
        <f>IF(N947="zákl. přenesená",J947,0)</f>
        <v>0</v>
      </c>
      <c r="BH947" s="149">
        <f>IF(N947="sníž. přenesená",J947,0)</f>
        <v>0</v>
      </c>
      <c r="BI947" s="149">
        <f>IF(N947="nulová",J947,0)</f>
        <v>0</v>
      </c>
      <c r="BJ947" s="17" t="s">
        <v>89</v>
      </c>
      <c r="BK947" s="149">
        <f>ROUND(I947*H947,2)</f>
        <v>0</v>
      </c>
      <c r="BL947" s="17" t="s">
        <v>366</v>
      </c>
      <c r="BM947" s="148" t="s">
        <v>1414</v>
      </c>
    </row>
    <row r="948" spans="2:65" s="1" customFormat="1" ht="97.5">
      <c r="B948" s="32"/>
      <c r="D948" s="154" t="s">
        <v>275</v>
      </c>
      <c r="F948" s="155" t="s">
        <v>1415</v>
      </c>
      <c r="I948" s="152"/>
      <c r="L948" s="32"/>
      <c r="M948" s="153"/>
      <c r="T948" s="56"/>
      <c r="AT948" s="17" t="s">
        <v>275</v>
      </c>
      <c r="AU948" s="17" t="s">
        <v>89</v>
      </c>
    </row>
    <row r="949" spans="2:65" s="1" customFormat="1" ht="24.2" customHeight="1">
      <c r="B949" s="136"/>
      <c r="C949" s="137" t="s">
        <v>1416</v>
      </c>
      <c r="D949" s="137" t="s">
        <v>266</v>
      </c>
      <c r="E949" s="138" t="s">
        <v>1417</v>
      </c>
      <c r="F949" s="139" t="s">
        <v>1418</v>
      </c>
      <c r="G949" s="140" t="s">
        <v>319</v>
      </c>
      <c r="H949" s="141">
        <v>21.786999999999999</v>
      </c>
      <c r="I949" s="142"/>
      <c r="J949" s="143">
        <f>ROUND(I949*H949,2)</f>
        <v>0</v>
      </c>
      <c r="K949" s="139" t="s">
        <v>270</v>
      </c>
      <c r="L949" s="32"/>
      <c r="M949" s="144" t="s">
        <v>1</v>
      </c>
      <c r="N949" s="145" t="s">
        <v>42</v>
      </c>
      <c r="P949" s="146">
        <f>O949*H949</f>
        <v>0</v>
      </c>
      <c r="Q949" s="146">
        <v>0</v>
      </c>
      <c r="R949" s="146">
        <f>Q949*H949</f>
        <v>0</v>
      </c>
      <c r="S949" s="146">
        <v>0</v>
      </c>
      <c r="T949" s="147">
        <f>S949*H949</f>
        <v>0</v>
      </c>
      <c r="AR949" s="148" t="s">
        <v>366</v>
      </c>
      <c r="AT949" s="148" t="s">
        <v>266</v>
      </c>
      <c r="AU949" s="148" t="s">
        <v>89</v>
      </c>
      <c r="AY949" s="17" t="s">
        <v>264</v>
      </c>
      <c r="BE949" s="149">
        <f>IF(N949="základní",J949,0)</f>
        <v>0</v>
      </c>
      <c r="BF949" s="149">
        <f>IF(N949="snížená",J949,0)</f>
        <v>0</v>
      </c>
      <c r="BG949" s="149">
        <f>IF(N949="zákl. přenesená",J949,0)</f>
        <v>0</v>
      </c>
      <c r="BH949" s="149">
        <f>IF(N949="sníž. přenesená",J949,0)</f>
        <v>0</v>
      </c>
      <c r="BI949" s="149">
        <f>IF(N949="nulová",J949,0)</f>
        <v>0</v>
      </c>
      <c r="BJ949" s="17" t="s">
        <v>89</v>
      </c>
      <c r="BK949" s="149">
        <f>ROUND(I949*H949,2)</f>
        <v>0</v>
      </c>
      <c r="BL949" s="17" t="s">
        <v>366</v>
      </c>
      <c r="BM949" s="148" t="s">
        <v>1419</v>
      </c>
    </row>
    <row r="950" spans="2:65" s="1" customFormat="1" ht="11.25">
      <c r="B950" s="32"/>
      <c r="D950" s="150" t="s">
        <v>273</v>
      </c>
      <c r="F950" s="151" t="s">
        <v>1420</v>
      </c>
      <c r="I950" s="152"/>
      <c r="L950" s="32"/>
      <c r="M950" s="153"/>
      <c r="T950" s="56"/>
      <c r="AT950" s="17" t="s">
        <v>273</v>
      </c>
      <c r="AU950" s="17" t="s">
        <v>89</v>
      </c>
    </row>
    <row r="951" spans="2:65" s="11" customFormat="1" ht="22.9" customHeight="1">
      <c r="B951" s="124"/>
      <c r="D951" s="125" t="s">
        <v>75</v>
      </c>
      <c r="E951" s="134" t="s">
        <v>1421</v>
      </c>
      <c r="F951" s="134" t="s">
        <v>1422</v>
      </c>
      <c r="I951" s="127"/>
      <c r="J951" s="135">
        <f>BK951</f>
        <v>0</v>
      </c>
      <c r="L951" s="124"/>
      <c r="M951" s="129"/>
      <c r="P951" s="130">
        <f>SUM(P952:P969)</f>
        <v>0</v>
      </c>
      <c r="R951" s="130">
        <f>SUM(R952:R969)</f>
        <v>0.49551600000000007</v>
      </c>
      <c r="T951" s="131">
        <f>SUM(T952:T969)</f>
        <v>0</v>
      </c>
      <c r="AR951" s="125" t="s">
        <v>89</v>
      </c>
      <c r="AT951" s="132" t="s">
        <v>75</v>
      </c>
      <c r="AU951" s="132" t="s">
        <v>83</v>
      </c>
      <c r="AY951" s="125" t="s">
        <v>264</v>
      </c>
      <c r="BK951" s="133">
        <f>SUM(BK952:BK969)</f>
        <v>0</v>
      </c>
    </row>
    <row r="952" spans="2:65" s="1" customFormat="1" ht="21.75" customHeight="1">
      <c r="B952" s="136"/>
      <c r="C952" s="137" t="s">
        <v>1423</v>
      </c>
      <c r="D952" s="137" t="s">
        <v>266</v>
      </c>
      <c r="E952" s="138" t="s">
        <v>1424</v>
      </c>
      <c r="F952" s="139" t="s">
        <v>1425</v>
      </c>
      <c r="G952" s="140" t="s">
        <v>341</v>
      </c>
      <c r="H952" s="141">
        <v>182.17500000000001</v>
      </c>
      <c r="I952" s="142"/>
      <c r="J952" s="143">
        <f>ROUND(I952*H952,2)</f>
        <v>0</v>
      </c>
      <c r="K952" s="139" t="s">
        <v>313</v>
      </c>
      <c r="L952" s="32"/>
      <c r="M952" s="144" t="s">
        <v>1</v>
      </c>
      <c r="N952" s="145" t="s">
        <v>42</v>
      </c>
      <c r="P952" s="146">
        <f>O952*H952</f>
        <v>0</v>
      </c>
      <c r="Q952" s="146">
        <v>2.7200000000000002E-3</v>
      </c>
      <c r="R952" s="146">
        <f>Q952*H952</f>
        <v>0.49551600000000007</v>
      </c>
      <c r="S952" s="146">
        <v>0</v>
      </c>
      <c r="T952" s="147">
        <f>S952*H952</f>
        <v>0</v>
      </c>
      <c r="AR952" s="148" t="s">
        <v>366</v>
      </c>
      <c r="AT952" s="148" t="s">
        <v>266</v>
      </c>
      <c r="AU952" s="148" t="s">
        <v>89</v>
      </c>
      <c r="AY952" s="17" t="s">
        <v>264</v>
      </c>
      <c r="BE952" s="149">
        <f>IF(N952="základní",J952,0)</f>
        <v>0</v>
      </c>
      <c r="BF952" s="149">
        <f>IF(N952="snížená",J952,0)</f>
        <v>0</v>
      </c>
      <c r="BG952" s="149">
        <f>IF(N952="zákl. přenesená",J952,0)</f>
        <v>0</v>
      </c>
      <c r="BH952" s="149">
        <f>IF(N952="sníž. přenesená",J952,0)</f>
        <v>0</v>
      </c>
      <c r="BI952" s="149">
        <f>IF(N952="nulová",J952,0)</f>
        <v>0</v>
      </c>
      <c r="BJ952" s="17" t="s">
        <v>89</v>
      </c>
      <c r="BK952" s="149">
        <f>ROUND(I952*H952,2)</f>
        <v>0</v>
      </c>
      <c r="BL952" s="17" t="s">
        <v>366</v>
      </c>
      <c r="BM952" s="148" t="s">
        <v>1426</v>
      </c>
    </row>
    <row r="953" spans="2:65" s="1" customFormat="1" ht="29.25">
      <c r="B953" s="32"/>
      <c r="D953" s="154" t="s">
        <v>275</v>
      </c>
      <c r="F953" s="155" t="s">
        <v>836</v>
      </c>
      <c r="I953" s="152"/>
      <c r="L953" s="32"/>
      <c r="M953" s="153"/>
      <c r="T953" s="56"/>
      <c r="AT953" s="17" t="s">
        <v>275</v>
      </c>
      <c r="AU953" s="17" t="s">
        <v>89</v>
      </c>
    </row>
    <row r="954" spans="2:65" s="12" customFormat="1" ht="11.25">
      <c r="B954" s="156"/>
      <c r="D954" s="154" t="s">
        <v>277</v>
      </c>
      <c r="E954" s="157" t="s">
        <v>1</v>
      </c>
      <c r="F954" s="158" t="s">
        <v>1123</v>
      </c>
      <c r="H954" s="159">
        <v>182.17500000000001</v>
      </c>
      <c r="I954" s="160"/>
      <c r="L954" s="156"/>
      <c r="M954" s="161"/>
      <c r="T954" s="162"/>
      <c r="AT954" s="157" t="s">
        <v>277</v>
      </c>
      <c r="AU954" s="157" t="s">
        <v>89</v>
      </c>
      <c r="AV954" s="12" t="s">
        <v>89</v>
      </c>
      <c r="AW954" s="12" t="s">
        <v>32</v>
      </c>
      <c r="AX954" s="12" t="s">
        <v>76</v>
      </c>
      <c r="AY954" s="157" t="s">
        <v>264</v>
      </c>
    </row>
    <row r="955" spans="2:65" s="13" customFormat="1" ht="11.25">
      <c r="B955" s="163"/>
      <c r="D955" s="154" t="s">
        <v>277</v>
      </c>
      <c r="E955" s="164" t="s">
        <v>1</v>
      </c>
      <c r="F955" s="165" t="s">
        <v>279</v>
      </c>
      <c r="H955" s="166">
        <v>182.17500000000001</v>
      </c>
      <c r="I955" s="167"/>
      <c r="L955" s="163"/>
      <c r="M955" s="168"/>
      <c r="T955" s="169"/>
      <c r="AT955" s="164" t="s">
        <v>277</v>
      </c>
      <c r="AU955" s="164" t="s">
        <v>89</v>
      </c>
      <c r="AV955" s="13" t="s">
        <v>271</v>
      </c>
      <c r="AW955" s="13" t="s">
        <v>32</v>
      </c>
      <c r="AX955" s="13" t="s">
        <v>83</v>
      </c>
      <c r="AY955" s="164" t="s">
        <v>264</v>
      </c>
    </row>
    <row r="956" spans="2:65" s="1" customFormat="1" ht="16.5" customHeight="1">
      <c r="B956" s="136"/>
      <c r="C956" s="137" t="s">
        <v>1427</v>
      </c>
      <c r="D956" s="137" t="s">
        <v>266</v>
      </c>
      <c r="E956" s="138" t="s">
        <v>1428</v>
      </c>
      <c r="F956" s="139" t="s">
        <v>1429</v>
      </c>
      <c r="G956" s="140" t="s">
        <v>428</v>
      </c>
      <c r="H956" s="141">
        <v>15.68</v>
      </c>
      <c r="I956" s="142"/>
      <c r="J956" s="143">
        <f>ROUND(I956*H956,2)</f>
        <v>0</v>
      </c>
      <c r="K956" s="139" t="s">
        <v>313</v>
      </c>
      <c r="L956" s="32"/>
      <c r="M956" s="144" t="s">
        <v>1</v>
      </c>
      <c r="N956" s="145" t="s">
        <v>42</v>
      </c>
      <c r="P956" s="146">
        <f>O956*H956</f>
        <v>0</v>
      </c>
      <c r="Q956" s="146">
        <v>0</v>
      </c>
      <c r="R956" s="146">
        <f>Q956*H956</f>
        <v>0</v>
      </c>
      <c r="S956" s="146">
        <v>0</v>
      </c>
      <c r="T956" s="147">
        <f>S956*H956</f>
        <v>0</v>
      </c>
      <c r="AR956" s="148" t="s">
        <v>366</v>
      </c>
      <c r="AT956" s="148" t="s">
        <v>266</v>
      </c>
      <c r="AU956" s="148" t="s">
        <v>89</v>
      </c>
      <c r="AY956" s="17" t="s">
        <v>264</v>
      </c>
      <c r="BE956" s="149">
        <f>IF(N956="základní",J956,0)</f>
        <v>0</v>
      </c>
      <c r="BF956" s="149">
        <f>IF(N956="snížená",J956,0)</f>
        <v>0</v>
      </c>
      <c r="BG956" s="149">
        <f>IF(N956="zákl. přenesená",J956,0)</f>
        <v>0</v>
      </c>
      <c r="BH956" s="149">
        <f>IF(N956="sníž. přenesená",J956,0)</f>
        <v>0</v>
      </c>
      <c r="BI956" s="149">
        <f>IF(N956="nulová",J956,0)</f>
        <v>0</v>
      </c>
      <c r="BJ956" s="17" t="s">
        <v>89</v>
      </c>
      <c r="BK956" s="149">
        <f>ROUND(I956*H956,2)</f>
        <v>0</v>
      </c>
      <c r="BL956" s="17" t="s">
        <v>366</v>
      </c>
      <c r="BM956" s="148" t="s">
        <v>1430</v>
      </c>
    </row>
    <row r="957" spans="2:65" s="1" customFormat="1" ht="39">
      <c r="B957" s="32"/>
      <c r="D957" s="154" t="s">
        <v>275</v>
      </c>
      <c r="F957" s="155" t="s">
        <v>1431</v>
      </c>
      <c r="I957" s="152"/>
      <c r="L957" s="32"/>
      <c r="M957" s="153"/>
      <c r="T957" s="56"/>
      <c r="AT957" s="17" t="s">
        <v>275</v>
      </c>
      <c r="AU957" s="17" t="s">
        <v>89</v>
      </c>
    </row>
    <row r="958" spans="2:65" s="1" customFormat="1" ht="16.5" customHeight="1">
      <c r="B958" s="136"/>
      <c r="C958" s="137" t="s">
        <v>1432</v>
      </c>
      <c r="D958" s="137" t="s">
        <v>266</v>
      </c>
      <c r="E958" s="138" t="s">
        <v>1433</v>
      </c>
      <c r="F958" s="139" t="s">
        <v>1434</v>
      </c>
      <c r="G958" s="140" t="s">
        <v>428</v>
      </c>
      <c r="H958" s="141">
        <v>1.6</v>
      </c>
      <c r="I958" s="142"/>
      <c r="J958" s="143">
        <f>ROUND(I958*H958,2)</f>
        <v>0</v>
      </c>
      <c r="K958" s="139" t="s">
        <v>313</v>
      </c>
      <c r="L958" s="32"/>
      <c r="M958" s="144" t="s">
        <v>1</v>
      </c>
      <c r="N958" s="145" t="s">
        <v>42</v>
      </c>
      <c r="P958" s="146">
        <f>O958*H958</f>
        <v>0</v>
      </c>
      <c r="Q958" s="146">
        <v>0</v>
      </c>
      <c r="R958" s="146">
        <f>Q958*H958</f>
        <v>0</v>
      </c>
      <c r="S958" s="146">
        <v>0</v>
      </c>
      <c r="T958" s="147">
        <f>S958*H958</f>
        <v>0</v>
      </c>
      <c r="AR958" s="148" t="s">
        <v>366</v>
      </c>
      <c r="AT958" s="148" t="s">
        <v>266</v>
      </c>
      <c r="AU958" s="148" t="s">
        <v>89</v>
      </c>
      <c r="AY958" s="17" t="s">
        <v>264</v>
      </c>
      <c r="BE958" s="149">
        <f>IF(N958="základní",J958,0)</f>
        <v>0</v>
      </c>
      <c r="BF958" s="149">
        <f>IF(N958="snížená",J958,0)</f>
        <v>0</v>
      </c>
      <c r="BG958" s="149">
        <f>IF(N958="zákl. přenesená",J958,0)</f>
        <v>0</v>
      </c>
      <c r="BH958" s="149">
        <f>IF(N958="sníž. přenesená",J958,0)</f>
        <v>0</v>
      </c>
      <c r="BI958" s="149">
        <f>IF(N958="nulová",J958,0)</f>
        <v>0</v>
      </c>
      <c r="BJ958" s="17" t="s">
        <v>89</v>
      </c>
      <c r="BK958" s="149">
        <f>ROUND(I958*H958,2)</f>
        <v>0</v>
      </c>
      <c r="BL958" s="17" t="s">
        <v>366</v>
      </c>
      <c r="BM958" s="148" t="s">
        <v>1435</v>
      </c>
    </row>
    <row r="959" spans="2:65" s="1" customFormat="1" ht="39">
      <c r="B959" s="32"/>
      <c r="D959" s="154" t="s">
        <v>275</v>
      </c>
      <c r="F959" s="155" t="s">
        <v>1431</v>
      </c>
      <c r="I959" s="152"/>
      <c r="L959" s="32"/>
      <c r="M959" s="153"/>
      <c r="T959" s="56"/>
      <c r="AT959" s="17" t="s">
        <v>275</v>
      </c>
      <c r="AU959" s="17" t="s">
        <v>89</v>
      </c>
    </row>
    <row r="960" spans="2:65" s="1" customFormat="1" ht="16.5" customHeight="1">
      <c r="B960" s="136"/>
      <c r="C960" s="137" t="s">
        <v>1436</v>
      </c>
      <c r="D960" s="137" t="s">
        <v>266</v>
      </c>
      <c r="E960" s="138" t="s">
        <v>1437</v>
      </c>
      <c r="F960" s="139" t="s">
        <v>1438</v>
      </c>
      <c r="G960" s="140" t="s">
        <v>428</v>
      </c>
      <c r="H960" s="141">
        <v>4.07</v>
      </c>
      <c r="I960" s="142"/>
      <c r="J960" s="143">
        <f>ROUND(I960*H960,2)</f>
        <v>0</v>
      </c>
      <c r="K960" s="139" t="s">
        <v>313</v>
      </c>
      <c r="L960" s="32"/>
      <c r="M960" s="144" t="s">
        <v>1</v>
      </c>
      <c r="N960" s="145" t="s">
        <v>42</v>
      </c>
      <c r="P960" s="146">
        <f>O960*H960</f>
        <v>0</v>
      </c>
      <c r="Q960" s="146">
        <v>0</v>
      </c>
      <c r="R960" s="146">
        <f>Q960*H960</f>
        <v>0</v>
      </c>
      <c r="S960" s="146">
        <v>0</v>
      </c>
      <c r="T960" s="147">
        <f>S960*H960</f>
        <v>0</v>
      </c>
      <c r="AR960" s="148" t="s">
        <v>366</v>
      </c>
      <c r="AT960" s="148" t="s">
        <v>266</v>
      </c>
      <c r="AU960" s="148" t="s">
        <v>89</v>
      </c>
      <c r="AY960" s="17" t="s">
        <v>264</v>
      </c>
      <c r="BE960" s="149">
        <f>IF(N960="základní",J960,0)</f>
        <v>0</v>
      </c>
      <c r="BF960" s="149">
        <f>IF(N960="snížená",J960,0)</f>
        <v>0</v>
      </c>
      <c r="BG960" s="149">
        <f>IF(N960="zákl. přenesená",J960,0)</f>
        <v>0</v>
      </c>
      <c r="BH960" s="149">
        <f>IF(N960="sníž. přenesená",J960,0)</f>
        <v>0</v>
      </c>
      <c r="BI960" s="149">
        <f>IF(N960="nulová",J960,0)</f>
        <v>0</v>
      </c>
      <c r="BJ960" s="17" t="s">
        <v>89</v>
      </c>
      <c r="BK960" s="149">
        <f>ROUND(I960*H960,2)</f>
        <v>0</v>
      </c>
      <c r="BL960" s="17" t="s">
        <v>366</v>
      </c>
      <c r="BM960" s="148" t="s">
        <v>1439</v>
      </c>
    </row>
    <row r="961" spans="2:65" s="1" customFormat="1" ht="39">
      <c r="B961" s="32"/>
      <c r="D961" s="154" t="s">
        <v>275</v>
      </c>
      <c r="F961" s="155" t="s">
        <v>1431</v>
      </c>
      <c r="I961" s="152"/>
      <c r="L961" s="32"/>
      <c r="M961" s="153"/>
      <c r="T961" s="56"/>
      <c r="AT961" s="17" t="s">
        <v>275</v>
      </c>
      <c r="AU961" s="17" t="s">
        <v>89</v>
      </c>
    </row>
    <row r="962" spans="2:65" s="1" customFormat="1" ht="16.5" customHeight="1">
      <c r="B962" s="136"/>
      <c r="C962" s="137" t="s">
        <v>1440</v>
      </c>
      <c r="D962" s="137" t="s">
        <v>266</v>
      </c>
      <c r="E962" s="138" t="s">
        <v>1441</v>
      </c>
      <c r="F962" s="139" t="s">
        <v>1442</v>
      </c>
      <c r="G962" s="140" t="s">
        <v>428</v>
      </c>
      <c r="H962" s="141">
        <v>60</v>
      </c>
      <c r="I962" s="142"/>
      <c r="J962" s="143">
        <f>ROUND(I962*H962,2)</f>
        <v>0</v>
      </c>
      <c r="K962" s="139" t="s">
        <v>313</v>
      </c>
      <c r="L962" s="32"/>
      <c r="M962" s="144" t="s">
        <v>1</v>
      </c>
      <c r="N962" s="145" t="s">
        <v>42</v>
      </c>
      <c r="P962" s="146">
        <f>O962*H962</f>
        <v>0</v>
      </c>
      <c r="Q962" s="146">
        <v>0</v>
      </c>
      <c r="R962" s="146">
        <f>Q962*H962</f>
        <v>0</v>
      </c>
      <c r="S962" s="146">
        <v>0</v>
      </c>
      <c r="T962" s="147">
        <f>S962*H962</f>
        <v>0</v>
      </c>
      <c r="AR962" s="148" t="s">
        <v>366</v>
      </c>
      <c r="AT962" s="148" t="s">
        <v>266</v>
      </c>
      <c r="AU962" s="148" t="s">
        <v>89</v>
      </c>
      <c r="AY962" s="17" t="s">
        <v>264</v>
      </c>
      <c r="BE962" s="149">
        <f>IF(N962="základní",J962,0)</f>
        <v>0</v>
      </c>
      <c r="BF962" s="149">
        <f>IF(N962="snížená",J962,0)</f>
        <v>0</v>
      </c>
      <c r="BG962" s="149">
        <f>IF(N962="zákl. přenesená",J962,0)</f>
        <v>0</v>
      </c>
      <c r="BH962" s="149">
        <f>IF(N962="sníž. přenesená",J962,0)</f>
        <v>0</v>
      </c>
      <c r="BI962" s="149">
        <f>IF(N962="nulová",J962,0)</f>
        <v>0</v>
      </c>
      <c r="BJ962" s="17" t="s">
        <v>89</v>
      </c>
      <c r="BK962" s="149">
        <f>ROUND(I962*H962,2)</f>
        <v>0</v>
      </c>
      <c r="BL962" s="17" t="s">
        <v>366</v>
      </c>
      <c r="BM962" s="148" t="s">
        <v>1443</v>
      </c>
    </row>
    <row r="963" spans="2:65" s="1" customFormat="1" ht="39">
      <c r="B963" s="32"/>
      <c r="D963" s="154" t="s">
        <v>275</v>
      </c>
      <c r="F963" s="155" t="s">
        <v>1431</v>
      </c>
      <c r="I963" s="152"/>
      <c r="L963" s="32"/>
      <c r="M963" s="153"/>
      <c r="T963" s="56"/>
      <c r="AT963" s="17" t="s">
        <v>275</v>
      </c>
      <c r="AU963" s="17" t="s">
        <v>89</v>
      </c>
    </row>
    <row r="964" spans="2:65" s="1" customFormat="1" ht="16.5" customHeight="1">
      <c r="B964" s="136"/>
      <c r="C964" s="137" t="s">
        <v>1444</v>
      </c>
      <c r="D964" s="137" t="s">
        <v>266</v>
      </c>
      <c r="E964" s="138" t="s">
        <v>1445</v>
      </c>
      <c r="F964" s="139" t="s">
        <v>1446</v>
      </c>
      <c r="G964" s="140" t="s">
        <v>428</v>
      </c>
      <c r="H964" s="141">
        <v>38.700000000000003</v>
      </c>
      <c r="I964" s="142"/>
      <c r="J964" s="143">
        <f>ROUND(I964*H964,2)</f>
        <v>0</v>
      </c>
      <c r="K964" s="139" t="s">
        <v>313</v>
      </c>
      <c r="L964" s="32"/>
      <c r="M964" s="144" t="s">
        <v>1</v>
      </c>
      <c r="N964" s="145" t="s">
        <v>42</v>
      </c>
      <c r="P964" s="146">
        <f>O964*H964</f>
        <v>0</v>
      </c>
      <c r="Q964" s="146">
        <v>0</v>
      </c>
      <c r="R964" s="146">
        <f>Q964*H964</f>
        <v>0</v>
      </c>
      <c r="S964" s="146">
        <v>0</v>
      </c>
      <c r="T964" s="147">
        <f>S964*H964</f>
        <v>0</v>
      </c>
      <c r="AR964" s="148" t="s">
        <v>366</v>
      </c>
      <c r="AT964" s="148" t="s">
        <v>266</v>
      </c>
      <c r="AU964" s="148" t="s">
        <v>89</v>
      </c>
      <c r="AY964" s="17" t="s">
        <v>264</v>
      </c>
      <c r="BE964" s="149">
        <f>IF(N964="základní",J964,0)</f>
        <v>0</v>
      </c>
      <c r="BF964" s="149">
        <f>IF(N964="snížená",J964,0)</f>
        <v>0</v>
      </c>
      <c r="BG964" s="149">
        <f>IF(N964="zákl. přenesená",J964,0)</f>
        <v>0</v>
      </c>
      <c r="BH964" s="149">
        <f>IF(N964="sníž. přenesená",J964,0)</f>
        <v>0</v>
      </c>
      <c r="BI964" s="149">
        <f>IF(N964="nulová",J964,0)</f>
        <v>0</v>
      </c>
      <c r="BJ964" s="17" t="s">
        <v>89</v>
      </c>
      <c r="BK964" s="149">
        <f>ROUND(I964*H964,2)</f>
        <v>0</v>
      </c>
      <c r="BL964" s="17" t="s">
        <v>366</v>
      </c>
      <c r="BM964" s="148" t="s">
        <v>1447</v>
      </c>
    </row>
    <row r="965" spans="2:65" s="1" customFormat="1" ht="39">
      <c r="B965" s="32"/>
      <c r="D965" s="154" t="s">
        <v>275</v>
      </c>
      <c r="F965" s="155" t="s">
        <v>1431</v>
      </c>
      <c r="I965" s="152"/>
      <c r="L965" s="32"/>
      <c r="M965" s="153"/>
      <c r="T965" s="56"/>
      <c r="AT965" s="17" t="s">
        <v>275</v>
      </c>
      <c r="AU965" s="17" t="s">
        <v>89</v>
      </c>
    </row>
    <row r="966" spans="2:65" s="1" customFormat="1" ht="16.5" customHeight="1">
      <c r="B966" s="136"/>
      <c r="C966" s="137" t="s">
        <v>1448</v>
      </c>
      <c r="D966" s="137" t="s">
        <v>266</v>
      </c>
      <c r="E966" s="138" t="s">
        <v>1449</v>
      </c>
      <c r="F966" s="139" t="s">
        <v>1450</v>
      </c>
      <c r="G966" s="140" t="s">
        <v>428</v>
      </c>
      <c r="H966" s="141">
        <v>16.8</v>
      </c>
      <c r="I966" s="142"/>
      <c r="J966" s="143">
        <f>ROUND(I966*H966,2)</f>
        <v>0</v>
      </c>
      <c r="K966" s="139" t="s">
        <v>313</v>
      </c>
      <c r="L966" s="32"/>
      <c r="M966" s="144" t="s">
        <v>1</v>
      </c>
      <c r="N966" s="145" t="s">
        <v>42</v>
      </c>
      <c r="P966" s="146">
        <f>O966*H966</f>
        <v>0</v>
      </c>
      <c r="Q966" s="146">
        <v>0</v>
      </c>
      <c r="R966" s="146">
        <f>Q966*H966</f>
        <v>0</v>
      </c>
      <c r="S966" s="146">
        <v>0</v>
      </c>
      <c r="T966" s="147">
        <f>S966*H966</f>
        <v>0</v>
      </c>
      <c r="AR966" s="148" t="s">
        <v>366</v>
      </c>
      <c r="AT966" s="148" t="s">
        <v>266</v>
      </c>
      <c r="AU966" s="148" t="s">
        <v>89</v>
      </c>
      <c r="AY966" s="17" t="s">
        <v>264</v>
      </c>
      <c r="BE966" s="149">
        <f>IF(N966="základní",J966,0)</f>
        <v>0</v>
      </c>
      <c r="BF966" s="149">
        <f>IF(N966="snížená",J966,0)</f>
        <v>0</v>
      </c>
      <c r="BG966" s="149">
        <f>IF(N966="zákl. přenesená",J966,0)</f>
        <v>0</v>
      </c>
      <c r="BH966" s="149">
        <f>IF(N966="sníž. přenesená",J966,0)</f>
        <v>0</v>
      </c>
      <c r="BI966" s="149">
        <f>IF(N966="nulová",J966,0)</f>
        <v>0</v>
      </c>
      <c r="BJ966" s="17" t="s">
        <v>89</v>
      </c>
      <c r="BK966" s="149">
        <f>ROUND(I966*H966,2)</f>
        <v>0</v>
      </c>
      <c r="BL966" s="17" t="s">
        <v>366</v>
      </c>
      <c r="BM966" s="148" t="s">
        <v>1451</v>
      </c>
    </row>
    <row r="967" spans="2:65" s="1" customFormat="1" ht="39">
      <c r="B967" s="32"/>
      <c r="D967" s="154" t="s">
        <v>275</v>
      </c>
      <c r="F967" s="155" t="s">
        <v>1431</v>
      </c>
      <c r="I967" s="152"/>
      <c r="L967" s="32"/>
      <c r="M967" s="153"/>
      <c r="T967" s="56"/>
      <c r="AT967" s="17" t="s">
        <v>275</v>
      </c>
      <c r="AU967" s="17" t="s">
        <v>89</v>
      </c>
    </row>
    <row r="968" spans="2:65" s="1" customFormat="1" ht="21.75" customHeight="1">
      <c r="B968" s="136"/>
      <c r="C968" s="137" t="s">
        <v>1452</v>
      </c>
      <c r="D968" s="137" t="s">
        <v>266</v>
      </c>
      <c r="E968" s="138" t="s">
        <v>1453</v>
      </c>
      <c r="F968" s="139" t="s">
        <v>1454</v>
      </c>
      <c r="G968" s="140" t="s">
        <v>1455</v>
      </c>
      <c r="H968" s="193"/>
      <c r="I968" s="142"/>
      <c r="J968" s="143">
        <f>ROUND(I968*H968,2)</f>
        <v>0</v>
      </c>
      <c r="K968" s="139" t="s">
        <v>270</v>
      </c>
      <c r="L968" s="32"/>
      <c r="M968" s="144" t="s">
        <v>1</v>
      </c>
      <c r="N968" s="145" t="s">
        <v>42</v>
      </c>
      <c r="P968" s="146">
        <f>O968*H968</f>
        <v>0</v>
      </c>
      <c r="Q968" s="146">
        <v>0</v>
      </c>
      <c r="R968" s="146">
        <f>Q968*H968</f>
        <v>0</v>
      </c>
      <c r="S968" s="146">
        <v>0</v>
      </c>
      <c r="T968" s="147">
        <f>S968*H968</f>
        <v>0</v>
      </c>
      <c r="AR968" s="148" t="s">
        <v>366</v>
      </c>
      <c r="AT968" s="148" t="s">
        <v>266</v>
      </c>
      <c r="AU968" s="148" t="s">
        <v>89</v>
      </c>
      <c r="AY968" s="17" t="s">
        <v>264</v>
      </c>
      <c r="BE968" s="149">
        <f>IF(N968="základní",J968,0)</f>
        <v>0</v>
      </c>
      <c r="BF968" s="149">
        <f>IF(N968="snížená",J968,0)</f>
        <v>0</v>
      </c>
      <c r="BG968" s="149">
        <f>IF(N968="zákl. přenesená",J968,0)</f>
        <v>0</v>
      </c>
      <c r="BH968" s="149">
        <f>IF(N968="sníž. přenesená",J968,0)</f>
        <v>0</v>
      </c>
      <c r="BI968" s="149">
        <f>IF(N968="nulová",J968,0)</f>
        <v>0</v>
      </c>
      <c r="BJ968" s="17" t="s">
        <v>89</v>
      </c>
      <c r="BK968" s="149">
        <f>ROUND(I968*H968,2)</f>
        <v>0</v>
      </c>
      <c r="BL968" s="17" t="s">
        <v>366</v>
      </c>
      <c r="BM968" s="148" t="s">
        <v>1456</v>
      </c>
    </row>
    <row r="969" spans="2:65" s="1" customFormat="1" ht="11.25">
      <c r="B969" s="32"/>
      <c r="D969" s="150" t="s">
        <v>273</v>
      </c>
      <c r="F969" s="151" t="s">
        <v>1457</v>
      </c>
      <c r="I969" s="152"/>
      <c r="L969" s="32"/>
      <c r="M969" s="153"/>
      <c r="T969" s="56"/>
      <c r="AT969" s="17" t="s">
        <v>273</v>
      </c>
      <c r="AU969" s="17" t="s">
        <v>89</v>
      </c>
    </row>
    <row r="970" spans="2:65" s="11" customFormat="1" ht="22.9" customHeight="1">
      <c r="B970" s="124"/>
      <c r="D970" s="125" t="s">
        <v>75</v>
      </c>
      <c r="E970" s="134" t="s">
        <v>1458</v>
      </c>
      <c r="F970" s="134" t="s">
        <v>1459</v>
      </c>
      <c r="I970" s="127"/>
      <c r="J970" s="135">
        <f>BK970</f>
        <v>0</v>
      </c>
      <c r="L970" s="124"/>
      <c r="M970" s="129"/>
      <c r="P970" s="130">
        <f>SUM(P971:P1020)</f>
        <v>0</v>
      </c>
      <c r="R970" s="130">
        <f>SUM(R971:R1020)</f>
        <v>3.1331999999999999E-2</v>
      </c>
      <c r="T970" s="131">
        <f>SUM(T971:T1020)</f>
        <v>0</v>
      </c>
      <c r="AR970" s="125" t="s">
        <v>89</v>
      </c>
      <c r="AT970" s="132" t="s">
        <v>75</v>
      </c>
      <c r="AU970" s="132" t="s">
        <v>83</v>
      </c>
      <c r="AY970" s="125" t="s">
        <v>264</v>
      </c>
      <c r="BK970" s="133">
        <f>SUM(BK971:BK1020)</f>
        <v>0</v>
      </c>
    </row>
    <row r="971" spans="2:65" s="1" customFormat="1" ht="16.5" customHeight="1">
      <c r="B971" s="136"/>
      <c r="C971" s="137" t="s">
        <v>1460</v>
      </c>
      <c r="D971" s="137" t="s">
        <v>266</v>
      </c>
      <c r="E971" s="138" t="s">
        <v>1461</v>
      </c>
      <c r="F971" s="139" t="s">
        <v>1462</v>
      </c>
      <c r="G971" s="140" t="s">
        <v>341</v>
      </c>
      <c r="H971" s="141">
        <v>230.26400000000001</v>
      </c>
      <c r="I971" s="142"/>
      <c r="J971" s="143">
        <f>ROUND(I971*H971,2)</f>
        <v>0</v>
      </c>
      <c r="K971" s="139" t="s">
        <v>313</v>
      </c>
      <c r="L971" s="32"/>
      <c r="M971" s="144" t="s">
        <v>1</v>
      </c>
      <c r="N971" s="145" t="s">
        <v>42</v>
      </c>
      <c r="P971" s="146">
        <f>O971*H971</f>
        <v>0</v>
      </c>
      <c r="Q971" s="146">
        <v>0</v>
      </c>
      <c r="R971" s="146">
        <f>Q971*H971</f>
        <v>0</v>
      </c>
      <c r="S971" s="146">
        <v>0</v>
      </c>
      <c r="T971" s="147">
        <f>S971*H971</f>
        <v>0</v>
      </c>
      <c r="AR971" s="148" t="s">
        <v>366</v>
      </c>
      <c r="AT971" s="148" t="s">
        <v>266</v>
      </c>
      <c r="AU971" s="148" t="s">
        <v>89</v>
      </c>
      <c r="AY971" s="17" t="s">
        <v>264</v>
      </c>
      <c r="BE971" s="149">
        <f>IF(N971="základní",J971,0)</f>
        <v>0</v>
      </c>
      <c r="BF971" s="149">
        <f>IF(N971="snížená",J971,0)</f>
        <v>0</v>
      </c>
      <c r="BG971" s="149">
        <f>IF(N971="zákl. přenesená",J971,0)</f>
        <v>0</v>
      </c>
      <c r="BH971" s="149">
        <f>IF(N971="sníž. přenesená",J971,0)</f>
        <v>0</v>
      </c>
      <c r="BI971" s="149">
        <f>IF(N971="nulová",J971,0)</f>
        <v>0</v>
      </c>
      <c r="BJ971" s="17" t="s">
        <v>89</v>
      </c>
      <c r="BK971" s="149">
        <f>ROUND(I971*H971,2)</f>
        <v>0</v>
      </c>
      <c r="BL971" s="17" t="s">
        <v>366</v>
      </c>
      <c r="BM971" s="148" t="s">
        <v>1463</v>
      </c>
    </row>
    <row r="972" spans="2:65" s="1" customFormat="1" ht="78">
      <c r="B972" s="32"/>
      <c r="D972" s="154" t="s">
        <v>275</v>
      </c>
      <c r="F972" s="155" t="s">
        <v>1464</v>
      </c>
      <c r="I972" s="152"/>
      <c r="L972" s="32"/>
      <c r="M972" s="153"/>
      <c r="T972" s="56"/>
      <c r="AT972" s="17" t="s">
        <v>275</v>
      </c>
      <c r="AU972" s="17" t="s">
        <v>89</v>
      </c>
    </row>
    <row r="973" spans="2:65" s="12" customFormat="1" ht="11.25">
      <c r="B973" s="156"/>
      <c r="D973" s="154" t="s">
        <v>277</v>
      </c>
      <c r="E973" s="157" t="s">
        <v>1</v>
      </c>
      <c r="F973" s="158" t="s">
        <v>769</v>
      </c>
      <c r="H973" s="159">
        <v>27.2</v>
      </c>
      <c r="I973" s="160"/>
      <c r="L973" s="156"/>
      <c r="M973" s="161"/>
      <c r="T973" s="162"/>
      <c r="AT973" s="157" t="s">
        <v>277</v>
      </c>
      <c r="AU973" s="157" t="s">
        <v>89</v>
      </c>
      <c r="AV973" s="12" t="s">
        <v>89</v>
      </c>
      <c r="AW973" s="12" t="s">
        <v>32</v>
      </c>
      <c r="AX973" s="12" t="s">
        <v>76</v>
      </c>
      <c r="AY973" s="157" t="s">
        <v>264</v>
      </c>
    </row>
    <row r="974" spans="2:65" s="12" customFormat="1" ht="11.25">
      <c r="B974" s="156"/>
      <c r="D974" s="154" t="s">
        <v>277</v>
      </c>
      <c r="E974" s="157" t="s">
        <v>1</v>
      </c>
      <c r="F974" s="158" t="s">
        <v>750</v>
      </c>
      <c r="H974" s="159">
        <v>203.06399999999999</v>
      </c>
      <c r="I974" s="160"/>
      <c r="L974" s="156"/>
      <c r="M974" s="161"/>
      <c r="T974" s="162"/>
      <c r="AT974" s="157" t="s">
        <v>277</v>
      </c>
      <c r="AU974" s="157" t="s">
        <v>89</v>
      </c>
      <c r="AV974" s="12" t="s">
        <v>89</v>
      </c>
      <c r="AW974" s="12" t="s">
        <v>32</v>
      </c>
      <c r="AX974" s="12" t="s">
        <v>76</v>
      </c>
      <c r="AY974" s="157" t="s">
        <v>264</v>
      </c>
    </row>
    <row r="975" spans="2:65" s="13" customFormat="1" ht="11.25">
      <c r="B975" s="163"/>
      <c r="D975" s="154" t="s">
        <v>277</v>
      </c>
      <c r="E975" s="164" t="s">
        <v>1</v>
      </c>
      <c r="F975" s="165" t="s">
        <v>279</v>
      </c>
      <c r="H975" s="166">
        <v>230.26400000000001</v>
      </c>
      <c r="I975" s="167"/>
      <c r="L975" s="163"/>
      <c r="M975" s="168"/>
      <c r="T975" s="169"/>
      <c r="AT975" s="164" t="s">
        <v>277</v>
      </c>
      <c r="AU975" s="164" t="s">
        <v>89</v>
      </c>
      <c r="AV975" s="13" t="s">
        <v>271</v>
      </c>
      <c r="AW975" s="13" t="s">
        <v>32</v>
      </c>
      <c r="AX975" s="13" t="s">
        <v>83</v>
      </c>
      <c r="AY975" s="164" t="s">
        <v>264</v>
      </c>
    </row>
    <row r="976" spans="2:65" s="1" customFormat="1" ht="16.5" customHeight="1">
      <c r="B976" s="136"/>
      <c r="C976" s="137" t="s">
        <v>1465</v>
      </c>
      <c r="D976" s="137" t="s">
        <v>266</v>
      </c>
      <c r="E976" s="138" t="s">
        <v>1466</v>
      </c>
      <c r="F976" s="139" t="s">
        <v>1467</v>
      </c>
      <c r="G976" s="140" t="s">
        <v>1468</v>
      </c>
      <c r="H976" s="141">
        <v>1</v>
      </c>
      <c r="I976" s="142"/>
      <c r="J976" s="143">
        <f>ROUND(I976*H976,2)</f>
        <v>0</v>
      </c>
      <c r="K976" s="139" t="s">
        <v>313</v>
      </c>
      <c r="L976" s="32"/>
      <c r="M976" s="144" t="s">
        <v>1</v>
      </c>
      <c r="N976" s="145" t="s">
        <v>42</v>
      </c>
      <c r="P976" s="146">
        <f>O976*H976</f>
        <v>0</v>
      </c>
      <c r="Q976" s="146">
        <v>0</v>
      </c>
      <c r="R976" s="146">
        <f>Q976*H976</f>
        <v>0</v>
      </c>
      <c r="S976" s="146">
        <v>0</v>
      </c>
      <c r="T976" s="147">
        <f>S976*H976</f>
        <v>0</v>
      </c>
      <c r="AR976" s="148" t="s">
        <v>366</v>
      </c>
      <c r="AT976" s="148" t="s">
        <v>266</v>
      </c>
      <c r="AU976" s="148" t="s">
        <v>89</v>
      </c>
      <c r="AY976" s="17" t="s">
        <v>264</v>
      </c>
      <c r="BE976" s="149">
        <f>IF(N976="základní",J976,0)</f>
        <v>0</v>
      </c>
      <c r="BF976" s="149">
        <f>IF(N976="snížená",J976,0)</f>
        <v>0</v>
      </c>
      <c r="BG976" s="149">
        <f>IF(N976="zákl. přenesená",J976,0)</f>
        <v>0</v>
      </c>
      <c r="BH976" s="149">
        <f>IF(N976="sníž. přenesená",J976,0)</f>
        <v>0</v>
      </c>
      <c r="BI976" s="149">
        <f>IF(N976="nulová",J976,0)</f>
        <v>0</v>
      </c>
      <c r="BJ976" s="17" t="s">
        <v>89</v>
      </c>
      <c r="BK976" s="149">
        <f>ROUND(I976*H976,2)</f>
        <v>0</v>
      </c>
      <c r="BL976" s="17" t="s">
        <v>366</v>
      </c>
      <c r="BM976" s="148" t="s">
        <v>1469</v>
      </c>
    </row>
    <row r="977" spans="2:65" s="1" customFormat="1" ht="39">
      <c r="B977" s="32"/>
      <c r="D977" s="154" t="s">
        <v>275</v>
      </c>
      <c r="F977" s="155" t="s">
        <v>1431</v>
      </c>
      <c r="I977" s="152"/>
      <c r="L977" s="32"/>
      <c r="M977" s="153"/>
      <c r="T977" s="56"/>
      <c r="AT977" s="17" t="s">
        <v>275</v>
      </c>
      <c r="AU977" s="17" t="s">
        <v>89</v>
      </c>
    </row>
    <row r="978" spans="2:65" s="1" customFormat="1" ht="16.5" customHeight="1">
      <c r="B978" s="136"/>
      <c r="C978" s="137" t="s">
        <v>1470</v>
      </c>
      <c r="D978" s="137" t="s">
        <v>266</v>
      </c>
      <c r="E978" s="138" t="s">
        <v>1471</v>
      </c>
      <c r="F978" s="139" t="s">
        <v>1472</v>
      </c>
      <c r="G978" s="140" t="s">
        <v>1468</v>
      </c>
      <c r="H978" s="141">
        <v>3</v>
      </c>
      <c r="I978" s="142"/>
      <c r="J978" s="143">
        <f>ROUND(I978*H978,2)</f>
        <v>0</v>
      </c>
      <c r="K978" s="139" t="s">
        <v>313</v>
      </c>
      <c r="L978" s="32"/>
      <c r="M978" s="144" t="s">
        <v>1</v>
      </c>
      <c r="N978" s="145" t="s">
        <v>42</v>
      </c>
      <c r="P978" s="146">
        <f>O978*H978</f>
        <v>0</v>
      </c>
      <c r="Q978" s="146">
        <v>0</v>
      </c>
      <c r="R978" s="146">
        <f>Q978*H978</f>
        <v>0</v>
      </c>
      <c r="S978" s="146">
        <v>0</v>
      </c>
      <c r="T978" s="147">
        <f>S978*H978</f>
        <v>0</v>
      </c>
      <c r="AR978" s="148" t="s">
        <v>366</v>
      </c>
      <c r="AT978" s="148" t="s">
        <v>266</v>
      </c>
      <c r="AU978" s="148" t="s">
        <v>89</v>
      </c>
      <c r="AY978" s="17" t="s">
        <v>264</v>
      </c>
      <c r="BE978" s="149">
        <f>IF(N978="základní",J978,0)</f>
        <v>0</v>
      </c>
      <c r="BF978" s="149">
        <f>IF(N978="snížená",J978,0)</f>
        <v>0</v>
      </c>
      <c r="BG978" s="149">
        <f>IF(N978="zákl. přenesená",J978,0)</f>
        <v>0</v>
      </c>
      <c r="BH978" s="149">
        <f>IF(N978="sníž. přenesená",J978,0)</f>
        <v>0</v>
      </c>
      <c r="BI978" s="149">
        <f>IF(N978="nulová",J978,0)</f>
        <v>0</v>
      </c>
      <c r="BJ978" s="17" t="s">
        <v>89</v>
      </c>
      <c r="BK978" s="149">
        <f>ROUND(I978*H978,2)</f>
        <v>0</v>
      </c>
      <c r="BL978" s="17" t="s">
        <v>366</v>
      </c>
      <c r="BM978" s="148" t="s">
        <v>1473</v>
      </c>
    </row>
    <row r="979" spans="2:65" s="1" customFormat="1" ht="39">
      <c r="B979" s="32"/>
      <c r="D979" s="154" t="s">
        <v>275</v>
      </c>
      <c r="F979" s="155" t="s">
        <v>1431</v>
      </c>
      <c r="I979" s="152"/>
      <c r="L979" s="32"/>
      <c r="M979" s="153"/>
      <c r="T979" s="56"/>
      <c r="AT979" s="17" t="s">
        <v>275</v>
      </c>
      <c r="AU979" s="17" t="s">
        <v>89</v>
      </c>
    </row>
    <row r="980" spans="2:65" s="1" customFormat="1" ht="16.5" customHeight="1">
      <c r="B980" s="136"/>
      <c r="C980" s="137" t="s">
        <v>1474</v>
      </c>
      <c r="D980" s="137" t="s">
        <v>266</v>
      </c>
      <c r="E980" s="138" t="s">
        <v>1475</v>
      </c>
      <c r="F980" s="139" t="s">
        <v>1476</v>
      </c>
      <c r="G980" s="140" t="s">
        <v>1468</v>
      </c>
      <c r="H980" s="141">
        <v>1</v>
      </c>
      <c r="I980" s="142"/>
      <c r="J980" s="143">
        <f>ROUND(I980*H980,2)</f>
        <v>0</v>
      </c>
      <c r="K980" s="139" t="s">
        <v>313</v>
      </c>
      <c r="L980" s="32"/>
      <c r="M980" s="144" t="s">
        <v>1</v>
      </c>
      <c r="N980" s="145" t="s">
        <v>42</v>
      </c>
      <c r="P980" s="146">
        <f>O980*H980</f>
        <v>0</v>
      </c>
      <c r="Q980" s="146">
        <v>0</v>
      </c>
      <c r="R980" s="146">
        <f>Q980*H980</f>
        <v>0</v>
      </c>
      <c r="S980" s="146">
        <v>0</v>
      </c>
      <c r="T980" s="147">
        <f>S980*H980</f>
        <v>0</v>
      </c>
      <c r="AR980" s="148" t="s">
        <v>366</v>
      </c>
      <c r="AT980" s="148" t="s">
        <v>266</v>
      </c>
      <c r="AU980" s="148" t="s">
        <v>89</v>
      </c>
      <c r="AY980" s="17" t="s">
        <v>264</v>
      </c>
      <c r="BE980" s="149">
        <f>IF(N980="základní",J980,0)</f>
        <v>0</v>
      </c>
      <c r="BF980" s="149">
        <f>IF(N980="snížená",J980,0)</f>
        <v>0</v>
      </c>
      <c r="BG980" s="149">
        <f>IF(N980="zákl. přenesená",J980,0)</f>
        <v>0</v>
      </c>
      <c r="BH980" s="149">
        <f>IF(N980="sníž. přenesená",J980,0)</f>
        <v>0</v>
      </c>
      <c r="BI980" s="149">
        <f>IF(N980="nulová",J980,0)</f>
        <v>0</v>
      </c>
      <c r="BJ980" s="17" t="s">
        <v>89</v>
      </c>
      <c r="BK980" s="149">
        <f>ROUND(I980*H980,2)</f>
        <v>0</v>
      </c>
      <c r="BL980" s="17" t="s">
        <v>366</v>
      </c>
      <c r="BM980" s="148" t="s">
        <v>1477</v>
      </c>
    </row>
    <row r="981" spans="2:65" s="1" customFormat="1" ht="39">
      <c r="B981" s="32"/>
      <c r="D981" s="154" t="s">
        <v>275</v>
      </c>
      <c r="F981" s="155" t="s">
        <v>1431</v>
      </c>
      <c r="I981" s="152"/>
      <c r="L981" s="32"/>
      <c r="M981" s="153"/>
      <c r="T981" s="56"/>
      <c r="AT981" s="17" t="s">
        <v>275</v>
      </c>
      <c r="AU981" s="17" t="s">
        <v>89</v>
      </c>
    </row>
    <row r="982" spans="2:65" s="1" customFormat="1" ht="16.5" customHeight="1">
      <c r="B982" s="136"/>
      <c r="C982" s="137" t="s">
        <v>1478</v>
      </c>
      <c r="D982" s="137" t="s">
        <v>266</v>
      </c>
      <c r="E982" s="138" t="s">
        <v>1479</v>
      </c>
      <c r="F982" s="139" t="s">
        <v>1480</v>
      </c>
      <c r="G982" s="140" t="s">
        <v>1468</v>
      </c>
      <c r="H982" s="141">
        <v>1</v>
      </c>
      <c r="I982" s="142"/>
      <c r="J982" s="143">
        <f>ROUND(I982*H982,2)</f>
        <v>0</v>
      </c>
      <c r="K982" s="139" t="s">
        <v>313</v>
      </c>
      <c r="L982" s="32"/>
      <c r="M982" s="144" t="s">
        <v>1</v>
      </c>
      <c r="N982" s="145" t="s">
        <v>42</v>
      </c>
      <c r="P982" s="146">
        <f>O982*H982</f>
        <v>0</v>
      </c>
      <c r="Q982" s="146">
        <v>0</v>
      </c>
      <c r="R982" s="146">
        <f>Q982*H982</f>
        <v>0</v>
      </c>
      <c r="S982" s="146">
        <v>0</v>
      </c>
      <c r="T982" s="147">
        <f>S982*H982</f>
        <v>0</v>
      </c>
      <c r="AR982" s="148" t="s">
        <v>366</v>
      </c>
      <c r="AT982" s="148" t="s">
        <v>266</v>
      </c>
      <c r="AU982" s="148" t="s">
        <v>89</v>
      </c>
      <c r="AY982" s="17" t="s">
        <v>264</v>
      </c>
      <c r="BE982" s="149">
        <f>IF(N982="základní",J982,0)</f>
        <v>0</v>
      </c>
      <c r="BF982" s="149">
        <f>IF(N982="snížená",J982,0)</f>
        <v>0</v>
      </c>
      <c r="BG982" s="149">
        <f>IF(N982="zákl. přenesená",J982,0)</f>
        <v>0</v>
      </c>
      <c r="BH982" s="149">
        <f>IF(N982="sníž. přenesená",J982,0)</f>
        <v>0</v>
      </c>
      <c r="BI982" s="149">
        <f>IF(N982="nulová",J982,0)</f>
        <v>0</v>
      </c>
      <c r="BJ982" s="17" t="s">
        <v>89</v>
      </c>
      <c r="BK982" s="149">
        <f>ROUND(I982*H982,2)</f>
        <v>0</v>
      </c>
      <c r="BL982" s="17" t="s">
        <v>366</v>
      </c>
      <c r="BM982" s="148" t="s">
        <v>1481</v>
      </c>
    </row>
    <row r="983" spans="2:65" s="1" customFormat="1" ht="39">
      <c r="B983" s="32"/>
      <c r="D983" s="154" t="s">
        <v>275</v>
      </c>
      <c r="F983" s="155" t="s">
        <v>1431</v>
      </c>
      <c r="I983" s="152"/>
      <c r="L983" s="32"/>
      <c r="M983" s="153"/>
      <c r="T983" s="56"/>
      <c r="AT983" s="17" t="s">
        <v>275</v>
      </c>
      <c r="AU983" s="17" t="s">
        <v>89</v>
      </c>
    </row>
    <row r="984" spans="2:65" s="1" customFormat="1" ht="16.5" customHeight="1">
      <c r="B984" s="136"/>
      <c r="C984" s="137" t="s">
        <v>1482</v>
      </c>
      <c r="D984" s="137" t="s">
        <v>266</v>
      </c>
      <c r="E984" s="138" t="s">
        <v>1483</v>
      </c>
      <c r="F984" s="139" t="s">
        <v>1484</v>
      </c>
      <c r="G984" s="140" t="s">
        <v>1468</v>
      </c>
      <c r="H984" s="141">
        <v>1</v>
      </c>
      <c r="I984" s="142"/>
      <c r="J984" s="143">
        <f>ROUND(I984*H984,2)</f>
        <v>0</v>
      </c>
      <c r="K984" s="139" t="s">
        <v>313</v>
      </c>
      <c r="L984" s="32"/>
      <c r="M984" s="144" t="s">
        <v>1</v>
      </c>
      <c r="N984" s="145" t="s">
        <v>42</v>
      </c>
      <c r="P984" s="146">
        <f>O984*H984</f>
        <v>0</v>
      </c>
      <c r="Q984" s="146">
        <v>0</v>
      </c>
      <c r="R984" s="146">
        <f>Q984*H984</f>
        <v>0</v>
      </c>
      <c r="S984" s="146">
        <v>0</v>
      </c>
      <c r="T984" s="147">
        <f>S984*H984</f>
        <v>0</v>
      </c>
      <c r="AR984" s="148" t="s">
        <v>366</v>
      </c>
      <c r="AT984" s="148" t="s">
        <v>266</v>
      </c>
      <c r="AU984" s="148" t="s">
        <v>89</v>
      </c>
      <c r="AY984" s="17" t="s">
        <v>264</v>
      </c>
      <c r="BE984" s="149">
        <f>IF(N984="základní",J984,0)</f>
        <v>0</v>
      </c>
      <c r="BF984" s="149">
        <f>IF(N984="snížená",J984,0)</f>
        <v>0</v>
      </c>
      <c r="BG984" s="149">
        <f>IF(N984="zákl. přenesená",J984,0)</f>
        <v>0</v>
      </c>
      <c r="BH984" s="149">
        <f>IF(N984="sníž. přenesená",J984,0)</f>
        <v>0</v>
      </c>
      <c r="BI984" s="149">
        <f>IF(N984="nulová",J984,0)</f>
        <v>0</v>
      </c>
      <c r="BJ984" s="17" t="s">
        <v>89</v>
      </c>
      <c r="BK984" s="149">
        <f>ROUND(I984*H984,2)</f>
        <v>0</v>
      </c>
      <c r="BL984" s="17" t="s">
        <v>366</v>
      </c>
      <c r="BM984" s="148" t="s">
        <v>1485</v>
      </c>
    </row>
    <row r="985" spans="2:65" s="1" customFormat="1" ht="39">
      <c r="B985" s="32"/>
      <c r="D985" s="154" t="s">
        <v>275</v>
      </c>
      <c r="F985" s="155" t="s">
        <v>1431</v>
      </c>
      <c r="I985" s="152"/>
      <c r="L985" s="32"/>
      <c r="M985" s="153"/>
      <c r="T985" s="56"/>
      <c r="AT985" s="17" t="s">
        <v>275</v>
      </c>
      <c r="AU985" s="17" t="s">
        <v>89</v>
      </c>
    </row>
    <row r="986" spans="2:65" s="1" customFormat="1" ht="16.5" customHeight="1">
      <c r="B986" s="136"/>
      <c r="C986" s="137" t="s">
        <v>1486</v>
      </c>
      <c r="D986" s="137" t="s">
        <v>266</v>
      </c>
      <c r="E986" s="138" t="s">
        <v>1487</v>
      </c>
      <c r="F986" s="139" t="s">
        <v>1488</v>
      </c>
      <c r="G986" s="140" t="s">
        <v>1468</v>
      </c>
      <c r="H986" s="141">
        <v>2</v>
      </c>
      <c r="I986" s="142"/>
      <c r="J986" s="143">
        <f>ROUND(I986*H986,2)</f>
        <v>0</v>
      </c>
      <c r="K986" s="139" t="s">
        <v>313</v>
      </c>
      <c r="L986" s="32"/>
      <c r="M986" s="144" t="s">
        <v>1</v>
      </c>
      <c r="N986" s="145" t="s">
        <v>42</v>
      </c>
      <c r="P986" s="146">
        <f>O986*H986</f>
        <v>0</v>
      </c>
      <c r="Q986" s="146">
        <v>0</v>
      </c>
      <c r="R986" s="146">
        <f>Q986*H986</f>
        <v>0</v>
      </c>
      <c r="S986" s="146">
        <v>0</v>
      </c>
      <c r="T986" s="147">
        <f>S986*H986</f>
        <v>0</v>
      </c>
      <c r="AR986" s="148" t="s">
        <v>366</v>
      </c>
      <c r="AT986" s="148" t="s">
        <v>266</v>
      </c>
      <c r="AU986" s="148" t="s">
        <v>89</v>
      </c>
      <c r="AY986" s="17" t="s">
        <v>264</v>
      </c>
      <c r="BE986" s="149">
        <f>IF(N986="základní",J986,0)</f>
        <v>0</v>
      </c>
      <c r="BF986" s="149">
        <f>IF(N986="snížená",J986,0)</f>
        <v>0</v>
      </c>
      <c r="BG986" s="149">
        <f>IF(N986="zákl. přenesená",J986,0)</f>
        <v>0</v>
      </c>
      <c r="BH986" s="149">
        <f>IF(N986="sníž. přenesená",J986,0)</f>
        <v>0</v>
      </c>
      <c r="BI986" s="149">
        <f>IF(N986="nulová",J986,0)</f>
        <v>0</v>
      </c>
      <c r="BJ986" s="17" t="s">
        <v>89</v>
      </c>
      <c r="BK986" s="149">
        <f>ROUND(I986*H986,2)</f>
        <v>0</v>
      </c>
      <c r="BL986" s="17" t="s">
        <v>366</v>
      </c>
      <c r="BM986" s="148" t="s">
        <v>1489</v>
      </c>
    </row>
    <row r="987" spans="2:65" s="1" customFormat="1" ht="39">
      <c r="B987" s="32"/>
      <c r="D987" s="154" t="s">
        <v>275</v>
      </c>
      <c r="F987" s="155" t="s">
        <v>1431</v>
      </c>
      <c r="I987" s="152"/>
      <c r="L987" s="32"/>
      <c r="M987" s="153"/>
      <c r="T987" s="56"/>
      <c r="AT987" s="17" t="s">
        <v>275</v>
      </c>
      <c r="AU987" s="17" t="s">
        <v>89</v>
      </c>
    </row>
    <row r="988" spans="2:65" s="1" customFormat="1" ht="16.5" customHeight="1">
      <c r="B988" s="136"/>
      <c r="C988" s="137" t="s">
        <v>1490</v>
      </c>
      <c r="D988" s="137" t="s">
        <v>266</v>
      </c>
      <c r="E988" s="138" t="s">
        <v>1491</v>
      </c>
      <c r="F988" s="139" t="s">
        <v>1492</v>
      </c>
      <c r="G988" s="140" t="s">
        <v>1468</v>
      </c>
      <c r="H988" s="141">
        <v>1</v>
      </c>
      <c r="I988" s="142"/>
      <c r="J988" s="143">
        <f>ROUND(I988*H988,2)</f>
        <v>0</v>
      </c>
      <c r="K988" s="139" t="s">
        <v>313</v>
      </c>
      <c r="L988" s="32"/>
      <c r="M988" s="144" t="s">
        <v>1</v>
      </c>
      <c r="N988" s="145" t="s">
        <v>42</v>
      </c>
      <c r="P988" s="146">
        <f>O988*H988</f>
        <v>0</v>
      </c>
      <c r="Q988" s="146">
        <v>0</v>
      </c>
      <c r="R988" s="146">
        <f>Q988*H988</f>
        <v>0</v>
      </c>
      <c r="S988" s="146">
        <v>0</v>
      </c>
      <c r="T988" s="147">
        <f>S988*H988</f>
        <v>0</v>
      </c>
      <c r="AR988" s="148" t="s">
        <v>366</v>
      </c>
      <c r="AT988" s="148" t="s">
        <v>266</v>
      </c>
      <c r="AU988" s="148" t="s">
        <v>89</v>
      </c>
      <c r="AY988" s="17" t="s">
        <v>264</v>
      </c>
      <c r="BE988" s="149">
        <f>IF(N988="základní",J988,0)</f>
        <v>0</v>
      </c>
      <c r="BF988" s="149">
        <f>IF(N988="snížená",J988,0)</f>
        <v>0</v>
      </c>
      <c r="BG988" s="149">
        <f>IF(N988="zákl. přenesená",J988,0)</f>
        <v>0</v>
      </c>
      <c r="BH988" s="149">
        <f>IF(N988="sníž. přenesená",J988,0)</f>
        <v>0</v>
      </c>
      <c r="BI988" s="149">
        <f>IF(N988="nulová",J988,0)</f>
        <v>0</v>
      </c>
      <c r="BJ988" s="17" t="s">
        <v>89</v>
      </c>
      <c r="BK988" s="149">
        <f>ROUND(I988*H988,2)</f>
        <v>0</v>
      </c>
      <c r="BL988" s="17" t="s">
        <v>366</v>
      </c>
      <c r="BM988" s="148" t="s">
        <v>1493</v>
      </c>
    </row>
    <row r="989" spans="2:65" s="1" customFormat="1" ht="39">
      <c r="B989" s="32"/>
      <c r="D989" s="154" t="s">
        <v>275</v>
      </c>
      <c r="F989" s="155" t="s">
        <v>1431</v>
      </c>
      <c r="I989" s="152"/>
      <c r="L989" s="32"/>
      <c r="M989" s="153"/>
      <c r="T989" s="56"/>
      <c r="AT989" s="17" t="s">
        <v>275</v>
      </c>
      <c r="AU989" s="17" t="s">
        <v>89</v>
      </c>
    </row>
    <row r="990" spans="2:65" s="1" customFormat="1" ht="16.5" customHeight="1">
      <c r="B990" s="136"/>
      <c r="C990" s="137" t="s">
        <v>1494</v>
      </c>
      <c r="D990" s="137" t="s">
        <v>266</v>
      </c>
      <c r="E990" s="138" t="s">
        <v>1495</v>
      </c>
      <c r="F990" s="139" t="s">
        <v>1496</v>
      </c>
      <c r="G990" s="140" t="s">
        <v>1468</v>
      </c>
      <c r="H990" s="141">
        <v>1</v>
      </c>
      <c r="I990" s="142"/>
      <c r="J990" s="143">
        <f>ROUND(I990*H990,2)</f>
        <v>0</v>
      </c>
      <c r="K990" s="139" t="s">
        <v>313</v>
      </c>
      <c r="L990" s="32"/>
      <c r="M990" s="144" t="s">
        <v>1</v>
      </c>
      <c r="N990" s="145" t="s">
        <v>42</v>
      </c>
      <c r="P990" s="146">
        <f>O990*H990</f>
        <v>0</v>
      </c>
      <c r="Q990" s="146">
        <v>0</v>
      </c>
      <c r="R990" s="146">
        <f>Q990*H990</f>
        <v>0</v>
      </c>
      <c r="S990" s="146">
        <v>0</v>
      </c>
      <c r="T990" s="147">
        <f>S990*H990</f>
        <v>0</v>
      </c>
      <c r="AR990" s="148" t="s">
        <v>366</v>
      </c>
      <c r="AT990" s="148" t="s">
        <v>266</v>
      </c>
      <c r="AU990" s="148" t="s">
        <v>89</v>
      </c>
      <c r="AY990" s="17" t="s">
        <v>264</v>
      </c>
      <c r="BE990" s="149">
        <f>IF(N990="základní",J990,0)</f>
        <v>0</v>
      </c>
      <c r="BF990" s="149">
        <f>IF(N990="snížená",J990,0)</f>
        <v>0</v>
      </c>
      <c r="BG990" s="149">
        <f>IF(N990="zákl. přenesená",J990,0)</f>
        <v>0</v>
      </c>
      <c r="BH990" s="149">
        <f>IF(N990="sníž. přenesená",J990,0)</f>
        <v>0</v>
      </c>
      <c r="BI990" s="149">
        <f>IF(N990="nulová",J990,0)</f>
        <v>0</v>
      </c>
      <c r="BJ990" s="17" t="s">
        <v>89</v>
      </c>
      <c r="BK990" s="149">
        <f>ROUND(I990*H990,2)</f>
        <v>0</v>
      </c>
      <c r="BL990" s="17" t="s">
        <v>366</v>
      </c>
      <c r="BM990" s="148" t="s">
        <v>1497</v>
      </c>
    </row>
    <row r="991" spans="2:65" s="1" customFormat="1" ht="39">
      <c r="B991" s="32"/>
      <c r="D991" s="154" t="s">
        <v>275</v>
      </c>
      <c r="F991" s="155" t="s">
        <v>1431</v>
      </c>
      <c r="I991" s="152"/>
      <c r="L991" s="32"/>
      <c r="M991" s="153"/>
      <c r="T991" s="56"/>
      <c r="AT991" s="17" t="s">
        <v>275</v>
      </c>
      <c r="AU991" s="17" t="s">
        <v>89</v>
      </c>
    </row>
    <row r="992" spans="2:65" s="1" customFormat="1" ht="16.5" customHeight="1">
      <c r="B992" s="136"/>
      <c r="C992" s="137" t="s">
        <v>1498</v>
      </c>
      <c r="D992" s="137" t="s">
        <v>266</v>
      </c>
      <c r="E992" s="138" t="s">
        <v>1499</v>
      </c>
      <c r="F992" s="139" t="s">
        <v>1500</v>
      </c>
      <c r="G992" s="140" t="s">
        <v>1468</v>
      </c>
      <c r="H992" s="141">
        <v>3</v>
      </c>
      <c r="I992" s="142"/>
      <c r="J992" s="143">
        <f>ROUND(I992*H992,2)</f>
        <v>0</v>
      </c>
      <c r="K992" s="139" t="s">
        <v>313</v>
      </c>
      <c r="L992" s="32"/>
      <c r="M992" s="144" t="s">
        <v>1</v>
      </c>
      <c r="N992" s="145" t="s">
        <v>42</v>
      </c>
      <c r="P992" s="146">
        <f>O992*H992</f>
        <v>0</v>
      </c>
      <c r="Q992" s="146">
        <v>0</v>
      </c>
      <c r="R992" s="146">
        <f>Q992*H992</f>
        <v>0</v>
      </c>
      <c r="S992" s="146">
        <v>0</v>
      </c>
      <c r="T992" s="147">
        <f>S992*H992</f>
        <v>0</v>
      </c>
      <c r="AR992" s="148" t="s">
        <v>366</v>
      </c>
      <c r="AT992" s="148" t="s">
        <v>266</v>
      </c>
      <c r="AU992" s="148" t="s">
        <v>89</v>
      </c>
      <c r="AY992" s="17" t="s">
        <v>264</v>
      </c>
      <c r="BE992" s="149">
        <f>IF(N992="základní",J992,0)</f>
        <v>0</v>
      </c>
      <c r="BF992" s="149">
        <f>IF(N992="snížená",J992,0)</f>
        <v>0</v>
      </c>
      <c r="BG992" s="149">
        <f>IF(N992="zákl. přenesená",J992,0)</f>
        <v>0</v>
      </c>
      <c r="BH992" s="149">
        <f>IF(N992="sníž. přenesená",J992,0)</f>
        <v>0</v>
      </c>
      <c r="BI992" s="149">
        <f>IF(N992="nulová",J992,0)</f>
        <v>0</v>
      </c>
      <c r="BJ992" s="17" t="s">
        <v>89</v>
      </c>
      <c r="BK992" s="149">
        <f>ROUND(I992*H992,2)</f>
        <v>0</v>
      </c>
      <c r="BL992" s="17" t="s">
        <v>366</v>
      </c>
      <c r="BM992" s="148" t="s">
        <v>1501</v>
      </c>
    </row>
    <row r="993" spans="2:65" s="1" customFormat="1" ht="39">
      <c r="B993" s="32"/>
      <c r="D993" s="154" t="s">
        <v>275</v>
      </c>
      <c r="F993" s="155" t="s">
        <v>1431</v>
      </c>
      <c r="I993" s="152"/>
      <c r="L993" s="32"/>
      <c r="M993" s="153"/>
      <c r="T993" s="56"/>
      <c r="AT993" s="17" t="s">
        <v>275</v>
      </c>
      <c r="AU993" s="17" t="s">
        <v>89</v>
      </c>
    </row>
    <row r="994" spans="2:65" s="1" customFormat="1" ht="16.5" customHeight="1">
      <c r="B994" s="136"/>
      <c r="C994" s="137" t="s">
        <v>1502</v>
      </c>
      <c r="D994" s="137" t="s">
        <v>266</v>
      </c>
      <c r="E994" s="138" t="s">
        <v>1503</v>
      </c>
      <c r="F994" s="139" t="s">
        <v>1504</v>
      </c>
      <c r="G994" s="140" t="s">
        <v>1468</v>
      </c>
      <c r="H994" s="141">
        <v>3</v>
      </c>
      <c r="I994" s="142"/>
      <c r="J994" s="143">
        <f>ROUND(I994*H994,2)</f>
        <v>0</v>
      </c>
      <c r="K994" s="139" t="s">
        <v>313</v>
      </c>
      <c r="L994" s="32"/>
      <c r="M994" s="144" t="s">
        <v>1</v>
      </c>
      <c r="N994" s="145" t="s">
        <v>42</v>
      </c>
      <c r="P994" s="146">
        <f>O994*H994</f>
        <v>0</v>
      </c>
      <c r="Q994" s="146">
        <v>0</v>
      </c>
      <c r="R994" s="146">
        <f>Q994*H994</f>
        <v>0</v>
      </c>
      <c r="S994" s="146">
        <v>0</v>
      </c>
      <c r="T994" s="147">
        <f>S994*H994</f>
        <v>0</v>
      </c>
      <c r="AR994" s="148" t="s">
        <v>366</v>
      </c>
      <c r="AT994" s="148" t="s">
        <v>266</v>
      </c>
      <c r="AU994" s="148" t="s">
        <v>89</v>
      </c>
      <c r="AY994" s="17" t="s">
        <v>264</v>
      </c>
      <c r="BE994" s="149">
        <f>IF(N994="základní",J994,0)</f>
        <v>0</v>
      </c>
      <c r="BF994" s="149">
        <f>IF(N994="snížená",J994,0)</f>
        <v>0</v>
      </c>
      <c r="BG994" s="149">
        <f>IF(N994="zákl. přenesená",J994,0)</f>
        <v>0</v>
      </c>
      <c r="BH994" s="149">
        <f>IF(N994="sníž. přenesená",J994,0)</f>
        <v>0</v>
      </c>
      <c r="BI994" s="149">
        <f>IF(N994="nulová",J994,0)</f>
        <v>0</v>
      </c>
      <c r="BJ994" s="17" t="s">
        <v>89</v>
      </c>
      <c r="BK994" s="149">
        <f>ROUND(I994*H994,2)</f>
        <v>0</v>
      </c>
      <c r="BL994" s="17" t="s">
        <v>366</v>
      </c>
      <c r="BM994" s="148" t="s">
        <v>1505</v>
      </c>
    </row>
    <row r="995" spans="2:65" s="1" customFormat="1" ht="39">
      <c r="B995" s="32"/>
      <c r="D995" s="154" t="s">
        <v>275</v>
      </c>
      <c r="F995" s="155" t="s">
        <v>1431</v>
      </c>
      <c r="I995" s="152"/>
      <c r="L995" s="32"/>
      <c r="M995" s="153"/>
      <c r="T995" s="56"/>
      <c r="AT995" s="17" t="s">
        <v>275</v>
      </c>
      <c r="AU995" s="17" t="s">
        <v>89</v>
      </c>
    </row>
    <row r="996" spans="2:65" s="1" customFormat="1" ht="16.5" customHeight="1">
      <c r="B996" s="136"/>
      <c r="C996" s="137" t="s">
        <v>1506</v>
      </c>
      <c r="D996" s="137" t="s">
        <v>266</v>
      </c>
      <c r="E996" s="138" t="s">
        <v>1507</v>
      </c>
      <c r="F996" s="139" t="s">
        <v>1508</v>
      </c>
      <c r="G996" s="140" t="s">
        <v>1468</v>
      </c>
      <c r="H996" s="141">
        <v>1</v>
      </c>
      <c r="I996" s="142"/>
      <c r="J996" s="143">
        <f>ROUND(I996*H996,2)</f>
        <v>0</v>
      </c>
      <c r="K996" s="139" t="s">
        <v>313</v>
      </c>
      <c r="L996" s="32"/>
      <c r="M996" s="144" t="s">
        <v>1</v>
      </c>
      <c r="N996" s="145" t="s">
        <v>42</v>
      </c>
      <c r="P996" s="146">
        <f>O996*H996</f>
        <v>0</v>
      </c>
      <c r="Q996" s="146">
        <v>0</v>
      </c>
      <c r="R996" s="146">
        <f>Q996*H996</f>
        <v>0</v>
      </c>
      <c r="S996" s="146">
        <v>0</v>
      </c>
      <c r="T996" s="147">
        <f>S996*H996</f>
        <v>0</v>
      </c>
      <c r="AR996" s="148" t="s">
        <v>366</v>
      </c>
      <c r="AT996" s="148" t="s">
        <v>266</v>
      </c>
      <c r="AU996" s="148" t="s">
        <v>89</v>
      </c>
      <c r="AY996" s="17" t="s">
        <v>264</v>
      </c>
      <c r="BE996" s="149">
        <f>IF(N996="základní",J996,0)</f>
        <v>0</v>
      </c>
      <c r="BF996" s="149">
        <f>IF(N996="snížená",J996,0)</f>
        <v>0</v>
      </c>
      <c r="BG996" s="149">
        <f>IF(N996="zákl. přenesená",J996,0)</f>
        <v>0</v>
      </c>
      <c r="BH996" s="149">
        <f>IF(N996="sníž. přenesená",J996,0)</f>
        <v>0</v>
      </c>
      <c r="BI996" s="149">
        <f>IF(N996="nulová",J996,0)</f>
        <v>0</v>
      </c>
      <c r="BJ996" s="17" t="s">
        <v>89</v>
      </c>
      <c r="BK996" s="149">
        <f>ROUND(I996*H996,2)</f>
        <v>0</v>
      </c>
      <c r="BL996" s="17" t="s">
        <v>366</v>
      </c>
      <c r="BM996" s="148" t="s">
        <v>1509</v>
      </c>
    </row>
    <row r="997" spans="2:65" s="1" customFormat="1" ht="39">
      <c r="B997" s="32"/>
      <c r="D997" s="154" t="s">
        <v>275</v>
      </c>
      <c r="F997" s="155" t="s">
        <v>1431</v>
      </c>
      <c r="I997" s="152"/>
      <c r="L997" s="32"/>
      <c r="M997" s="153"/>
      <c r="T997" s="56"/>
      <c r="AT997" s="17" t="s">
        <v>275</v>
      </c>
      <c r="AU997" s="17" t="s">
        <v>89</v>
      </c>
    </row>
    <row r="998" spans="2:65" s="1" customFormat="1" ht="16.5" customHeight="1">
      <c r="B998" s="136"/>
      <c r="C998" s="137" t="s">
        <v>1510</v>
      </c>
      <c r="D998" s="137" t="s">
        <v>266</v>
      </c>
      <c r="E998" s="138" t="s">
        <v>1511</v>
      </c>
      <c r="F998" s="139" t="s">
        <v>1512</v>
      </c>
      <c r="G998" s="140" t="s">
        <v>1468</v>
      </c>
      <c r="H998" s="141">
        <v>2</v>
      </c>
      <c r="I998" s="142"/>
      <c r="J998" s="143">
        <f>ROUND(I998*H998,2)</f>
        <v>0</v>
      </c>
      <c r="K998" s="139" t="s">
        <v>313</v>
      </c>
      <c r="L998" s="32"/>
      <c r="M998" s="144" t="s">
        <v>1</v>
      </c>
      <c r="N998" s="145" t="s">
        <v>42</v>
      </c>
      <c r="P998" s="146">
        <f>O998*H998</f>
        <v>0</v>
      </c>
      <c r="Q998" s="146">
        <v>0</v>
      </c>
      <c r="R998" s="146">
        <f>Q998*H998</f>
        <v>0</v>
      </c>
      <c r="S998" s="146">
        <v>0</v>
      </c>
      <c r="T998" s="147">
        <f>S998*H998</f>
        <v>0</v>
      </c>
      <c r="AR998" s="148" t="s">
        <v>366</v>
      </c>
      <c r="AT998" s="148" t="s">
        <v>266</v>
      </c>
      <c r="AU998" s="148" t="s">
        <v>89</v>
      </c>
      <c r="AY998" s="17" t="s">
        <v>264</v>
      </c>
      <c r="BE998" s="149">
        <f>IF(N998="základní",J998,0)</f>
        <v>0</v>
      </c>
      <c r="BF998" s="149">
        <f>IF(N998="snížená",J998,0)</f>
        <v>0</v>
      </c>
      <c r="BG998" s="149">
        <f>IF(N998="zákl. přenesená",J998,0)</f>
        <v>0</v>
      </c>
      <c r="BH998" s="149">
        <f>IF(N998="sníž. přenesená",J998,0)</f>
        <v>0</v>
      </c>
      <c r="BI998" s="149">
        <f>IF(N998="nulová",J998,0)</f>
        <v>0</v>
      </c>
      <c r="BJ998" s="17" t="s">
        <v>89</v>
      </c>
      <c r="BK998" s="149">
        <f>ROUND(I998*H998,2)</f>
        <v>0</v>
      </c>
      <c r="BL998" s="17" t="s">
        <v>366</v>
      </c>
      <c r="BM998" s="148" t="s">
        <v>1513</v>
      </c>
    </row>
    <row r="999" spans="2:65" s="1" customFormat="1" ht="39">
      <c r="B999" s="32"/>
      <c r="D999" s="154" t="s">
        <v>275</v>
      </c>
      <c r="F999" s="155" t="s">
        <v>1431</v>
      </c>
      <c r="I999" s="152"/>
      <c r="L999" s="32"/>
      <c r="M999" s="153"/>
      <c r="T999" s="56"/>
      <c r="AT999" s="17" t="s">
        <v>275</v>
      </c>
      <c r="AU999" s="17" t="s">
        <v>89</v>
      </c>
    </row>
    <row r="1000" spans="2:65" s="1" customFormat="1" ht="16.5" customHeight="1">
      <c r="B1000" s="136"/>
      <c r="C1000" s="137" t="s">
        <v>1514</v>
      </c>
      <c r="D1000" s="137" t="s">
        <v>266</v>
      </c>
      <c r="E1000" s="138" t="s">
        <v>1515</v>
      </c>
      <c r="F1000" s="139" t="s">
        <v>1516</v>
      </c>
      <c r="G1000" s="140" t="s">
        <v>1468</v>
      </c>
      <c r="H1000" s="141">
        <v>1</v>
      </c>
      <c r="I1000" s="142"/>
      <c r="J1000" s="143">
        <f>ROUND(I1000*H1000,2)</f>
        <v>0</v>
      </c>
      <c r="K1000" s="139" t="s">
        <v>313</v>
      </c>
      <c r="L1000" s="32"/>
      <c r="M1000" s="144" t="s">
        <v>1</v>
      </c>
      <c r="N1000" s="145" t="s">
        <v>42</v>
      </c>
      <c r="P1000" s="146">
        <f>O1000*H1000</f>
        <v>0</v>
      </c>
      <c r="Q1000" s="146">
        <v>0</v>
      </c>
      <c r="R1000" s="146">
        <f>Q1000*H1000</f>
        <v>0</v>
      </c>
      <c r="S1000" s="146">
        <v>0</v>
      </c>
      <c r="T1000" s="147">
        <f>S1000*H1000</f>
        <v>0</v>
      </c>
      <c r="AR1000" s="148" t="s">
        <v>366</v>
      </c>
      <c r="AT1000" s="148" t="s">
        <v>266</v>
      </c>
      <c r="AU1000" s="148" t="s">
        <v>89</v>
      </c>
      <c r="AY1000" s="17" t="s">
        <v>264</v>
      </c>
      <c r="BE1000" s="149">
        <f>IF(N1000="základní",J1000,0)</f>
        <v>0</v>
      </c>
      <c r="BF1000" s="149">
        <f>IF(N1000="snížená",J1000,0)</f>
        <v>0</v>
      </c>
      <c r="BG1000" s="149">
        <f>IF(N1000="zákl. přenesená",J1000,0)</f>
        <v>0</v>
      </c>
      <c r="BH1000" s="149">
        <f>IF(N1000="sníž. přenesená",J1000,0)</f>
        <v>0</v>
      </c>
      <c r="BI1000" s="149">
        <f>IF(N1000="nulová",J1000,0)</f>
        <v>0</v>
      </c>
      <c r="BJ1000" s="17" t="s">
        <v>89</v>
      </c>
      <c r="BK1000" s="149">
        <f>ROUND(I1000*H1000,2)</f>
        <v>0</v>
      </c>
      <c r="BL1000" s="17" t="s">
        <v>366</v>
      </c>
      <c r="BM1000" s="148" t="s">
        <v>1517</v>
      </c>
    </row>
    <row r="1001" spans="2:65" s="1" customFormat="1" ht="39">
      <c r="B1001" s="32"/>
      <c r="D1001" s="154" t="s">
        <v>275</v>
      </c>
      <c r="F1001" s="155" t="s">
        <v>1431</v>
      </c>
      <c r="I1001" s="152"/>
      <c r="L1001" s="32"/>
      <c r="M1001" s="153"/>
      <c r="T1001" s="56"/>
      <c r="AT1001" s="17" t="s">
        <v>275</v>
      </c>
      <c r="AU1001" s="17" t="s">
        <v>89</v>
      </c>
    </row>
    <row r="1002" spans="2:65" s="1" customFormat="1" ht="16.5" customHeight="1">
      <c r="B1002" s="136"/>
      <c r="C1002" s="137" t="s">
        <v>1518</v>
      </c>
      <c r="D1002" s="137" t="s">
        <v>266</v>
      </c>
      <c r="E1002" s="138" t="s">
        <v>1519</v>
      </c>
      <c r="F1002" s="139" t="s">
        <v>1520</v>
      </c>
      <c r="G1002" s="140" t="s">
        <v>1468</v>
      </c>
      <c r="H1002" s="141">
        <v>1</v>
      </c>
      <c r="I1002" s="142"/>
      <c r="J1002" s="143">
        <f>ROUND(I1002*H1002,2)</f>
        <v>0</v>
      </c>
      <c r="K1002" s="139" t="s">
        <v>313</v>
      </c>
      <c r="L1002" s="32"/>
      <c r="M1002" s="144" t="s">
        <v>1</v>
      </c>
      <c r="N1002" s="145" t="s">
        <v>42</v>
      </c>
      <c r="P1002" s="146">
        <f>O1002*H1002</f>
        <v>0</v>
      </c>
      <c r="Q1002" s="146">
        <v>0</v>
      </c>
      <c r="R1002" s="146">
        <f>Q1002*H1002</f>
        <v>0</v>
      </c>
      <c r="S1002" s="146">
        <v>0</v>
      </c>
      <c r="T1002" s="147">
        <f>S1002*H1002</f>
        <v>0</v>
      </c>
      <c r="AR1002" s="148" t="s">
        <v>366</v>
      </c>
      <c r="AT1002" s="148" t="s">
        <v>266</v>
      </c>
      <c r="AU1002" s="148" t="s">
        <v>89</v>
      </c>
      <c r="AY1002" s="17" t="s">
        <v>264</v>
      </c>
      <c r="BE1002" s="149">
        <f>IF(N1002="základní",J1002,0)</f>
        <v>0</v>
      </c>
      <c r="BF1002" s="149">
        <f>IF(N1002="snížená",J1002,0)</f>
        <v>0</v>
      </c>
      <c r="BG1002" s="149">
        <f>IF(N1002="zákl. přenesená",J1002,0)</f>
        <v>0</v>
      </c>
      <c r="BH1002" s="149">
        <f>IF(N1002="sníž. přenesená",J1002,0)</f>
        <v>0</v>
      </c>
      <c r="BI1002" s="149">
        <f>IF(N1002="nulová",J1002,0)</f>
        <v>0</v>
      </c>
      <c r="BJ1002" s="17" t="s">
        <v>89</v>
      </c>
      <c r="BK1002" s="149">
        <f>ROUND(I1002*H1002,2)</f>
        <v>0</v>
      </c>
      <c r="BL1002" s="17" t="s">
        <v>366</v>
      </c>
      <c r="BM1002" s="148" t="s">
        <v>1521</v>
      </c>
    </row>
    <row r="1003" spans="2:65" s="1" customFormat="1" ht="39">
      <c r="B1003" s="32"/>
      <c r="D1003" s="154" t="s">
        <v>275</v>
      </c>
      <c r="F1003" s="155" t="s">
        <v>1431</v>
      </c>
      <c r="I1003" s="152"/>
      <c r="L1003" s="32"/>
      <c r="M1003" s="153"/>
      <c r="T1003" s="56"/>
      <c r="AT1003" s="17" t="s">
        <v>275</v>
      </c>
      <c r="AU1003" s="17" t="s">
        <v>89</v>
      </c>
    </row>
    <row r="1004" spans="2:65" s="1" customFormat="1" ht="16.5" customHeight="1">
      <c r="B1004" s="136"/>
      <c r="C1004" s="137" t="s">
        <v>1522</v>
      </c>
      <c r="D1004" s="137" t="s">
        <v>266</v>
      </c>
      <c r="E1004" s="138" t="s">
        <v>1523</v>
      </c>
      <c r="F1004" s="139" t="s">
        <v>1524</v>
      </c>
      <c r="G1004" s="140" t="s">
        <v>1468</v>
      </c>
      <c r="H1004" s="141">
        <v>1</v>
      </c>
      <c r="I1004" s="142"/>
      <c r="J1004" s="143">
        <f>ROUND(I1004*H1004,2)</f>
        <v>0</v>
      </c>
      <c r="K1004" s="139" t="s">
        <v>313</v>
      </c>
      <c r="L1004" s="32"/>
      <c r="M1004" s="144" t="s">
        <v>1</v>
      </c>
      <c r="N1004" s="145" t="s">
        <v>42</v>
      </c>
      <c r="P1004" s="146">
        <f>O1004*H1004</f>
        <v>0</v>
      </c>
      <c r="Q1004" s="146">
        <v>0</v>
      </c>
      <c r="R1004" s="146">
        <f>Q1004*H1004</f>
        <v>0</v>
      </c>
      <c r="S1004" s="146">
        <v>0</v>
      </c>
      <c r="T1004" s="147">
        <f>S1004*H1004</f>
        <v>0</v>
      </c>
      <c r="AR1004" s="148" t="s">
        <v>366</v>
      </c>
      <c r="AT1004" s="148" t="s">
        <v>266</v>
      </c>
      <c r="AU1004" s="148" t="s">
        <v>89</v>
      </c>
      <c r="AY1004" s="17" t="s">
        <v>264</v>
      </c>
      <c r="BE1004" s="149">
        <f>IF(N1004="základní",J1004,0)</f>
        <v>0</v>
      </c>
      <c r="BF1004" s="149">
        <f>IF(N1004="snížená",J1004,0)</f>
        <v>0</v>
      </c>
      <c r="BG1004" s="149">
        <f>IF(N1004="zákl. přenesená",J1004,0)</f>
        <v>0</v>
      </c>
      <c r="BH1004" s="149">
        <f>IF(N1004="sníž. přenesená",J1004,0)</f>
        <v>0</v>
      </c>
      <c r="BI1004" s="149">
        <f>IF(N1004="nulová",J1004,0)</f>
        <v>0</v>
      </c>
      <c r="BJ1004" s="17" t="s">
        <v>89</v>
      </c>
      <c r="BK1004" s="149">
        <f>ROUND(I1004*H1004,2)</f>
        <v>0</v>
      </c>
      <c r="BL1004" s="17" t="s">
        <v>366</v>
      </c>
      <c r="BM1004" s="148" t="s">
        <v>1525</v>
      </c>
    </row>
    <row r="1005" spans="2:65" s="1" customFormat="1" ht="39">
      <c r="B1005" s="32"/>
      <c r="D1005" s="154" t="s">
        <v>275</v>
      </c>
      <c r="F1005" s="155" t="s">
        <v>1431</v>
      </c>
      <c r="I1005" s="152"/>
      <c r="L1005" s="32"/>
      <c r="M1005" s="153"/>
      <c r="T1005" s="56"/>
      <c r="AT1005" s="17" t="s">
        <v>275</v>
      </c>
      <c r="AU1005" s="17" t="s">
        <v>89</v>
      </c>
    </row>
    <row r="1006" spans="2:65" s="1" customFormat="1" ht="16.5" customHeight="1">
      <c r="B1006" s="136"/>
      <c r="C1006" s="137" t="s">
        <v>1526</v>
      </c>
      <c r="D1006" s="137" t="s">
        <v>266</v>
      </c>
      <c r="E1006" s="138" t="s">
        <v>1527</v>
      </c>
      <c r="F1006" s="139" t="s">
        <v>1528</v>
      </c>
      <c r="G1006" s="140" t="s">
        <v>1468</v>
      </c>
      <c r="H1006" s="141">
        <v>1</v>
      </c>
      <c r="I1006" s="142"/>
      <c r="J1006" s="143">
        <f>ROUND(I1006*H1006,2)</f>
        <v>0</v>
      </c>
      <c r="K1006" s="139" t="s">
        <v>313</v>
      </c>
      <c r="L1006" s="32"/>
      <c r="M1006" s="144" t="s">
        <v>1</v>
      </c>
      <c r="N1006" s="145" t="s">
        <v>42</v>
      </c>
      <c r="P1006" s="146">
        <f>O1006*H1006</f>
        <v>0</v>
      </c>
      <c r="Q1006" s="146">
        <v>0</v>
      </c>
      <c r="R1006" s="146">
        <f>Q1006*H1006</f>
        <v>0</v>
      </c>
      <c r="S1006" s="146">
        <v>0</v>
      </c>
      <c r="T1006" s="147">
        <f>S1006*H1006</f>
        <v>0</v>
      </c>
      <c r="AR1006" s="148" t="s">
        <v>366</v>
      </c>
      <c r="AT1006" s="148" t="s">
        <v>266</v>
      </c>
      <c r="AU1006" s="148" t="s">
        <v>89</v>
      </c>
      <c r="AY1006" s="17" t="s">
        <v>264</v>
      </c>
      <c r="BE1006" s="149">
        <f>IF(N1006="základní",J1006,0)</f>
        <v>0</v>
      </c>
      <c r="BF1006" s="149">
        <f>IF(N1006="snížená",J1006,0)</f>
        <v>0</v>
      </c>
      <c r="BG1006" s="149">
        <f>IF(N1006="zákl. přenesená",J1006,0)</f>
        <v>0</v>
      </c>
      <c r="BH1006" s="149">
        <f>IF(N1006="sníž. přenesená",J1006,0)</f>
        <v>0</v>
      </c>
      <c r="BI1006" s="149">
        <f>IF(N1006="nulová",J1006,0)</f>
        <v>0</v>
      </c>
      <c r="BJ1006" s="17" t="s">
        <v>89</v>
      </c>
      <c r="BK1006" s="149">
        <f>ROUND(I1006*H1006,2)</f>
        <v>0</v>
      </c>
      <c r="BL1006" s="17" t="s">
        <v>366</v>
      </c>
      <c r="BM1006" s="148" t="s">
        <v>1529</v>
      </c>
    </row>
    <row r="1007" spans="2:65" s="1" customFormat="1" ht="39">
      <c r="B1007" s="32"/>
      <c r="D1007" s="154" t="s">
        <v>275</v>
      </c>
      <c r="F1007" s="155" t="s">
        <v>1431</v>
      </c>
      <c r="I1007" s="152"/>
      <c r="L1007" s="32"/>
      <c r="M1007" s="153"/>
      <c r="T1007" s="56"/>
      <c r="AT1007" s="17" t="s">
        <v>275</v>
      </c>
      <c r="AU1007" s="17" t="s">
        <v>89</v>
      </c>
    </row>
    <row r="1008" spans="2:65" s="1" customFormat="1" ht="16.5" customHeight="1">
      <c r="B1008" s="136"/>
      <c r="C1008" s="137" t="s">
        <v>1530</v>
      </c>
      <c r="D1008" s="137" t="s">
        <v>266</v>
      </c>
      <c r="E1008" s="138" t="s">
        <v>1531</v>
      </c>
      <c r="F1008" s="139" t="s">
        <v>1532</v>
      </c>
      <c r="G1008" s="140" t="s">
        <v>1468</v>
      </c>
      <c r="H1008" s="141">
        <v>1</v>
      </c>
      <c r="I1008" s="142"/>
      <c r="J1008" s="143">
        <f>ROUND(I1008*H1008,2)</f>
        <v>0</v>
      </c>
      <c r="K1008" s="139" t="s">
        <v>313</v>
      </c>
      <c r="L1008" s="32"/>
      <c r="M1008" s="144" t="s">
        <v>1</v>
      </c>
      <c r="N1008" s="145" t="s">
        <v>42</v>
      </c>
      <c r="P1008" s="146">
        <f>O1008*H1008</f>
        <v>0</v>
      </c>
      <c r="Q1008" s="146">
        <v>0</v>
      </c>
      <c r="R1008" s="146">
        <f>Q1008*H1008</f>
        <v>0</v>
      </c>
      <c r="S1008" s="146">
        <v>0</v>
      </c>
      <c r="T1008" s="147">
        <f>S1008*H1008</f>
        <v>0</v>
      </c>
      <c r="AR1008" s="148" t="s">
        <v>366</v>
      </c>
      <c r="AT1008" s="148" t="s">
        <v>266</v>
      </c>
      <c r="AU1008" s="148" t="s">
        <v>89</v>
      </c>
      <c r="AY1008" s="17" t="s">
        <v>264</v>
      </c>
      <c r="BE1008" s="149">
        <f>IF(N1008="základní",J1008,0)</f>
        <v>0</v>
      </c>
      <c r="BF1008" s="149">
        <f>IF(N1008="snížená",J1008,0)</f>
        <v>0</v>
      </c>
      <c r="BG1008" s="149">
        <f>IF(N1008="zákl. přenesená",J1008,0)</f>
        <v>0</v>
      </c>
      <c r="BH1008" s="149">
        <f>IF(N1008="sníž. přenesená",J1008,0)</f>
        <v>0</v>
      </c>
      <c r="BI1008" s="149">
        <f>IF(N1008="nulová",J1008,0)</f>
        <v>0</v>
      </c>
      <c r="BJ1008" s="17" t="s">
        <v>89</v>
      </c>
      <c r="BK1008" s="149">
        <f>ROUND(I1008*H1008,2)</f>
        <v>0</v>
      </c>
      <c r="BL1008" s="17" t="s">
        <v>366</v>
      </c>
      <c r="BM1008" s="148" t="s">
        <v>1533</v>
      </c>
    </row>
    <row r="1009" spans="2:65" s="1" customFormat="1" ht="39">
      <c r="B1009" s="32"/>
      <c r="D1009" s="154" t="s">
        <v>275</v>
      </c>
      <c r="F1009" s="155" t="s">
        <v>1431</v>
      </c>
      <c r="I1009" s="152"/>
      <c r="L1009" s="32"/>
      <c r="M1009" s="153"/>
      <c r="T1009" s="56"/>
      <c r="AT1009" s="17" t="s">
        <v>275</v>
      </c>
      <c r="AU1009" s="17" t="s">
        <v>89</v>
      </c>
    </row>
    <row r="1010" spans="2:65" s="1" customFormat="1" ht="16.5" customHeight="1">
      <c r="B1010" s="136"/>
      <c r="C1010" s="137" t="s">
        <v>1534</v>
      </c>
      <c r="D1010" s="137" t="s">
        <v>266</v>
      </c>
      <c r="E1010" s="138" t="s">
        <v>1535</v>
      </c>
      <c r="F1010" s="139" t="s">
        <v>1536</v>
      </c>
      <c r="G1010" s="140" t="s">
        <v>428</v>
      </c>
      <c r="H1010" s="141">
        <v>14.58</v>
      </c>
      <c r="I1010" s="142"/>
      <c r="J1010" s="143">
        <f>ROUND(I1010*H1010,2)</f>
        <v>0</v>
      </c>
      <c r="K1010" s="139" t="s">
        <v>313</v>
      </c>
      <c r="L1010" s="32"/>
      <c r="M1010" s="144" t="s">
        <v>1</v>
      </c>
      <c r="N1010" s="145" t="s">
        <v>42</v>
      </c>
      <c r="P1010" s="146">
        <f>O1010*H1010</f>
        <v>0</v>
      </c>
      <c r="Q1010" s="146">
        <v>0</v>
      </c>
      <c r="R1010" s="146">
        <f>Q1010*H1010</f>
        <v>0</v>
      </c>
      <c r="S1010" s="146">
        <v>0</v>
      </c>
      <c r="T1010" s="147">
        <f>S1010*H1010</f>
        <v>0</v>
      </c>
      <c r="AR1010" s="148" t="s">
        <v>366</v>
      </c>
      <c r="AT1010" s="148" t="s">
        <v>266</v>
      </c>
      <c r="AU1010" s="148" t="s">
        <v>89</v>
      </c>
      <c r="AY1010" s="17" t="s">
        <v>264</v>
      </c>
      <c r="BE1010" s="149">
        <f>IF(N1010="základní",J1010,0)</f>
        <v>0</v>
      </c>
      <c r="BF1010" s="149">
        <f>IF(N1010="snížená",J1010,0)</f>
        <v>0</v>
      </c>
      <c r="BG1010" s="149">
        <f>IF(N1010="zákl. přenesená",J1010,0)</f>
        <v>0</v>
      </c>
      <c r="BH1010" s="149">
        <f>IF(N1010="sníž. přenesená",J1010,0)</f>
        <v>0</v>
      </c>
      <c r="BI1010" s="149">
        <f>IF(N1010="nulová",J1010,0)</f>
        <v>0</v>
      </c>
      <c r="BJ1010" s="17" t="s">
        <v>89</v>
      </c>
      <c r="BK1010" s="149">
        <f>ROUND(I1010*H1010,2)</f>
        <v>0</v>
      </c>
      <c r="BL1010" s="17" t="s">
        <v>366</v>
      </c>
      <c r="BM1010" s="148" t="s">
        <v>1537</v>
      </c>
    </row>
    <row r="1011" spans="2:65" s="1" customFormat="1" ht="39">
      <c r="B1011" s="32"/>
      <c r="D1011" s="154" t="s">
        <v>275</v>
      </c>
      <c r="F1011" s="155" t="s">
        <v>1431</v>
      </c>
      <c r="I1011" s="152"/>
      <c r="L1011" s="32"/>
      <c r="M1011" s="153"/>
      <c r="T1011" s="56"/>
      <c r="AT1011" s="17" t="s">
        <v>275</v>
      </c>
      <c r="AU1011" s="17" t="s">
        <v>89</v>
      </c>
    </row>
    <row r="1012" spans="2:65" s="1" customFormat="1" ht="16.5" customHeight="1">
      <c r="B1012" s="136"/>
      <c r="C1012" s="137" t="s">
        <v>1538</v>
      </c>
      <c r="D1012" s="137" t="s">
        <v>266</v>
      </c>
      <c r="E1012" s="138" t="s">
        <v>1539</v>
      </c>
      <c r="F1012" s="139" t="s">
        <v>1540</v>
      </c>
      <c r="G1012" s="140" t="s">
        <v>428</v>
      </c>
      <c r="H1012" s="141">
        <v>1.93</v>
      </c>
      <c r="I1012" s="142"/>
      <c r="J1012" s="143">
        <f>ROUND(I1012*H1012,2)</f>
        <v>0</v>
      </c>
      <c r="K1012" s="139" t="s">
        <v>313</v>
      </c>
      <c r="L1012" s="32"/>
      <c r="M1012" s="144" t="s">
        <v>1</v>
      </c>
      <c r="N1012" s="145" t="s">
        <v>42</v>
      </c>
      <c r="P1012" s="146">
        <f>O1012*H1012</f>
        <v>0</v>
      </c>
      <c r="Q1012" s="146">
        <v>0</v>
      </c>
      <c r="R1012" s="146">
        <f>Q1012*H1012</f>
        <v>0</v>
      </c>
      <c r="S1012" s="146">
        <v>0</v>
      </c>
      <c r="T1012" s="147">
        <f>S1012*H1012</f>
        <v>0</v>
      </c>
      <c r="AR1012" s="148" t="s">
        <v>366</v>
      </c>
      <c r="AT1012" s="148" t="s">
        <v>266</v>
      </c>
      <c r="AU1012" s="148" t="s">
        <v>89</v>
      </c>
      <c r="AY1012" s="17" t="s">
        <v>264</v>
      </c>
      <c r="BE1012" s="149">
        <f>IF(N1012="základní",J1012,0)</f>
        <v>0</v>
      </c>
      <c r="BF1012" s="149">
        <f>IF(N1012="snížená",J1012,0)</f>
        <v>0</v>
      </c>
      <c r="BG1012" s="149">
        <f>IF(N1012="zákl. přenesená",J1012,0)</f>
        <v>0</v>
      </c>
      <c r="BH1012" s="149">
        <f>IF(N1012="sníž. přenesená",J1012,0)</f>
        <v>0</v>
      </c>
      <c r="BI1012" s="149">
        <f>IF(N1012="nulová",J1012,0)</f>
        <v>0</v>
      </c>
      <c r="BJ1012" s="17" t="s">
        <v>89</v>
      </c>
      <c r="BK1012" s="149">
        <f>ROUND(I1012*H1012,2)</f>
        <v>0</v>
      </c>
      <c r="BL1012" s="17" t="s">
        <v>366</v>
      </c>
      <c r="BM1012" s="148" t="s">
        <v>1541</v>
      </c>
    </row>
    <row r="1013" spans="2:65" s="1" customFormat="1" ht="39">
      <c r="B1013" s="32"/>
      <c r="D1013" s="154" t="s">
        <v>275</v>
      </c>
      <c r="F1013" s="155" t="s">
        <v>1431</v>
      </c>
      <c r="I1013" s="152"/>
      <c r="L1013" s="32"/>
      <c r="M1013" s="153"/>
      <c r="T1013" s="56"/>
      <c r="AT1013" s="17" t="s">
        <v>275</v>
      </c>
      <c r="AU1013" s="17" t="s">
        <v>89</v>
      </c>
    </row>
    <row r="1014" spans="2:65" s="1" customFormat="1" ht="16.5" customHeight="1">
      <c r="B1014" s="136"/>
      <c r="C1014" s="137" t="s">
        <v>1542</v>
      </c>
      <c r="D1014" s="137" t="s">
        <v>266</v>
      </c>
      <c r="E1014" s="138" t="s">
        <v>1543</v>
      </c>
      <c r="F1014" s="139" t="s">
        <v>1544</v>
      </c>
      <c r="G1014" s="140" t="s">
        <v>428</v>
      </c>
      <c r="H1014" s="141">
        <v>3.38</v>
      </c>
      <c r="I1014" s="142"/>
      <c r="J1014" s="143">
        <f>ROUND(I1014*H1014,2)</f>
        <v>0</v>
      </c>
      <c r="K1014" s="139" t="s">
        <v>313</v>
      </c>
      <c r="L1014" s="32"/>
      <c r="M1014" s="144" t="s">
        <v>1</v>
      </c>
      <c r="N1014" s="145" t="s">
        <v>42</v>
      </c>
      <c r="P1014" s="146">
        <f>O1014*H1014</f>
        <v>0</v>
      </c>
      <c r="Q1014" s="146">
        <v>0</v>
      </c>
      <c r="R1014" s="146">
        <f>Q1014*H1014</f>
        <v>0</v>
      </c>
      <c r="S1014" s="146">
        <v>0</v>
      </c>
      <c r="T1014" s="147">
        <f>S1014*H1014</f>
        <v>0</v>
      </c>
      <c r="AR1014" s="148" t="s">
        <v>366</v>
      </c>
      <c r="AT1014" s="148" t="s">
        <v>266</v>
      </c>
      <c r="AU1014" s="148" t="s">
        <v>89</v>
      </c>
      <c r="AY1014" s="17" t="s">
        <v>264</v>
      </c>
      <c r="BE1014" s="149">
        <f>IF(N1014="základní",J1014,0)</f>
        <v>0</v>
      </c>
      <c r="BF1014" s="149">
        <f>IF(N1014="snížená",J1014,0)</f>
        <v>0</v>
      </c>
      <c r="BG1014" s="149">
        <f>IF(N1014="zákl. přenesená",J1014,0)</f>
        <v>0</v>
      </c>
      <c r="BH1014" s="149">
        <f>IF(N1014="sníž. přenesená",J1014,0)</f>
        <v>0</v>
      </c>
      <c r="BI1014" s="149">
        <f>IF(N1014="nulová",J1014,0)</f>
        <v>0</v>
      </c>
      <c r="BJ1014" s="17" t="s">
        <v>89</v>
      </c>
      <c r="BK1014" s="149">
        <f>ROUND(I1014*H1014,2)</f>
        <v>0</v>
      </c>
      <c r="BL1014" s="17" t="s">
        <v>366</v>
      </c>
      <c r="BM1014" s="148" t="s">
        <v>1545</v>
      </c>
    </row>
    <row r="1015" spans="2:65" s="1" customFormat="1" ht="39">
      <c r="B1015" s="32"/>
      <c r="D1015" s="154" t="s">
        <v>275</v>
      </c>
      <c r="F1015" s="155" t="s">
        <v>1431</v>
      </c>
      <c r="I1015" s="152"/>
      <c r="L1015" s="32"/>
      <c r="M1015" s="153"/>
      <c r="T1015" s="56"/>
      <c r="AT1015" s="17" t="s">
        <v>275</v>
      </c>
      <c r="AU1015" s="17" t="s">
        <v>89</v>
      </c>
    </row>
    <row r="1016" spans="2:65" s="1" customFormat="1" ht="16.5" customHeight="1">
      <c r="B1016" s="136"/>
      <c r="C1016" s="137" t="s">
        <v>1546</v>
      </c>
      <c r="D1016" s="137" t="s">
        <v>266</v>
      </c>
      <c r="E1016" s="138" t="s">
        <v>1547</v>
      </c>
      <c r="F1016" s="139" t="s">
        <v>1548</v>
      </c>
      <c r="G1016" s="140" t="s">
        <v>428</v>
      </c>
      <c r="H1016" s="141">
        <v>111.9</v>
      </c>
      <c r="I1016" s="142"/>
      <c r="J1016" s="143">
        <f>ROUND(I1016*H1016,2)</f>
        <v>0</v>
      </c>
      <c r="K1016" s="139" t="s">
        <v>270</v>
      </c>
      <c r="L1016" s="32"/>
      <c r="M1016" s="144" t="s">
        <v>1</v>
      </c>
      <c r="N1016" s="145" t="s">
        <v>42</v>
      </c>
      <c r="P1016" s="146">
        <f>O1016*H1016</f>
        <v>0</v>
      </c>
      <c r="Q1016" s="146">
        <v>2.7999999999999998E-4</v>
      </c>
      <c r="R1016" s="146">
        <f>Q1016*H1016</f>
        <v>3.1331999999999999E-2</v>
      </c>
      <c r="S1016" s="146">
        <v>0</v>
      </c>
      <c r="T1016" s="147">
        <f>S1016*H1016</f>
        <v>0</v>
      </c>
      <c r="AR1016" s="148" t="s">
        <v>366</v>
      </c>
      <c r="AT1016" s="148" t="s">
        <v>266</v>
      </c>
      <c r="AU1016" s="148" t="s">
        <v>89</v>
      </c>
      <c r="AY1016" s="17" t="s">
        <v>264</v>
      </c>
      <c r="BE1016" s="149">
        <f>IF(N1016="základní",J1016,0)</f>
        <v>0</v>
      </c>
      <c r="BF1016" s="149">
        <f>IF(N1016="snížená",J1016,0)</f>
        <v>0</v>
      </c>
      <c r="BG1016" s="149">
        <f>IF(N1016="zákl. přenesená",J1016,0)</f>
        <v>0</v>
      </c>
      <c r="BH1016" s="149">
        <f>IF(N1016="sníž. přenesená",J1016,0)</f>
        <v>0</v>
      </c>
      <c r="BI1016" s="149">
        <f>IF(N1016="nulová",J1016,0)</f>
        <v>0</v>
      </c>
      <c r="BJ1016" s="17" t="s">
        <v>89</v>
      </c>
      <c r="BK1016" s="149">
        <f>ROUND(I1016*H1016,2)</f>
        <v>0</v>
      </c>
      <c r="BL1016" s="17" t="s">
        <v>366</v>
      </c>
      <c r="BM1016" s="148" t="s">
        <v>1549</v>
      </c>
    </row>
    <row r="1017" spans="2:65" s="1" customFormat="1" ht="11.25">
      <c r="B1017" s="32"/>
      <c r="D1017" s="150" t="s">
        <v>273</v>
      </c>
      <c r="F1017" s="151" t="s">
        <v>1550</v>
      </c>
      <c r="I1017" s="152"/>
      <c r="L1017" s="32"/>
      <c r="M1017" s="153"/>
      <c r="T1017" s="56"/>
      <c r="AT1017" s="17" t="s">
        <v>273</v>
      </c>
      <c r="AU1017" s="17" t="s">
        <v>89</v>
      </c>
    </row>
    <row r="1018" spans="2:65" s="1" customFormat="1" ht="39">
      <c r="B1018" s="32"/>
      <c r="D1018" s="154" t="s">
        <v>275</v>
      </c>
      <c r="F1018" s="155" t="s">
        <v>1551</v>
      </c>
      <c r="I1018" s="152"/>
      <c r="L1018" s="32"/>
      <c r="M1018" s="153"/>
      <c r="T1018" s="56"/>
      <c r="AT1018" s="17" t="s">
        <v>275</v>
      </c>
      <c r="AU1018" s="17" t="s">
        <v>89</v>
      </c>
    </row>
    <row r="1019" spans="2:65" s="1" customFormat="1" ht="21.75" customHeight="1">
      <c r="B1019" s="136"/>
      <c r="C1019" s="137" t="s">
        <v>1552</v>
      </c>
      <c r="D1019" s="137" t="s">
        <v>266</v>
      </c>
      <c r="E1019" s="138" t="s">
        <v>1553</v>
      </c>
      <c r="F1019" s="139" t="s">
        <v>1554</v>
      </c>
      <c r="G1019" s="140" t="s">
        <v>1455</v>
      </c>
      <c r="H1019" s="193"/>
      <c r="I1019" s="142"/>
      <c r="J1019" s="143">
        <f>ROUND(I1019*H1019,2)</f>
        <v>0</v>
      </c>
      <c r="K1019" s="139" t="s">
        <v>270</v>
      </c>
      <c r="L1019" s="32"/>
      <c r="M1019" s="144" t="s">
        <v>1</v>
      </c>
      <c r="N1019" s="145" t="s">
        <v>42</v>
      </c>
      <c r="P1019" s="146">
        <f>O1019*H1019</f>
        <v>0</v>
      </c>
      <c r="Q1019" s="146">
        <v>0</v>
      </c>
      <c r="R1019" s="146">
        <f>Q1019*H1019</f>
        <v>0</v>
      </c>
      <c r="S1019" s="146">
        <v>0</v>
      </c>
      <c r="T1019" s="147">
        <f>S1019*H1019</f>
        <v>0</v>
      </c>
      <c r="AR1019" s="148" t="s">
        <v>366</v>
      </c>
      <c r="AT1019" s="148" t="s">
        <v>266</v>
      </c>
      <c r="AU1019" s="148" t="s">
        <v>89</v>
      </c>
      <c r="AY1019" s="17" t="s">
        <v>264</v>
      </c>
      <c r="BE1019" s="149">
        <f>IF(N1019="základní",J1019,0)</f>
        <v>0</v>
      </c>
      <c r="BF1019" s="149">
        <f>IF(N1019="snížená",J1019,0)</f>
        <v>0</v>
      </c>
      <c r="BG1019" s="149">
        <f>IF(N1019="zákl. přenesená",J1019,0)</f>
        <v>0</v>
      </c>
      <c r="BH1019" s="149">
        <f>IF(N1019="sníž. přenesená",J1019,0)</f>
        <v>0</v>
      </c>
      <c r="BI1019" s="149">
        <f>IF(N1019="nulová",J1019,0)</f>
        <v>0</v>
      </c>
      <c r="BJ1019" s="17" t="s">
        <v>89</v>
      </c>
      <c r="BK1019" s="149">
        <f>ROUND(I1019*H1019,2)</f>
        <v>0</v>
      </c>
      <c r="BL1019" s="17" t="s">
        <v>366</v>
      </c>
      <c r="BM1019" s="148" t="s">
        <v>1555</v>
      </c>
    </row>
    <row r="1020" spans="2:65" s="1" customFormat="1" ht="11.25">
      <c r="B1020" s="32"/>
      <c r="D1020" s="150" t="s">
        <v>273</v>
      </c>
      <c r="F1020" s="151" t="s">
        <v>1556</v>
      </c>
      <c r="I1020" s="152"/>
      <c r="L1020" s="32"/>
      <c r="M1020" s="153"/>
      <c r="T1020" s="56"/>
      <c r="AT1020" s="17" t="s">
        <v>273</v>
      </c>
      <c r="AU1020" s="17" t="s">
        <v>89</v>
      </c>
    </row>
    <row r="1021" spans="2:65" s="11" customFormat="1" ht="22.9" customHeight="1">
      <c r="B1021" s="124"/>
      <c r="D1021" s="125" t="s">
        <v>75</v>
      </c>
      <c r="E1021" s="134" t="s">
        <v>1557</v>
      </c>
      <c r="F1021" s="134" t="s">
        <v>1558</v>
      </c>
      <c r="I1021" s="127"/>
      <c r="J1021" s="135">
        <f>BK1021</f>
        <v>0</v>
      </c>
      <c r="L1021" s="124"/>
      <c r="M1021" s="129"/>
      <c r="P1021" s="130">
        <f>SUM(P1022:P1068)</f>
        <v>0</v>
      </c>
      <c r="R1021" s="130">
        <f>SUM(R1022:R1068)</f>
        <v>0.46200000000000002</v>
      </c>
      <c r="T1021" s="131">
        <f>SUM(T1022:T1068)</f>
        <v>0</v>
      </c>
      <c r="AR1021" s="125" t="s">
        <v>89</v>
      </c>
      <c r="AT1021" s="132" t="s">
        <v>75</v>
      </c>
      <c r="AU1021" s="132" t="s">
        <v>83</v>
      </c>
      <c r="AY1021" s="125" t="s">
        <v>264</v>
      </c>
      <c r="BK1021" s="133">
        <f>SUM(BK1022:BK1068)</f>
        <v>0</v>
      </c>
    </row>
    <row r="1022" spans="2:65" s="1" customFormat="1" ht="16.5" customHeight="1">
      <c r="B1022" s="136"/>
      <c r="C1022" s="137" t="s">
        <v>1559</v>
      </c>
      <c r="D1022" s="137" t="s">
        <v>266</v>
      </c>
      <c r="E1022" s="138" t="s">
        <v>1560</v>
      </c>
      <c r="F1022" s="139" t="s">
        <v>1561</v>
      </c>
      <c r="G1022" s="140" t="s">
        <v>1562</v>
      </c>
      <c r="H1022" s="141">
        <v>462</v>
      </c>
      <c r="I1022" s="142"/>
      <c r="J1022" s="143">
        <f>ROUND(I1022*H1022,2)</f>
        <v>0</v>
      </c>
      <c r="K1022" s="139" t="s">
        <v>313</v>
      </c>
      <c r="L1022" s="32"/>
      <c r="M1022" s="144" t="s">
        <v>1</v>
      </c>
      <c r="N1022" s="145" t="s">
        <v>42</v>
      </c>
      <c r="P1022" s="146">
        <f>O1022*H1022</f>
        <v>0</v>
      </c>
      <c r="Q1022" s="146">
        <v>1E-3</v>
      </c>
      <c r="R1022" s="146">
        <f>Q1022*H1022</f>
        <v>0.46200000000000002</v>
      </c>
      <c r="S1022" s="146">
        <v>0</v>
      </c>
      <c r="T1022" s="147">
        <f>S1022*H1022</f>
        <v>0</v>
      </c>
      <c r="AR1022" s="148" t="s">
        <v>366</v>
      </c>
      <c r="AT1022" s="148" t="s">
        <v>266</v>
      </c>
      <c r="AU1022" s="148" t="s">
        <v>89</v>
      </c>
      <c r="AY1022" s="17" t="s">
        <v>264</v>
      </c>
      <c r="BE1022" s="149">
        <f>IF(N1022="základní",J1022,0)</f>
        <v>0</v>
      </c>
      <c r="BF1022" s="149">
        <f>IF(N1022="snížená",J1022,0)</f>
        <v>0</v>
      </c>
      <c r="BG1022" s="149">
        <f>IF(N1022="zákl. přenesená",J1022,0)</f>
        <v>0</v>
      </c>
      <c r="BH1022" s="149">
        <f>IF(N1022="sníž. přenesená",J1022,0)</f>
        <v>0</v>
      </c>
      <c r="BI1022" s="149">
        <f>IF(N1022="nulová",J1022,0)</f>
        <v>0</v>
      </c>
      <c r="BJ1022" s="17" t="s">
        <v>89</v>
      </c>
      <c r="BK1022" s="149">
        <f>ROUND(I1022*H1022,2)</f>
        <v>0</v>
      </c>
      <c r="BL1022" s="17" t="s">
        <v>366</v>
      </c>
      <c r="BM1022" s="148" t="s">
        <v>1563</v>
      </c>
    </row>
    <row r="1023" spans="2:65" s="1" customFormat="1" ht="185.25">
      <c r="B1023" s="32"/>
      <c r="D1023" s="154" t="s">
        <v>275</v>
      </c>
      <c r="F1023" s="155" t="s">
        <v>1564</v>
      </c>
      <c r="I1023" s="152"/>
      <c r="L1023" s="32"/>
      <c r="M1023" s="153"/>
      <c r="T1023" s="56"/>
      <c r="AT1023" s="17" t="s">
        <v>275</v>
      </c>
      <c r="AU1023" s="17" t="s">
        <v>89</v>
      </c>
    </row>
    <row r="1024" spans="2:65" s="14" customFormat="1" ht="11.25">
      <c r="B1024" s="170"/>
      <c r="D1024" s="154" t="s">
        <v>277</v>
      </c>
      <c r="E1024" s="171" t="s">
        <v>1</v>
      </c>
      <c r="F1024" s="172" t="s">
        <v>538</v>
      </c>
      <c r="H1024" s="171" t="s">
        <v>1</v>
      </c>
      <c r="I1024" s="173"/>
      <c r="L1024" s="170"/>
      <c r="M1024" s="174"/>
      <c r="T1024" s="175"/>
      <c r="AT1024" s="171" t="s">
        <v>277</v>
      </c>
      <c r="AU1024" s="171" t="s">
        <v>89</v>
      </c>
      <c r="AV1024" s="14" t="s">
        <v>83</v>
      </c>
      <c r="AW1024" s="14" t="s">
        <v>32</v>
      </c>
      <c r="AX1024" s="14" t="s">
        <v>76</v>
      </c>
      <c r="AY1024" s="171" t="s">
        <v>264</v>
      </c>
    </row>
    <row r="1025" spans="2:65" s="12" customFormat="1" ht="11.25">
      <c r="B1025" s="156"/>
      <c r="D1025" s="154" t="s">
        <v>277</v>
      </c>
      <c r="E1025" s="157" t="s">
        <v>1</v>
      </c>
      <c r="F1025" s="158" t="s">
        <v>1565</v>
      </c>
      <c r="H1025" s="159">
        <v>462</v>
      </c>
      <c r="I1025" s="160"/>
      <c r="L1025" s="156"/>
      <c r="M1025" s="161"/>
      <c r="T1025" s="162"/>
      <c r="AT1025" s="157" t="s">
        <v>277</v>
      </c>
      <c r="AU1025" s="157" t="s">
        <v>89</v>
      </c>
      <c r="AV1025" s="12" t="s">
        <v>89</v>
      </c>
      <c r="AW1025" s="12" t="s">
        <v>32</v>
      </c>
      <c r="AX1025" s="12" t="s">
        <v>76</v>
      </c>
      <c r="AY1025" s="157" t="s">
        <v>264</v>
      </c>
    </row>
    <row r="1026" spans="2:65" s="13" customFormat="1" ht="11.25">
      <c r="B1026" s="163"/>
      <c r="D1026" s="154" t="s">
        <v>277</v>
      </c>
      <c r="E1026" s="164" t="s">
        <v>1</v>
      </c>
      <c r="F1026" s="165" t="s">
        <v>279</v>
      </c>
      <c r="H1026" s="166">
        <v>462</v>
      </c>
      <c r="I1026" s="167"/>
      <c r="L1026" s="163"/>
      <c r="M1026" s="168"/>
      <c r="T1026" s="169"/>
      <c r="AT1026" s="164" t="s">
        <v>277</v>
      </c>
      <c r="AU1026" s="164" t="s">
        <v>89</v>
      </c>
      <c r="AV1026" s="13" t="s">
        <v>271</v>
      </c>
      <c r="AW1026" s="13" t="s">
        <v>32</v>
      </c>
      <c r="AX1026" s="13" t="s">
        <v>83</v>
      </c>
      <c r="AY1026" s="164" t="s">
        <v>264</v>
      </c>
    </row>
    <row r="1027" spans="2:65" s="1" customFormat="1" ht="16.5" customHeight="1">
      <c r="B1027" s="136"/>
      <c r="C1027" s="137" t="s">
        <v>1566</v>
      </c>
      <c r="D1027" s="137" t="s">
        <v>266</v>
      </c>
      <c r="E1027" s="138" t="s">
        <v>1567</v>
      </c>
      <c r="F1027" s="139" t="s">
        <v>1568</v>
      </c>
      <c r="G1027" s="140" t="s">
        <v>1468</v>
      </c>
      <c r="H1027" s="141">
        <v>1</v>
      </c>
      <c r="I1027" s="142"/>
      <c r="J1027" s="143">
        <f>ROUND(I1027*H1027,2)</f>
        <v>0</v>
      </c>
      <c r="K1027" s="139" t="s">
        <v>313</v>
      </c>
      <c r="L1027" s="32"/>
      <c r="M1027" s="144" t="s">
        <v>1</v>
      </c>
      <c r="N1027" s="145" t="s">
        <v>42</v>
      </c>
      <c r="P1027" s="146">
        <f>O1027*H1027</f>
        <v>0</v>
      </c>
      <c r="Q1027" s="146">
        <v>0</v>
      </c>
      <c r="R1027" s="146">
        <f>Q1027*H1027</f>
        <v>0</v>
      </c>
      <c r="S1027" s="146">
        <v>0</v>
      </c>
      <c r="T1027" s="147">
        <f>S1027*H1027</f>
        <v>0</v>
      </c>
      <c r="AR1027" s="148" t="s">
        <v>366</v>
      </c>
      <c r="AT1027" s="148" t="s">
        <v>266</v>
      </c>
      <c r="AU1027" s="148" t="s">
        <v>89</v>
      </c>
      <c r="AY1027" s="17" t="s">
        <v>264</v>
      </c>
      <c r="BE1027" s="149">
        <f>IF(N1027="základní",J1027,0)</f>
        <v>0</v>
      </c>
      <c r="BF1027" s="149">
        <f>IF(N1027="snížená",J1027,0)</f>
        <v>0</v>
      </c>
      <c r="BG1027" s="149">
        <f>IF(N1027="zákl. přenesená",J1027,0)</f>
        <v>0</v>
      </c>
      <c r="BH1027" s="149">
        <f>IF(N1027="sníž. přenesená",J1027,0)</f>
        <v>0</v>
      </c>
      <c r="BI1027" s="149">
        <f>IF(N1027="nulová",J1027,0)</f>
        <v>0</v>
      </c>
      <c r="BJ1027" s="17" t="s">
        <v>89</v>
      </c>
      <c r="BK1027" s="149">
        <f>ROUND(I1027*H1027,2)</f>
        <v>0</v>
      </c>
      <c r="BL1027" s="17" t="s">
        <v>366</v>
      </c>
      <c r="BM1027" s="148" t="s">
        <v>1569</v>
      </c>
    </row>
    <row r="1028" spans="2:65" s="1" customFormat="1" ht="39">
      <c r="B1028" s="32"/>
      <c r="D1028" s="154" t="s">
        <v>275</v>
      </c>
      <c r="F1028" s="155" t="s">
        <v>1431</v>
      </c>
      <c r="I1028" s="152"/>
      <c r="L1028" s="32"/>
      <c r="M1028" s="153"/>
      <c r="T1028" s="56"/>
      <c r="AT1028" s="17" t="s">
        <v>275</v>
      </c>
      <c r="AU1028" s="17" t="s">
        <v>89</v>
      </c>
    </row>
    <row r="1029" spans="2:65" s="1" customFormat="1" ht="16.5" customHeight="1">
      <c r="B1029" s="136"/>
      <c r="C1029" s="137" t="s">
        <v>1570</v>
      </c>
      <c r="D1029" s="137" t="s">
        <v>266</v>
      </c>
      <c r="E1029" s="138" t="s">
        <v>1571</v>
      </c>
      <c r="F1029" s="139" t="s">
        <v>1572</v>
      </c>
      <c r="G1029" s="140" t="s">
        <v>1468</v>
      </c>
      <c r="H1029" s="141">
        <v>1</v>
      </c>
      <c r="I1029" s="142"/>
      <c r="J1029" s="143">
        <f>ROUND(I1029*H1029,2)</f>
        <v>0</v>
      </c>
      <c r="K1029" s="139" t="s">
        <v>313</v>
      </c>
      <c r="L1029" s="32"/>
      <c r="M1029" s="144" t="s">
        <v>1</v>
      </c>
      <c r="N1029" s="145" t="s">
        <v>42</v>
      </c>
      <c r="P1029" s="146">
        <f>O1029*H1029</f>
        <v>0</v>
      </c>
      <c r="Q1029" s="146">
        <v>0</v>
      </c>
      <c r="R1029" s="146">
        <f>Q1029*H1029</f>
        <v>0</v>
      </c>
      <c r="S1029" s="146">
        <v>0</v>
      </c>
      <c r="T1029" s="147">
        <f>S1029*H1029</f>
        <v>0</v>
      </c>
      <c r="AR1029" s="148" t="s">
        <v>366</v>
      </c>
      <c r="AT1029" s="148" t="s">
        <v>266</v>
      </c>
      <c r="AU1029" s="148" t="s">
        <v>89</v>
      </c>
      <c r="AY1029" s="17" t="s">
        <v>264</v>
      </c>
      <c r="BE1029" s="149">
        <f>IF(N1029="základní",J1029,0)</f>
        <v>0</v>
      </c>
      <c r="BF1029" s="149">
        <f>IF(N1029="snížená",J1029,0)</f>
        <v>0</v>
      </c>
      <c r="BG1029" s="149">
        <f>IF(N1029="zákl. přenesená",J1029,0)</f>
        <v>0</v>
      </c>
      <c r="BH1029" s="149">
        <f>IF(N1029="sníž. přenesená",J1029,0)</f>
        <v>0</v>
      </c>
      <c r="BI1029" s="149">
        <f>IF(N1029="nulová",J1029,0)</f>
        <v>0</v>
      </c>
      <c r="BJ1029" s="17" t="s">
        <v>89</v>
      </c>
      <c r="BK1029" s="149">
        <f>ROUND(I1029*H1029,2)</f>
        <v>0</v>
      </c>
      <c r="BL1029" s="17" t="s">
        <v>366</v>
      </c>
      <c r="BM1029" s="148" t="s">
        <v>1573</v>
      </c>
    </row>
    <row r="1030" spans="2:65" s="1" customFormat="1" ht="39">
      <c r="B1030" s="32"/>
      <c r="D1030" s="154" t="s">
        <v>275</v>
      </c>
      <c r="F1030" s="155" t="s">
        <v>1431</v>
      </c>
      <c r="I1030" s="152"/>
      <c r="L1030" s="32"/>
      <c r="M1030" s="153"/>
      <c r="T1030" s="56"/>
      <c r="AT1030" s="17" t="s">
        <v>275</v>
      </c>
      <c r="AU1030" s="17" t="s">
        <v>89</v>
      </c>
    </row>
    <row r="1031" spans="2:65" s="1" customFormat="1" ht="16.5" customHeight="1">
      <c r="B1031" s="136"/>
      <c r="C1031" s="137" t="s">
        <v>1574</v>
      </c>
      <c r="D1031" s="137" t="s">
        <v>266</v>
      </c>
      <c r="E1031" s="138" t="s">
        <v>1575</v>
      </c>
      <c r="F1031" s="139" t="s">
        <v>1576</v>
      </c>
      <c r="G1031" s="140" t="s">
        <v>1468</v>
      </c>
      <c r="H1031" s="141">
        <v>1</v>
      </c>
      <c r="I1031" s="142"/>
      <c r="J1031" s="143">
        <f>ROUND(I1031*H1031,2)</f>
        <v>0</v>
      </c>
      <c r="K1031" s="139" t="s">
        <v>313</v>
      </c>
      <c r="L1031" s="32"/>
      <c r="M1031" s="144" t="s">
        <v>1</v>
      </c>
      <c r="N1031" s="145" t="s">
        <v>42</v>
      </c>
      <c r="P1031" s="146">
        <f>O1031*H1031</f>
        <v>0</v>
      </c>
      <c r="Q1031" s="146">
        <v>0</v>
      </c>
      <c r="R1031" s="146">
        <f>Q1031*H1031</f>
        <v>0</v>
      </c>
      <c r="S1031" s="146">
        <v>0</v>
      </c>
      <c r="T1031" s="147">
        <f>S1031*H1031</f>
        <v>0</v>
      </c>
      <c r="AR1031" s="148" t="s">
        <v>366</v>
      </c>
      <c r="AT1031" s="148" t="s">
        <v>266</v>
      </c>
      <c r="AU1031" s="148" t="s">
        <v>89</v>
      </c>
      <c r="AY1031" s="17" t="s">
        <v>264</v>
      </c>
      <c r="BE1031" s="149">
        <f>IF(N1031="základní",J1031,0)</f>
        <v>0</v>
      </c>
      <c r="BF1031" s="149">
        <f>IF(N1031="snížená",J1031,0)</f>
        <v>0</v>
      </c>
      <c r="BG1031" s="149">
        <f>IF(N1031="zákl. přenesená",J1031,0)</f>
        <v>0</v>
      </c>
      <c r="BH1031" s="149">
        <f>IF(N1031="sníž. přenesená",J1031,0)</f>
        <v>0</v>
      </c>
      <c r="BI1031" s="149">
        <f>IF(N1031="nulová",J1031,0)</f>
        <v>0</v>
      </c>
      <c r="BJ1031" s="17" t="s">
        <v>89</v>
      </c>
      <c r="BK1031" s="149">
        <f>ROUND(I1031*H1031,2)</f>
        <v>0</v>
      </c>
      <c r="BL1031" s="17" t="s">
        <v>366</v>
      </c>
      <c r="BM1031" s="148" t="s">
        <v>1577</v>
      </c>
    </row>
    <row r="1032" spans="2:65" s="1" customFormat="1" ht="39">
      <c r="B1032" s="32"/>
      <c r="D1032" s="154" t="s">
        <v>275</v>
      </c>
      <c r="F1032" s="155" t="s">
        <v>1431</v>
      </c>
      <c r="I1032" s="152"/>
      <c r="L1032" s="32"/>
      <c r="M1032" s="153"/>
      <c r="T1032" s="56"/>
      <c r="AT1032" s="17" t="s">
        <v>275</v>
      </c>
      <c r="AU1032" s="17" t="s">
        <v>89</v>
      </c>
    </row>
    <row r="1033" spans="2:65" s="1" customFormat="1" ht="16.5" customHeight="1">
      <c r="B1033" s="136"/>
      <c r="C1033" s="137" t="s">
        <v>1578</v>
      </c>
      <c r="D1033" s="137" t="s">
        <v>266</v>
      </c>
      <c r="E1033" s="138" t="s">
        <v>1579</v>
      </c>
      <c r="F1033" s="139" t="s">
        <v>1580</v>
      </c>
      <c r="G1033" s="140" t="s">
        <v>1468</v>
      </c>
      <c r="H1033" s="141">
        <v>1</v>
      </c>
      <c r="I1033" s="142"/>
      <c r="J1033" s="143">
        <f>ROUND(I1033*H1033,2)</f>
        <v>0</v>
      </c>
      <c r="K1033" s="139" t="s">
        <v>313</v>
      </c>
      <c r="L1033" s="32"/>
      <c r="M1033" s="144" t="s">
        <v>1</v>
      </c>
      <c r="N1033" s="145" t="s">
        <v>42</v>
      </c>
      <c r="P1033" s="146">
        <f>O1033*H1033</f>
        <v>0</v>
      </c>
      <c r="Q1033" s="146">
        <v>0</v>
      </c>
      <c r="R1033" s="146">
        <f>Q1033*H1033</f>
        <v>0</v>
      </c>
      <c r="S1033" s="146">
        <v>0</v>
      </c>
      <c r="T1033" s="147">
        <f>S1033*H1033</f>
        <v>0</v>
      </c>
      <c r="AR1033" s="148" t="s">
        <v>366</v>
      </c>
      <c r="AT1033" s="148" t="s">
        <v>266</v>
      </c>
      <c r="AU1033" s="148" t="s">
        <v>89</v>
      </c>
      <c r="AY1033" s="17" t="s">
        <v>264</v>
      </c>
      <c r="BE1033" s="149">
        <f>IF(N1033="základní",J1033,0)</f>
        <v>0</v>
      </c>
      <c r="BF1033" s="149">
        <f>IF(N1033="snížená",J1033,0)</f>
        <v>0</v>
      </c>
      <c r="BG1033" s="149">
        <f>IF(N1033="zákl. přenesená",J1033,0)</f>
        <v>0</v>
      </c>
      <c r="BH1033" s="149">
        <f>IF(N1033="sníž. přenesená",J1033,0)</f>
        <v>0</v>
      </c>
      <c r="BI1033" s="149">
        <f>IF(N1033="nulová",J1033,0)</f>
        <v>0</v>
      </c>
      <c r="BJ1033" s="17" t="s">
        <v>89</v>
      </c>
      <c r="BK1033" s="149">
        <f>ROUND(I1033*H1033,2)</f>
        <v>0</v>
      </c>
      <c r="BL1033" s="17" t="s">
        <v>366</v>
      </c>
      <c r="BM1033" s="148" t="s">
        <v>3095</v>
      </c>
    </row>
    <row r="1034" spans="2:65" s="1" customFormat="1" ht="39">
      <c r="B1034" s="32"/>
      <c r="D1034" s="154" t="s">
        <v>275</v>
      </c>
      <c r="F1034" s="155" t="s">
        <v>1431</v>
      </c>
      <c r="I1034" s="152"/>
      <c r="L1034" s="32"/>
      <c r="M1034" s="153"/>
      <c r="T1034" s="56"/>
      <c r="AT1034" s="17" t="s">
        <v>275</v>
      </c>
      <c r="AU1034" s="17" t="s">
        <v>89</v>
      </c>
    </row>
    <row r="1035" spans="2:65" s="1" customFormat="1" ht="16.5" customHeight="1">
      <c r="B1035" s="136"/>
      <c r="C1035" s="137" t="s">
        <v>1582</v>
      </c>
      <c r="D1035" s="137" t="s">
        <v>266</v>
      </c>
      <c r="E1035" s="138" t="s">
        <v>1583</v>
      </c>
      <c r="F1035" s="139" t="s">
        <v>1584</v>
      </c>
      <c r="G1035" s="140" t="s">
        <v>1468</v>
      </c>
      <c r="H1035" s="141">
        <v>4</v>
      </c>
      <c r="I1035" s="142"/>
      <c r="J1035" s="143">
        <f>ROUND(I1035*H1035,2)</f>
        <v>0</v>
      </c>
      <c r="K1035" s="139" t="s">
        <v>313</v>
      </c>
      <c r="L1035" s="32"/>
      <c r="M1035" s="144" t="s">
        <v>1</v>
      </c>
      <c r="N1035" s="145" t="s">
        <v>42</v>
      </c>
      <c r="P1035" s="146">
        <f>O1035*H1035</f>
        <v>0</v>
      </c>
      <c r="Q1035" s="146">
        <v>0</v>
      </c>
      <c r="R1035" s="146">
        <f>Q1035*H1035</f>
        <v>0</v>
      </c>
      <c r="S1035" s="146">
        <v>0</v>
      </c>
      <c r="T1035" s="147">
        <f>S1035*H1035</f>
        <v>0</v>
      </c>
      <c r="AR1035" s="148" t="s">
        <v>366</v>
      </c>
      <c r="AT1035" s="148" t="s">
        <v>266</v>
      </c>
      <c r="AU1035" s="148" t="s">
        <v>89</v>
      </c>
      <c r="AY1035" s="17" t="s">
        <v>264</v>
      </c>
      <c r="BE1035" s="149">
        <f>IF(N1035="základní",J1035,0)</f>
        <v>0</v>
      </c>
      <c r="BF1035" s="149">
        <f>IF(N1035="snížená",J1035,0)</f>
        <v>0</v>
      </c>
      <c r="BG1035" s="149">
        <f>IF(N1035="zákl. přenesená",J1035,0)</f>
        <v>0</v>
      </c>
      <c r="BH1035" s="149">
        <f>IF(N1035="sníž. přenesená",J1035,0)</f>
        <v>0</v>
      </c>
      <c r="BI1035" s="149">
        <f>IF(N1035="nulová",J1035,0)</f>
        <v>0</v>
      </c>
      <c r="BJ1035" s="17" t="s">
        <v>89</v>
      </c>
      <c r="BK1035" s="149">
        <f>ROUND(I1035*H1035,2)</f>
        <v>0</v>
      </c>
      <c r="BL1035" s="17" t="s">
        <v>366</v>
      </c>
      <c r="BM1035" s="148" t="s">
        <v>1585</v>
      </c>
    </row>
    <row r="1036" spans="2:65" s="1" customFormat="1" ht="39">
      <c r="B1036" s="32"/>
      <c r="D1036" s="154" t="s">
        <v>275</v>
      </c>
      <c r="F1036" s="155" t="s">
        <v>1431</v>
      </c>
      <c r="I1036" s="152"/>
      <c r="L1036" s="32"/>
      <c r="M1036" s="153"/>
      <c r="T1036" s="56"/>
      <c r="AT1036" s="17" t="s">
        <v>275</v>
      </c>
      <c r="AU1036" s="17" t="s">
        <v>89</v>
      </c>
    </row>
    <row r="1037" spans="2:65" s="1" customFormat="1" ht="16.5" customHeight="1">
      <c r="B1037" s="136"/>
      <c r="C1037" s="137" t="s">
        <v>1586</v>
      </c>
      <c r="D1037" s="137" t="s">
        <v>266</v>
      </c>
      <c r="E1037" s="138" t="s">
        <v>1587</v>
      </c>
      <c r="F1037" s="139" t="s">
        <v>1588</v>
      </c>
      <c r="G1037" s="140" t="s">
        <v>1468</v>
      </c>
      <c r="H1037" s="141">
        <v>2</v>
      </c>
      <c r="I1037" s="142"/>
      <c r="J1037" s="143">
        <f>ROUND(I1037*H1037,2)</f>
        <v>0</v>
      </c>
      <c r="K1037" s="139" t="s">
        <v>313</v>
      </c>
      <c r="L1037" s="32"/>
      <c r="M1037" s="144" t="s">
        <v>1</v>
      </c>
      <c r="N1037" s="145" t="s">
        <v>42</v>
      </c>
      <c r="P1037" s="146">
        <f>O1037*H1037</f>
        <v>0</v>
      </c>
      <c r="Q1037" s="146">
        <v>0</v>
      </c>
      <c r="R1037" s="146">
        <f>Q1037*H1037</f>
        <v>0</v>
      </c>
      <c r="S1037" s="146">
        <v>0</v>
      </c>
      <c r="T1037" s="147">
        <f>S1037*H1037</f>
        <v>0</v>
      </c>
      <c r="AR1037" s="148" t="s">
        <v>366</v>
      </c>
      <c r="AT1037" s="148" t="s">
        <v>266</v>
      </c>
      <c r="AU1037" s="148" t="s">
        <v>89</v>
      </c>
      <c r="AY1037" s="17" t="s">
        <v>264</v>
      </c>
      <c r="BE1037" s="149">
        <f>IF(N1037="základní",J1037,0)</f>
        <v>0</v>
      </c>
      <c r="BF1037" s="149">
        <f>IF(N1037="snížená",J1037,0)</f>
        <v>0</v>
      </c>
      <c r="BG1037" s="149">
        <f>IF(N1037="zákl. přenesená",J1037,0)</f>
        <v>0</v>
      </c>
      <c r="BH1037" s="149">
        <f>IF(N1037="sníž. přenesená",J1037,0)</f>
        <v>0</v>
      </c>
      <c r="BI1037" s="149">
        <f>IF(N1037="nulová",J1037,0)</f>
        <v>0</v>
      </c>
      <c r="BJ1037" s="17" t="s">
        <v>89</v>
      </c>
      <c r="BK1037" s="149">
        <f>ROUND(I1037*H1037,2)</f>
        <v>0</v>
      </c>
      <c r="BL1037" s="17" t="s">
        <v>366</v>
      </c>
      <c r="BM1037" s="148" t="s">
        <v>1589</v>
      </c>
    </row>
    <row r="1038" spans="2:65" s="1" customFormat="1" ht="39">
      <c r="B1038" s="32"/>
      <c r="D1038" s="154" t="s">
        <v>275</v>
      </c>
      <c r="F1038" s="155" t="s">
        <v>1431</v>
      </c>
      <c r="I1038" s="152"/>
      <c r="L1038" s="32"/>
      <c r="M1038" s="153"/>
      <c r="T1038" s="56"/>
      <c r="AT1038" s="17" t="s">
        <v>275</v>
      </c>
      <c r="AU1038" s="17" t="s">
        <v>89</v>
      </c>
    </row>
    <row r="1039" spans="2:65" s="1" customFormat="1" ht="16.5" customHeight="1">
      <c r="B1039" s="136"/>
      <c r="C1039" s="137" t="s">
        <v>1590</v>
      </c>
      <c r="D1039" s="137" t="s">
        <v>266</v>
      </c>
      <c r="E1039" s="138" t="s">
        <v>1591</v>
      </c>
      <c r="F1039" s="139" t="s">
        <v>1592</v>
      </c>
      <c r="G1039" s="140" t="s">
        <v>1468</v>
      </c>
      <c r="H1039" s="141">
        <v>3</v>
      </c>
      <c r="I1039" s="142"/>
      <c r="J1039" s="143">
        <f>ROUND(I1039*H1039,2)</f>
        <v>0</v>
      </c>
      <c r="K1039" s="139" t="s">
        <v>313</v>
      </c>
      <c r="L1039" s="32"/>
      <c r="M1039" s="144" t="s">
        <v>1</v>
      </c>
      <c r="N1039" s="145" t="s">
        <v>42</v>
      </c>
      <c r="P1039" s="146">
        <f>O1039*H1039</f>
        <v>0</v>
      </c>
      <c r="Q1039" s="146">
        <v>0</v>
      </c>
      <c r="R1039" s="146">
        <f>Q1039*H1039</f>
        <v>0</v>
      </c>
      <c r="S1039" s="146">
        <v>0</v>
      </c>
      <c r="T1039" s="147">
        <f>S1039*H1039</f>
        <v>0</v>
      </c>
      <c r="AR1039" s="148" t="s">
        <v>366</v>
      </c>
      <c r="AT1039" s="148" t="s">
        <v>266</v>
      </c>
      <c r="AU1039" s="148" t="s">
        <v>89</v>
      </c>
      <c r="AY1039" s="17" t="s">
        <v>264</v>
      </c>
      <c r="BE1039" s="149">
        <f>IF(N1039="základní",J1039,0)</f>
        <v>0</v>
      </c>
      <c r="BF1039" s="149">
        <f>IF(N1039="snížená",J1039,0)</f>
        <v>0</v>
      </c>
      <c r="BG1039" s="149">
        <f>IF(N1039="zákl. přenesená",J1039,0)</f>
        <v>0</v>
      </c>
      <c r="BH1039" s="149">
        <f>IF(N1039="sníž. přenesená",J1039,0)</f>
        <v>0</v>
      </c>
      <c r="BI1039" s="149">
        <f>IF(N1039="nulová",J1039,0)</f>
        <v>0</v>
      </c>
      <c r="BJ1039" s="17" t="s">
        <v>89</v>
      </c>
      <c r="BK1039" s="149">
        <f>ROUND(I1039*H1039,2)</f>
        <v>0</v>
      </c>
      <c r="BL1039" s="17" t="s">
        <v>366</v>
      </c>
      <c r="BM1039" s="148" t="s">
        <v>1593</v>
      </c>
    </row>
    <row r="1040" spans="2:65" s="1" customFormat="1" ht="39">
      <c r="B1040" s="32"/>
      <c r="D1040" s="154" t="s">
        <v>275</v>
      </c>
      <c r="F1040" s="155" t="s">
        <v>1431</v>
      </c>
      <c r="I1040" s="152"/>
      <c r="L1040" s="32"/>
      <c r="M1040" s="153"/>
      <c r="T1040" s="56"/>
      <c r="AT1040" s="17" t="s">
        <v>275</v>
      </c>
      <c r="AU1040" s="17" t="s">
        <v>89</v>
      </c>
    </row>
    <row r="1041" spans="2:65" s="1" customFormat="1" ht="16.5" customHeight="1">
      <c r="B1041" s="136"/>
      <c r="C1041" s="137" t="s">
        <v>1594</v>
      </c>
      <c r="D1041" s="137" t="s">
        <v>266</v>
      </c>
      <c r="E1041" s="138" t="s">
        <v>1595</v>
      </c>
      <c r="F1041" s="139" t="s">
        <v>1596</v>
      </c>
      <c r="G1041" s="140" t="s">
        <v>1468</v>
      </c>
      <c r="H1041" s="141">
        <v>1</v>
      </c>
      <c r="I1041" s="142"/>
      <c r="J1041" s="143">
        <f>ROUND(I1041*H1041,2)</f>
        <v>0</v>
      </c>
      <c r="K1041" s="139" t="s">
        <v>313</v>
      </c>
      <c r="L1041" s="32"/>
      <c r="M1041" s="144" t="s">
        <v>1</v>
      </c>
      <c r="N1041" s="145" t="s">
        <v>42</v>
      </c>
      <c r="P1041" s="146">
        <f>O1041*H1041</f>
        <v>0</v>
      </c>
      <c r="Q1041" s="146">
        <v>0</v>
      </c>
      <c r="R1041" s="146">
        <f>Q1041*H1041</f>
        <v>0</v>
      </c>
      <c r="S1041" s="146">
        <v>0</v>
      </c>
      <c r="T1041" s="147">
        <f>S1041*H1041</f>
        <v>0</v>
      </c>
      <c r="AR1041" s="148" t="s">
        <v>366</v>
      </c>
      <c r="AT1041" s="148" t="s">
        <v>266</v>
      </c>
      <c r="AU1041" s="148" t="s">
        <v>89</v>
      </c>
      <c r="AY1041" s="17" t="s">
        <v>264</v>
      </c>
      <c r="BE1041" s="149">
        <f>IF(N1041="základní",J1041,0)</f>
        <v>0</v>
      </c>
      <c r="BF1041" s="149">
        <f>IF(N1041="snížená",J1041,0)</f>
        <v>0</v>
      </c>
      <c r="BG1041" s="149">
        <f>IF(N1041="zákl. přenesená",J1041,0)</f>
        <v>0</v>
      </c>
      <c r="BH1041" s="149">
        <f>IF(N1041="sníž. přenesená",J1041,0)</f>
        <v>0</v>
      </c>
      <c r="BI1041" s="149">
        <f>IF(N1041="nulová",J1041,0)</f>
        <v>0</v>
      </c>
      <c r="BJ1041" s="17" t="s">
        <v>89</v>
      </c>
      <c r="BK1041" s="149">
        <f>ROUND(I1041*H1041,2)</f>
        <v>0</v>
      </c>
      <c r="BL1041" s="17" t="s">
        <v>366</v>
      </c>
      <c r="BM1041" s="148" t="s">
        <v>1597</v>
      </c>
    </row>
    <row r="1042" spans="2:65" s="1" customFormat="1" ht="39">
      <c r="B1042" s="32"/>
      <c r="D1042" s="154" t="s">
        <v>275</v>
      </c>
      <c r="F1042" s="155" t="s">
        <v>1431</v>
      </c>
      <c r="I1042" s="152"/>
      <c r="L1042" s="32"/>
      <c r="M1042" s="153"/>
      <c r="T1042" s="56"/>
      <c r="AT1042" s="17" t="s">
        <v>275</v>
      </c>
      <c r="AU1042" s="17" t="s">
        <v>89</v>
      </c>
    </row>
    <row r="1043" spans="2:65" s="1" customFormat="1" ht="16.5" customHeight="1">
      <c r="B1043" s="136"/>
      <c r="C1043" s="137" t="s">
        <v>1598</v>
      </c>
      <c r="D1043" s="137" t="s">
        <v>266</v>
      </c>
      <c r="E1043" s="138" t="s">
        <v>1599</v>
      </c>
      <c r="F1043" s="139" t="s">
        <v>1600</v>
      </c>
      <c r="G1043" s="140" t="s">
        <v>1468</v>
      </c>
      <c r="H1043" s="141">
        <v>2</v>
      </c>
      <c r="I1043" s="142"/>
      <c r="J1043" s="143">
        <f>ROUND(I1043*H1043,2)</f>
        <v>0</v>
      </c>
      <c r="K1043" s="139" t="s">
        <v>313</v>
      </c>
      <c r="L1043" s="32"/>
      <c r="M1043" s="144" t="s">
        <v>1</v>
      </c>
      <c r="N1043" s="145" t="s">
        <v>42</v>
      </c>
      <c r="P1043" s="146">
        <f>O1043*H1043</f>
        <v>0</v>
      </c>
      <c r="Q1043" s="146">
        <v>0</v>
      </c>
      <c r="R1043" s="146">
        <f>Q1043*H1043</f>
        <v>0</v>
      </c>
      <c r="S1043" s="146">
        <v>0</v>
      </c>
      <c r="T1043" s="147">
        <f>S1043*H1043</f>
        <v>0</v>
      </c>
      <c r="AR1043" s="148" t="s">
        <v>366</v>
      </c>
      <c r="AT1043" s="148" t="s">
        <v>266</v>
      </c>
      <c r="AU1043" s="148" t="s">
        <v>89</v>
      </c>
      <c r="AY1043" s="17" t="s">
        <v>264</v>
      </c>
      <c r="BE1043" s="149">
        <f>IF(N1043="základní",J1043,0)</f>
        <v>0</v>
      </c>
      <c r="BF1043" s="149">
        <f>IF(N1043="snížená",J1043,0)</f>
        <v>0</v>
      </c>
      <c r="BG1043" s="149">
        <f>IF(N1043="zákl. přenesená",J1043,0)</f>
        <v>0</v>
      </c>
      <c r="BH1043" s="149">
        <f>IF(N1043="sníž. přenesená",J1043,0)</f>
        <v>0</v>
      </c>
      <c r="BI1043" s="149">
        <f>IF(N1043="nulová",J1043,0)</f>
        <v>0</v>
      </c>
      <c r="BJ1043" s="17" t="s">
        <v>89</v>
      </c>
      <c r="BK1043" s="149">
        <f>ROUND(I1043*H1043,2)</f>
        <v>0</v>
      </c>
      <c r="BL1043" s="17" t="s">
        <v>366</v>
      </c>
      <c r="BM1043" s="148" t="s">
        <v>1601</v>
      </c>
    </row>
    <row r="1044" spans="2:65" s="1" customFormat="1" ht="39">
      <c r="B1044" s="32"/>
      <c r="D1044" s="154" t="s">
        <v>275</v>
      </c>
      <c r="F1044" s="155" t="s">
        <v>1431</v>
      </c>
      <c r="I1044" s="152"/>
      <c r="L1044" s="32"/>
      <c r="M1044" s="153"/>
      <c r="T1044" s="56"/>
      <c r="AT1044" s="17" t="s">
        <v>275</v>
      </c>
      <c r="AU1044" s="17" t="s">
        <v>89</v>
      </c>
    </row>
    <row r="1045" spans="2:65" s="1" customFormat="1" ht="16.5" customHeight="1">
      <c r="B1045" s="136"/>
      <c r="C1045" s="137" t="s">
        <v>1602</v>
      </c>
      <c r="D1045" s="137" t="s">
        <v>266</v>
      </c>
      <c r="E1045" s="138" t="s">
        <v>1603</v>
      </c>
      <c r="F1045" s="139" t="s">
        <v>1604</v>
      </c>
      <c r="G1045" s="140" t="s">
        <v>1468</v>
      </c>
      <c r="H1045" s="141">
        <v>1</v>
      </c>
      <c r="I1045" s="142"/>
      <c r="J1045" s="143">
        <f>ROUND(I1045*H1045,2)</f>
        <v>0</v>
      </c>
      <c r="K1045" s="139" t="s">
        <v>313</v>
      </c>
      <c r="L1045" s="32"/>
      <c r="M1045" s="144" t="s">
        <v>1</v>
      </c>
      <c r="N1045" s="145" t="s">
        <v>42</v>
      </c>
      <c r="P1045" s="146">
        <f>O1045*H1045</f>
        <v>0</v>
      </c>
      <c r="Q1045" s="146">
        <v>0</v>
      </c>
      <c r="R1045" s="146">
        <f>Q1045*H1045</f>
        <v>0</v>
      </c>
      <c r="S1045" s="146">
        <v>0</v>
      </c>
      <c r="T1045" s="147">
        <f>S1045*H1045</f>
        <v>0</v>
      </c>
      <c r="AR1045" s="148" t="s">
        <v>366</v>
      </c>
      <c r="AT1045" s="148" t="s">
        <v>266</v>
      </c>
      <c r="AU1045" s="148" t="s">
        <v>89</v>
      </c>
      <c r="AY1045" s="17" t="s">
        <v>264</v>
      </c>
      <c r="BE1045" s="149">
        <f>IF(N1045="základní",J1045,0)</f>
        <v>0</v>
      </c>
      <c r="BF1045" s="149">
        <f>IF(N1045="snížená",J1045,0)</f>
        <v>0</v>
      </c>
      <c r="BG1045" s="149">
        <f>IF(N1045="zákl. přenesená",J1045,0)</f>
        <v>0</v>
      </c>
      <c r="BH1045" s="149">
        <f>IF(N1045="sníž. přenesená",J1045,0)</f>
        <v>0</v>
      </c>
      <c r="BI1045" s="149">
        <f>IF(N1045="nulová",J1045,0)</f>
        <v>0</v>
      </c>
      <c r="BJ1045" s="17" t="s">
        <v>89</v>
      </c>
      <c r="BK1045" s="149">
        <f>ROUND(I1045*H1045,2)</f>
        <v>0</v>
      </c>
      <c r="BL1045" s="17" t="s">
        <v>366</v>
      </c>
      <c r="BM1045" s="148" t="s">
        <v>1605</v>
      </c>
    </row>
    <row r="1046" spans="2:65" s="1" customFormat="1" ht="39">
      <c r="B1046" s="32"/>
      <c r="D1046" s="154" t="s">
        <v>275</v>
      </c>
      <c r="F1046" s="155" t="s">
        <v>1431</v>
      </c>
      <c r="I1046" s="152"/>
      <c r="L1046" s="32"/>
      <c r="M1046" s="153"/>
      <c r="T1046" s="56"/>
      <c r="AT1046" s="17" t="s">
        <v>275</v>
      </c>
      <c r="AU1046" s="17" t="s">
        <v>89</v>
      </c>
    </row>
    <row r="1047" spans="2:65" s="1" customFormat="1" ht="16.5" customHeight="1">
      <c r="B1047" s="136"/>
      <c r="C1047" s="137" t="s">
        <v>1606</v>
      </c>
      <c r="D1047" s="137" t="s">
        <v>266</v>
      </c>
      <c r="E1047" s="138" t="s">
        <v>1607</v>
      </c>
      <c r="F1047" s="139" t="s">
        <v>1608</v>
      </c>
      <c r="G1047" s="140" t="s">
        <v>1468</v>
      </c>
      <c r="H1047" s="141">
        <v>1</v>
      </c>
      <c r="I1047" s="142"/>
      <c r="J1047" s="143">
        <f>ROUND(I1047*H1047,2)</f>
        <v>0</v>
      </c>
      <c r="K1047" s="139" t="s">
        <v>313</v>
      </c>
      <c r="L1047" s="32"/>
      <c r="M1047" s="144" t="s">
        <v>1</v>
      </c>
      <c r="N1047" s="145" t="s">
        <v>42</v>
      </c>
      <c r="P1047" s="146">
        <f>O1047*H1047</f>
        <v>0</v>
      </c>
      <c r="Q1047" s="146">
        <v>0</v>
      </c>
      <c r="R1047" s="146">
        <f>Q1047*H1047</f>
        <v>0</v>
      </c>
      <c r="S1047" s="146">
        <v>0</v>
      </c>
      <c r="T1047" s="147">
        <f>S1047*H1047</f>
        <v>0</v>
      </c>
      <c r="AR1047" s="148" t="s">
        <v>366</v>
      </c>
      <c r="AT1047" s="148" t="s">
        <v>266</v>
      </c>
      <c r="AU1047" s="148" t="s">
        <v>89</v>
      </c>
      <c r="AY1047" s="17" t="s">
        <v>264</v>
      </c>
      <c r="BE1047" s="149">
        <f>IF(N1047="základní",J1047,0)</f>
        <v>0</v>
      </c>
      <c r="BF1047" s="149">
        <f>IF(N1047="snížená",J1047,0)</f>
        <v>0</v>
      </c>
      <c r="BG1047" s="149">
        <f>IF(N1047="zákl. přenesená",J1047,0)</f>
        <v>0</v>
      </c>
      <c r="BH1047" s="149">
        <f>IF(N1047="sníž. přenesená",J1047,0)</f>
        <v>0</v>
      </c>
      <c r="BI1047" s="149">
        <f>IF(N1047="nulová",J1047,0)</f>
        <v>0</v>
      </c>
      <c r="BJ1047" s="17" t="s">
        <v>89</v>
      </c>
      <c r="BK1047" s="149">
        <f>ROUND(I1047*H1047,2)</f>
        <v>0</v>
      </c>
      <c r="BL1047" s="17" t="s">
        <v>366</v>
      </c>
      <c r="BM1047" s="148" t="s">
        <v>1609</v>
      </c>
    </row>
    <row r="1048" spans="2:65" s="1" customFormat="1" ht="39">
      <c r="B1048" s="32"/>
      <c r="D1048" s="154" t="s">
        <v>275</v>
      </c>
      <c r="F1048" s="155" t="s">
        <v>1431</v>
      </c>
      <c r="I1048" s="152"/>
      <c r="L1048" s="32"/>
      <c r="M1048" s="153"/>
      <c r="T1048" s="56"/>
      <c r="AT1048" s="17" t="s">
        <v>275</v>
      </c>
      <c r="AU1048" s="17" t="s">
        <v>89</v>
      </c>
    </row>
    <row r="1049" spans="2:65" s="1" customFormat="1" ht="16.5" customHeight="1">
      <c r="B1049" s="136"/>
      <c r="C1049" s="137" t="s">
        <v>1610</v>
      </c>
      <c r="D1049" s="137" t="s">
        <v>266</v>
      </c>
      <c r="E1049" s="138" t="s">
        <v>1611</v>
      </c>
      <c r="F1049" s="139" t="s">
        <v>1612</v>
      </c>
      <c r="G1049" s="140" t="s">
        <v>1468</v>
      </c>
      <c r="H1049" s="141">
        <v>1</v>
      </c>
      <c r="I1049" s="142"/>
      <c r="J1049" s="143">
        <f>ROUND(I1049*H1049,2)</f>
        <v>0</v>
      </c>
      <c r="K1049" s="139" t="s">
        <v>313</v>
      </c>
      <c r="L1049" s="32"/>
      <c r="M1049" s="144" t="s">
        <v>1</v>
      </c>
      <c r="N1049" s="145" t="s">
        <v>42</v>
      </c>
      <c r="P1049" s="146">
        <f>O1049*H1049</f>
        <v>0</v>
      </c>
      <c r="Q1049" s="146">
        <v>0</v>
      </c>
      <c r="R1049" s="146">
        <f>Q1049*H1049</f>
        <v>0</v>
      </c>
      <c r="S1049" s="146">
        <v>0</v>
      </c>
      <c r="T1049" s="147">
        <f>S1049*H1049</f>
        <v>0</v>
      </c>
      <c r="AR1049" s="148" t="s">
        <v>366</v>
      </c>
      <c r="AT1049" s="148" t="s">
        <v>266</v>
      </c>
      <c r="AU1049" s="148" t="s">
        <v>89</v>
      </c>
      <c r="AY1049" s="17" t="s">
        <v>264</v>
      </c>
      <c r="BE1049" s="149">
        <f>IF(N1049="základní",J1049,0)</f>
        <v>0</v>
      </c>
      <c r="BF1049" s="149">
        <f>IF(N1049="snížená",J1049,0)</f>
        <v>0</v>
      </c>
      <c r="BG1049" s="149">
        <f>IF(N1049="zákl. přenesená",J1049,0)</f>
        <v>0</v>
      </c>
      <c r="BH1049" s="149">
        <f>IF(N1049="sníž. přenesená",J1049,0)</f>
        <v>0</v>
      </c>
      <c r="BI1049" s="149">
        <f>IF(N1049="nulová",J1049,0)</f>
        <v>0</v>
      </c>
      <c r="BJ1049" s="17" t="s">
        <v>89</v>
      </c>
      <c r="BK1049" s="149">
        <f>ROUND(I1049*H1049,2)</f>
        <v>0</v>
      </c>
      <c r="BL1049" s="17" t="s">
        <v>366</v>
      </c>
      <c r="BM1049" s="148" t="s">
        <v>1613</v>
      </c>
    </row>
    <row r="1050" spans="2:65" s="1" customFormat="1" ht="39">
      <c r="B1050" s="32"/>
      <c r="D1050" s="154" t="s">
        <v>275</v>
      </c>
      <c r="F1050" s="155" t="s">
        <v>1431</v>
      </c>
      <c r="I1050" s="152"/>
      <c r="L1050" s="32"/>
      <c r="M1050" s="153"/>
      <c r="T1050" s="56"/>
      <c r="AT1050" s="17" t="s">
        <v>275</v>
      </c>
      <c r="AU1050" s="17" t="s">
        <v>89</v>
      </c>
    </row>
    <row r="1051" spans="2:65" s="1" customFormat="1" ht="16.5" customHeight="1">
      <c r="B1051" s="136"/>
      <c r="C1051" s="137" t="s">
        <v>1614</v>
      </c>
      <c r="D1051" s="137" t="s">
        <v>266</v>
      </c>
      <c r="E1051" s="138" t="s">
        <v>1615</v>
      </c>
      <c r="F1051" s="139" t="s">
        <v>1616</v>
      </c>
      <c r="G1051" s="140" t="s">
        <v>1468</v>
      </c>
      <c r="H1051" s="141">
        <v>1</v>
      </c>
      <c r="I1051" s="142"/>
      <c r="J1051" s="143">
        <f>ROUND(I1051*H1051,2)</f>
        <v>0</v>
      </c>
      <c r="K1051" s="139" t="s">
        <v>313</v>
      </c>
      <c r="L1051" s="32"/>
      <c r="M1051" s="144" t="s">
        <v>1</v>
      </c>
      <c r="N1051" s="145" t="s">
        <v>42</v>
      </c>
      <c r="P1051" s="146">
        <f>O1051*H1051</f>
        <v>0</v>
      </c>
      <c r="Q1051" s="146">
        <v>0</v>
      </c>
      <c r="R1051" s="146">
        <f>Q1051*H1051</f>
        <v>0</v>
      </c>
      <c r="S1051" s="146">
        <v>0</v>
      </c>
      <c r="T1051" s="147">
        <f>S1051*H1051</f>
        <v>0</v>
      </c>
      <c r="AR1051" s="148" t="s">
        <v>366</v>
      </c>
      <c r="AT1051" s="148" t="s">
        <v>266</v>
      </c>
      <c r="AU1051" s="148" t="s">
        <v>89</v>
      </c>
      <c r="AY1051" s="17" t="s">
        <v>264</v>
      </c>
      <c r="BE1051" s="149">
        <f>IF(N1051="základní",J1051,0)</f>
        <v>0</v>
      </c>
      <c r="BF1051" s="149">
        <f>IF(N1051="snížená",J1051,0)</f>
        <v>0</v>
      </c>
      <c r="BG1051" s="149">
        <f>IF(N1051="zákl. přenesená",J1051,0)</f>
        <v>0</v>
      </c>
      <c r="BH1051" s="149">
        <f>IF(N1051="sníž. přenesená",J1051,0)</f>
        <v>0</v>
      </c>
      <c r="BI1051" s="149">
        <f>IF(N1051="nulová",J1051,0)</f>
        <v>0</v>
      </c>
      <c r="BJ1051" s="17" t="s">
        <v>89</v>
      </c>
      <c r="BK1051" s="149">
        <f>ROUND(I1051*H1051,2)</f>
        <v>0</v>
      </c>
      <c r="BL1051" s="17" t="s">
        <v>366</v>
      </c>
      <c r="BM1051" s="148" t="s">
        <v>1617</v>
      </c>
    </row>
    <row r="1052" spans="2:65" s="1" customFormat="1" ht="39">
      <c r="B1052" s="32"/>
      <c r="D1052" s="154" t="s">
        <v>275</v>
      </c>
      <c r="F1052" s="155" t="s">
        <v>1431</v>
      </c>
      <c r="I1052" s="152"/>
      <c r="L1052" s="32"/>
      <c r="M1052" s="153"/>
      <c r="T1052" s="56"/>
      <c r="AT1052" s="17" t="s">
        <v>275</v>
      </c>
      <c r="AU1052" s="17" t="s">
        <v>89</v>
      </c>
    </row>
    <row r="1053" spans="2:65" s="1" customFormat="1" ht="16.5" customHeight="1">
      <c r="B1053" s="136"/>
      <c r="C1053" s="137" t="s">
        <v>1618</v>
      </c>
      <c r="D1053" s="137" t="s">
        <v>266</v>
      </c>
      <c r="E1053" s="138" t="s">
        <v>1619</v>
      </c>
      <c r="F1053" s="139" t="s">
        <v>1620</v>
      </c>
      <c r="G1053" s="140" t="s">
        <v>428</v>
      </c>
      <c r="H1053" s="141">
        <v>12.45</v>
      </c>
      <c r="I1053" s="142"/>
      <c r="J1053" s="143">
        <f>ROUND(I1053*H1053,2)</f>
        <v>0</v>
      </c>
      <c r="K1053" s="139" t="s">
        <v>313</v>
      </c>
      <c r="L1053" s="32"/>
      <c r="M1053" s="144" t="s">
        <v>1</v>
      </c>
      <c r="N1053" s="145" t="s">
        <v>42</v>
      </c>
      <c r="P1053" s="146">
        <f>O1053*H1053</f>
        <v>0</v>
      </c>
      <c r="Q1053" s="146">
        <v>0</v>
      </c>
      <c r="R1053" s="146">
        <f>Q1053*H1053</f>
        <v>0</v>
      </c>
      <c r="S1053" s="146">
        <v>0</v>
      </c>
      <c r="T1053" s="147">
        <f>S1053*H1053</f>
        <v>0</v>
      </c>
      <c r="AR1053" s="148" t="s">
        <v>366</v>
      </c>
      <c r="AT1053" s="148" t="s">
        <v>266</v>
      </c>
      <c r="AU1053" s="148" t="s">
        <v>89</v>
      </c>
      <c r="AY1053" s="17" t="s">
        <v>264</v>
      </c>
      <c r="BE1053" s="149">
        <f>IF(N1053="základní",J1053,0)</f>
        <v>0</v>
      </c>
      <c r="BF1053" s="149">
        <f>IF(N1053="snížená",J1053,0)</f>
        <v>0</v>
      </c>
      <c r="BG1053" s="149">
        <f>IF(N1053="zákl. přenesená",J1053,0)</f>
        <v>0</v>
      </c>
      <c r="BH1053" s="149">
        <f>IF(N1053="sníž. přenesená",J1053,0)</f>
        <v>0</v>
      </c>
      <c r="BI1053" s="149">
        <f>IF(N1053="nulová",J1053,0)</f>
        <v>0</v>
      </c>
      <c r="BJ1053" s="17" t="s">
        <v>89</v>
      </c>
      <c r="BK1053" s="149">
        <f>ROUND(I1053*H1053,2)</f>
        <v>0</v>
      </c>
      <c r="BL1053" s="17" t="s">
        <v>366</v>
      </c>
      <c r="BM1053" s="148" t="s">
        <v>1621</v>
      </c>
    </row>
    <row r="1054" spans="2:65" s="1" customFormat="1" ht="39">
      <c r="B1054" s="32"/>
      <c r="D1054" s="154" t="s">
        <v>275</v>
      </c>
      <c r="F1054" s="155" t="s">
        <v>1431</v>
      </c>
      <c r="I1054" s="152"/>
      <c r="L1054" s="32"/>
      <c r="M1054" s="153"/>
      <c r="T1054" s="56"/>
      <c r="AT1054" s="17" t="s">
        <v>275</v>
      </c>
      <c r="AU1054" s="17" t="s">
        <v>89</v>
      </c>
    </row>
    <row r="1055" spans="2:65" s="12" customFormat="1" ht="11.25">
      <c r="B1055" s="156"/>
      <c r="D1055" s="154" t="s">
        <v>277</v>
      </c>
      <c r="E1055" s="157" t="s">
        <v>1</v>
      </c>
      <c r="F1055" s="158" t="s">
        <v>1622</v>
      </c>
      <c r="H1055" s="159">
        <v>0.75</v>
      </c>
      <c r="I1055" s="160"/>
      <c r="L1055" s="156"/>
      <c r="M1055" s="161"/>
      <c r="T1055" s="162"/>
      <c r="AT1055" s="157" t="s">
        <v>277</v>
      </c>
      <c r="AU1055" s="157" t="s">
        <v>89</v>
      </c>
      <c r="AV1055" s="12" t="s">
        <v>89</v>
      </c>
      <c r="AW1055" s="12" t="s">
        <v>32</v>
      </c>
      <c r="AX1055" s="12" t="s">
        <v>76</v>
      </c>
      <c r="AY1055" s="157" t="s">
        <v>264</v>
      </c>
    </row>
    <row r="1056" spans="2:65" s="12" customFormat="1" ht="11.25">
      <c r="B1056" s="156"/>
      <c r="D1056" s="154" t="s">
        <v>277</v>
      </c>
      <c r="E1056" s="157" t="s">
        <v>1</v>
      </c>
      <c r="F1056" s="158" t="s">
        <v>1623</v>
      </c>
      <c r="H1056" s="159">
        <v>2.4</v>
      </c>
      <c r="I1056" s="160"/>
      <c r="L1056" s="156"/>
      <c r="M1056" s="161"/>
      <c r="T1056" s="162"/>
      <c r="AT1056" s="157" t="s">
        <v>277</v>
      </c>
      <c r="AU1056" s="157" t="s">
        <v>89</v>
      </c>
      <c r="AV1056" s="12" t="s">
        <v>89</v>
      </c>
      <c r="AW1056" s="12" t="s">
        <v>32</v>
      </c>
      <c r="AX1056" s="12" t="s">
        <v>76</v>
      </c>
      <c r="AY1056" s="157" t="s">
        <v>264</v>
      </c>
    </row>
    <row r="1057" spans="2:65" s="12" customFormat="1" ht="11.25">
      <c r="B1057" s="156"/>
      <c r="D1057" s="154" t="s">
        <v>277</v>
      </c>
      <c r="E1057" s="157" t="s">
        <v>1</v>
      </c>
      <c r="F1057" s="158" t="s">
        <v>1624</v>
      </c>
      <c r="H1057" s="159">
        <v>0.9</v>
      </c>
      <c r="I1057" s="160"/>
      <c r="L1057" s="156"/>
      <c r="M1057" s="161"/>
      <c r="T1057" s="162"/>
      <c r="AT1057" s="157" t="s">
        <v>277</v>
      </c>
      <c r="AU1057" s="157" t="s">
        <v>89</v>
      </c>
      <c r="AV1057" s="12" t="s">
        <v>89</v>
      </c>
      <c r="AW1057" s="12" t="s">
        <v>32</v>
      </c>
      <c r="AX1057" s="12" t="s">
        <v>76</v>
      </c>
      <c r="AY1057" s="157" t="s">
        <v>264</v>
      </c>
    </row>
    <row r="1058" spans="2:65" s="12" customFormat="1" ht="11.25">
      <c r="B1058" s="156"/>
      <c r="D1058" s="154" t="s">
        <v>277</v>
      </c>
      <c r="E1058" s="157" t="s">
        <v>1</v>
      </c>
      <c r="F1058" s="158" t="s">
        <v>1625</v>
      </c>
      <c r="H1058" s="159">
        <v>3</v>
      </c>
      <c r="I1058" s="160"/>
      <c r="L1058" s="156"/>
      <c r="M1058" s="161"/>
      <c r="T1058" s="162"/>
      <c r="AT1058" s="157" t="s">
        <v>277</v>
      </c>
      <c r="AU1058" s="157" t="s">
        <v>89</v>
      </c>
      <c r="AV1058" s="12" t="s">
        <v>89</v>
      </c>
      <c r="AW1058" s="12" t="s">
        <v>32</v>
      </c>
      <c r="AX1058" s="12" t="s">
        <v>76</v>
      </c>
      <c r="AY1058" s="157" t="s">
        <v>264</v>
      </c>
    </row>
    <row r="1059" spans="2:65" s="12" customFormat="1" ht="11.25">
      <c r="B1059" s="156"/>
      <c r="D1059" s="154" t="s">
        <v>277</v>
      </c>
      <c r="E1059" s="157" t="s">
        <v>1</v>
      </c>
      <c r="F1059" s="158" t="s">
        <v>1626</v>
      </c>
      <c r="H1059" s="159">
        <v>5.4</v>
      </c>
      <c r="I1059" s="160"/>
      <c r="L1059" s="156"/>
      <c r="M1059" s="161"/>
      <c r="T1059" s="162"/>
      <c r="AT1059" s="157" t="s">
        <v>277</v>
      </c>
      <c r="AU1059" s="157" t="s">
        <v>89</v>
      </c>
      <c r="AV1059" s="12" t="s">
        <v>89</v>
      </c>
      <c r="AW1059" s="12" t="s">
        <v>32</v>
      </c>
      <c r="AX1059" s="12" t="s">
        <v>76</v>
      </c>
      <c r="AY1059" s="157" t="s">
        <v>264</v>
      </c>
    </row>
    <row r="1060" spans="2:65" s="13" customFormat="1" ht="11.25">
      <c r="B1060" s="163"/>
      <c r="D1060" s="154" t="s">
        <v>277</v>
      </c>
      <c r="E1060" s="164" t="s">
        <v>1</v>
      </c>
      <c r="F1060" s="165" t="s">
        <v>279</v>
      </c>
      <c r="H1060" s="166">
        <v>12.45</v>
      </c>
      <c r="I1060" s="167"/>
      <c r="L1060" s="163"/>
      <c r="M1060" s="168"/>
      <c r="T1060" s="169"/>
      <c r="AT1060" s="164" t="s">
        <v>277</v>
      </c>
      <c r="AU1060" s="164" t="s">
        <v>89</v>
      </c>
      <c r="AV1060" s="13" t="s">
        <v>271</v>
      </c>
      <c r="AW1060" s="13" t="s">
        <v>32</v>
      </c>
      <c r="AX1060" s="13" t="s">
        <v>83</v>
      </c>
      <c r="AY1060" s="164" t="s">
        <v>264</v>
      </c>
    </row>
    <row r="1061" spans="2:65" s="1" customFormat="1" ht="16.5" customHeight="1">
      <c r="B1061" s="136"/>
      <c r="C1061" s="137" t="s">
        <v>1627</v>
      </c>
      <c r="D1061" s="137" t="s">
        <v>266</v>
      </c>
      <c r="E1061" s="138" t="s">
        <v>1628</v>
      </c>
      <c r="F1061" s="139" t="s">
        <v>1629</v>
      </c>
      <c r="G1061" s="140" t="s">
        <v>428</v>
      </c>
      <c r="H1061" s="141">
        <v>8</v>
      </c>
      <c r="I1061" s="142"/>
      <c r="J1061" s="143">
        <f>ROUND(I1061*H1061,2)</f>
        <v>0</v>
      </c>
      <c r="K1061" s="139" t="s">
        <v>313</v>
      </c>
      <c r="L1061" s="32"/>
      <c r="M1061" s="144" t="s">
        <v>1</v>
      </c>
      <c r="N1061" s="145" t="s">
        <v>42</v>
      </c>
      <c r="P1061" s="146">
        <f>O1061*H1061</f>
        <v>0</v>
      </c>
      <c r="Q1061" s="146">
        <v>0</v>
      </c>
      <c r="R1061" s="146">
        <f>Q1061*H1061</f>
        <v>0</v>
      </c>
      <c r="S1061" s="146">
        <v>0</v>
      </c>
      <c r="T1061" s="147">
        <f>S1061*H1061</f>
        <v>0</v>
      </c>
      <c r="AR1061" s="148" t="s">
        <v>366</v>
      </c>
      <c r="AT1061" s="148" t="s">
        <v>266</v>
      </c>
      <c r="AU1061" s="148" t="s">
        <v>89</v>
      </c>
      <c r="AY1061" s="17" t="s">
        <v>264</v>
      </c>
      <c r="BE1061" s="149">
        <f>IF(N1061="základní",J1061,0)</f>
        <v>0</v>
      </c>
      <c r="BF1061" s="149">
        <f>IF(N1061="snížená",J1061,0)</f>
        <v>0</v>
      </c>
      <c r="BG1061" s="149">
        <f>IF(N1061="zákl. přenesená",J1061,0)</f>
        <v>0</v>
      </c>
      <c r="BH1061" s="149">
        <f>IF(N1061="sníž. přenesená",J1061,0)</f>
        <v>0</v>
      </c>
      <c r="BI1061" s="149">
        <f>IF(N1061="nulová",J1061,0)</f>
        <v>0</v>
      </c>
      <c r="BJ1061" s="17" t="s">
        <v>89</v>
      </c>
      <c r="BK1061" s="149">
        <f>ROUND(I1061*H1061,2)</f>
        <v>0</v>
      </c>
      <c r="BL1061" s="17" t="s">
        <v>366</v>
      </c>
      <c r="BM1061" s="148" t="s">
        <v>1630</v>
      </c>
    </row>
    <row r="1062" spans="2:65" s="1" customFormat="1" ht="39">
      <c r="B1062" s="32"/>
      <c r="D1062" s="154" t="s">
        <v>275</v>
      </c>
      <c r="F1062" s="155" t="s">
        <v>1431</v>
      </c>
      <c r="I1062" s="152"/>
      <c r="L1062" s="32"/>
      <c r="M1062" s="153"/>
      <c r="T1062" s="56"/>
      <c r="AT1062" s="17" t="s">
        <v>275</v>
      </c>
      <c r="AU1062" s="17" t="s">
        <v>89</v>
      </c>
    </row>
    <row r="1063" spans="2:65" s="1" customFormat="1" ht="16.5" customHeight="1">
      <c r="B1063" s="136"/>
      <c r="C1063" s="137" t="s">
        <v>1631</v>
      </c>
      <c r="D1063" s="137" t="s">
        <v>266</v>
      </c>
      <c r="E1063" s="138" t="s">
        <v>1632</v>
      </c>
      <c r="F1063" s="139" t="s">
        <v>1633</v>
      </c>
      <c r="G1063" s="140" t="s">
        <v>428</v>
      </c>
      <c r="H1063" s="141">
        <v>6.8</v>
      </c>
      <c r="I1063" s="142"/>
      <c r="J1063" s="143">
        <f>ROUND(I1063*H1063,2)</f>
        <v>0</v>
      </c>
      <c r="K1063" s="139" t="s">
        <v>313</v>
      </c>
      <c r="L1063" s="32"/>
      <c r="M1063" s="144" t="s">
        <v>1</v>
      </c>
      <c r="N1063" s="145" t="s">
        <v>42</v>
      </c>
      <c r="P1063" s="146">
        <f>O1063*H1063</f>
        <v>0</v>
      </c>
      <c r="Q1063" s="146">
        <v>0</v>
      </c>
      <c r="R1063" s="146">
        <f>Q1063*H1063</f>
        <v>0</v>
      </c>
      <c r="S1063" s="146">
        <v>0</v>
      </c>
      <c r="T1063" s="147">
        <f>S1063*H1063</f>
        <v>0</v>
      </c>
      <c r="AR1063" s="148" t="s">
        <v>366</v>
      </c>
      <c r="AT1063" s="148" t="s">
        <v>266</v>
      </c>
      <c r="AU1063" s="148" t="s">
        <v>89</v>
      </c>
      <c r="AY1063" s="17" t="s">
        <v>264</v>
      </c>
      <c r="BE1063" s="149">
        <f>IF(N1063="základní",J1063,0)</f>
        <v>0</v>
      </c>
      <c r="BF1063" s="149">
        <f>IF(N1063="snížená",J1063,0)</f>
        <v>0</v>
      </c>
      <c r="BG1063" s="149">
        <f>IF(N1063="zákl. přenesená",J1063,0)</f>
        <v>0</v>
      </c>
      <c r="BH1063" s="149">
        <f>IF(N1063="sníž. přenesená",J1063,0)</f>
        <v>0</v>
      </c>
      <c r="BI1063" s="149">
        <f>IF(N1063="nulová",J1063,0)</f>
        <v>0</v>
      </c>
      <c r="BJ1063" s="17" t="s">
        <v>89</v>
      </c>
      <c r="BK1063" s="149">
        <f>ROUND(I1063*H1063,2)</f>
        <v>0</v>
      </c>
      <c r="BL1063" s="17" t="s">
        <v>366</v>
      </c>
      <c r="BM1063" s="148" t="s">
        <v>1634</v>
      </c>
    </row>
    <row r="1064" spans="2:65" s="1" customFormat="1" ht="39">
      <c r="B1064" s="32"/>
      <c r="D1064" s="154" t="s">
        <v>275</v>
      </c>
      <c r="F1064" s="155" t="s">
        <v>1431</v>
      </c>
      <c r="I1064" s="152"/>
      <c r="L1064" s="32"/>
      <c r="M1064" s="153"/>
      <c r="T1064" s="56"/>
      <c r="AT1064" s="17" t="s">
        <v>275</v>
      </c>
      <c r="AU1064" s="17" t="s">
        <v>89</v>
      </c>
    </row>
    <row r="1065" spans="2:65" s="1" customFormat="1" ht="16.5" customHeight="1">
      <c r="B1065" s="136"/>
      <c r="C1065" s="137" t="s">
        <v>1635</v>
      </c>
      <c r="D1065" s="137" t="s">
        <v>266</v>
      </c>
      <c r="E1065" s="138" t="s">
        <v>1636</v>
      </c>
      <c r="F1065" s="139" t="s">
        <v>1637</v>
      </c>
      <c r="G1065" s="140" t="s">
        <v>428</v>
      </c>
      <c r="H1065" s="141">
        <v>15.6</v>
      </c>
      <c r="I1065" s="142"/>
      <c r="J1065" s="143">
        <f>ROUND(I1065*H1065,2)</f>
        <v>0</v>
      </c>
      <c r="K1065" s="139" t="s">
        <v>313</v>
      </c>
      <c r="L1065" s="32"/>
      <c r="M1065" s="144" t="s">
        <v>1</v>
      </c>
      <c r="N1065" s="145" t="s">
        <v>42</v>
      </c>
      <c r="P1065" s="146">
        <f>O1065*H1065</f>
        <v>0</v>
      </c>
      <c r="Q1065" s="146">
        <v>0</v>
      </c>
      <c r="R1065" s="146">
        <f>Q1065*H1065</f>
        <v>0</v>
      </c>
      <c r="S1065" s="146">
        <v>0</v>
      </c>
      <c r="T1065" s="147">
        <f>S1065*H1065</f>
        <v>0</v>
      </c>
      <c r="AR1065" s="148" t="s">
        <v>366</v>
      </c>
      <c r="AT1065" s="148" t="s">
        <v>266</v>
      </c>
      <c r="AU1065" s="148" t="s">
        <v>89</v>
      </c>
      <c r="AY1065" s="17" t="s">
        <v>264</v>
      </c>
      <c r="BE1065" s="149">
        <f>IF(N1065="základní",J1065,0)</f>
        <v>0</v>
      </c>
      <c r="BF1065" s="149">
        <f>IF(N1065="snížená",J1065,0)</f>
        <v>0</v>
      </c>
      <c r="BG1065" s="149">
        <f>IF(N1065="zákl. přenesená",J1065,0)</f>
        <v>0</v>
      </c>
      <c r="BH1065" s="149">
        <f>IF(N1065="sníž. přenesená",J1065,0)</f>
        <v>0</v>
      </c>
      <c r="BI1065" s="149">
        <f>IF(N1065="nulová",J1065,0)</f>
        <v>0</v>
      </c>
      <c r="BJ1065" s="17" t="s">
        <v>89</v>
      </c>
      <c r="BK1065" s="149">
        <f>ROUND(I1065*H1065,2)</f>
        <v>0</v>
      </c>
      <c r="BL1065" s="17" t="s">
        <v>366</v>
      </c>
      <c r="BM1065" s="148" t="s">
        <v>1638</v>
      </c>
    </row>
    <row r="1066" spans="2:65" s="1" customFormat="1" ht="39">
      <c r="B1066" s="32"/>
      <c r="D1066" s="154" t="s">
        <v>275</v>
      </c>
      <c r="F1066" s="155" t="s">
        <v>1431</v>
      </c>
      <c r="I1066" s="152"/>
      <c r="L1066" s="32"/>
      <c r="M1066" s="153"/>
      <c r="T1066" s="56"/>
      <c r="AT1066" s="17" t="s">
        <v>275</v>
      </c>
      <c r="AU1066" s="17" t="s">
        <v>89</v>
      </c>
    </row>
    <row r="1067" spans="2:65" s="1" customFormat="1" ht="21.75" customHeight="1">
      <c r="B1067" s="136"/>
      <c r="C1067" s="137" t="s">
        <v>1639</v>
      </c>
      <c r="D1067" s="137" t="s">
        <v>266</v>
      </c>
      <c r="E1067" s="138" t="s">
        <v>1640</v>
      </c>
      <c r="F1067" s="139" t="s">
        <v>1641</v>
      </c>
      <c r="G1067" s="140" t="s">
        <v>1455</v>
      </c>
      <c r="H1067" s="193"/>
      <c r="I1067" s="142"/>
      <c r="J1067" s="143">
        <f>ROUND(I1067*H1067,2)</f>
        <v>0</v>
      </c>
      <c r="K1067" s="139" t="s">
        <v>270</v>
      </c>
      <c r="L1067" s="32"/>
      <c r="M1067" s="144" t="s">
        <v>1</v>
      </c>
      <c r="N1067" s="145" t="s">
        <v>42</v>
      </c>
      <c r="P1067" s="146">
        <f>O1067*H1067</f>
        <v>0</v>
      </c>
      <c r="Q1067" s="146">
        <v>0</v>
      </c>
      <c r="R1067" s="146">
        <f>Q1067*H1067</f>
        <v>0</v>
      </c>
      <c r="S1067" s="146">
        <v>0</v>
      </c>
      <c r="T1067" s="147">
        <f>S1067*H1067</f>
        <v>0</v>
      </c>
      <c r="AR1067" s="148" t="s">
        <v>366</v>
      </c>
      <c r="AT1067" s="148" t="s">
        <v>266</v>
      </c>
      <c r="AU1067" s="148" t="s">
        <v>89</v>
      </c>
      <c r="AY1067" s="17" t="s">
        <v>264</v>
      </c>
      <c r="BE1067" s="149">
        <f>IF(N1067="základní",J1067,0)</f>
        <v>0</v>
      </c>
      <c r="BF1067" s="149">
        <f>IF(N1067="snížená",J1067,0)</f>
        <v>0</v>
      </c>
      <c r="BG1067" s="149">
        <f>IF(N1067="zákl. přenesená",J1067,0)</f>
        <v>0</v>
      </c>
      <c r="BH1067" s="149">
        <f>IF(N1067="sníž. přenesená",J1067,0)</f>
        <v>0</v>
      </c>
      <c r="BI1067" s="149">
        <f>IF(N1067="nulová",J1067,0)</f>
        <v>0</v>
      </c>
      <c r="BJ1067" s="17" t="s">
        <v>89</v>
      </c>
      <c r="BK1067" s="149">
        <f>ROUND(I1067*H1067,2)</f>
        <v>0</v>
      </c>
      <c r="BL1067" s="17" t="s">
        <v>366</v>
      </c>
      <c r="BM1067" s="148" t="s">
        <v>1642</v>
      </c>
    </row>
    <row r="1068" spans="2:65" s="1" customFormat="1" ht="11.25">
      <c r="B1068" s="32"/>
      <c r="D1068" s="150" t="s">
        <v>273</v>
      </c>
      <c r="F1068" s="151" t="s">
        <v>1643</v>
      </c>
      <c r="I1068" s="152"/>
      <c r="L1068" s="32"/>
      <c r="M1068" s="153"/>
      <c r="T1068" s="56"/>
      <c r="AT1068" s="17" t="s">
        <v>273</v>
      </c>
      <c r="AU1068" s="17" t="s">
        <v>89</v>
      </c>
    </row>
    <row r="1069" spans="2:65" s="11" customFormat="1" ht="22.9" customHeight="1">
      <c r="B1069" s="124"/>
      <c r="D1069" s="125" t="s">
        <v>75</v>
      </c>
      <c r="E1069" s="134" t="s">
        <v>1644</v>
      </c>
      <c r="F1069" s="134" t="s">
        <v>1645</v>
      </c>
      <c r="I1069" s="127"/>
      <c r="J1069" s="135">
        <f>BK1069</f>
        <v>0</v>
      </c>
      <c r="L1069" s="124"/>
      <c r="M1069" s="129"/>
      <c r="P1069" s="130">
        <f>SUM(P1070:P1117)</f>
        <v>0</v>
      </c>
      <c r="R1069" s="130">
        <f>SUM(R1070:R1117)</f>
        <v>3.7128389999999993</v>
      </c>
      <c r="T1069" s="131">
        <f>SUM(T1070:T1117)</f>
        <v>0</v>
      </c>
      <c r="AR1069" s="125" t="s">
        <v>89</v>
      </c>
      <c r="AT1069" s="132" t="s">
        <v>75</v>
      </c>
      <c r="AU1069" s="132" t="s">
        <v>83</v>
      </c>
      <c r="AY1069" s="125" t="s">
        <v>264</v>
      </c>
      <c r="BK1069" s="133">
        <f>SUM(BK1070:BK1117)</f>
        <v>0</v>
      </c>
    </row>
    <row r="1070" spans="2:65" s="1" customFormat="1" ht="16.5" customHeight="1">
      <c r="B1070" s="136"/>
      <c r="C1070" s="137" t="s">
        <v>1646</v>
      </c>
      <c r="D1070" s="137" t="s">
        <v>266</v>
      </c>
      <c r="E1070" s="138" t="s">
        <v>1647</v>
      </c>
      <c r="F1070" s="139" t="s">
        <v>1648</v>
      </c>
      <c r="G1070" s="140" t="s">
        <v>341</v>
      </c>
      <c r="H1070" s="141">
        <v>97.55</v>
      </c>
      <c r="I1070" s="142"/>
      <c r="J1070" s="143">
        <f>ROUND(I1070*H1070,2)</f>
        <v>0</v>
      </c>
      <c r="K1070" s="139" t="s">
        <v>270</v>
      </c>
      <c r="L1070" s="32"/>
      <c r="M1070" s="144" t="s">
        <v>1</v>
      </c>
      <c r="N1070" s="145" t="s">
        <v>42</v>
      </c>
      <c r="P1070" s="146">
        <f>O1070*H1070</f>
        <v>0</v>
      </c>
      <c r="Q1070" s="146">
        <v>0</v>
      </c>
      <c r="R1070" s="146">
        <f>Q1070*H1070</f>
        <v>0</v>
      </c>
      <c r="S1070" s="146">
        <v>0</v>
      </c>
      <c r="T1070" s="147">
        <f>S1070*H1070</f>
        <v>0</v>
      </c>
      <c r="AR1070" s="148" t="s">
        <v>366</v>
      </c>
      <c r="AT1070" s="148" t="s">
        <v>266</v>
      </c>
      <c r="AU1070" s="148" t="s">
        <v>89</v>
      </c>
      <c r="AY1070" s="17" t="s">
        <v>264</v>
      </c>
      <c r="BE1070" s="149">
        <f>IF(N1070="základní",J1070,0)</f>
        <v>0</v>
      </c>
      <c r="BF1070" s="149">
        <f>IF(N1070="snížená",J1070,0)</f>
        <v>0</v>
      </c>
      <c r="BG1070" s="149">
        <f>IF(N1070="zákl. přenesená",J1070,0)</f>
        <v>0</v>
      </c>
      <c r="BH1070" s="149">
        <f>IF(N1070="sníž. přenesená",J1070,0)</f>
        <v>0</v>
      </c>
      <c r="BI1070" s="149">
        <f>IF(N1070="nulová",J1070,0)</f>
        <v>0</v>
      </c>
      <c r="BJ1070" s="17" t="s">
        <v>89</v>
      </c>
      <c r="BK1070" s="149">
        <f>ROUND(I1070*H1070,2)</f>
        <v>0</v>
      </c>
      <c r="BL1070" s="17" t="s">
        <v>366</v>
      </c>
      <c r="BM1070" s="148" t="s">
        <v>1649</v>
      </c>
    </row>
    <row r="1071" spans="2:65" s="1" customFormat="1" ht="11.25">
      <c r="B1071" s="32"/>
      <c r="D1071" s="150" t="s">
        <v>273</v>
      </c>
      <c r="F1071" s="151" t="s">
        <v>1650</v>
      </c>
      <c r="I1071" s="152"/>
      <c r="L1071" s="32"/>
      <c r="M1071" s="153"/>
      <c r="T1071" s="56"/>
      <c r="AT1071" s="17" t="s">
        <v>273</v>
      </c>
      <c r="AU1071" s="17" t="s">
        <v>89</v>
      </c>
    </row>
    <row r="1072" spans="2:65" s="1" customFormat="1" ht="16.5" customHeight="1">
      <c r="B1072" s="136"/>
      <c r="C1072" s="137" t="s">
        <v>1651</v>
      </c>
      <c r="D1072" s="137" t="s">
        <v>266</v>
      </c>
      <c r="E1072" s="138" t="s">
        <v>1652</v>
      </c>
      <c r="F1072" s="139" t="s">
        <v>1653</v>
      </c>
      <c r="G1072" s="140" t="s">
        <v>341</v>
      </c>
      <c r="H1072" s="141">
        <v>103.05</v>
      </c>
      <c r="I1072" s="142"/>
      <c r="J1072" s="143">
        <f>ROUND(I1072*H1072,2)</f>
        <v>0</v>
      </c>
      <c r="K1072" s="139" t="s">
        <v>270</v>
      </c>
      <c r="L1072" s="32"/>
      <c r="M1072" s="144" t="s">
        <v>1</v>
      </c>
      <c r="N1072" s="145" t="s">
        <v>42</v>
      </c>
      <c r="P1072" s="146">
        <f>O1072*H1072</f>
        <v>0</v>
      </c>
      <c r="Q1072" s="146">
        <v>2.9999999999999997E-4</v>
      </c>
      <c r="R1072" s="146">
        <f>Q1072*H1072</f>
        <v>3.0914999999999998E-2</v>
      </c>
      <c r="S1072" s="146">
        <v>0</v>
      </c>
      <c r="T1072" s="147">
        <f>S1072*H1072</f>
        <v>0</v>
      </c>
      <c r="AR1072" s="148" t="s">
        <v>366</v>
      </c>
      <c r="AT1072" s="148" t="s">
        <v>266</v>
      </c>
      <c r="AU1072" s="148" t="s">
        <v>89</v>
      </c>
      <c r="AY1072" s="17" t="s">
        <v>264</v>
      </c>
      <c r="BE1072" s="149">
        <f>IF(N1072="základní",J1072,0)</f>
        <v>0</v>
      </c>
      <c r="BF1072" s="149">
        <f>IF(N1072="snížená",J1072,0)</f>
        <v>0</v>
      </c>
      <c r="BG1072" s="149">
        <f>IF(N1072="zákl. přenesená",J1072,0)</f>
        <v>0</v>
      </c>
      <c r="BH1072" s="149">
        <f>IF(N1072="sníž. přenesená",J1072,0)</f>
        <v>0</v>
      </c>
      <c r="BI1072" s="149">
        <f>IF(N1072="nulová",J1072,0)</f>
        <v>0</v>
      </c>
      <c r="BJ1072" s="17" t="s">
        <v>89</v>
      </c>
      <c r="BK1072" s="149">
        <f>ROUND(I1072*H1072,2)</f>
        <v>0</v>
      </c>
      <c r="BL1072" s="17" t="s">
        <v>366</v>
      </c>
      <c r="BM1072" s="148" t="s">
        <v>1654</v>
      </c>
    </row>
    <row r="1073" spans="2:65" s="1" customFormat="1" ht="11.25">
      <c r="B1073" s="32"/>
      <c r="D1073" s="150" t="s">
        <v>273</v>
      </c>
      <c r="F1073" s="151" t="s">
        <v>1655</v>
      </c>
      <c r="I1073" s="152"/>
      <c r="L1073" s="32"/>
      <c r="M1073" s="153"/>
      <c r="T1073" s="56"/>
      <c r="AT1073" s="17" t="s">
        <v>273</v>
      </c>
      <c r="AU1073" s="17" t="s">
        <v>89</v>
      </c>
    </row>
    <row r="1074" spans="2:65" s="1" customFormat="1" ht="16.5" customHeight="1">
      <c r="B1074" s="136"/>
      <c r="C1074" s="137" t="s">
        <v>1656</v>
      </c>
      <c r="D1074" s="137" t="s">
        <v>266</v>
      </c>
      <c r="E1074" s="138" t="s">
        <v>1657</v>
      </c>
      <c r="F1074" s="139" t="s">
        <v>1658</v>
      </c>
      <c r="G1074" s="140" t="s">
        <v>341</v>
      </c>
      <c r="H1074" s="141">
        <v>97.55</v>
      </c>
      <c r="I1074" s="142"/>
      <c r="J1074" s="143">
        <f>ROUND(I1074*H1074,2)</f>
        <v>0</v>
      </c>
      <c r="K1074" s="139" t="s">
        <v>270</v>
      </c>
      <c r="L1074" s="32"/>
      <c r="M1074" s="144" t="s">
        <v>1</v>
      </c>
      <c r="N1074" s="145" t="s">
        <v>42</v>
      </c>
      <c r="P1074" s="146">
        <f>O1074*H1074</f>
        <v>0</v>
      </c>
      <c r="Q1074" s="146">
        <v>4.4999999999999997E-3</v>
      </c>
      <c r="R1074" s="146">
        <f>Q1074*H1074</f>
        <v>0.43897499999999995</v>
      </c>
      <c r="S1074" s="146">
        <v>0</v>
      </c>
      <c r="T1074" s="147">
        <f>S1074*H1074</f>
        <v>0</v>
      </c>
      <c r="AR1074" s="148" t="s">
        <v>366</v>
      </c>
      <c r="AT1074" s="148" t="s">
        <v>266</v>
      </c>
      <c r="AU1074" s="148" t="s">
        <v>89</v>
      </c>
      <c r="AY1074" s="17" t="s">
        <v>264</v>
      </c>
      <c r="BE1074" s="149">
        <f>IF(N1074="základní",J1074,0)</f>
        <v>0</v>
      </c>
      <c r="BF1074" s="149">
        <f>IF(N1074="snížená",J1074,0)</f>
        <v>0</v>
      </c>
      <c r="BG1074" s="149">
        <f>IF(N1074="zákl. přenesená",J1074,0)</f>
        <v>0</v>
      </c>
      <c r="BH1074" s="149">
        <f>IF(N1074="sníž. přenesená",J1074,0)</f>
        <v>0</v>
      </c>
      <c r="BI1074" s="149">
        <f>IF(N1074="nulová",J1074,0)</f>
        <v>0</v>
      </c>
      <c r="BJ1074" s="17" t="s">
        <v>89</v>
      </c>
      <c r="BK1074" s="149">
        <f>ROUND(I1074*H1074,2)</f>
        <v>0</v>
      </c>
      <c r="BL1074" s="17" t="s">
        <v>366</v>
      </c>
      <c r="BM1074" s="148" t="s">
        <v>1659</v>
      </c>
    </row>
    <row r="1075" spans="2:65" s="1" customFormat="1" ht="11.25">
      <c r="B1075" s="32"/>
      <c r="D1075" s="150" t="s">
        <v>273</v>
      </c>
      <c r="F1075" s="151" t="s">
        <v>1660</v>
      </c>
      <c r="I1075" s="152"/>
      <c r="L1075" s="32"/>
      <c r="M1075" s="153"/>
      <c r="T1075" s="56"/>
      <c r="AT1075" s="17" t="s">
        <v>273</v>
      </c>
      <c r="AU1075" s="17" t="s">
        <v>89</v>
      </c>
    </row>
    <row r="1076" spans="2:65" s="1" customFormat="1" ht="24.2" customHeight="1">
      <c r="B1076" s="136"/>
      <c r="C1076" s="137" t="s">
        <v>1661</v>
      </c>
      <c r="D1076" s="137" t="s">
        <v>266</v>
      </c>
      <c r="E1076" s="138" t="s">
        <v>1662</v>
      </c>
      <c r="F1076" s="139" t="s">
        <v>1663</v>
      </c>
      <c r="G1076" s="140" t="s">
        <v>428</v>
      </c>
      <c r="H1076" s="141">
        <v>25</v>
      </c>
      <c r="I1076" s="142"/>
      <c r="J1076" s="143">
        <f>ROUND(I1076*H1076,2)</f>
        <v>0</v>
      </c>
      <c r="K1076" s="139" t="s">
        <v>270</v>
      </c>
      <c r="L1076" s="32"/>
      <c r="M1076" s="144" t="s">
        <v>1</v>
      </c>
      <c r="N1076" s="145" t="s">
        <v>42</v>
      </c>
      <c r="P1076" s="146">
        <f>O1076*H1076</f>
        <v>0</v>
      </c>
      <c r="Q1076" s="146">
        <v>1.5299999999999999E-3</v>
      </c>
      <c r="R1076" s="146">
        <f>Q1076*H1076</f>
        <v>3.8249999999999999E-2</v>
      </c>
      <c r="S1076" s="146">
        <v>0</v>
      </c>
      <c r="T1076" s="147">
        <f>S1076*H1076</f>
        <v>0</v>
      </c>
      <c r="AR1076" s="148" t="s">
        <v>366</v>
      </c>
      <c r="AT1076" s="148" t="s">
        <v>266</v>
      </c>
      <c r="AU1076" s="148" t="s">
        <v>89</v>
      </c>
      <c r="AY1076" s="17" t="s">
        <v>264</v>
      </c>
      <c r="BE1076" s="149">
        <f>IF(N1076="základní",J1076,0)</f>
        <v>0</v>
      </c>
      <c r="BF1076" s="149">
        <f>IF(N1076="snížená",J1076,0)</f>
        <v>0</v>
      </c>
      <c r="BG1076" s="149">
        <f>IF(N1076="zákl. přenesená",J1076,0)</f>
        <v>0</v>
      </c>
      <c r="BH1076" s="149">
        <f>IF(N1076="sníž. přenesená",J1076,0)</f>
        <v>0</v>
      </c>
      <c r="BI1076" s="149">
        <f>IF(N1076="nulová",J1076,0)</f>
        <v>0</v>
      </c>
      <c r="BJ1076" s="17" t="s">
        <v>89</v>
      </c>
      <c r="BK1076" s="149">
        <f>ROUND(I1076*H1076,2)</f>
        <v>0</v>
      </c>
      <c r="BL1076" s="17" t="s">
        <v>366</v>
      </c>
      <c r="BM1076" s="148" t="s">
        <v>1664</v>
      </c>
    </row>
    <row r="1077" spans="2:65" s="1" customFormat="1" ht="11.25">
      <c r="B1077" s="32"/>
      <c r="D1077" s="150" t="s">
        <v>273</v>
      </c>
      <c r="F1077" s="151" t="s">
        <v>1665</v>
      </c>
      <c r="I1077" s="152"/>
      <c r="L1077" s="32"/>
      <c r="M1077" s="153"/>
      <c r="T1077" s="56"/>
      <c r="AT1077" s="17" t="s">
        <v>273</v>
      </c>
      <c r="AU1077" s="17" t="s">
        <v>89</v>
      </c>
    </row>
    <row r="1078" spans="2:65" s="1" customFormat="1" ht="16.5" customHeight="1">
      <c r="B1078" s="136"/>
      <c r="C1078" s="176" t="s">
        <v>1666</v>
      </c>
      <c r="D1078" s="176" t="s">
        <v>310</v>
      </c>
      <c r="E1078" s="177" t="s">
        <v>1667</v>
      </c>
      <c r="F1078" s="178" t="s">
        <v>1668</v>
      </c>
      <c r="G1078" s="179" t="s">
        <v>341</v>
      </c>
      <c r="H1078" s="180">
        <v>8.25</v>
      </c>
      <c r="I1078" s="181"/>
      <c r="J1078" s="182">
        <f>ROUND(I1078*H1078,2)</f>
        <v>0</v>
      </c>
      <c r="K1078" s="178" t="s">
        <v>313</v>
      </c>
      <c r="L1078" s="183"/>
      <c r="M1078" s="184" t="s">
        <v>1</v>
      </c>
      <c r="N1078" s="185" t="s">
        <v>42</v>
      </c>
      <c r="P1078" s="146">
        <f>O1078*H1078</f>
        <v>0</v>
      </c>
      <c r="Q1078" s="146">
        <v>1.26E-2</v>
      </c>
      <c r="R1078" s="146">
        <f>Q1078*H1078</f>
        <v>0.10395</v>
      </c>
      <c r="S1078" s="146">
        <v>0</v>
      </c>
      <c r="T1078" s="147">
        <f>S1078*H1078</f>
        <v>0</v>
      </c>
      <c r="AR1078" s="148" t="s">
        <v>468</v>
      </c>
      <c r="AT1078" s="148" t="s">
        <v>310</v>
      </c>
      <c r="AU1078" s="148" t="s">
        <v>89</v>
      </c>
      <c r="AY1078" s="17" t="s">
        <v>264</v>
      </c>
      <c r="BE1078" s="149">
        <f>IF(N1078="základní",J1078,0)</f>
        <v>0</v>
      </c>
      <c r="BF1078" s="149">
        <f>IF(N1078="snížená",J1078,0)</f>
        <v>0</v>
      </c>
      <c r="BG1078" s="149">
        <f>IF(N1078="zákl. přenesená",J1078,0)</f>
        <v>0</v>
      </c>
      <c r="BH1078" s="149">
        <f>IF(N1078="sníž. přenesená",J1078,0)</f>
        <v>0</v>
      </c>
      <c r="BI1078" s="149">
        <f>IF(N1078="nulová",J1078,0)</f>
        <v>0</v>
      </c>
      <c r="BJ1078" s="17" t="s">
        <v>89</v>
      </c>
      <c r="BK1078" s="149">
        <f>ROUND(I1078*H1078,2)</f>
        <v>0</v>
      </c>
      <c r="BL1078" s="17" t="s">
        <v>366</v>
      </c>
      <c r="BM1078" s="148" t="s">
        <v>1669</v>
      </c>
    </row>
    <row r="1079" spans="2:65" s="1" customFormat="1" ht="48.75">
      <c r="B1079" s="32"/>
      <c r="D1079" s="154" t="s">
        <v>275</v>
      </c>
      <c r="F1079" s="155" t="s">
        <v>1670</v>
      </c>
      <c r="I1079" s="152"/>
      <c r="L1079" s="32"/>
      <c r="M1079" s="153"/>
      <c r="T1079" s="56"/>
      <c r="AT1079" s="17" t="s">
        <v>275</v>
      </c>
      <c r="AU1079" s="17" t="s">
        <v>89</v>
      </c>
    </row>
    <row r="1080" spans="2:65" s="12" customFormat="1" ht="11.25">
      <c r="B1080" s="156"/>
      <c r="D1080" s="154" t="s">
        <v>277</v>
      </c>
      <c r="F1080" s="158" t="s">
        <v>1671</v>
      </c>
      <c r="H1080" s="159">
        <v>8.25</v>
      </c>
      <c r="I1080" s="160"/>
      <c r="L1080" s="156"/>
      <c r="M1080" s="161"/>
      <c r="T1080" s="162"/>
      <c r="AT1080" s="157" t="s">
        <v>277</v>
      </c>
      <c r="AU1080" s="157" t="s">
        <v>89</v>
      </c>
      <c r="AV1080" s="12" t="s">
        <v>89</v>
      </c>
      <c r="AW1080" s="12" t="s">
        <v>3</v>
      </c>
      <c r="AX1080" s="12" t="s">
        <v>83</v>
      </c>
      <c r="AY1080" s="157" t="s">
        <v>264</v>
      </c>
    </row>
    <row r="1081" spans="2:65" s="1" customFormat="1" ht="24.2" customHeight="1">
      <c r="B1081" s="136"/>
      <c r="C1081" s="137" t="s">
        <v>1672</v>
      </c>
      <c r="D1081" s="137" t="s">
        <v>266</v>
      </c>
      <c r="E1081" s="138" t="s">
        <v>1673</v>
      </c>
      <c r="F1081" s="139" t="s">
        <v>1674</v>
      </c>
      <c r="G1081" s="140" t="s">
        <v>428</v>
      </c>
      <c r="H1081" s="141">
        <v>25</v>
      </c>
      <c r="I1081" s="142"/>
      <c r="J1081" s="143">
        <f>ROUND(I1081*H1081,2)</f>
        <v>0</v>
      </c>
      <c r="K1081" s="139" t="s">
        <v>270</v>
      </c>
      <c r="L1081" s="32"/>
      <c r="M1081" s="144" t="s">
        <v>1</v>
      </c>
      <c r="N1081" s="145" t="s">
        <v>42</v>
      </c>
      <c r="P1081" s="146">
        <f>O1081*H1081</f>
        <v>0</v>
      </c>
      <c r="Q1081" s="146">
        <v>1.0200000000000001E-3</v>
      </c>
      <c r="R1081" s="146">
        <f>Q1081*H1081</f>
        <v>2.5500000000000002E-2</v>
      </c>
      <c r="S1081" s="146">
        <v>0</v>
      </c>
      <c r="T1081" s="147">
        <f>S1081*H1081</f>
        <v>0</v>
      </c>
      <c r="AR1081" s="148" t="s">
        <v>366</v>
      </c>
      <c r="AT1081" s="148" t="s">
        <v>266</v>
      </c>
      <c r="AU1081" s="148" t="s">
        <v>89</v>
      </c>
      <c r="AY1081" s="17" t="s">
        <v>264</v>
      </c>
      <c r="BE1081" s="149">
        <f>IF(N1081="základní",J1081,0)</f>
        <v>0</v>
      </c>
      <c r="BF1081" s="149">
        <f>IF(N1081="snížená",J1081,0)</f>
        <v>0</v>
      </c>
      <c r="BG1081" s="149">
        <f>IF(N1081="zákl. přenesená",J1081,0)</f>
        <v>0</v>
      </c>
      <c r="BH1081" s="149">
        <f>IF(N1081="sníž. přenesená",J1081,0)</f>
        <v>0</v>
      </c>
      <c r="BI1081" s="149">
        <f>IF(N1081="nulová",J1081,0)</f>
        <v>0</v>
      </c>
      <c r="BJ1081" s="17" t="s">
        <v>89</v>
      </c>
      <c r="BK1081" s="149">
        <f>ROUND(I1081*H1081,2)</f>
        <v>0</v>
      </c>
      <c r="BL1081" s="17" t="s">
        <v>366</v>
      </c>
      <c r="BM1081" s="148" t="s">
        <v>1675</v>
      </c>
    </row>
    <row r="1082" spans="2:65" s="1" customFormat="1" ht="11.25">
      <c r="B1082" s="32"/>
      <c r="D1082" s="150" t="s">
        <v>273</v>
      </c>
      <c r="F1082" s="151" t="s">
        <v>1676</v>
      </c>
      <c r="I1082" s="152"/>
      <c r="L1082" s="32"/>
      <c r="M1082" s="153"/>
      <c r="T1082" s="56"/>
      <c r="AT1082" s="17" t="s">
        <v>273</v>
      </c>
      <c r="AU1082" s="17" t="s">
        <v>89</v>
      </c>
    </row>
    <row r="1083" spans="2:65" s="1" customFormat="1" ht="16.5" customHeight="1">
      <c r="B1083" s="136"/>
      <c r="C1083" s="176" t="s">
        <v>1677</v>
      </c>
      <c r="D1083" s="176" t="s">
        <v>310</v>
      </c>
      <c r="E1083" s="177" t="s">
        <v>1678</v>
      </c>
      <c r="F1083" s="178" t="s">
        <v>1679</v>
      </c>
      <c r="G1083" s="179" t="s">
        <v>341</v>
      </c>
      <c r="H1083" s="180">
        <v>5.5</v>
      </c>
      <c r="I1083" s="181"/>
      <c r="J1083" s="182">
        <f>ROUND(I1083*H1083,2)</f>
        <v>0</v>
      </c>
      <c r="K1083" s="178" t="s">
        <v>313</v>
      </c>
      <c r="L1083" s="183"/>
      <c r="M1083" s="184" t="s">
        <v>1</v>
      </c>
      <c r="N1083" s="185" t="s">
        <v>42</v>
      </c>
      <c r="P1083" s="146">
        <f>O1083*H1083</f>
        <v>0</v>
      </c>
      <c r="Q1083" s="146">
        <v>1.26E-2</v>
      </c>
      <c r="R1083" s="146">
        <f>Q1083*H1083</f>
        <v>6.93E-2</v>
      </c>
      <c r="S1083" s="146">
        <v>0</v>
      </c>
      <c r="T1083" s="147">
        <f>S1083*H1083</f>
        <v>0</v>
      </c>
      <c r="AR1083" s="148" t="s">
        <v>468</v>
      </c>
      <c r="AT1083" s="148" t="s">
        <v>310</v>
      </c>
      <c r="AU1083" s="148" t="s">
        <v>89</v>
      </c>
      <c r="AY1083" s="17" t="s">
        <v>264</v>
      </c>
      <c r="BE1083" s="149">
        <f>IF(N1083="základní",J1083,0)</f>
        <v>0</v>
      </c>
      <c r="BF1083" s="149">
        <f>IF(N1083="snížená",J1083,0)</f>
        <v>0</v>
      </c>
      <c r="BG1083" s="149">
        <f>IF(N1083="zákl. přenesená",J1083,0)</f>
        <v>0</v>
      </c>
      <c r="BH1083" s="149">
        <f>IF(N1083="sníž. přenesená",J1083,0)</f>
        <v>0</v>
      </c>
      <c r="BI1083" s="149">
        <f>IF(N1083="nulová",J1083,0)</f>
        <v>0</v>
      </c>
      <c r="BJ1083" s="17" t="s">
        <v>89</v>
      </c>
      <c r="BK1083" s="149">
        <f>ROUND(I1083*H1083,2)</f>
        <v>0</v>
      </c>
      <c r="BL1083" s="17" t="s">
        <v>366</v>
      </c>
      <c r="BM1083" s="148" t="s">
        <v>1680</v>
      </c>
    </row>
    <row r="1084" spans="2:65" s="1" customFormat="1" ht="48.75">
      <c r="B1084" s="32"/>
      <c r="D1084" s="154" t="s">
        <v>275</v>
      </c>
      <c r="F1084" s="155" t="s">
        <v>1670</v>
      </c>
      <c r="I1084" s="152"/>
      <c r="L1084" s="32"/>
      <c r="M1084" s="153"/>
      <c r="T1084" s="56"/>
      <c r="AT1084" s="17" t="s">
        <v>275</v>
      </c>
      <c r="AU1084" s="17" t="s">
        <v>89</v>
      </c>
    </row>
    <row r="1085" spans="2:65" s="12" customFormat="1" ht="11.25">
      <c r="B1085" s="156"/>
      <c r="D1085" s="154" t="s">
        <v>277</v>
      </c>
      <c r="F1085" s="158" t="s">
        <v>1681</v>
      </c>
      <c r="H1085" s="159">
        <v>5.5</v>
      </c>
      <c r="I1085" s="160"/>
      <c r="L1085" s="156"/>
      <c r="M1085" s="161"/>
      <c r="T1085" s="162"/>
      <c r="AT1085" s="157" t="s">
        <v>277</v>
      </c>
      <c r="AU1085" s="157" t="s">
        <v>89</v>
      </c>
      <c r="AV1085" s="12" t="s">
        <v>89</v>
      </c>
      <c r="AW1085" s="12" t="s">
        <v>3</v>
      </c>
      <c r="AX1085" s="12" t="s">
        <v>83</v>
      </c>
      <c r="AY1085" s="157" t="s">
        <v>264</v>
      </c>
    </row>
    <row r="1086" spans="2:65" s="1" customFormat="1" ht="24.2" customHeight="1">
      <c r="B1086" s="136"/>
      <c r="C1086" s="137" t="s">
        <v>1682</v>
      </c>
      <c r="D1086" s="137" t="s">
        <v>266</v>
      </c>
      <c r="E1086" s="138" t="s">
        <v>1683</v>
      </c>
      <c r="F1086" s="139" t="s">
        <v>1684</v>
      </c>
      <c r="G1086" s="140" t="s">
        <v>428</v>
      </c>
      <c r="H1086" s="141">
        <v>9.4</v>
      </c>
      <c r="I1086" s="142"/>
      <c r="J1086" s="143">
        <f>ROUND(I1086*H1086,2)</f>
        <v>0</v>
      </c>
      <c r="K1086" s="139" t="s">
        <v>270</v>
      </c>
      <c r="L1086" s="32"/>
      <c r="M1086" s="144" t="s">
        <v>1</v>
      </c>
      <c r="N1086" s="145" t="s">
        <v>42</v>
      </c>
      <c r="P1086" s="146">
        <f>O1086*H1086</f>
        <v>0</v>
      </c>
      <c r="Q1086" s="146">
        <v>5.8E-4</v>
      </c>
      <c r="R1086" s="146">
        <f>Q1086*H1086</f>
        <v>5.4520000000000002E-3</v>
      </c>
      <c r="S1086" s="146">
        <v>0</v>
      </c>
      <c r="T1086" s="147">
        <f>S1086*H1086</f>
        <v>0</v>
      </c>
      <c r="AR1086" s="148" t="s">
        <v>366</v>
      </c>
      <c r="AT1086" s="148" t="s">
        <v>266</v>
      </c>
      <c r="AU1086" s="148" t="s">
        <v>89</v>
      </c>
      <c r="AY1086" s="17" t="s">
        <v>264</v>
      </c>
      <c r="BE1086" s="149">
        <f>IF(N1086="základní",J1086,0)</f>
        <v>0</v>
      </c>
      <c r="BF1086" s="149">
        <f>IF(N1086="snížená",J1086,0)</f>
        <v>0</v>
      </c>
      <c r="BG1086" s="149">
        <f>IF(N1086="zákl. přenesená",J1086,0)</f>
        <v>0</v>
      </c>
      <c r="BH1086" s="149">
        <f>IF(N1086="sníž. přenesená",J1086,0)</f>
        <v>0</v>
      </c>
      <c r="BI1086" s="149">
        <f>IF(N1086="nulová",J1086,0)</f>
        <v>0</v>
      </c>
      <c r="BJ1086" s="17" t="s">
        <v>89</v>
      </c>
      <c r="BK1086" s="149">
        <f>ROUND(I1086*H1086,2)</f>
        <v>0</v>
      </c>
      <c r="BL1086" s="17" t="s">
        <v>366</v>
      </c>
      <c r="BM1086" s="148" t="s">
        <v>1685</v>
      </c>
    </row>
    <row r="1087" spans="2:65" s="1" customFormat="1" ht="11.25">
      <c r="B1087" s="32"/>
      <c r="D1087" s="150" t="s">
        <v>273</v>
      </c>
      <c r="F1087" s="151" t="s">
        <v>1686</v>
      </c>
      <c r="I1087" s="152"/>
      <c r="L1087" s="32"/>
      <c r="M1087" s="153"/>
      <c r="T1087" s="56"/>
      <c r="AT1087" s="17" t="s">
        <v>273</v>
      </c>
      <c r="AU1087" s="17" t="s">
        <v>89</v>
      </c>
    </row>
    <row r="1088" spans="2:65" s="1" customFormat="1" ht="16.5" customHeight="1">
      <c r="B1088" s="136"/>
      <c r="C1088" s="176" t="s">
        <v>1687</v>
      </c>
      <c r="D1088" s="176" t="s">
        <v>310</v>
      </c>
      <c r="E1088" s="177" t="s">
        <v>1688</v>
      </c>
      <c r="F1088" s="178" t="s">
        <v>1689</v>
      </c>
      <c r="G1088" s="179" t="s">
        <v>428</v>
      </c>
      <c r="H1088" s="180">
        <v>10.34</v>
      </c>
      <c r="I1088" s="181"/>
      <c r="J1088" s="182">
        <f>ROUND(I1088*H1088,2)</f>
        <v>0</v>
      </c>
      <c r="K1088" s="178" t="s">
        <v>313</v>
      </c>
      <c r="L1088" s="183"/>
      <c r="M1088" s="184" t="s">
        <v>1</v>
      </c>
      <c r="N1088" s="185" t="s">
        <v>42</v>
      </c>
      <c r="P1088" s="146">
        <f>O1088*H1088</f>
        <v>0</v>
      </c>
      <c r="Q1088" s="146">
        <v>1.26E-2</v>
      </c>
      <c r="R1088" s="146">
        <f>Q1088*H1088</f>
        <v>0.13028400000000001</v>
      </c>
      <c r="S1088" s="146">
        <v>0</v>
      </c>
      <c r="T1088" s="147">
        <f>S1088*H1088</f>
        <v>0</v>
      </c>
      <c r="AR1088" s="148" t="s">
        <v>468</v>
      </c>
      <c r="AT1088" s="148" t="s">
        <v>310</v>
      </c>
      <c r="AU1088" s="148" t="s">
        <v>89</v>
      </c>
      <c r="AY1088" s="17" t="s">
        <v>264</v>
      </c>
      <c r="BE1088" s="149">
        <f>IF(N1088="základní",J1088,0)</f>
        <v>0</v>
      </c>
      <c r="BF1088" s="149">
        <f>IF(N1088="snížená",J1088,0)</f>
        <v>0</v>
      </c>
      <c r="BG1088" s="149">
        <f>IF(N1088="zákl. přenesená",J1088,0)</f>
        <v>0</v>
      </c>
      <c r="BH1088" s="149">
        <f>IF(N1088="sníž. přenesená",J1088,0)</f>
        <v>0</v>
      </c>
      <c r="BI1088" s="149">
        <f>IF(N1088="nulová",J1088,0)</f>
        <v>0</v>
      </c>
      <c r="BJ1088" s="17" t="s">
        <v>89</v>
      </c>
      <c r="BK1088" s="149">
        <f>ROUND(I1088*H1088,2)</f>
        <v>0</v>
      </c>
      <c r="BL1088" s="17" t="s">
        <v>366</v>
      </c>
      <c r="BM1088" s="148" t="s">
        <v>1690</v>
      </c>
    </row>
    <row r="1089" spans="2:65" s="12" customFormat="1" ht="11.25">
      <c r="B1089" s="156"/>
      <c r="D1089" s="154" t="s">
        <v>277</v>
      </c>
      <c r="F1089" s="158" t="s">
        <v>1691</v>
      </c>
      <c r="H1089" s="159">
        <v>10.34</v>
      </c>
      <c r="I1089" s="160"/>
      <c r="L1089" s="156"/>
      <c r="M1089" s="161"/>
      <c r="T1089" s="162"/>
      <c r="AT1089" s="157" t="s">
        <v>277</v>
      </c>
      <c r="AU1089" s="157" t="s">
        <v>89</v>
      </c>
      <c r="AV1089" s="12" t="s">
        <v>89</v>
      </c>
      <c r="AW1089" s="12" t="s">
        <v>3</v>
      </c>
      <c r="AX1089" s="12" t="s">
        <v>83</v>
      </c>
      <c r="AY1089" s="157" t="s">
        <v>264</v>
      </c>
    </row>
    <row r="1090" spans="2:65" s="1" customFormat="1" ht="24.2" customHeight="1">
      <c r="B1090" s="136"/>
      <c r="C1090" s="137" t="s">
        <v>1692</v>
      </c>
      <c r="D1090" s="137" t="s">
        <v>266</v>
      </c>
      <c r="E1090" s="138" t="s">
        <v>1693</v>
      </c>
      <c r="F1090" s="139" t="s">
        <v>1694</v>
      </c>
      <c r="G1090" s="140" t="s">
        <v>341</v>
      </c>
      <c r="H1090" s="141">
        <v>80.3</v>
      </c>
      <c r="I1090" s="142"/>
      <c r="J1090" s="143">
        <f>ROUND(I1090*H1090,2)</f>
        <v>0</v>
      </c>
      <c r="K1090" s="139" t="s">
        <v>270</v>
      </c>
      <c r="L1090" s="32"/>
      <c r="M1090" s="144" t="s">
        <v>1</v>
      </c>
      <c r="N1090" s="145" t="s">
        <v>42</v>
      </c>
      <c r="P1090" s="146">
        <f>O1090*H1090</f>
        <v>0</v>
      </c>
      <c r="Q1090" s="146">
        <v>9.1299999999999992E-3</v>
      </c>
      <c r="R1090" s="146">
        <f>Q1090*H1090</f>
        <v>0.73313899999999987</v>
      </c>
      <c r="S1090" s="146">
        <v>0</v>
      </c>
      <c r="T1090" s="147">
        <f>S1090*H1090</f>
        <v>0</v>
      </c>
      <c r="AR1090" s="148" t="s">
        <v>366</v>
      </c>
      <c r="AT1090" s="148" t="s">
        <v>266</v>
      </c>
      <c r="AU1090" s="148" t="s">
        <v>89</v>
      </c>
      <c r="AY1090" s="17" t="s">
        <v>264</v>
      </c>
      <c r="BE1090" s="149">
        <f>IF(N1090="základní",J1090,0)</f>
        <v>0</v>
      </c>
      <c r="BF1090" s="149">
        <f>IF(N1090="snížená",J1090,0)</f>
        <v>0</v>
      </c>
      <c r="BG1090" s="149">
        <f>IF(N1090="zákl. přenesená",J1090,0)</f>
        <v>0</v>
      </c>
      <c r="BH1090" s="149">
        <f>IF(N1090="sníž. přenesená",J1090,0)</f>
        <v>0</v>
      </c>
      <c r="BI1090" s="149">
        <f>IF(N1090="nulová",J1090,0)</f>
        <v>0</v>
      </c>
      <c r="BJ1090" s="17" t="s">
        <v>89</v>
      </c>
      <c r="BK1090" s="149">
        <f>ROUND(I1090*H1090,2)</f>
        <v>0</v>
      </c>
      <c r="BL1090" s="17" t="s">
        <v>366</v>
      </c>
      <c r="BM1090" s="148" t="s">
        <v>1695</v>
      </c>
    </row>
    <row r="1091" spans="2:65" s="1" customFormat="1" ht="11.25">
      <c r="B1091" s="32"/>
      <c r="D1091" s="150" t="s">
        <v>273</v>
      </c>
      <c r="F1091" s="151" t="s">
        <v>1696</v>
      </c>
      <c r="I1091" s="152"/>
      <c r="L1091" s="32"/>
      <c r="M1091" s="153"/>
      <c r="T1091" s="56"/>
      <c r="AT1091" s="17" t="s">
        <v>273</v>
      </c>
      <c r="AU1091" s="17" t="s">
        <v>89</v>
      </c>
    </row>
    <row r="1092" spans="2:65" s="1" customFormat="1" ht="29.25">
      <c r="B1092" s="32"/>
      <c r="D1092" s="154" t="s">
        <v>275</v>
      </c>
      <c r="F1092" s="155" t="s">
        <v>1697</v>
      </c>
      <c r="I1092" s="152"/>
      <c r="L1092" s="32"/>
      <c r="M1092" s="153"/>
      <c r="T1092" s="56"/>
      <c r="AT1092" s="17" t="s">
        <v>275</v>
      </c>
      <c r="AU1092" s="17" t="s">
        <v>89</v>
      </c>
    </row>
    <row r="1093" spans="2:65" s="12" customFormat="1" ht="11.25">
      <c r="B1093" s="156"/>
      <c r="D1093" s="154" t="s">
        <v>277</v>
      </c>
      <c r="E1093" s="157" t="s">
        <v>1</v>
      </c>
      <c r="F1093" s="158" t="s">
        <v>885</v>
      </c>
      <c r="H1093" s="159">
        <v>7.9</v>
      </c>
      <c r="I1093" s="160"/>
      <c r="L1093" s="156"/>
      <c r="M1093" s="161"/>
      <c r="T1093" s="162"/>
      <c r="AT1093" s="157" t="s">
        <v>277</v>
      </c>
      <c r="AU1093" s="157" t="s">
        <v>89</v>
      </c>
      <c r="AV1093" s="12" t="s">
        <v>89</v>
      </c>
      <c r="AW1093" s="12" t="s">
        <v>32</v>
      </c>
      <c r="AX1093" s="12" t="s">
        <v>76</v>
      </c>
      <c r="AY1093" s="157" t="s">
        <v>264</v>
      </c>
    </row>
    <row r="1094" spans="2:65" s="12" customFormat="1" ht="11.25">
      <c r="B1094" s="156"/>
      <c r="D1094" s="154" t="s">
        <v>277</v>
      </c>
      <c r="E1094" s="157" t="s">
        <v>1</v>
      </c>
      <c r="F1094" s="158" t="s">
        <v>994</v>
      </c>
      <c r="H1094" s="159">
        <v>16.100000000000001</v>
      </c>
      <c r="I1094" s="160"/>
      <c r="L1094" s="156"/>
      <c r="M1094" s="161"/>
      <c r="T1094" s="162"/>
      <c r="AT1094" s="157" t="s">
        <v>277</v>
      </c>
      <c r="AU1094" s="157" t="s">
        <v>89</v>
      </c>
      <c r="AV1094" s="12" t="s">
        <v>89</v>
      </c>
      <c r="AW1094" s="12" t="s">
        <v>32</v>
      </c>
      <c r="AX1094" s="12" t="s">
        <v>76</v>
      </c>
      <c r="AY1094" s="157" t="s">
        <v>264</v>
      </c>
    </row>
    <row r="1095" spans="2:65" s="12" customFormat="1" ht="11.25">
      <c r="B1095" s="156"/>
      <c r="D1095" s="154" t="s">
        <v>277</v>
      </c>
      <c r="E1095" s="157" t="s">
        <v>1</v>
      </c>
      <c r="F1095" s="158" t="s">
        <v>886</v>
      </c>
      <c r="H1095" s="159">
        <v>56.3</v>
      </c>
      <c r="I1095" s="160"/>
      <c r="L1095" s="156"/>
      <c r="M1095" s="161"/>
      <c r="T1095" s="162"/>
      <c r="AT1095" s="157" t="s">
        <v>277</v>
      </c>
      <c r="AU1095" s="157" t="s">
        <v>89</v>
      </c>
      <c r="AV1095" s="12" t="s">
        <v>89</v>
      </c>
      <c r="AW1095" s="12" t="s">
        <v>32</v>
      </c>
      <c r="AX1095" s="12" t="s">
        <v>76</v>
      </c>
      <c r="AY1095" s="157" t="s">
        <v>264</v>
      </c>
    </row>
    <row r="1096" spans="2:65" s="13" customFormat="1" ht="11.25">
      <c r="B1096" s="163"/>
      <c r="D1096" s="154" t="s">
        <v>277</v>
      </c>
      <c r="E1096" s="164" t="s">
        <v>1</v>
      </c>
      <c r="F1096" s="165" t="s">
        <v>279</v>
      </c>
      <c r="H1096" s="166">
        <v>80.3</v>
      </c>
      <c r="I1096" s="167"/>
      <c r="L1096" s="163"/>
      <c r="M1096" s="168"/>
      <c r="T1096" s="169"/>
      <c r="AT1096" s="164" t="s">
        <v>277</v>
      </c>
      <c r="AU1096" s="164" t="s">
        <v>89</v>
      </c>
      <c r="AV1096" s="13" t="s">
        <v>271</v>
      </c>
      <c r="AW1096" s="13" t="s">
        <v>32</v>
      </c>
      <c r="AX1096" s="13" t="s">
        <v>83</v>
      </c>
      <c r="AY1096" s="164" t="s">
        <v>264</v>
      </c>
    </row>
    <row r="1097" spans="2:65" s="1" customFormat="1" ht="16.5" customHeight="1">
      <c r="B1097" s="136"/>
      <c r="C1097" s="176" t="s">
        <v>1698</v>
      </c>
      <c r="D1097" s="176" t="s">
        <v>310</v>
      </c>
      <c r="E1097" s="177" t="s">
        <v>1699</v>
      </c>
      <c r="F1097" s="178" t="s">
        <v>1700</v>
      </c>
      <c r="G1097" s="179" t="s">
        <v>341</v>
      </c>
      <c r="H1097" s="180">
        <v>92.344999999999999</v>
      </c>
      <c r="I1097" s="181"/>
      <c r="J1097" s="182">
        <f>ROUND(I1097*H1097,2)</f>
        <v>0</v>
      </c>
      <c r="K1097" s="178" t="s">
        <v>313</v>
      </c>
      <c r="L1097" s="183"/>
      <c r="M1097" s="184" t="s">
        <v>1</v>
      </c>
      <c r="N1097" s="185" t="s">
        <v>42</v>
      </c>
      <c r="P1097" s="146">
        <f>O1097*H1097</f>
        <v>0</v>
      </c>
      <c r="Q1097" s="146">
        <v>1.9199999999999998E-2</v>
      </c>
      <c r="R1097" s="146">
        <f>Q1097*H1097</f>
        <v>1.7730239999999999</v>
      </c>
      <c r="S1097" s="146">
        <v>0</v>
      </c>
      <c r="T1097" s="147">
        <f>S1097*H1097</f>
        <v>0</v>
      </c>
      <c r="AR1097" s="148" t="s">
        <v>468</v>
      </c>
      <c r="AT1097" s="148" t="s">
        <v>310</v>
      </c>
      <c r="AU1097" s="148" t="s">
        <v>89</v>
      </c>
      <c r="AY1097" s="17" t="s">
        <v>264</v>
      </c>
      <c r="BE1097" s="149">
        <f>IF(N1097="základní",J1097,0)</f>
        <v>0</v>
      </c>
      <c r="BF1097" s="149">
        <f>IF(N1097="snížená",J1097,0)</f>
        <v>0</v>
      </c>
      <c r="BG1097" s="149">
        <f>IF(N1097="zákl. přenesená",J1097,0)</f>
        <v>0</v>
      </c>
      <c r="BH1097" s="149">
        <f>IF(N1097="sníž. přenesená",J1097,0)</f>
        <v>0</v>
      </c>
      <c r="BI1097" s="149">
        <f>IF(N1097="nulová",J1097,0)</f>
        <v>0</v>
      </c>
      <c r="BJ1097" s="17" t="s">
        <v>89</v>
      </c>
      <c r="BK1097" s="149">
        <f>ROUND(I1097*H1097,2)</f>
        <v>0</v>
      </c>
      <c r="BL1097" s="17" t="s">
        <v>366</v>
      </c>
      <c r="BM1097" s="148" t="s">
        <v>1701</v>
      </c>
    </row>
    <row r="1098" spans="2:65" s="1" customFormat="1" ht="68.25">
      <c r="B1098" s="32"/>
      <c r="D1098" s="154" t="s">
        <v>275</v>
      </c>
      <c r="F1098" s="155" t="s">
        <v>1702</v>
      </c>
      <c r="I1098" s="152"/>
      <c r="L1098" s="32"/>
      <c r="M1098" s="153"/>
      <c r="T1098" s="56"/>
      <c r="AT1098" s="17" t="s">
        <v>275</v>
      </c>
      <c r="AU1098" s="17" t="s">
        <v>89</v>
      </c>
    </row>
    <row r="1099" spans="2:65" s="12" customFormat="1" ht="11.25">
      <c r="B1099" s="156"/>
      <c r="D1099" s="154" t="s">
        <v>277</v>
      </c>
      <c r="F1099" s="158" t="s">
        <v>1703</v>
      </c>
      <c r="H1099" s="159">
        <v>92.344999999999999</v>
      </c>
      <c r="I1099" s="160"/>
      <c r="L1099" s="156"/>
      <c r="M1099" s="161"/>
      <c r="T1099" s="162"/>
      <c r="AT1099" s="157" t="s">
        <v>277</v>
      </c>
      <c r="AU1099" s="157" t="s">
        <v>89</v>
      </c>
      <c r="AV1099" s="12" t="s">
        <v>89</v>
      </c>
      <c r="AW1099" s="12" t="s">
        <v>3</v>
      </c>
      <c r="AX1099" s="12" t="s">
        <v>83</v>
      </c>
      <c r="AY1099" s="157" t="s">
        <v>264</v>
      </c>
    </row>
    <row r="1100" spans="2:65" s="1" customFormat="1" ht="24.2" customHeight="1">
      <c r="B1100" s="136"/>
      <c r="C1100" s="137" t="s">
        <v>1704</v>
      </c>
      <c r="D1100" s="137" t="s">
        <v>266</v>
      </c>
      <c r="E1100" s="138" t="s">
        <v>1705</v>
      </c>
      <c r="F1100" s="139" t="s">
        <v>1706</v>
      </c>
      <c r="G1100" s="140" t="s">
        <v>341</v>
      </c>
      <c r="H1100" s="141">
        <v>9</v>
      </c>
      <c r="I1100" s="142"/>
      <c r="J1100" s="143">
        <f>ROUND(I1100*H1100,2)</f>
        <v>0</v>
      </c>
      <c r="K1100" s="139" t="s">
        <v>270</v>
      </c>
      <c r="L1100" s="32"/>
      <c r="M1100" s="144" t="s">
        <v>1</v>
      </c>
      <c r="N1100" s="145" t="s">
        <v>42</v>
      </c>
      <c r="P1100" s="146">
        <f>O1100*H1100</f>
        <v>0</v>
      </c>
      <c r="Q1100" s="146">
        <v>6.1700000000000001E-3</v>
      </c>
      <c r="R1100" s="146">
        <f>Q1100*H1100</f>
        <v>5.5530000000000003E-2</v>
      </c>
      <c r="S1100" s="146">
        <v>0</v>
      </c>
      <c r="T1100" s="147">
        <f>S1100*H1100</f>
        <v>0</v>
      </c>
      <c r="AR1100" s="148" t="s">
        <v>366</v>
      </c>
      <c r="AT1100" s="148" t="s">
        <v>266</v>
      </c>
      <c r="AU1100" s="148" t="s">
        <v>89</v>
      </c>
      <c r="AY1100" s="17" t="s">
        <v>264</v>
      </c>
      <c r="BE1100" s="149">
        <f>IF(N1100="základní",J1100,0)</f>
        <v>0</v>
      </c>
      <c r="BF1100" s="149">
        <f>IF(N1100="snížená",J1100,0)</f>
        <v>0</v>
      </c>
      <c r="BG1100" s="149">
        <f>IF(N1100="zákl. přenesená",J1100,0)</f>
        <v>0</v>
      </c>
      <c r="BH1100" s="149">
        <f>IF(N1100="sníž. přenesená",J1100,0)</f>
        <v>0</v>
      </c>
      <c r="BI1100" s="149">
        <f>IF(N1100="nulová",J1100,0)</f>
        <v>0</v>
      </c>
      <c r="BJ1100" s="17" t="s">
        <v>89</v>
      </c>
      <c r="BK1100" s="149">
        <f>ROUND(I1100*H1100,2)</f>
        <v>0</v>
      </c>
      <c r="BL1100" s="17" t="s">
        <v>366</v>
      </c>
      <c r="BM1100" s="148" t="s">
        <v>1707</v>
      </c>
    </row>
    <row r="1101" spans="2:65" s="1" customFormat="1" ht="11.25">
      <c r="B1101" s="32"/>
      <c r="D1101" s="150" t="s">
        <v>273</v>
      </c>
      <c r="F1101" s="151" t="s">
        <v>1708</v>
      </c>
      <c r="I1101" s="152"/>
      <c r="L1101" s="32"/>
      <c r="M1101" s="153"/>
      <c r="T1101" s="56"/>
      <c r="AT1101" s="17" t="s">
        <v>273</v>
      </c>
      <c r="AU1101" s="17" t="s">
        <v>89</v>
      </c>
    </row>
    <row r="1102" spans="2:65" s="1" customFormat="1" ht="29.25">
      <c r="B1102" s="32"/>
      <c r="D1102" s="154" t="s">
        <v>275</v>
      </c>
      <c r="F1102" s="155" t="s">
        <v>1697</v>
      </c>
      <c r="I1102" s="152"/>
      <c r="L1102" s="32"/>
      <c r="M1102" s="153"/>
      <c r="T1102" s="56"/>
      <c r="AT1102" s="17" t="s">
        <v>275</v>
      </c>
      <c r="AU1102" s="17" t="s">
        <v>89</v>
      </c>
    </row>
    <row r="1103" spans="2:65" s="12" customFormat="1" ht="11.25">
      <c r="B1103" s="156"/>
      <c r="D1103" s="154" t="s">
        <v>277</v>
      </c>
      <c r="E1103" s="157" t="s">
        <v>1</v>
      </c>
      <c r="F1103" s="158" t="s">
        <v>887</v>
      </c>
      <c r="H1103" s="159">
        <v>9</v>
      </c>
      <c r="I1103" s="160"/>
      <c r="L1103" s="156"/>
      <c r="M1103" s="161"/>
      <c r="T1103" s="162"/>
      <c r="AT1103" s="157" t="s">
        <v>277</v>
      </c>
      <c r="AU1103" s="157" t="s">
        <v>89</v>
      </c>
      <c r="AV1103" s="12" t="s">
        <v>89</v>
      </c>
      <c r="AW1103" s="12" t="s">
        <v>32</v>
      </c>
      <c r="AX1103" s="12" t="s">
        <v>76</v>
      </c>
      <c r="AY1103" s="157" t="s">
        <v>264</v>
      </c>
    </row>
    <row r="1104" spans="2:65" s="13" customFormat="1" ht="11.25">
      <c r="B1104" s="163"/>
      <c r="D1104" s="154" t="s">
        <v>277</v>
      </c>
      <c r="E1104" s="164" t="s">
        <v>1</v>
      </c>
      <c r="F1104" s="165" t="s">
        <v>279</v>
      </c>
      <c r="H1104" s="166">
        <v>9</v>
      </c>
      <c r="I1104" s="167"/>
      <c r="L1104" s="163"/>
      <c r="M1104" s="168"/>
      <c r="T1104" s="169"/>
      <c r="AT1104" s="164" t="s">
        <v>277</v>
      </c>
      <c r="AU1104" s="164" t="s">
        <v>89</v>
      </c>
      <c r="AV1104" s="13" t="s">
        <v>271</v>
      </c>
      <c r="AW1104" s="13" t="s">
        <v>32</v>
      </c>
      <c r="AX1104" s="13" t="s">
        <v>83</v>
      </c>
      <c r="AY1104" s="164" t="s">
        <v>264</v>
      </c>
    </row>
    <row r="1105" spans="2:65" s="1" customFormat="1" ht="16.5" customHeight="1">
      <c r="B1105" s="136"/>
      <c r="C1105" s="176" t="s">
        <v>1709</v>
      </c>
      <c r="D1105" s="176" t="s">
        <v>310</v>
      </c>
      <c r="E1105" s="177" t="s">
        <v>1710</v>
      </c>
      <c r="F1105" s="178" t="s">
        <v>1711</v>
      </c>
      <c r="G1105" s="179" t="s">
        <v>341</v>
      </c>
      <c r="H1105" s="180">
        <v>10.35</v>
      </c>
      <c r="I1105" s="181"/>
      <c r="J1105" s="182">
        <f>ROUND(I1105*H1105,2)</f>
        <v>0</v>
      </c>
      <c r="K1105" s="178" t="s">
        <v>313</v>
      </c>
      <c r="L1105" s="183"/>
      <c r="M1105" s="184" t="s">
        <v>1</v>
      </c>
      <c r="N1105" s="185" t="s">
        <v>42</v>
      </c>
      <c r="P1105" s="146">
        <f>O1105*H1105</f>
        <v>0</v>
      </c>
      <c r="Q1105" s="146">
        <v>1.9199999999999998E-2</v>
      </c>
      <c r="R1105" s="146">
        <f>Q1105*H1105</f>
        <v>0.19871999999999998</v>
      </c>
      <c r="S1105" s="146">
        <v>0</v>
      </c>
      <c r="T1105" s="147">
        <f>S1105*H1105</f>
        <v>0</v>
      </c>
      <c r="AR1105" s="148" t="s">
        <v>468</v>
      </c>
      <c r="AT1105" s="148" t="s">
        <v>310</v>
      </c>
      <c r="AU1105" s="148" t="s">
        <v>89</v>
      </c>
      <c r="AY1105" s="17" t="s">
        <v>264</v>
      </c>
      <c r="BE1105" s="149">
        <f>IF(N1105="základní",J1105,0)</f>
        <v>0</v>
      </c>
      <c r="BF1105" s="149">
        <f>IF(N1105="snížená",J1105,0)</f>
        <v>0</v>
      </c>
      <c r="BG1105" s="149">
        <f>IF(N1105="zákl. přenesená",J1105,0)</f>
        <v>0</v>
      </c>
      <c r="BH1105" s="149">
        <f>IF(N1105="sníž. přenesená",J1105,0)</f>
        <v>0</v>
      </c>
      <c r="BI1105" s="149">
        <f>IF(N1105="nulová",J1105,0)</f>
        <v>0</v>
      </c>
      <c r="BJ1105" s="17" t="s">
        <v>89</v>
      </c>
      <c r="BK1105" s="149">
        <f>ROUND(I1105*H1105,2)</f>
        <v>0</v>
      </c>
      <c r="BL1105" s="17" t="s">
        <v>366</v>
      </c>
      <c r="BM1105" s="148" t="s">
        <v>1712</v>
      </c>
    </row>
    <row r="1106" spans="2:65" s="1" customFormat="1" ht="68.25">
      <c r="B1106" s="32"/>
      <c r="D1106" s="154" t="s">
        <v>275</v>
      </c>
      <c r="F1106" s="155" t="s">
        <v>1702</v>
      </c>
      <c r="I1106" s="152"/>
      <c r="L1106" s="32"/>
      <c r="M1106" s="153"/>
      <c r="T1106" s="56"/>
      <c r="AT1106" s="17" t="s">
        <v>275</v>
      </c>
      <c r="AU1106" s="17" t="s">
        <v>89</v>
      </c>
    </row>
    <row r="1107" spans="2:65" s="12" customFormat="1" ht="11.25">
      <c r="B1107" s="156"/>
      <c r="D1107" s="154" t="s">
        <v>277</v>
      </c>
      <c r="F1107" s="158" t="s">
        <v>1713</v>
      </c>
      <c r="H1107" s="159">
        <v>10.35</v>
      </c>
      <c r="I1107" s="160"/>
      <c r="L1107" s="156"/>
      <c r="M1107" s="161"/>
      <c r="T1107" s="162"/>
      <c r="AT1107" s="157" t="s">
        <v>277</v>
      </c>
      <c r="AU1107" s="157" t="s">
        <v>89</v>
      </c>
      <c r="AV1107" s="12" t="s">
        <v>89</v>
      </c>
      <c r="AW1107" s="12" t="s">
        <v>3</v>
      </c>
      <c r="AX1107" s="12" t="s">
        <v>83</v>
      </c>
      <c r="AY1107" s="157" t="s">
        <v>264</v>
      </c>
    </row>
    <row r="1108" spans="2:65" s="1" customFormat="1" ht="16.5" customHeight="1">
      <c r="B1108" s="136"/>
      <c r="C1108" s="137" t="s">
        <v>1714</v>
      </c>
      <c r="D1108" s="137" t="s">
        <v>266</v>
      </c>
      <c r="E1108" s="138" t="s">
        <v>1715</v>
      </c>
      <c r="F1108" s="139" t="s">
        <v>1716</v>
      </c>
      <c r="G1108" s="140" t="s">
        <v>341</v>
      </c>
      <c r="H1108" s="141">
        <v>104.08</v>
      </c>
      <c r="I1108" s="142"/>
      <c r="J1108" s="143">
        <f>ROUND(I1108*H1108,2)</f>
        <v>0</v>
      </c>
      <c r="K1108" s="139" t="s">
        <v>313</v>
      </c>
      <c r="L1108" s="32"/>
      <c r="M1108" s="144" t="s">
        <v>1</v>
      </c>
      <c r="N1108" s="145" t="s">
        <v>42</v>
      </c>
      <c r="P1108" s="146">
        <f>O1108*H1108</f>
        <v>0</v>
      </c>
      <c r="Q1108" s="146">
        <v>0</v>
      </c>
      <c r="R1108" s="146">
        <f>Q1108*H1108</f>
        <v>0</v>
      </c>
      <c r="S1108" s="146">
        <v>0</v>
      </c>
      <c r="T1108" s="147">
        <f>S1108*H1108</f>
        <v>0</v>
      </c>
      <c r="AR1108" s="148" t="s">
        <v>366</v>
      </c>
      <c r="AT1108" s="148" t="s">
        <v>266</v>
      </c>
      <c r="AU1108" s="148" t="s">
        <v>89</v>
      </c>
      <c r="AY1108" s="17" t="s">
        <v>264</v>
      </c>
      <c r="BE1108" s="149">
        <f>IF(N1108="základní",J1108,0)</f>
        <v>0</v>
      </c>
      <c r="BF1108" s="149">
        <f>IF(N1108="snížená",J1108,0)</f>
        <v>0</v>
      </c>
      <c r="BG1108" s="149">
        <f>IF(N1108="zákl. přenesená",J1108,0)</f>
        <v>0</v>
      </c>
      <c r="BH1108" s="149">
        <f>IF(N1108="sníž. přenesená",J1108,0)</f>
        <v>0</v>
      </c>
      <c r="BI1108" s="149">
        <f>IF(N1108="nulová",J1108,0)</f>
        <v>0</v>
      </c>
      <c r="BJ1108" s="17" t="s">
        <v>89</v>
      </c>
      <c r="BK1108" s="149">
        <f>ROUND(I1108*H1108,2)</f>
        <v>0</v>
      </c>
      <c r="BL1108" s="17" t="s">
        <v>366</v>
      </c>
      <c r="BM1108" s="148" t="s">
        <v>1717</v>
      </c>
    </row>
    <row r="1109" spans="2:65" s="1" customFormat="1" ht="58.5">
      <c r="B1109" s="32"/>
      <c r="D1109" s="154" t="s">
        <v>275</v>
      </c>
      <c r="F1109" s="155" t="s">
        <v>1718</v>
      </c>
      <c r="I1109" s="152"/>
      <c r="L1109" s="32"/>
      <c r="M1109" s="153"/>
      <c r="T1109" s="56"/>
      <c r="AT1109" s="17" t="s">
        <v>275</v>
      </c>
      <c r="AU1109" s="17" t="s">
        <v>89</v>
      </c>
    </row>
    <row r="1110" spans="2:65" s="1" customFormat="1" ht="16.5" customHeight="1">
      <c r="B1110" s="136"/>
      <c r="C1110" s="137" t="s">
        <v>1719</v>
      </c>
      <c r="D1110" s="137" t="s">
        <v>266</v>
      </c>
      <c r="E1110" s="138" t="s">
        <v>1720</v>
      </c>
      <c r="F1110" s="139" t="s">
        <v>1721</v>
      </c>
      <c r="G1110" s="140" t="s">
        <v>341</v>
      </c>
      <c r="H1110" s="141">
        <v>73.2</v>
      </c>
      <c r="I1110" s="142"/>
      <c r="J1110" s="143">
        <f>ROUND(I1110*H1110,2)</f>
        <v>0</v>
      </c>
      <c r="K1110" s="139" t="s">
        <v>313</v>
      </c>
      <c r="L1110" s="32"/>
      <c r="M1110" s="144" t="s">
        <v>1</v>
      </c>
      <c r="N1110" s="145" t="s">
        <v>42</v>
      </c>
      <c r="P1110" s="146">
        <f>O1110*H1110</f>
        <v>0</v>
      </c>
      <c r="Q1110" s="146">
        <v>1.5E-3</v>
      </c>
      <c r="R1110" s="146">
        <f>Q1110*H1110</f>
        <v>0.10980000000000001</v>
      </c>
      <c r="S1110" s="146">
        <v>0</v>
      </c>
      <c r="T1110" s="147">
        <f>S1110*H1110</f>
        <v>0</v>
      </c>
      <c r="AR1110" s="148" t="s">
        <v>366</v>
      </c>
      <c r="AT1110" s="148" t="s">
        <v>266</v>
      </c>
      <c r="AU1110" s="148" t="s">
        <v>89</v>
      </c>
      <c r="AY1110" s="17" t="s">
        <v>264</v>
      </c>
      <c r="BE1110" s="149">
        <f>IF(N1110="základní",J1110,0)</f>
        <v>0</v>
      </c>
      <c r="BF1110" s="149">
        <f>IF(N1110="snížená",J1110,0)</f>
        <v>0</v>
      </c>
      <c r="BG1110" s="149">
        <f>IF(N1110="zákl. přenesená",J1110,0)</f>
        <v>0</v>
      </c>
      <c r="BH1110" s="149">
        <f>IF(N1110="sníž. přenesená",J1110,0)</f>
        <v>0</v>
      </c>
      <c r="BI1110" s="149">
        <f>IF(N1110="nulová",J1110,0)</f>
        <v>0</v>
      </c>
      <c r="BJ1110" s="17" t="s">
        <v>89</v>
      </c>
      <c r="BK1110" s="149">
        <f>ROUND(I1110*H1110,2)</f>
        <v>0</v>
      </c>
      <c r="BL1110" s="17" t="s">
        <v>366</v>
      </c>
      <c r="BM1110" s="148" t="s">
        <v>1722</v>
      </c>
    </row>
    <row r="1111" spans="2:65" s="1" customFormat="1" ht="48.75">
      <c r="B1111" s="32"/>
      <c r="D1111" s="154" t="s">
        <v>275</v>
      </c>
      <c r="F1111" s="155" t="s">
        <v>1723</v>
      </c>
      <c r="I1111" s="152"/>
      <c r="L1111" s="32"/>
      <c r="M1111" s="153"/>
      <c r="T1111" s="56"/>
      <c r="AT1111" s="17" t="s">
        <v>275</v>
      </c>
      <c r="AU1111" s="17" t="s">
        <v>89</v>
      </c>
    </row>
    <row r="1112" spans="2:65" s="12" customFormat="1" ht="11.25">
      <c r="B1112" s="156"/>
      <c r="D1112" s="154" t="s">
        <v>277</v>
      </c>
      <c r="E1112" s="157" t="s">
        <v>1</v>
      </c>
      <c r="F1112" s="158" t="s">
        <v>885</v>
      </c>
      <c r="H1112" s="159">
        <v>7.9</v>
      </c>
      <c r="I1112" s="160"/>
      <c r="L1112" s="156"/>
      <c r="M1112" s="161"/>
      <c r="T1112" s="162"/>
      <c r="AT1112" s="157" t="s">
        <v>277</v>
      </c>
      <c r="AU1112" s="157" t="s">
        <v>89</v>
      </c>
      <c r="AV1112" s="12" t="s">
        <v>89</v>
      </c>
      <c r="AW1112" s="12" t="s">
        <v>32</v>
      </c>
      <c r="AX1112" s="12" t="s">
        <v>76</v>
      </c>
      <c r="AY1112" s="157" t="s">
        <v>264</v>
      </c>
    </row>
    <row r="1113" spans="2:65" s="12" customFormat="1" ht="11.25">
      <c r="B1113" s="156"/>
      <c r="D1113" s="154" t="s">
        <v>277</v>
      </c>
      <c r="E1113" s="157" t="s">
        <v>1</v>
      </c>
      <c r="F1113" s="158" t="s">
        <v>886</v>
      </c>
      <c r="H1113" s="159">
        <v>56.3</v>
      </c>
      <c r="I1113" s="160"/>
      <c r="L1113" s="156"/>
      <c r="M1113" s="161"/>
      <c r="T1113" s="162"/>
      <c r="AT1113" s="157" t="s">
        <v>277</v>
      </c>
      <c r="AU1113" s="157" t="s">
        <v>89</v>
      </c>
      <c r="AV1113" s="12" t="s">
        <v>89</v>
      </c>
      <c r="AW1113" s="12" t="s">
        <v>32</v>
      </c>
      <c r="AX1113" s="12" t="s">
        <v>76</v>
      </c>
      <c r="AY1113" s="157" t="s">
        <v>264</v>
      </c>
    </row>
    <row r="1114" spans="2:65" s="12" customFormat="1" ht="11.25">
      <c r="B1114" s="156"/>
      <c r="D1114" s="154" t="s">
        <v>277</v>
      </c>
      <c r="E1114" s="157" t="s">
        <v>1</v>
      </c>
      <c r="F1114" s="158" t="s">
        <v>887</v>
      </c>
      <c r="H1114" s="159">
        <v>9</v>
      </c>
      <c r="I1114" s="160"/>
      <c r="L1114" s="156"/>
      <c r="M1114" s="161"/>
      <c r="T1114" s="162"/>
      <c r="AT1114" s="157" t="s">
        <v>277</v>
      </c>
      <c r="AU1114" s="157" t="s">
        <v>89</v>
      </c>
      <c r="AV1114" s="12" t="s">
        <v>89</v>
      </c>
      <c r="AW1114" s="12" t="s">
        <v>32</v>
      </c>
      <c r="AX1114" s="12" t="s">
        <v>76</v>
      </c>
      <c r="AY1114" s="157" t="s">
        <v>264</v>
      </c>
    </row>
    <row r="1115" spans="2:65" s="13" customFormat="1" ht="11.25">
      <c r="B1115" s="163"/>
      <c r="D1115" s="154" t="s">
        <v>277</v>
      </c>
      <c r="E1115" s="164" t="s">
        <v>1</v>
      </c>
      <c r="F1115" s="165" t="s">
        <v>279</v>
      </c>
      <c r="H1115" s="166">
        <v>73.2</v>
      </c>
      <c r="I1115" s="167"/>
      <c r="L1115" s="163"/>
      <c r="M1115" s="168"/>
      <c r="T1115" s="169"/>
      <c r="AT1115" s="164" t="s">
        <v>277</v>
      </c>
      <c r="AU1115" s="164" t="s">
        <v>89</v>
      </c>
      <c r="AV1115" s="13" t="s">
        <v>271</v>
      </c>
      <c r="AW1115" s="13" t="s">
        <v>32</v>
      </c>
      <c r="AX1115" s="13" t="s">
        <v>83</v>
      </c>
      <c r="AY1115" s="164" t="s">
        <v>264</v>
      </c>
    </row>
    <row r="1116" spans="2:65" s="1" customFormat="1" ht="21.75" customHeight="1">
      <c r="B1116" s="136"/>
      <c r="C1116" s="137" t="s">
        <v>1724</v>
      </c>
      <c r="D1116" s="137" t="s">
        <v>266</v>
      </c>
      <c r="E1116" s="138" t="s">
        <v>1725</v>
      </c>
      <c r="F1116" s="139" t="s">
        <v>1726</v>
      </c>
      <c r="G1116" s="140" t="s">
        <v>319</v>
      </c>
      <c r="H1116" s="141">
        <v>3.7130000000000001</v>
      </c>
      <c r="I1116" s="142"/>
      <c r="J1116" s="143">
        <f>ROUND(I1116*H1116,2)</f>
        <v>0</v>
      </c>
      <c r="K1116" s="139" t="s">
        <v>270</v>
      </c>
      <c r="L1116" s="32"/>
      <c r="M1116" s="144" t="s">
        <v>1</v>
      </c>
      <c r="N1116" s="145" t="s">
        <v>42</v>
      </c>
      <c r="P1116" s="146">
        <f>O1116*H1116</f>
        <v>0</v>
      </c>
      <c r="Q1116" s="146">
        <v>0</v>
      </c>
      <c r="R1116" s="146">
        <f>Q1116*H1116</f>
        <v>0</v>
      </c>
      <c r="S1116" s="146">
        <v>0</v>
      </c>
      <c r="T1116" s="147">
        <f>S1116*H1116</f>
        <v>0</v>
      </c>
      <c r="AR1116" s="148" t="s">
        <v>366</v>
      </c>
      <c r="AT1116" s="148" t="s">
        <v>266</v>
      </c>
      <c r="AU1116" s="148" t="s">
        <v>89</v>
      </c>
      <c r="AY1116" s="17" t="s">
        <v>264</v>
      </c>
      <c r="BE1116" s="149">
        <f>IF(N1116="základní",J1116,0)</f>
        <v>0</v>
      </c>
      <c r="BF1116" s="149">
        <f>IF(N1116="snížená",J1116,0)</f>
        <v>0</v>
      </c>
      <c r="BG1116" s="149">
        <f>IF(N1116="zákl. přenesená",J1116,0)</f>
        <v>0</v>
      </c>
      <c r="BH1116" s="149">
        <f>IF(N1116="sníž. přenesená",J1116,0)</f>
        <v>0</v>
      </c>
      <c r="BI1116" s="149">
        <f>IF(N1116="nulová",J1116,0)</f>
        <v>0</v>
      </c>
      <c r="BJ1116" s="17" t="s">
        <v>89</v>
      </c>
      <c r="BK1116" s="149">
        <f>ROUND(I1116*H1116,2)</f>
        <v>0</v>
      </c>
      <c r="BL1116" s="17" t="s">
        <v>366</v>
      </c>
      <c r="BM1116" s="148" t="s">
        <v>1727</v>
      </c>
    </row>
    <row r="1117" spans="2:65" s="1" customFormat="1" ht="11.25">
      <c r="B1117" s="32"/>
      <c r="D1117" s="150" t="s">
        <v>273</v>
      </c>
      <c r="F1117" s="151" t="s">
        <v>1728</v>
      </c>
      <c r="I1117" s="152"/>
      <c r="L1117" s="32"/>
      <c r="M1117" s="153"/>
      <c r="T1117" s="56"/>
      <c r="AT1117" s="17" t="s">
        <v>273</v>
      </c>
      <c r="AU1117" s="17" t="s">
        <v>89</v>
      </c>
    </row>
    <row r="1118" spans="2:65" s="11" customFormat="1" ht="22.9" customHeight="1">
      <c r="B1118" s="124"/>
      <c r="D1118" s="125" t="s">
        <v>75</v>
      </c>
      <c r="E1118" s="134" t="s">
        <v>1729</v>
      </c>
      <c r="F1118" s="134" t="s">
        <v>1730</v>
      </c>
      <c r="I1118" s="127"/>
      <c r="J1118" s="135">
        <f>BK1118</f>
        <v>0</v>
      </c>
      <c r="L1118" s="124"/>
      <c r="M1118" s="129"/>
      <c r="P1118" s="130">
        <f>SUM(P1119:P1137)</f>
        <v>0</v>
      </c>
      <c r="R1118" s="130">
        <f>SUM(R1119:R1137)</f>
        <v>1.8191904000000001</v>
      </c>
      <c r="T1118" s="131">
        <f>SUM(T1119:T1137)</f>
        <v>0</v>
      </c>
      <c r="AR1118" s="125" t="s">
        <v>89</v>
      </c>
      <c r="AT1118" s="132" t="s">
        <v>75</v>
      </c>
      <c r="AU1118" s="132" t="s">
        <v>83</v>
      </c>
      <c r="AY1118" s="125" t="s">
        <v>264</v>
      </c>
      <c r="BK1118" s="133">
        <f>SUM(BK1119:BK1137)</f>
        <v>0</v>
      </c>
    </row>
    <row r="1119" spans="2:65" s="1" customFormat="1" ht="16.5" customHeight="1">
      <c r="B1119" s="136"/>
      <c r="C1119" s="137" t="s">
        <v>1731</v>
      </c>
      <c r="D1119" s="137" t="s">
        <v>266</v>
      </c>
      <c r="E1119" s="138" t="s">
        <v>1732</v>
      </c>
      <c r="F1119" s="139" t="s">
        <v>1733</v>
      </c>
      <c r="G1119" s="140" t="s">
        <v>341</v>
      </c>
      <c r="H1119" s="141">
        <v>227.2</v>
      </c>
      <c r="I1119" s="142"/>
      <c r="J1119" s="143">
        <f>ROUND(I1119*H1119,2)</f>
        <v>0</v>
      </c>
      <c r="K1119" s="139" t="s">
        <v>270</v>
      </c>
      <c r="L1119" s="32"/>
      <c r="M1119" s="144" t="s">
        <v>1</v>
      </c>
      <c r="N1119" s="145" t="s">
        <v>42</v>
      </c>
      <c r="P1119" s="146">
        <f>O1119*H1119</f>
        <v>0</v>
      </c>
      <c r="Q1119" s="146">
        <v>0</v>
      </c>
      <c r="R1119" s="146">
        <f>Q1119*H1119</f>
        <v>0</v>
      </c>
      <c r="S1119" s="146">
        <v>0</v>
      </c>
      <c r="T1119" s="147">
        <f>S1119*H1119</f>
        <v>0</v>
      </c>
      <c r="AR1119" s="148" t="s">
        <v>366</v>
      </c>
      <c r="AT1119" s="148" t="s">
        <v>266</v>
      </c>
      <c r="AU1119" s="148" t="s">
        <v>89</v>
      </c>
      <c r="AY1119" s="17" t="s">
        <v>264</v>
      </c>
      <c r="BE1119" s="149">
        <f>IF(N1119="základní",J1119,0)</f>
        <v>0</v>
      </c>
      <c r="BF1119" s="149">
        <f>IF(N1119="snížená",J1119,0)</f>
        <v>0</v>
      </c>
      <c r="BG1119" s="149">
        <f>IF(N1119="zákl. přenesená",J1119,0)</f>
        <v>0</v>
      </c>
      <c r="BH1119" s="149">
        <f>IF(N1119="sníž. přenesená",J1119,0)</f>
        <v>0</v>
      </c>
      <c r="BI1119" s="149">
        <f>IF(N1119="nulová",J1119,0)</f>
        <v>0</v>
      </c>
      <c r="BJ1119" s="17" t="s">
        <v>89</v>
      </c>
      <c r="BK1119" s="149">
        <f>ROUND(I1119*H1119,2)</f>
        <v>0</v>
      </c>
      <c r="BL1119" s="17" t="s">
        <v>366</v>
      </c>
      <c r="BM1119" s="148" t="s">
        <v>1734</v>
      </c>
    </row>
    <row r="1120" spans="2:65" s="1" customFormat="1" ht="11.25">
      <c r="B1120" s="32"/>
      <c r="D1120" s="150" t="s">
        <v>273</v>
      </c>
      <c r="F1120" s="151" t="s">
        <v>1735</v>
      </c>
      <c r="I1120" s="152"/>
      <c r="L1120" s="32"/>
      <c r="M1120" s="153"/>
      <c r="T1120" s="56"/>
      <c r="AT1120" s="17" t="s">
        <v>273</v>
      </c>
      <c r="AU1120" s="17" t="s">
        <v>89</v>
      </c>
    </row>
    <row r="1121" spans="2:65" s="1" customFormat="1" ht="16.5" customHeight="1">
      <c r="B1121" s="136"/>
      <c r="C1121" s="137" t="s">
        <v>1736</v>
      </c>
      <c r="D1121" s="137" t="s">
        <v>266</v>
      </c>
      <c r="E1121" s="138" t="s">
        <v>1737</v>
      </c>
      <c r="F1121" s="139" t="s">
        <v>1738</v>
      </c>
      <c r="G1121" s="140" t="s">
        <v>341</v>
      </c>
      <c r="H1121" s="141">
        <v>227.2</v>
      </c>
      <c r="I1121" s="142"/>
      <c r="J1121" s="143">
        <f>ROUND(I1121*H1121,2)</f>
        <v>0</v>
      </c>
      <c r="K1121" s="139" t="s">
        <v>270</v>
      </c>
      <c r="L1121" s="32"/>
      <c r="M1121" s="144" t="s">
        <v>1</v>
      </c>
      <c r="N1121" s="145" t="s">
        <v>42</v>
      </c>
      <c r="P1121" s="146">
        <f>O1121*H1121</f>
        <v>0</v>
      </c>
      <c r="Q1121" s="146">
        <v>3.0000000000000001E-5</v>
      </c>
      <c r="R1121" s="146">
        <f>Q1121*H1121</f>
        <v>6.816E-3</v>
      </c>
      <c r="S1121" s="146">
        <v>0</v>
      </c>
      <c r="T1121" s="147">
        <f>S1121*H1121</f>
        <v>0</v>
      </c>
      <c r="AR1121" s="148" t="s">
        <v>366</v>
      </c>
      <c r="AT1121" s="148" t="s">
        <v>266</v>
      </c>
      <c r="AU1121" s="148" t="s">
        <v>89</v>
      </c>
      <c r="AY1121" s="17" t="s">
        <v>264</v>
      </c>
      <c r="BE1121" s="149">
        <f>IF(N1121="základní",J1121,0)</f>
        <v>0</v>
      </c>
      <c r="BF1121" s="149">
        <f>IF(N1121="snížená",J1121,0)</f>
        <v>0</v>
      </c>
      <c r="BG1121" s="149">
        <f>IF(N1121="zákl. přenesená",J1121,0)</f>
        <v>0</v>
      </c>
      <c r="BH1121" s="149">
        <f>IF(N1121="sníž. přenesená",J1121,0)</f>
        <v>0</v>
      </c>
      <c r="BI1121" s="149">
        <f>IF(N1121="nulová",J1121,0)</f>
        <v>0</v>
      </c>
      <c r="BJ1121" s="17" t="s">
        <v>89</v>
      </c>
      <c r="BK1121" s="149">
        <f>ROUND(I1121*H1121,2)</f>
        <v>0</v>
      </c>
      <c r="BL1121" s="17" t="s">
        <v>366</v>
      </c>
      <c r="BM1121" s="148" t="s">
        <v>1739</v>
      </c>
    </row>
    <row r="1122" spans="2:65" s="1" customFormat="1" ht="11.25">
      <c r="B1122" s="32"/>
      <c r="D1122" s="150" t="s">
        <v>273</v>
      </c>
      <c r="F1122" s="151" t="s">
        <v>1740</v>
      </c>
      <c r="I1122" s="152"/>
      <c r="L1122" s="32"/>
      <c r="M1122" s="153"/>
      <c r="T1122" s="56"/>
      <c r="AT1122" s="17" t="s">
        <v>273</v>
      </c>
      <c r="AU1122" s="17" t="s">
        <v>89</v>
      </c>
    </row>
    <row r="1123" spans="2:65" s="1" customFormat="1" ht="21.75" customHeight="1">
      <c r="B1123" s="136"/>
      <c r="C1123" s="137" t="s">
        <v>1741</v>
      </c>
      <c r="D1123" s="137" t="s">
        <v>266</v>
      </c>
      <c r="E1123" s="138" t="s">
        <v>1742</v>
      </c>
      <c r="F1123" s="139" t="s">
        <v>1743</v>
      </c>
      <c r="G1123" s="140" t="s">
        <v>341</v>
      </c>
      <c r="H1123" s="141">
        <v>227.2</v>
      </c>
      <c r="I1123" s="142"/>
      <c r="J1123" s="143">
        <f>ROUND(I1123*H1123,2)</f>
        <v>0</v>
      </c>
      <c r="K1123" s="139" t="s">
        <v>270</v>
      </c>
      <c r="L1123" s="32"/>
      <c r="M1123" s="144" t="s">
        <v>1</v>
      </c>
      <c r="N1123" s="145" t="s">
        <v>42</v>
      </c>
      <c r="P1123" s="146">
        <f>O1123*H1123</f>
        <v>0</v>
      </c>
      <c r="Q1123" s="146">
        <v>4.4999999999999997E-3</v>
      </c>
      <c r="R1123" s="146">
        <f>Q1123*H1123</f>
        <v>1.0224</v>
      </c>
      <c r="S1123" s="146">
        <v>0</v>
      </c>
      <c r="T1123" s="147">
        <f>S1123*H1123</f>
        <v>0</v>
      </c>
      <c r="AR1123" s="148" t="s">
        <v>366</v>
      </c>
      <c r="AT1123" s="148" t="s">
        <v>266</v>
      </c>
      <c r="AU1123" s="148" t="s">
        <v>89</v>
      </c>
      <c r="AY1123" s="17" t="s">
        <v>264</v>
      </c>
      <c r="BE1123" s="149">
        <f>IF(N1123="základní",J1123,0)</f>
        <v>0</v>
      </c>
      <c r="BF1123" s="149">
        <f>IF(N1123="snížená",J1123,0)</f>
        <v>0</v>
      </c>
      <c r="BG1123" s="149">
        <f>IF(N1123="zákl. přenesená",J1123,0)</f>
        <v>0</v>
      </c>
      <c r="BH1123" s="149">
        <f>IF(N1123="sníž. přenesená",J1123,0)</f>
        <v>0</v>
      </c>
      <c r="BI1123" s="149">
        <f>IF(N1123="nulová",J1123,0)</f>
        <v>0</v>
      </c>
      <c r="BJ1123" s="17" t="s">
        <v>89</v>
      </c>
      <c r="BK1123" s="149">
        <f>ROUND(I1123*H1123,2)</f>
        <v>0</v>
      </c>
      <c r="BL1123" s="17" t="s">
        <v>366</v>
      </c>
      <c r="BM1123" s="148" t="s">
        <v>1744</v>
      </c>
    </row>
    <row r="1124" spans="2:65" s="1" customFormat="1" ht="11.25">
      <c r="B1124" s="32"/>
      <c r="D1124" s="150" t="s">
        <v>273</v>
      </c>
      <c r="F1124" s="151" t="s">
        <v>1745</v>
      </c>
      <c r="I1124" s="152"/>
      <c r="L1124" s="32"/>
      <c r="M1124" s="153"/>
      <c r="T1124" s="56"/>
      <c r="AT1124" s="17" t="s">
        <v>273</v>
      </c>
      <c r="AU1124" s="17" t="s">
        <v>89</v>
      </c>
    </row>
    <row r="1125" spans="2:65" s="1" customFormat="1" ht="16.5" customHeight="1">
      <c r="B1125" s="136"/>
      <c r="C1125" s="137" t="s">
        <v>1746</v>
      </c>
      <c r="D1125" s="137" t="s">
        <v>266</v>
      </c>
      <c r="E1125" s="138" t="s">
        <v>1747</v>
      </c>
      <c r="F1125" s="139" t="s">
        <v>1748</v>
      </c>
      <c r="G1125" s="140" t="s">
        <v>341</v>
      </c>
      <c r="H1125" s="141">
        <v>227.2</v>
      </c>
      <c r="I1125" s="142"/>
      <c r="J1125" s="143">
        <f>ROUND(I1125*H1125,2)</f>
        <v>0</v>
      </c>
      <c r="K1125" s="139" t="s">
        <v>270</v>
      </c>
      <c r="L1125" s="32"/>
      <c r="M1125" s="144" t="s">
        <v>1</v>
      </c>
      <c r="N1125" s="145" t="s">
        <v>42</v>
      </c>
      <c r="P1125" s="146">
        <f>O1125*H1125</f>
        <v>0</v>
      </c>
      <c r="Q1125" s="146">
        <v>2.9999999999999997E-4</v>
      </c>
      <c r="R1125" s="146">
        <f>Q1125*H1125</f>
        <v>6.8159999999999984E-2</v>
      </c>
      <c r="S1125" s="146">
        <v>0</v>
      </c>
      <c r="T1125" s="147">
        <f>S1125*H1125</f>
        <v>0</v>
      </c>
      <c r="AR1125" s="148" t="s">
        <v>366</v>
      </c>
      <c r="AT1125" s="148" t="s">
        <v>266</v>
      </c>
      <c r="AU1125" s="148" t="s">
        <v>89</v>
      </c>
      <c r="AY1125" s="17" t="s">
        <v>264</v>
      </c>
      <c r="BE1125" s="149">
        <f>IF(N1125="základní",J1125,0)</f>
        <v>0</v>
      </c>
      <c r="BF1125" s="149">
        <f>IF(N1125="snížená",J1125,0)</f>
        <v>0</v>
      </c>
      <c r="BG1125" s="149">
        <f>IF(N1125="zákl. přenesená",J1125,0)</f>
        <v>0</v>
      </c>
      <c r="BH1125" s="149">
        <f>IF(N1125="sníž. přenesená",J1125,0)</f>
        <v>0</v>
      </c>
      <c r="BI1125" s="149">
        <f>IF(N1125="nulová",J1125,0)</f>
        <v>0</v>
      </c>
      <c r="BJ1125" s="17" t="s">
        <v>89</v>
      </c>
      <c r="BK1125" s="149">
        <f>ROUND(I1125*H1125,2)</f>
        <v>0</v>
      </c>
      <c r="BL1125" s="17" t="s">
        <v>366</v>
      </c>
      <c r="BM1125" s="148" t="s">
        <v>1749</v>
      </c>
    </row>
    <row r="1126" spans="2:65" s="1" customFormat="1" ht="11.25">
      <c r="B1126" s="32"/>
      <c r="D1126" s="150" t="s">
        <v>273</v>
      </c>
      <c r="F1126" s="151" t="s">
        <v>1750</v>
      </c>
      <c r="I1126" s="152"/>
      <c r="L1126" s="32"/>
      <c r="M1126" s="153"/>
      <c r="T1126" s="56"/>
      <c r="AT1126" s="17" t="s">
        <v>273</v>
      </c>
      <c r="AU1126" s="17" t="s">
        <v>89</v>
      </c>
    </row>
    <row r="1127" spans="2:65" s="1" customFormat="1" ht="29.25">
      <c r="B1127" s="32"/>
      <c r="D1127" s="154" t="s">
        <v>275</v>
      </c>
      <c r="F1127" s="155" t="s">
        <v>1751</v>
      </c>
      <c r="I1127" s="152"/>
      <c r="L1127" s="32"/>
      <c r="M1127" s="153"/>
      <c r="T1127" s="56"/>
      <c r="AT1127" s="17" t="s">
        <v>275</v>
      </c>
      <c r="AU1127" s="17" t="s">
        <v>89</v>
      </c>
    </row>
    <row r="1128" spans="2:65" s="12" customFormat="1" ht="11.25">
      <c r="B1128" s="156"/>
      <c r="D1128" s="154" t="s">
        <v>277</v>
      </c>
      <c r="E1128" s="157" t="s">
        <v>1</v>
      </c>
      <c r="F1128" s="158" t="s">
        <v>878</v>
      </c>
      <c r="H1128" s="159">
        <v>64.900000000000006</v>
      </c>
      <c r="I1128" s="160"/>
      <c r="L1128" s="156"/>
      <c r="M1128" s="161"/>
      <c r="T1128" s="162"/>
      <c r="AT1128" s="157" t="s">
        <v>277</v>
      </c>
      <c r="AU1128" s="157" t="s">
        <v>89</v>
      </c>
      <c r="AV1128" s="12" t="s">
        <v>89</v>
      </c>
      <c r="AW1128" s="12" t="s">
        <v>32</v>
      </c>
      <c r="AX1128" s="12" t="s">
        <v>76</v>
      </c>
      <c r="AY1128" s="157" t="s">
        <v>264</v>
      </c>
    </row>
    <row r="1129" spans="2:65" s="12" customFormat="1" ht="11.25">
      <c r="B1129" s="156"/>
      <c r="D1129" s="154" t="s">
        <v>277</v>
      </c>
      <c r="E1129" s="157" t="s">
        <v>1</v>
      </c>
      <c r="F1129" s="158" t="s">
        <v>879</v>
      </c>
      <c r="H1129" s="159">
        <v>162.30000000000001</v>
      </c>
      <c r="I1129" s="160"/>
      <c r="L1129" s="156"/>
      <c r="M1129" s="161"/>
      <c r="T1129" s="162"/>
      <c r="AT1129" s="157" t="s">
        <v>277</v>
      </c>
      <c r="AU1129" s="157" t="s">
        <v>89</v>
      </c>
      <c r="AV1129" s="12" t="s">
        <v>89</v>
      </c>
      <c r="AW1129" s="12" t="s">
        <v>32</v>
      </c>
      <c r="AX1129" s="12" t="s">
        <v>76</v>
      </c>
      <c r="AY1129" s="157" t="s">
        <v>264</v>
      </c>
    </row>
    <row r="1130" spans="2:65" s="13" customFormat="1" ht="11.25">
      <c r="B1130" s="163"/>
      <c r="D1130" s="154" t="s">
        <v>277</v>
      </c>
      <c r="E1130" s="164" t="s">
        <v>1</v>
      </c>
      <c r="F1130" s="165" t="s">
        <v>279</v>
      </c>
      <c r="H1130" s="166">
        <v>227.2</v>
      </c>
      <c r="I1130" s="167"/>
      <c r="L1130" s="163"/>
      <c r="M1130" s="168"/>
      <c r="T1130" s="169"/>
      <c r="AT1130" s="164" t="s">
        <v>277</v>
      </c>
      <c r="AU1130" s="164" t="s">
        <v>89</v>
      </c>
      <c r="AV1130" s="13" t="s">
        <v>271</v>
      </c>
      <c r="AW1130" s="13" t="s">
        <v>32</v>
      </c>
      <c r="AX1130" s="13" t="s">
        <v>83</v>
      </c>
      <c r="AY1130" s="164" t="s">
        <v>264</v>
      </c>
    </row>
    <row r="1131" spans="2:65" s="1" customFormat="1" ht="16.5" customHeight="1">
      <c r="B1131" s="136"/>
      <c r="C1131" s="176" t="s">
        <v>1752</v>
      </c>
      <c r="D1131" s="176" t="s">
        <v>310</v>
      </c>
      <c r="E1131" s="177" t="s">
        <v>1753</v>
      </c>
      <c r="F1131" s="178" t="s">
        <v>1754</v>
      </c>
      <c r="G1131" s="179" t="s">
        <v>341</v>
      </c>
      <c r="H1131" s="180">
        <v>249.92</v>
      </c>
      <c r="I1131" s="181"/>
      <c r="J1131" s="182">
        <f>ROUND(I1131*H1131,2)</f>
        <v>0</v>
      </c>
      <c r="K1131" s="178" t="s">
        <v>313</v>
      </c>
      <c r="L1131" s="183"/>
      <c r="M1131" s="184" t="s">
        <v>1</v>
      </c>
      <c r="N1131" s="185" t="s">
        <v>42</v>
      </c>
      <c r="P1131" s="146">
        <f>O1131*H1131</f>
        <v>0</v>
      </c>
      <c r="Q1131" s="146">
        <v>2.8700000000000002E-3</v>
      </c>
      <c r="R1131" s="146">
        <f>Q1131*H1131</f>
        <v>0.71727039999999997</v>
      </c>
      <c r="S1131" s="146">
        <v>0</v>
      </c>
      <c r="T1131" s="147">
        <f>S1131*H1131</f>
        <v>0</v>
      </c>
      <c r="AR1131" s="148" t="s">
        <v>468</v>
      </c>
      <c r="AT1131" s="148" t="s">
        <v>310</v>
      </c>
      <c r="AU1131" s="148" t="s">
        <v>89</v>
      </c>
      <c r="AY1131" s="17" t="s">
        <v>264</v>
      </c>
      <c r="BE1131" s="149">
        <f>IF(N1131="základní",J1131,0)</f>
        <v>0</v>
      </c>
      <c r="BF1131" s="149">
        <f>IF(N1131="snížená",J1131,0)</f>
        <v>0</v>
      </c>
      <c r="BG1131" s="149">
        <f>IF(N1131="zákl. přenesená",J1131,0)</f>
        <v>0</v>
      </c>
      <c r="BH1131" s="149">
        <f>IF(N1131="sníž. přenesená",J1131,0)</f>
        <v>0</v>
      </c>
      <c r="BI1131" s="149">
        <f>IF(N1131="nulová",J1131,0)</f>
        <v>0</v>
      </c>
      <c r="BJ1131" s="17" t="s">
        <v>89</v>
      </c>
      <c r="BK1131" s="149">
        <f>ROUND(I1131*H1131,2)</f>
        <v>0</v>
      </c>
      <c r="BL1131" s="17" t="s">
        <v>366</v>
      </c>
      <c r="BM1131" s="148" t="s">
        <v>1755</v>
      </c>
    </row>
    <row r="1132" spans="2:65" s="1" customFormat="1" ht="68.25">
      <c r="B1132" s="32"/>
      <c r="D1132" s="154" t="s">
        <v>275</v>
      </c>
      <c r="F1132" s="155" t="s">
        <v>1702</v>
      </c>
      <c r="I1132" s="152"/>
      <c r="L1132" s="32"/>
      <c r="M1132" s="153"/>
      <c r="T1132" s="56"/>
      <c r="AT1132" s="17" t="s">
        <v>275</v>
      </c>
      <c r="AU1132" s="17" t="s">
        <v>89</v>
      </c>
    </row>
    <row r="1133" spans="2:65" s="12" customFormat="1" ht="11.25">
      <c r="B1133" s="156"/>
      <c r="D1133" s="154" t="s">
        <v>277</v>
      </c>
      <c r="F1133" s="158" t="s">
        <v>1756</v>
      </c>
      <c r="H1133" s="159">
        <v>249.92</v>
      </c>
      <c r="I1133" s="160"/>
      <c r="L1133" s="156"/>
      <c r="M1133" s="161"/>
      <c r="T1133" s="162"/>
      <c r="AT1133" s="157" t="s">
        <v>277</v>
      </c>
      <c r="AU1133" s="157" t="s">
        <v>89</v>
      </c>
      <c r="AV1133" s="12" t="s">
        <v>89</v>
      </c>
      <c r="AW1133" s="12" t="s">
        <v>3</v>
      </c>
      <c r="AX1133" s="12" t="s">
        <v>83</v>
      </c>
      <c r="AY1133" s="157" t="s">
        <v>264</v>
      </c>
    </row>
    <row r="1134" spans="2:65" s="1" customFormat="1" ht="16.5" customHeight="1">
      <c r="B1134" s="136"/>
      <c r="C1134" s="137" t="s">
        <v>1757</v>
      </c>
      <c r="D1134" s="137" t="s">
        <v>266</v>
      </c>
      <c r="E1134" s="138" t="s">
        <v>1758</v>
      </c>
      <c r="F1134" s="139" t="s">
        <v>1759</v>
      </c>
      <c r="G1134" s="140" t="s">
        <v>341</v>
      </c>
      <c r="H1134" s="141">
        <v>227.2</v>
      </c>
      <c r="I1134" s="142"/>
      <c r="J1134" s="143">
        <f>ROUND(I1134*H1134,2)</f>
        <v>0</v>
      </c>
      <c r="K1134" s="139" t="s">
        <v>313</v>
      </c>
      <c r="L1134" s="32"/>
      <c r="M1134" s="144" t="s">
        <v>1</v>
      </c>
      <c r="N1134" s="145" t="s">
        <v>42</v>
      </c>
      <c r="P1134" s="146">
        <f>O1134*H1134</f>
        <v>0</v>
      </c>
      <c r="Q1134" s="146">
        <v>2.0000000000000002E-5</v>
      </c>
      <c r="R1134" s="146">
        <f>Q1134*H1134</f>
        <v>4.5440000000000003E-3</v>
      </c>
      <c r="S1134" s="146">
        <v>0</v>
      </c>
      <c r="T1134" s="147">
        <f>S1134*H1134</f>
        <v>0</v>
      </c>
      <c r="AR1134" s="148" t="s">
        <v>366</v>
      </c>
      <c r="AT1134" s="148" t="s">
        <v>266</v>
      </c>
      <c r="AU1134" s="148" t="s">
        <v>89</v>
      </c>
      <c r="AY1134" s="17" t="s">
        <v>264</v>
      </c>
      <c r="BE1134" s="149">
        <f>IF(N1134="základní",J1134,0)</f>
        <v>0</v>
      </c>
      <c r="BF1134" s="149">
        <f>IF(N1134="snížená",J1134,0)</f>
        <v>0</v>
      </c>
      <c r="BG1134" s="149">
        <f>IF(N1134="zákl. přenesená",J1134,0)</f>
        <v>0</v>
      </c>
      <c r="BH1134" s="149">
        <f>IF(N1134="sníž. přenesená",J1134,0)</f>
        <v>0</v>
      </c>
      <c r="BI1134" s="149">
        <f>IF(N1134="nulová",J1134,0)</f>
        <v>0</v>
      </c>
      <c r="BJ1134" s="17" t="s">
        <v>89</v>
      </c>
      <c r="BK1134" s="149">
        <f>ROUND(I1134*H1134,2)</f>
        <v>0</v>
      </c>
      <c r="BL1134" s="17" t="s">
        <v>366</v>
      </c>
      <c r="BM1134" s="148" t="s">
        <v>1760</v>
      </c>
    </row>
    <row r="1135" spans="2:65" s="1" customFormat="1" ht="68.25">
      <c r="B1135" s="32"/>
      <c r="D1135" s="154" t="s">
        <v>275</v>
      </c>
      <c r="F1135" s="155" t="s">
        <v>1761</v>
      </c>
      <c r="I1135" s="152"/>
      <c r="L1135" s="32"/>
      <c r="M1135" s="153"/>
      <c r="T1135" s="56"/>
      <c r="AT1135" s="17" t="s">
        <v>275</v>
      </c>
      <c r="AU1135" s="17" t="s">
        <v>89</v>
      </c>
    </row>
    <row r="1136" spans="2:65" s="1" customFormat="1" ht="21.75" customHeight="1">
      <c r="B1136" s="136"/>
      <c r="C1136" s="137" t="s">
        <v>1762</v>
      </c>
      <c r="D1136" s="137" t="s">
        <v>266</v>
      </c>
      <c r="E1136" s="138" t="s">
        <v>1763</v>
      </c>
      <c r="F1136" s="139" t="s">
        <v>1764</v>
      </c>
      <c r="G1136" s="140" t="s">
        <v>319</v>
      </c>
      <c r="H1136" s="141">
        <v>1.819</v>
      </c>
      <c r="I1136" s="142"/>
      <c r="J1136" s="143">
        <f>ROUND(I1136*H1136,2)</f>
        <v>0</v>
      </c>
      <c r="K1136" s="139" t="s">
        <v>270</v>
      </c>
      <c r="L1136" s="32"/>
      <c r="M1136" s="144" t="s">
        <v>1</v>
      </c>
      <c r="N1136" s="145" t="s">
        <v>42</v>
      </c>
      <c r="P1136" s="146">
        <f>O1136*H1136</f>
        <v>0</v>
      </c>
      <c r="Q1136" s="146">
        <v>0</v>
      </c>
      <c r="R1136" s="146">
        <f>Q1136*H1136</f>
        <v>0</v>
      </c>
      <c r="S1136" s="146">
        <v>0</v>
      </c>
      <c r="T1136" s="147">
        <f>S1136*H1136</f>
        <v>0</v>
      </c>
      <c r="AR1136" s="148" t="s">
        <v>366</v>
      </c>
      <c r="AT1136" s="148" t="s">
        <v>266</v>
      </c>
      <c r="AU1136" s="148" t="s">
        <v>89</v>
      </c>
      <c r="AY1136" s="17" t="s">
        <v>264</v>
      </c>
      <c r="BE1136" s="149">
        <f>IF(N1136="základní",J1136,0)</f>
        <v>0</v>
      </c>
      <c r="BF1136" s="149">
        <f>IF(N1136="snížená",J1136,0)</f>
        <v>0</v>
      </c>
      <c r="BG1136" s="149">
        <f>IF(N1136="zákl. přenesená",J1136,0)</f>
        <v>0</v>
      </c>
      <c r="BH1136" s="149">
        <f>IF(N1136="sníž. přenesená",J1136,0)</f>
        <v>0</v>
      </c>
      <c r="BI1136" s="149">
        <f>IF(N1136="nulová",J1136,0)</f>
        <v>0</v>
      </c>
      <c r="BJ1136" s="17" t="s">
        <v>89</v>
      </c>
      <c r="BK1136" s="149">
        <f>ROUND(I1136*H1136,2)</f>
        <v>0</v>
      </c>
      <c r="BL1136" s="17" t="s">
        <v>366</v>
      </c>
      <c r="BM1136" s="148" t="s">
        <v>1765</v>
      </c>
    </row>
    <row r="1137" spans="2:65" s="1" customFormat="1" ht="11.25">
      <c r="B1137" s="32"/>
      <c r="D1137" s="150" t="s">
        <v>273</v>
      </c>
      <c r="F1137" s="151" t="s">
        <v>1766</v>
      </c>
      <c r="I1137" s="152"/>
      <c r="L1137" s="32"/>
      <c r="M1137" s="153"/>
      <c r="T1137" s="56"/>
      <c r="AT1137" s="17" t="s">
        <v>273</v>
      </c>
      <c r="AU1137" s="17" t="s">
        <v>89</v>
      </c>
    </row>
    <row r="1138" spans="2:65" s="11" customFormat="1" ht="22.9" customHeight="1">
      <c r="B1138" s="124"/>
      <c r="D1138" s="125" t="s">
        <v>75</v>
      </c>
      <c r="E1138" s="134" t="s">
        <v>1767</v>
      </c>
      <c r="F1138" s="134" t="s">
        <v>1768</v>
      </c>
      <c r="I1138" s="127"/>
      <c r="J1138" s="135">
        <f>BK1138</f>
        <v>0</v>
      </c>
      <c r="L1138" s="124"/>
      <c r="M1138" s="129"/>
      <c r="P1138" s="130">
        <f>SUM(P1139:P1163)</f>
        <v>0</v>
      </c>
      <c r="R1138" s="130">
        <f>SUM(R1139:R1163)</f>
        <v>3.7046282400000003</v>
      </c>
      <c r="T1138" s="131">
        <f>SUM(T1139:T1163)</f>
        <v>0</v>
      </c>
      <c r="AR1138" s="125" t="s">
        <v>89</v>
      </c>
      <c r="AT1138" s="132" t="s">
        <v>75</v>
      </c>
      <c r="AU1138" s="132" t="s">
        <v>83</v>
      </c>
      <c r="AY1138" s="125" t="s">
        <v>264</v>
      </c>
      <c r="BK1138" s="133">
        <f>SUM(BK1139:BK1163)</f>
        <v>0</v>
      </c>
    </row>
    <row r="1139" spans="2:65" s="1" customFormat="1" ht="16.5" customHeight="1">
      <c r="B1139" s="136"/>
      <c r="C1139" s="137" t="s">
        <v>1769</v>
      </c>
      <c r="D1139" s="137" t="s">
        <v>266</v>
      </c>
      <c r="E1139" s="138" t="s">
        <v>1770</v>
      </c>
      <c r="F1139" s="139" t="s">
        <v>1771</v>
      </c>
      <c r="G1139" s="140" t="s">
        <v>341</v>
      </c>
      <c r="H1139" s="141">
        <v>145.833</v>
      </c>
      <c r="I1139" s="142"/>
      <c r="J1139" s="143">
        <f>ROUND(I1139*H1139,2)</f>
        <v>0</v>
      </c>
      <c r="K1139" s="139" t="s">
        <v>270</v>
      </c>
      <c r="L1139" s="32"/>
      <c r="M1139" s="144" t="s">
        <v>1</v>
      </c>
      <c r="N1139" s="145" t="s">
        <v>42</v>
      </c>
      <c r="P1139" s="146">
        <f>O1139*H1139</f>
        <v>0</v>
      </c>
      <c r="Q1139" s="146">
        <v>2.9999999999999997E-4</v>
      </c>
      <c r="R1139" s="146">
        <f>Q1139*H1139</f>
        <v>4.3749899999999994E-2</v>
      </c>
      <c r="S1139" s="146">
        <v>0</v>
      </c>
      <c r="T1139" s="147">
        <f>S1139*H1139</f>
        <v>0</v>
      </c>
      <c r="AR1139" s="148" t="s">
        <v>366</v>
      </c>
      <c r="AT1139" s="148" t="s">
        <v>266</v>
      </c>
      <c r="AU1139" s="148" t="s">
        <v>89</v>
      </c>
      <c r="AY1139" s="17" t="s">
        <v>264</v>
      </c>
      <c r="BE1139" s="149">
        <f>IF(N1139="základní",J1139,0)</f>
        <v>0</v>
      </c>
      <c r="BF1139" s="149">
        <f>IF(N1139="snížená",J1139,0)</f>
        <v>0</v>
      </c>
      <c r="BG1139" s="149">
        <f>IF(N1139="zákl. přenesená",J1139,0)</f>
        <v>0</v>
      </c>
      <c r="BH1139" s="149">
        <f>IF(N1139="sníž. přenesená",J1139,0)</f>
        <v>0</v>
      </c>
      <c r="BI1139" s="149">
        <f>IF(N1139="nulová",J1139,0)</f>
        <v>0</v>
      </c>
      <c r="BJ1139" s="17" t="s">
        <v>89</v>
      </c>
      <c r="BK1139" s="149">
        <f>ROUND(I1139*H1139,2)</f>
        <v>0</v>
      </c>
      <c r="BL1139" s="17" t="s">
        <v>366</v>
      </c>
      <c r="BM1139" s="148" t="s">
        <v>1772</v>
      </c>
    </row>
    <row r="1140" spans="2:65" s="1" customFormat="1" ht="11.25">
      <c r="B1140" s="32"/>
      <c r="D1140" s="150" t="s">
        <v>273</v>
      </c>
      <c r="F1140" s="151" t="s">
        <v>1773</v>
      </c>
      <c r="I1140" s="152"/>
      <c r="L1140" s="32"/>
      <c r="M1140" s="153"/>
      <c r="T1140" s="56"/>
      <c r="AT1140" s="17" t="s">
        <v>273</v>
      </c>
      <c r="AU1140" s="17" t="s">
        <v>89</v>
      </c>
    </row>
    <row r="1141" spans="2:65" s="1" customFormat="1" ht="16.5" customHeight="1">
      <c r="B1141" s="136"/>
      <c r="C1141" s="137" t="s">
        <v>1774</v>
      </c>
      <c r="D1141" s="137" t="s">
        <v>266</v>
      </c>
      <c r="E1141" s="138" t="s">
        <v>1775</v>
      </c>
      <c r="F1141" s="139" t="s">
        <v>1776</v>
      </c>
      <c r="G1141" s="140" t="s">
        <v>341</v>
      </c>
      <c r="H1141" s="141">
        <v>145.833</v>
      </c>
      <c r="I1141" s="142"/>
      <c r="J1141" s="143">
        <f>ROUND(I1141*H1141,2)</f>
        <v>0</v>
      </c>
      <c r="K1141" s="139" t="s">
        <v>270</v>
      </c>
      <c r="L1141" s="32"/>
      <c r="M1141" s="144" t="s">
        <v>1</v>
      </c>
      <c r="N1141" s="145" t="s">
        <v>42</v>
      </c>
      <c r="P1141" s="146">
        <f>O1141*H1141</f>
        <v>0</v>
      </c>
      <c r="Q1141" s="146">
        <v>1.5E-3</v>
      </c>
      <c r="R1141" s="146">
        <f>Q1141*H1141</f>
        <v>0.21874950000000001</v>
      </c>
      <c r="S1141" s="146">
        <v>0</v>
      </c>
      <c r="T1141" s="147">
        <f>S1141*H1141</f>
        <v>0</v>
      </c>
      <c r="AR1141" s="148" t="s">
        <v>366</v>
      </c>
      <c r="AT1141" s="148" t="s">
        <v>266</v>
      </c>
      <c r="AU1141" s="148" t="s">
        <v>89</v>
      </c>
      <c r="AY1141" s="17" t="s">
        <v>264</v>
      </c>
      <c r="BE1141" s="149">
        <f>IF(N1141="základní",J1141,0)</f>
        <v>0</v>
      </c>
      <c r="BF1141" s="149">
        <f>IF(N1141="snížená",J1141,0)</f>
        <v>0</v>
      </c>
      <c r="BG1141" s="149">
        <f>IF(N1141="zákl. přenesená",J1141,0)</f>
        <v>0</v>
      </c>
      <c r="BH1141" s="149">
        <f>IF(N1141="sníž. přenesená",J1141,0)</f>
        <v>0</v>
      </c>
      <c r="BI1141" s="149">
        <f>IF(N1141="nulová",J1141,0)</f>
        <v>0</v>
      </c>
      <c r="BJ1141" s="17" t="s">
        <v>89</v>
      </c>
      <c r="BK1141" s="149">
        <f>ROUND(I1141*H1141,2)</f>
        <v>0</v>
      </c>
      <c r="BL1141" s="17" t="s">
        <v>366</v>
      </c>
      <c r="BM1141" s="148" t="s">
        <v>1777</v>
      </c>
    </row>
    <row r="1142" spans="2:65" s="1" customFormat="1" ht="11.25">
      <c r="B1142" s="32"/>
      <c r="D1142" s="150" t="s">
        <v>273</v>
      </c>
      <c r="F1142" s="151" t="s">
        <v>1778</v>
      </c>
      <c r="I1142" s="152"/>
      <c r="L1142" s="32"/>
      <c r="M1142" s="153"/>
      <c r="T1142" s="56"/>
      <c r="AT1142" s="17" t="s">
        <v>273</v>
      </c>
      <c r="AU1142" s="17" t="s">
        <v>89</v>
      </c>
    </row>
    <row r="1143" spans="2:65" s="1" customFormat="1" ht="19.5">
      <c r="B1143" s="32"/>
      <c r="D1143" s="154" t="s">
        <v>275</v>
      </c>
      <c r="F1143" s="155" t="s">
        <v>1779</v>
      </c>
      <c r="I1143" s="152"/>
      <c r="L1143" s="32"/>
      <c r="M1143" s="153"/>
      <c r="T1143" s="56"/>
      <c r="AT1143" s="17" t="s">
        <v>275</v>
      </c>
      <c r="AU1143" s="17" t="s">
        <v>89</v>
      </c>
    </row>
    <row r="1144" spans="2:65" s="1" customFormat="1" ht="16.5" customHeight="1">
      <c r="B1144" s="136"/>
      <c r="C1144" s="137" t="s">
        <v>1780</v>
      </c>
      <c r="D1144" s="137" t="s">
        <v>266</v>
      </c>
      <c r="E1144" s="138" t="s">
        <v>1781</v>
      </c>
      <c r="F1144" s="139" t="s">
        <v>1782</v>
      </c>
      <c r="G1144" s="140" t="s">
        <v>428</v>
      </c>
      <c r="H1144" s="141">
        <v>60.39</v>
      </c>
      <c r="I1144" s="142"/>
      <c r="J1144" s="143">
        <f>ROUND(I1144*H1144,2)</f>
        <v>0</v>
      </c>
      <c r="K1144" s="139" t="s">
        <v>270</v>
      </c>
      <c r="L1144" s="32"/>
      <c r="M1144" s="144" t="s">
        <v>1</v>
      </c>
      <c r="N1144" s="145" t="s">
        <v>42</v>
      </c>
      <c r="P1144" s="146">
        <f>O1144*H1144</f>
        <v>0</v>
      </c>
      <c r="Q1144" s="146">
        <v>1.42E-3</v>
      </c>
      <c r="R1144" s="146">
        <f>Q1144*H1144</f>
        <v>8.5753800000000005E-2</v>
      </c>
      <c r="S1144" s="146">
        <v>0</v>
      </c>
      <c r="T1144" s="147">
        <f>S1144*H1144</f>
        <v>0</v>
      </c>
      <c r="AR1144" s="148" t="s">
        <v>366</v>
      </c>
      <c r="AT1144" s="148" t="s">
        <v>266</v>
      </c>
      <c r="AU1144" s="148" t="s">
        <v>89</v>
      </c>
      <c r="AY1144" s="17" t="s">
        <v>264</v>
      </c>
      <c r="BE1144" s="149">
        <f>IF(N1144="základní",J1144,0)</f>
        <v>0</v>
      </c>
      <c r="BF1144" s="149">
        <f>IF(N1144="snížená",J1144,0)</f>
        <v>0</v>
      </c>
      <c r="BG1144" s="149">
        <f>IF(N1144="zákl. přenesená",J1144,0)</f>
        <v>0</v>
      </c>
      <c r="BH1144" s="149">
        <f>IF(N1144="sníž. přenesená",J1144,0)</f>
        <v>0</v>
      </c>
      <c r="BI1144" s="149">
        <f>IF(N1144="nulová",J1144,0)</f>
        <v>0</v>
      </c>
      <c r="BJ1144" s="17" t="s">
        <v>89</v>
      </c>
      <c r="BK1144" s="149">
        <f>ROUND(I1144*H1144,2)</f>
        <v>0</v>
      </c>
      <c r="BL1144" s="17" t="s">
        <v>366</v>
      </c>
      <c r="BM1144" s="148" t="s">
        <v>1783</v>
      </c>
    </row>
    <row r="1145" spans="2:65" s="1" customFormat="1" ht="11.25">
      <c r="B1145" s="32"/>
      <c r="D1145" s="150" t="s">
        <v>273</v>
      </c>
      <c r="F1145" s="151" t="s">
        <v>1784</v>
      </c>
      <c r="I1145" s="152"/>
      <c r="L1145" s="32"/>
      <c r="M1145" s="153"/>
      <c r="T1145" s="56"/>
      <c r="AT1145" s="17" t="s">
        <v>273</v>
      </c>
      <c r="AU1145" s="17" t="s">
        <v>89</v>
      </c>
    </row>
    <row r="1146" spans="2:65" s="12" customFormat="1" ht="11.25">
      <c r="B1146" s="156"/>
      <c r="D1146" s="154" t="s">
        <v>277</v>
      </c>
      <c r="E1146" s="157" t="s">
        <v>1</v>
      </c>
      <c r="F1146" s="158" t="s">
        <v>1785</v>
      </c>
      <c r="H1146" s="159">
        <v>60.39</v>
      </c>
      <c r="I1146" s="160"/>
      <c r="L1146" s="156"/>
      <c r="M1146" s="161"/>
      <c r="T1146" s="162"/>
      <c r="AT1146" s="157" t="s">
        <v>277</v>
      </c>
      <c r="AU1146" s="157" t="s">
        <v>89</v>
      </c>
      <c r="AV1146" s="12" t="s">
        <v>89</v>
      </c>
      <c r="AW1146" s="12" t="s">
        <v>32</v>
      </c>
      <c r="AX1146" s="12" t="s">
        <v>76</v>
      </c>
      <c r="AY1146" s="157" t="s">
        <v>264</v>
      </c>
    </row>
    <row r="1147" spans="2:65" s="13" customFormat="1" ht="11.25">
      <c r="B1147" s="163"/>
      <c r="D1147" s="154" t="s">
        <v>277</v>
      </c>
      <c r="E1147" s="164" t="s">
        <v>1</v>
      </c>
      <c r="F1147" s="165" t="s">
        <v>279</v>
      </c>
      <c r="H1147" s="166">
        <v>60.39</v>
      </c>
      <c r="I1147" s="167"/>
      <c r="L1147" s="163"/>
      <c r="M1147" s="168"/>
      <c r="T1147" s="169"/>
      <c r="AT1147" s="164" t="s">
        <v>277</v>
      </c>
      <c r="AU1147" s="164" t="s">
        <v>89</v>
      </c>
      <c r="AV1147" s="13" t="s">
        <v>271</v>
      </c>
      <c r="AW1147" s="13" t="s">
        <v>32</v>
      </c>
      <c r="AX1147" s="13" t="s">
        <v>83</v>
      </c>
      <c r="AY1147" s="164" t="s">
        <v>264</v>
      </c>
    </row>
    <row r="1148" spans="2:65" s="1" customFormat="1" ht="21.75" customHeight="1">
      <c r="B1148" s="136"/>
      <c r="C1148" s="137" t="s">
        <v>1786</v>
      </c>
      <c r="D1148" s="137" t="s">
        <v>266</v>
      </c>
      <c r="E1148" s="138" t="s">
        <v>1787</v>
      </c>
      <c r="F1148" s="139" t="s">
        <v>1788</v>
      </c>
      <c r="G1148" s="140" t="s">
        <v>341</v>
      </c>
      <c r="H1148" s="141">
        <v>145.833</v>
      </c>
      <c r="I1148" s="142"/>
      <c r="J1148" s="143">
        <f>ROUND(I1148*H1148,2)</f>
        <v>0</v>
      </c>
      <c r="K1148" s="139" t="s">
        <v>270</v>
      </c>
      <c r="L1148" s="32"/>
      <c r="M1148" s="144" t="s">
        <v>1</v>
      </c>
      <c r="N1148" s="145" t="s">
        <v>42</v>
      </c>
      <c r="P1148" s="146">
        <f>O1148*H1148</f>
        <v>0</v>
      </c>
      <c r="Q1148" s="146">
        <v>9.0900000000000009E-3</v>
      </c>
      <c r="R1148" s="146">
        <f>Q1148*H1148</f>
        <v>1.32562197</v>
      </c>
      <c r="S1148" s="146">
        <v>0</v>
      </c>
      <c r="T1148" s="147">
        <f>S1148*H1148</f>
        <v>0</v>
      </c>
      <c r="AR1148" s="148" t="s">
        <v>366</v>
      </c>
      <c r="AT1148" s="148" t="s">
        <v>266</v>
      </c>
      <c r="AU1148" s="148" t="s">
        <v>89</v>
      </c>
      <c r="AY1148" s="17" t="s">
        <v>264</v>
      </c>
      <c r="BE1148" s="149">
        <f>IF(N1148="základní",J1148,0)</f>
        <v>0</v>
      </c>
      <c r="BF1148" s="149">
        <f>IF(N1148="snížená",J1148,0)</f>
        <v>0</v>
      </c>
      <c r="BG1148" s="149">
        <f>IF(N1148="zákl. přenesená",J1148,0)</f>
        <v>0</v>
      </c>
      <c r="BH1148" s="149">
        <f>IF(N1148="sníž. přenesená",J1148,0)</f>
        <v>0</v>
      </c>
      <c r="BI1148" s="149">
        <f>IF(N1148="nulová",J1148,0)</f>
        <v>0</v>
      </c>
      <c r="BJ1148" s="17" t="s">
        <v>89</v>
      </c>
      <c r="BK1148" s="149">
        <f>ROUND(I1148*H1148,2)</f>
        <v>0</v>
      </c>
      <c r="BL1148" s="17" t="s">
        <v>366</v>
      </c>
      <c r="BM1148" s="148" t="s">
        <v>1789</v>
      </c>
    </row>
    <row r="1149" spans="2:65" s="1" customFormat="1" ht="11.25">
      <c r="B1149" s="32"/>
      <c r="D1149" s="150" t="s">
        <v>273</v>
      </c>
      <c r="F1149" s="151" t="s">
        <v>1790</v>
      </c>
      <c r="I1149" s="152"/>
      <c r="L1149" s="32"/>
      <c r="M1149" s="153"/>
      <c r="T1149" s="56"/>
      <c r="AT1149" s="17" t="s">
        <v>273</v>
      </c>
      <c r="AU1149" s="17" t="s">
        <v>89</v>
      </c>
    </row>
    <row r="1150" spans="2:65" s="1" customFormat="1" ht="39">
      <c r="B1150" s="32"/>
      <c r="D1150" s="154" t="s">
        <v>275</v>
      </c>
      <c r="F1150" s="155" t="s">
        <v>1791</v>
      </c>
      <c r="I1150" s="152"/>
      <c r="L1150" s="32"/>
      <c r="M1150" s="153"/>
      <c r="T1150" s="56"/>
      <c r="AT1150" s="17" t="s">
        <v>275</v>
      </c>
      <c r="AU1150" s="17" t="s">
        <v>89</v>
      </c>
    </row>
    <row r="1151" spans="2:65" s="12" customFormat="1" ht="11.25">
      <c r="B1151" s="156"/>
      <c r="D1151" s="154" t="s">
        <v>277</v>
      </c>
      <c r="E1151" s="157" t="s">
        <v>1</v>
      </c>
      <c r="F1151" s="158" t="s">
        <v>1792</v>
      </c>
      <c r="H1151" s="159">
        <v>158.43299999999999</v>
      </c>
      <c r="I1151" s="160"/>
      <c r="L1151" s="156"/>
      <c r="M1151" s="161"/>
      <c r="T1151" s="162"/>
      <c r="AT1151" s="157" t="s">
        <v>277</v>
      </c>
      <c r="AU1151" s="157" t="s">
        <v>89</v>
      </c>
      <c r="AV1151" s="12" t="s">
        <v>89</v>
      </c>
      <c r="AW1151" s="12" t="s">
        <v>32</v>
      </c>
      <c r="AX1151" s="12" t="s">
        <v>76</v>
      </c>
      <c r="AY1151" s="157" t="s">
        <v>264</v>
      </c>
    </row>
    <row r="1152" spans="2:65" s="12" customFormat="1" ht="11.25">
      <c r="B1152" s="156"/>
      <c r="D1152" s="154" t="s">
        <v>277</v>
      </c>
      <c r="E1152" s="157" t="s">
        <v>1</v>
      </c>
      <c r="F1152" s="158" t="s">
        <v>1793</v>
      </c>
      <c r="H1152" s="159">
        <v>-12.6</v>
      </c>
      <c r="I1152" s="160"/>
      <c r="L1152" s="156"/>
      <c r="M1152" s="161"/>
      <c r="T1152" s="162"/>
      <c r="AT1152" s="157" t="s">
        <v>277</v>
      </c>
      <c r="AU1152" s="157" t="s">
        <v>89</v>
      </c>
      <c r="AV1152" s="12" t="s">
        <v>89</v>
      </c>
      <c r="AW1152" s="12" t="s">
        <v>32</v>
      </c>
      <c r="AX1152" s="12" t="s">
        <v>76</v>
      </c>
      <c r="AY1152" s="157" t="s">
        <v>264</v>
      </c>
    </row>
    <row r="1153" spans="2:65" s="13" customFormat="1" ht="11.25">
      <c r="B1153" s="163"/>
      <c r="D1153" s="154" t="s">
        <v>277</v>
      </c>
      <c r="E1153" s="164" t="s">
        <v>1</v>
      </c>
      <c r="F1153" s="165" t="s">
        <v>279</v>
      </c>
      <c r="H1153" s="166">
        <v>145.833</v>
      </c>
      <c r="I1153" s="167"/>
      <c r="L1153" s="163"/>
      <c r="M1153" s="168"/>
      <c r="T1153" s="169"/>
      <c r="AT1153" s="164" t="s">
        <v>277</v>
      </c>
      <c r="AU1153" s="164" t="s">
        <v>89</v>
      </c>
      <c r="AV1153" s="13" t="s">
        <v>271</v>
      </c>
      <c r="AW1153" s="13" t="s">
        <v>32</v>
      </c>
      <c r="AX1153" s="13" t="s">
        <v>83</v>
      </c>
      <c r="AY1153" s="164" t="s">
        <v>264</v>
      </c>
    </row>
    <row r="1154" spans="2:65" s="1" customFormat="1" ht="16.5" customHeight="1">
      <c r="B1154" s="136"/>
      <c r="C1154" s="176" t="s">
        <v>1794</v>
      </c>
      <c r="D1154" s="176" t="s">
        <v>310</v>
      </c>
      <c r="E1154" s="177" t="s">
        <v>1795</v>
      </c>
      <c r="F1154" s="178" t="s">
        <v>1796</v>
      </c>
      <c r="G1154" s="179" t="s">
        <v>341</v>
      </c>
      <c r="H1154" s="180">
        <v>160.416</v>
      </c>
      <c r="I1154" s="181"/>
      <c r="J1154" s="182">
        <f>ROUND(I1154*H1154,2)</f>
        <v>0</v>
      </c>
      <c r="K1154" s="178" t="s">
        <v>313</v>
      </c>
      <c r="L1154" s="183"/>
      <c r="M1154" s="184" t="s">
        <v>1</v>
      </c>
      <c r="N1154" s="185" t="s">
        <v>42</v>
      </c>
      <c r="P1154" s="146">
        <f>O1154*H1154</f>
        <v>0</v>
      </c>
      <c r="Q1154" s="146">
        <v>1.26E-2</v>
      </c>
      <c r="R1154" s="146">
        <f>Q1154*H1154</f>
        <v>2.0212416000000002</v>
      </c>
      <c r="S1154" s="146">
        <v>0</v>
      </c>
      <c r="T1154" s="147">
        <f>S1154*H1154</f>
        <v>0</v>
      </c>
      <c r="AR1154" s="148" t="s">
        <v>468</v>
      </c>
      <c r="AT1154" s="148" t="s">
        <v>310</v>
      </c>
      <c r="AU1154" s="148" t="s">
        <v>89</v>
      </c>
      <c r="AY1154" s="17" t="s">
        <v>264</v>
      </c>
      <c r="BE1154" s="149">
        <f>IF(N1154="základní",J1154,0)</f>
        <v>0</v>
      </c>
      <c r="BF1154" s="149">
        <f>IF(N1154="snížená",J1154,0)</f>
        <v>0</v>
      </c>
      <c r="BG1154" s="149">
        <f>IF(N1154="zákl. přenesená",J1154,0)</f>
        <v>0</v>
      </c>
      <c r="BH1154" s="149">
        <f>IF(N1154="sníž. přenesená",J1154,0)</f>
        <v>0</v>
      </c>
      <c r="BI1154" s="149">
        <f>IF(N1154="nulová",J1154,0)</f>
        <v>0</v>
      </c>
      <c r="BJ1154" s="17" t="s">
        <v>89</v>
      </c>
      <c r="BK1154" s="149">
        <f>ROUND(I1154*H1154,2)</f>
        <v>0</v>
      </c>
      <c r="BL1154" s="17" t="s">
        <v>366</v>
      </c>
      <c r="BM1154" s="148" t="s">
        <v>1797</v>
      </c>
    </row>
    <row r="1155" spans="2:65" s="1" customFormat="1" ht="48.75">
      <c r="B1155" s="32"/>
      <c r="D1155" s="154" t="s">
        <v>275</v>
      </c>
      <c r="F1155" s="155" t="s">
        <v>1798</v>
      </c>
      <c r="I1155" s="152"/>
      <c r="L1155" s="32"/>
      <c r="M1155" s="153"/>
      <c r="T1155" s="56"/>
      <c r="AT1155" s="17" t="s">
        <v>275</v>
      </c>
      <c r="AU1155" s="17" t="s">
        <v>89</v>
      </c>
    </row>
    <row r="1156" spans="2:65" s="12" customFormat="1" ht="11.25">
      <c r="B1156" s="156"/>
      <c r="D1156" s="154" t="s">
        <v>277</v>
      </c>
      <c r="F1156" s="158" t="s">
        <v>1799</v>
      </c>
      <c r="H1156" s="159">
        <v>160.416</v>
      </c>
      <c r="I1156" s="160"/>
      <c r="L1156" s="156"/>
      <c r="M1156" s="161"/>
      <c r="T1156" s="162"/>
      <c r="AT1156" s="157" t="s">
        <v>277</v>
      </c>
      <c r="AU1156" s="157" t="s">
        <v>89</v>
      </c>
      <c r="AV1156" s="12" t="s">
        <v>89</v>
      </c>
      <c r="AW1156" s="12" t="s">
        <v>3</v>
      </c>
      <c r="AX1156" s="12" t="s">
        <v>83</v>
      </c>
      <c r="AY1156" s="157" t="s">
        <v>264</v>
      </c>
    </row>
    <row r="1157" spans="2:65" s="1" customFormat="1" ht="16.5" customHeight="1">
      <c r="B1157" s="136"/>
      <c r="C1157" s="137" t="s">
        <v>1800</v>
      </c>
      <c r="D1157" s="137" t="s">
        <v>266</v>
      </c>
      <c r="E1157" s="138" t="s">
        <v>1801</v>
      </c>
      <c r="F1157" s="139" t="s">
        <v>1802</v>
      </c>
      <c r="G1157" s="140" t="s">
        <v>341</v>
      </c>
      <c r="H1157" s="141">
        <v>145.833</v>
      </c>
      <c r="I1157" s="142"/>
      <c r="J1157" s="143">
        <f>ROUND(I1157*H1157,2)</f>
        <v>0</v>
      </c>
      <c r="K1157" s="139" t="s">
        <v>313</v>
      </c>
      <c r="L1157" s="32"/>
      <c r="M1157" s="144" t="s">
        <v>1</v>
      </c>
      <c r="N1157" s="145" t="s">
        <v>42</v>
      </c>
      <c r="P1157" s="146">
        <f>O1157*H1157</f>
        <v>0</v>
      </c>
      <c r="Q1157" s="146">
        <v>0</v>
      </c>
      <c r="R1157" s="146">
        <f>Q1157*H1157</f>
        <v>0</v>
      </c>
      <c r="S1157" s="146">
        <v>0</v>
      </c>
      <c r="T1157" s="147">
        <f>S1157*H1157</f>
        <v>0</v>
      </c>
      <c r="AR1157" s="148" t="s">
        <v>366</v>
      </c>
      <c r="AT1157" s="148" t="s">
        <v>266</v>
      </c>
      <c r="AU1157" s="148" t="s">
        <v>89</v>
      </c>
      <c r="AY1157" s="17" t="s">
        <v>264</v>
      </c>
      <c r="BE1157" s="149">
        <f>IF(N1157="základní",J1157,0)</f>
        <v>0</v>
      </c>
      <c r="BF1157" s="149">
        <f>IF(N1157="snížená",J1157,0)</f>
        <v>0</v>
      </c>
      <c r="BG1157" s="149">
        <f>IF(N1157="zákl. přenesená",J1157,0)</f>
        <v>0</v>
      </c>
      <c r="BH1157" s="149">
        <f>IF(N1157="sníž. přenesená",J1157,0)</f>
        <v>0</v>
      </c>
      <c r="BI1157" s="149">
        <f>IF(N1157="nulová",J1157,0)</f>
        <v>0</v>
      </c>
      <c r="BJ1157" s="17" t="s">
        <v>89</v>
      </c>
      <c r="BK1157" s="149">
        <f>ROUND(I1157*H1157,2)</f>
        <v>0</v>
      </c>
      <c r="BL1157" s="17" t="s">
        <v>366</v>
      </c>
      <c r="BM1157" s="148" t="s">
        <v>1803</v>
      </c>
    </row>
    <row r="1158" spans="2:65" s="1" customFormat="1" ht="58.5">
      <c r="B1158" s="32"/>
      <c r="D1158" s="154" t="s">
        <v>275</v>
      </c>
      <c r="F1158" s="155" t="s">
        <v>1804</v>
      </c>
      <c r="I1158" s="152"/>
      <c r="L1158" s="32"/>
      <c r="M1158" s="153"/>
      <c r="T1158" s="56"/>
      <c r="AT1158" s="17" t="s">
        <v>275</v>
      </c>
      <c r="AU1158" s="17" t="s">
        <v>89</v>
      </c>
    </row>
    <row r="1159" spans="2:65" s="1" customFormat="1" ht="16.5" customHeight="1">
      <c r="B1159" s="136"/>
      <c r="C1159" s="137" t="s">
        <v>1805</v>
      </c>
      <c r="D1159" s="137" t="s">
        <v>266</v>
      </c>
      <c r="E1159" s="138" t="s">
        <v>1806</v>
      </c>
      <c r="F1159" s="139" t="s">
        <v>1807</v>
      </c>
      <c r="G1159" s="140" t="s">
        <v>428</v>
      </c>
      <c r="H1159" s="141">
        <v>105.68300000000001</v>
      </c>
      <c r="I1159" s="142"/>
      <c r="J1159" s="143">
        <f>ROUND(I1159*H1159,2)</f>
        <v>0</v>
      </c>
      <c r="K1159" s="139" t="s">
        <v>270</v>
      </c>
      <c r="L1159" s="32"/>
      <c r="M1159" s="144" t="s">
        <v>1</v>
      </c>
      <c r="N1159" s="145" t="s">
        <v>42</v>
      </c>
      <c r="P1159" s="146">
        <f>O1159*H1159</f>
        <v>0</v>
      </c>
      <c r="Q1159" s="146">
        <v>9.0000000000000006E-5</v>
      </c>
      <c r="R1159" s="146">
        <f>Q1159*H1159</f>
        <v>9.511470000000001E-3</v>
      </c>
      <c r="S1159" s="146">
        <v>0</v>
      </c>
      <c r="T1159" s="147">
        <f>S1159*H1159</f>
        <v>0</v>
      </c>
      <c r="AR1159" s="148" t="s">
        <v>271</v>
      </c>
      <c r="AT1159" s="148" t="s">
        <v>266</v>
      </c>
      <c r="AU1159" s="148" t="s">
        <v>89</v>
      </c>
      <c r="AY1159" s="17" t="s">
        <v>264</v>
      </c>
      <c r="BE1159" s="149">
        <f>IF(N1159="základní",J1159,0)</f>
        <v>0</v>
      </c>
      <c r="BF1159" s="149">
        <f>IF(N1159="snížená",J1159,0)</f>
        <v>0</v>
      </c>
      <c r="BG1159" s="149">
        <f>IF(N1159="zákl. přenesená",J1159,0)</f>
        <v>0</v>
      </c>
      <c r="BH1159" s="149">
        <f>IF(N1159="sníž. přenesená",J1159,0)</f>
        <v>0</v>
      </c>
      <c r="BI1159" s="149">
        <f>IF(N1159="nulová",J1159,0)</f>
        <v>0</v>
      </c>
      <c r="BJ1159" s="17" t="s">
        <v>89</v>
      </c>
      <c r="BK1159" s="149">
        <f>ROUND(I1159*H1159,2)</f>
        <v>0</v>
      </c>
      <c r="BL1159" s="17" t="s">
        <v>271</v>
      </c>
      <c r="BM1159" s="148" t="s">
        <v>1808</v>
      </c>
    </row>
    <row r="1160" spans="2:65" s="1" customFormat="1" ht="11.25">
      <c r="B1160" s="32"/>
      <c r="D1160" s="150" t="s">
        <v>273</v>
      </c>
      <c r="F1160" s="151" t="s">
        <v>1809</v>
      </c>
      <c r="I1160" s="152"/>
      <c r="L1160" s="32"/>
      <c r="M1160" s="153"/>
      <c r="T1160" s="56"/>
      <c r="AT1160" s="17" t="s">
        <v>273</v>
      </c>
      <c r="AU1160" s="17" t="s">
        <v>89</v>
      </c>
    </row>
    <row r="1161" spans="2:65" s="12" customFormat="1" ht="11.25">
      <c r="B1161" s="156"/>
      <c r="D1161" s="154" t="s">
        <v>277</v>
      </c>
      <c r="F1161" s="158" t="s">
        <v>1810</v>
      </c>
      <c r="H1161" s="159">
        <v>105.68300000000001</v>
      </c>
      <c r="I1161" s="160"/>
      <c r="L1161" s="156"/>
      <c r="M1161" s="161"/>
      <c r="T1161" s="162"/>
      <c r="AT1161" s="157" t="s">
        <v>277</v>
      </c>
      <c r="AU1161" s="157" t="s">
        <v>89</v>
      </c>
      <c r="AV1161" s="12" t="s">
        <v>89</v>
      </c>
      <c r="AW1161" s="12" t="s">
        <v>3</v>
      </c>
      <c r="AX1161" s="12" t="s">
        <v>83</v>
      </c>
      <c r="AY1161" s="157" t="s">
        <v>264</v>
      </c>
    </row>
    <row r="1162" spans="2:65" s="1" customFormat="1" ht="21.75" customHeight="1">
      <c r="B1162" s="136"/>
      <c r="C1162" s="137" t="s">
        <v>1811</v>
      </c>
      <c r="D1162" s="137" t="s">
        <v>266</v>
      </c>
      <c r="E1162" s="138" t="s">
        <v>1812</v>
      </c>
      <c r="F1162" s="139" t="s">
        <v>1813</v>
      </c>
      <c r="G1162" s="140" t="s">
        <v>319</v>
      </c>
      <c r="H1162" s="141">
        <v>3.6949999999999998</v>
      </c>
      <c r="I1162" s="142"/>
      <c r="J1162" s="143">
        <f>ROUND(I1162*H1162,2)</f>
        <v>0</v>
      </c>
      <c r="K1162" s="139" t="s">
        <v>270</v>
      </c>
      <c r="L1162" s="32"/>
      <c r="M1162" s="144" t="s">
        <v>1</v>
      </c>
      <c r="N1162" s="145" t="s">
        <v>42</v>
      </c>
      <c r="P1162" s="146">
        <f>O1162*H1162</f>
        <v>0</v>
      </c>
      <c r="Q1162" s="146">
        <v>0</v>
      </c>
      <c r="R1162" s="146">
        <f>Q1162*H1162</f>
        <v>0</v>
      </c>
      <c r="S1162" s="146">
        <v>0</v>
      </c>
      <c r="T1162" s="147">
        <f>S1162*H1162</f>
        <v>0</v>
      </c>
      <c r="AR1162" s="148" t="s">
        <v>366</v>
      </c>
      <c r="AT1162" s="148" t="s">
        <v>266</v>
      </c>
      <c r="AU1162" s="148" t="s">
        <v>89</v>
      </c>
      <c r="AY1162" s="17" t="s">
        <v>264</v>
      </c>
      <c r="BE1162" s="149">
        <f>IF(N1162="základní",J1162,0)</f>
        <v>0</v>
      </c>
      <c r="BF1162" s="149">
        <f>IF(N1162="snížená",J1162,0)</f>
        <v>0</v>
      </c>
      <c r="BG1162" s="149">
        <f>IF(N1162="zákl. přenesená",J1162,0)</f>
        <v>0</v>
      </c>
      <c r="BH1162" s="149">
        <f>IF(N1162="sníž. přenesená",J1162,0)</f>
        <v>0</v>
      </c>
      <c r="BI1162" s="149">
        <f>IF(N1162="nulová",J1162,0)</f>
        <v>0</v>
      </c>
      <c r="BJ1162" s="17" t="s">
        <v>89</v>
      </c>
      <c r="BK1162" s="149">
        <f>ROUND(I1162*H1162,2)</f>
        <v>0</v>
      </c>
      <c r="BL1162" s="17" t="s">
        <v>366</v>
      </c>
      <c r="BM1162" s="148" t="s">
        <v>1814</v>
      </c>
    </row>
    <row r="1163" spans="2:65" s="1" customFormat="1" ht="11.25">
      <c r="B1163" s="32"/>
      <c r="D1163" s="150" t="s">
        <v>273</v>
      </c>
      <c r="F1163" s="151" t="s">
        <v>1815</v>
      </c>
      <c r="I1163" s="152"/>
      <c r="L1163" s="32"/>
      <c r="M1163" s="153"/>
      <c r="T1163" s="56"/>
      <c r="AT1163" s="17" t="s">
        <v>273</v>
      </c>
      <c r="AU1163" s="17" t="s">
        <v>89</v>
      </c>
    </row>
    <row r="1164" spans="2:65" s="11" customFormat="1" ht="22.9" customHeight="1">
      <c r="B1164" s="124"/>
      <c r="D1164" s="125" t="s">
        <v>75</v>
      </c>
      <c r="E1164" s="134" t="s">
        <v>1816</v>
      </c>
      <c r="F1164" s="134" t="s">
        <v>1817</v>
      </c>
      <c r="I1164" s="127"/>
      <c r="J1164" s="135">
        <f>BK1164</f>
        <v>0</v>
      </c>
      <c r="L1164" s="124"/>
      <c r="M1164" s="129"/>
      <c r="P1164" s="130">
        <f>SUM(P1165:P1173)</f>
        <v>0</v>
      </c>
      <c r="R1164" s="130">
        <f>SUM(R1165:R1173)</f>
        <v>6.6464999999999996E-2</v>
      </c>
      <c r="T1164" s="131">
        <f>SUM(T1165:T1173)</f>
        <v>0</v>
      </c>
      <c r="AR1164" s="125" t="s">
        <v>89</v>
      </c>
      <c r="AT1164" s="132" t="s">
        <v>75</v>
      </c>
      <c r="AU1164" s="132" t="s">
        <v>83</v>
      </c>
      <c r="AY1164" s="125" t="s">
        <v>264</v>
      </c>
      <c r="BK1164" s="133">
        <f>SUM(BK1165:BK1173)</f>
        <v>0</v>
      </c>
    </row>
    <row r="1165" spans="2:65" s="1" customFormat="1" ht="16.5" customHeight="1">
      <c r="B1165" s="136"/>
      <c r="C1165" s="137" t="s">
        <v>1818</v>
      </c>
      <c r="D1165" s="137" t="s">
        <v>266</v>
      </c>
      <c r="E1165" s="138" t="s">
        <v>1819</v>
      </c>
      <c r="F1165" s="139" t="s">
        <v>1820</v>
      </c>
      <c r="G1165" s="140" t="s">
        <v>341</v>
      </c>
      <c r="H1165" s="141">
        <v>316.5</v>
      </c>
      <c r="I1165" s="142"/>
      <c r="J1165" s="143">
        <f>ROUND(I1165*H1165,2)</f>
        <v>0</v>
      </c>
      <c r="K1165" s="139" t="s">
        <v>270</v>
      </c>
      <c r="L1165" s="32"/>
      <c r="M1165" s="144" t="s">
        <v>1</v>
      </c>
      <c r="N1165" s="145" t="s">
        <v>42</v>
      </c>
      <c r="P1165" s="146">
        <f>O1165*H1165</f>
        <v>0</v>
      </c>
      <c r="Q1165" s="146">
        <v>2.1000000000000001E-4</v>
      </c>
      <c r="R1165" s="146">
        <f>Q1165*H1165</f>
        <v>6.6464999999999996E-2</v>
      </c>
      <c r="S1165" s="146">
        <v>0</v>
      </c>
      <c r="T1165" s="147">
        <f>S1165*H1165</f>
        <v>0</v>
      </c>
      <c r="AR1165" s="148" t="s">
        <v>366</v>
      </c>
      <c r="AT1165" s="148" t="s">
        <v>266</v>
      </c>
      <c r="AU1165" s="148" t="s">
        <v>89</v>
      </c>
      <c r="AY1165" s="17" t="s">
        <v>264</v>
      </c>
      <c r="BE1165" s="149">
        <f>IF(N1165="základní",J1165,0)</f>
        <v>0</v>
      </c>
      <c r="BF1165" s="149">
        <f>IF(N1165="snížená",J1165,0)</f>
        <v>0</v>
      </c>
      <c r="BG1165" s="149">
        <f>IF(N1165="zákl. přenesená",J1165,0)</f>
        <v>0</v>
      </c>
      <c r="BH1165" s="149">
        <f>IF(N1165="sníž. přenesená",J1165,0)</f>
        <v>0</v>
      </c>
      <c r="BI1165" s="149">
        <f>IF(N1165="nulová",J1165,0)</f>
        <v>0</v>
      </c>
      <c r="BJ1165" s="17" t="s">
        <v>89</v>
      </c>
      <c r="BK1165" s="149">
        <f>ROUND(I1165*H1165,2)</f>
        <v>0</v>
      </c>
      <c r="BL1165" s="17" t="s">
        <v>366</v>
      </c>
      <c r="BM1165" s="148" t="s">
        <v>1821</v>
      </c>
    </row>
    <row r="1166" spans="2:65" s="1" customFormat="1" ht="11.25">
      <c r="B1166" s="32"/>
      <c r="D1166" s="150" t="s">
        <v>273</v>
      </c>
      <c r="F1166" s="151" t="s">
        <v>1822</v>
      </c>
      <c r="I1166" s="152"/>
      <c r="L1166" s="32"/>
      <c r="M1166" s="153"/>
      <c r="T1166" s="56"/>
      <c r="AT1166" s="17" t="s">
        <v>273</v>
      </c>
      <c r="AU1166" s="17" t="s">
        <v>89</v>
      </c>
    </row>
    <row r="1167" spans="2:65" s="12" customFormat="1" ht="11.25">
      <c r="B1167" s="156"/>
      <c r="D1167" s="154" t="s">
        <v>277</v>
      </c>
      <c r="E1167" s="157" t="s">
        <v>1</v>
      </c>
      <c r="F1167" s="158" t="s">
        <v>885</v>
      </c>
      <c r="H1167" s="159">
        <v>7.9</v>
      </c>
      <c r="I1167" s="160"/>
      <c r="L1167" s="156"/>
      <c r="M1167" s="161"/>
      <c r="T1167" s="162"/>
      <c r="AT1167" s="157" t="s">
        <v>277</v>
      </c>
      <c r="AU1167" s="157" t="s">
        <v>89</v>
      </c>
      <c r="AV1167" s="12" t="s">
        <v>89</v>
      </c>
      <c r="AW1167" s="12" t="s">
        <v>32</v>
      </c>
      <c r="AX1167" s="12" t="s">
        <v>76</v>
      </c>
      <c r="AY1167" s="157" t="s">
        <v>264</v>
      </c>
    </row>
    <row r="1168" spans="2:65" s="12" customFormat="1" ht="11.25">
      <c r="B1168" s="156"/>
      <c r="D1168" s="154" t="s">
        <v>277</v>
      </c>
      <c r="E1168" s="157" t="s">
        <v>1</v>
      </c>
      <c r="F1168" s="158" t="s">
        <v>878</v>
      </c>
      <c r="H1168" s="159">
        <v>64.900000000000006</v>
      </c>
      <c r="I1168" s="160"/>
      <c r="L1168" s="156"/>
      <c r="M1168" s="161"/>
      <c r="T1168" s="162"/>
      <c r="AT1168" s="157" t="s">
        <v>277</v>
      </c>
      <c r="AU1168" s="157" t="s">
        <v>89</v>
      </c>
      <c r="AV1168" s="12" t="s">
        <v>89</v>
      </c>
      <c r="AW1168" s="12" t="s">
        <v>32</v>
      </c>
      <c r="AX1168" s="12" t="s">
        <v>76</v>
      </c>
      <c r="AY1168" s="157" t="s">
        <v>264</v>
      </c>
    </row>
    <row r="1169" spans="2:65" s="12" customFormat="1" ht="11.25">
      <c r="B1169" s="156"/>
      <c r="D1169" s="154" t="s">
        <v>277</v>
      </c>
      <c r="E1169" s="157" t="s">
        <v>1</v>
      </c>
      <c r="F1169" s="158" t="s">
        <v>994</v>
      </c>
      <c r="H1169" s="159">
        <v>16.100000000000001</v>
      </c>
      <c r="I1169" s="160"/>
      <c r="L1169" s="156"/>
      <c r="M1169" s="161"/>
      <c r="T1169" s="162"/>
      <c r="AT1169" s="157" t="s">
        <v>277</v>
      </c>
      <c r="AU1169" s="157" t="s">
        <v>89</v>
      </c>
      <c r="AV1169" s="12" t="s">
        <v>89</v>
      </c>
      <c r="AW1169" s="12" t="s">
        <v>32</v>
      </c>
      <c r="AX1169" s="12" t="s">
        <v>76</v>
      </c>
      <c r="AY1169" s="157" t="s">
        <v>264</v>
      </c>
    </row>
    <row r="1170" spans="2:65" s="12" customFormat="1" ht="11.25">
      <c r="B1170" s="156"/>
      <c r="D1170" s="154" t="s">
        <v>277</v>
      </c>
      <c r="E1170" s="157" t="s">
        <v>1</v>
      </c>
      <c r="F1170" s="158" t="s">
        <v>886</v>
      </c>
      <c r="H1170" s="159">
        <v>56.3</v>
      </c>
      <c r="I1170" s="160"/>
      <c r="L1170" s="156"/>
      <c r="M1170" s="161"/>
      <c r="T1170" s="162"/>
      <c r="AT1170" s="157" t="s">
        <v>277</v>
      </c>
      <c r="AU1170" s="157" t="s">
        <v>89</v>
      </c>
      <c r="AV1170" s="12" t="s">
        <v>89</v>
      </c>
      <c r="AW1170" s="12" t="s">
        <v>32</v>
      </c>
      <c r="AX1170" s="12" t="s">
        <v>76</v>
      </c>
      <c r="AY1170" s="157" t="s">
        <v>264</v>
      </c>
    </row>
    <row r="1171" spans="2:65" s="12" customFormat="1" ht="11.25">
      <c r="B1171" s="156"/>
      <c r="D1171" s="154" t="s">
        <v>277</v>
      </c>
      <c r="E1171" s="157" t="s">
        <v>1</v>
      </c>
      <c r="F1171" s="158" t="s">
        <v>887</v>
      </c>
      <c r="H1171" s="159">
        <v>9</v>
      </c>
      <c r="I1171" s="160"/>
      <c r="L1171" s="156"/>
      <c r="M1171" s="161"/>
      <c r="T1171" s="162"/>
      <c r="AT1171" s="157" t="s">
        <v>277</v>
      </c>
      <c r="AU1171" s="157" t="s">
        <v>89</v>
      </c>
      <c r="AV1171" s="12" t="s">
        <v>89</v>
      </c>
      <c r="AW1171" s="12" t="s">
        <v>32</v>
      </c>
      <c r="AX1171" s="12" t="s">
        <v>76</v>
      </c>
      <c r="AY1171" s="157" t="s">
        <v>264</v>
      </c>
    </row>
    <row r="1172" spans="2:65" s="12" customFormat="1" ht="11.25">
      <c r="B1172" s="156"/>
      <c r="D1172" s="154" t="s">
        <v>277</v>
      </c>
      <c r="E1172" s="157" t="s">
        <v>1</v>
      </c>
      <c r="F1172" s="158" t="s">
        <v>879</v>
      </c>
      <c r="H1172" s="159">
        <v>162.30000000000001</v>
      </c>
      <c r="I1172" s="160"/>
      <c r="L1172" s="156"/>
      <c r="M1172" s="161"/>
      <c r="T1172" s="162"/>
      <c r="AT1172" s="157" t="s">
        <v>277</v>
      </c>
      <c r="AU1172" s="157" t="s">
        <v>89</v>
      </c>
      <c r="AV1172" s="12" t="s">
        <v>89</v>
      </c>
      <c r="AW1172" s="12" t="s">
        <v>32</v>
      </c>
      <c r="AX1172" s="12" t="s">
        <v>76</v>
      </c>
      <c r="AY1172" s="157" t="s">
        <v>264</v>
      </c>
    </row>
    <row r="1173" spans="2:65" s="13" customFormat="1" ht="11.25">
      <c r="B1173" s="163"/>
      <c r="D1173" s="154" t="s">
        <v>277</v>
      </c>
      <c r="E1173" s="164" t="s">
        <v>1</v>
      </c>
      <c r="F1173" s="165" t="s">
        <v>279</v>
      </c>
      <c r="H1173" s="166">
        <v>316.5</v>
      </c>
      <c r="I1173" s="167"/>
      <c r="L1173" s="163"/>
      <c r="M1173" s="168"/>
      <c r="T1173" s="169"/>
      <c r="AT1173" s="164" t="s">
        <v>277</v>
      </c>
      <c r="AU1173" s="164" t="s">
        <v>89</v>
      </c>
      <c r="AV1173" s="13" t="s">
        <v>271</v>
      </c>
      <c r="AW1173" s="13" t="s">
        <v>32</v>
      </c>
      <c r="AX1173" s="13" t="s">
        <v>83</v>
      </c>
      <c r="AY1173" s="164" t="s">
        <v>264</v>
      </c>
    </row>
    <row r="1174" spans="2:65" s="11" customFormat="1" ht="22.9" customHeight="1">
      <c r="B1174" s="124"/>
      <c r="D1174" s="125" t="s">
        <v>75</v>
      </c>
      <c r="E1174" s="134" t="s">
        <v>1823</v>
      </c>
      <c r="F1174" s="134" t="s">
        <v>1824</v>
      </c>
      <c r="I1174" s="127"/>
      <c r="J1174" s="135">
        <f>BK1174</f>
        <v>0</v>
      </c>
      <c r="L1174" s="124"/>
      <c r="M1174" s="129"/>
      <c r="P1174" s="130">
        <f>SUM(P1175:P1180)</f>
        <v>0</v>
      </c>
      <c r="R1174" s="130">
        <f>SUM(R1175:R1180)</f>
        <v>0.71356867999999996</v>
      </c>
      <c r="T1174" s="131">
        <f>SUM(T1175:T1180)</f>
        <v>0</v>
      </c>
      <c r="AR1174" s="125" t="s">
        <v>89</v>
      </c>
      <c r="AT1174" s="132" t="s">
        <v>75</v>
      </c>
      <c r="AU1174" s="132" t="s">
        <v>83</v>
      </c>
      <c r="AY1174" s="125" t="s">
        <v>264</v>
      </c>
      <c r="BK1174" s="133">
        <f>SUM(BK1175:BK1180)</f>
        <v>0</v>
      </c>
    </row>
    <row r="1175" spans="2:65" s="1" customFormat="1" ht="16.5" customHeight="1">
      <c r="B1175" s="136"/>
      <c r="C1175" s="137" t="s">
        <v>1825</v>
      </c>
      <c r="D1175" s="137" t="s">
        <v>266</v>
      </c>
      <c r="E1175" s="138" t="s">
        <v>1826</v>
      </c>
      <c r="F1175" s="139" t="s">
        <v>1827</v>
      </c>
      <c r="G1175" s="140" t="s">
        <v>341</v>
      </c>
      <c r="H1175" s="141">
        <v>1621.7470000000001</v>
      </c>
      <c r="I1175" s="142"/>
      <c r="J1175" s="143">
        <f>ROUND(I1175*H1175,2)</f>
        <v>0</v>
      </c>
      <c r="K1175" s="139" t="s">
        <v>270</v>
      </c>
      <c r="L1175" s="32"/>
      <c r="M1175" s="144" t="s">
        <v>1</v>
      </c>
      <c r="N1175" s="145" t="s">
        <v>42</v>
      </c>
      <c r="P1175" s="146">
        <f>O1175*H1175</f>
        <v>0</v>
      </c>
      <c r="Q1175" s="146">
        <v>1.2E-4</v>
      </c>
      <c r="R1175" s="146">
        <f>Q1175*H1175</f>
        <v>0.19460964</v>
      </c>
      <c r="S1175" s="146">
        <v>0</v>
      </c>
      <c r="T1175" s="147">
        <f>S1175*H1175</f>
        <v>0</v>
      </c>
      <c r="AR1175" s="148" t="s">
        <v>366</v>
      </c>
      <c r="AT1175" s="148" t="s">
        <v>266</v>
      </c>
      <c r="AU1175" s="148" t="s">
        <v>89</v>
      </c>
      <c r="AY1175" s="17" t="s">
        <v>264</v>
      </c>
      <c r="BE1175" s="149">
        <f>IF(N1175="základní",J1175,0)</f>
        <v>0</v>
      </c>
      <c r="BF1175" s="149">
        <f>IF(N1175="snížená",J1175,0)</f>
        <v>0</v>
      </c>
      <c r="BG1175" s="149">
        <f>IF(N1175="zákl. přenesená",J1175,0)</f>
        <v>0</v>
      </c>
      <c r="BH1175" s="149">
        <f>IF(N1175="sníž. přenesená",J1175,0)</f>
        <v>0</v>
      </c>
      <c r="BI1175" s="149">
        <f>IF(N1175="nulová",J1175,0)</f>
        <v>0</v>
      </c>
      <c r="BJ1175" s="17" t="s">
        <v>89</v>
      </c>
      <c r="BK1175" s="149">
        <f>ROUND(I1175*H1175,2)</f>
        <v>0</v>
      </c>
      <c r="BL1175" s="17" t="s">
        <v>366</v>
      </c>
      <c r="BM1175" s="148" t="s">
        <v>1828</v>
      </c>
    </row>
    <row r="1176" spans="2:65" s="1" customFormat="1" ht="11.25">
      <c r="B1176" s="32"/>
      <c r="D1176" s="150" t="s">
        <v>273</v>
      </c>
      <c r="F1176" s="151" t="s">
        <v>1829</v>
      </c>
      <c r="I1176" s="152"/>
      <c r="L1176" s="32"/>
      <c r="M1176" s="153"/>
      <c r="T1176" s="56"/>
      <c r="AT1176" s="17" t="s">
        <v>273</v>
      </c>
      <c r="AU1176" s="17" t="s">
        <v>89</v>
      </c>
    </row>
    <row r="1177" spans="2:65" s="1" customFormat="1" ht="16.5" customHeight="1">
      <c r="B1177" s="136"/>
      <c r="C1177" s="137" t="s">
        <v>1830</v>
      </c>
      <c r="D1177" s="137" t="s">
        <v>266</v>
      </c>
      <c r="E1177" s="138" t="s">
        <v>1831</v>
      </c>
      <c r="F1177" s="139" t="s">
        <v>1832</v>
      </c>
      <c r="G1177" s="140" t="s">
        <v>341</v>
      </c>
      <c r="H1177" s="141">
        <v>1621.7470000000001</v>
      </c>
      <c r="I1177" s="142"/>
      <c r="J1177" s="143">
        <f>ROUND(I1177*H1177,2)</f>
        <v>0</v>
      </c>
      <c r="K1177" s="139" t="s">
        <v>270</v>
      </c>
      <c r="L1177" s="32"/>
      <c r="M1177" s="144" t="s">
        <v>1</v>
      </c>
      <c r="N1177" s="145" t="s">
        <v>42</v>
      </c>
      <c r="P1177" s="146">
        <f>O1177*H1177</f>
        <v>0</v>
      </c>
      <c r="Q1177" s="146">
        <v>2.9E-4</v>
      </c>
      <c r="R1177" s="146">
        <f>Q1177*H1177</f>
        <v>0.47030663</v>
      </c>
      <c r="S1177" s="146">
        <v>0</v>
      </c>
      <c r="T1177" s="147">
        <f>S1177*H1177</f>
        <v>0</v>
      </c>
      <c r="AR1177" s="148" t="s">
        <v>366</v>
      </c>
      <c r="AT1177" s="148" t="s">
        <v>266</v>
      </c>
      <c r="AU1177" s="148" t="s">
        <v>89</v>
      </c>
      <c r="AY1177" s="17" t="s">
        <v>264</v>
      </c>
      <c r="BE1177" s="149">
        <f>IF(N1177="základní",J1177,0)</f>
        <v>0</v>
      </c>
      <c r="BF1177" s="149">
        <f>IF(N1177="snížená",J1177,0)</f>
        <v>0</v>
      </c>
      <c r="BG1177" s="149">
        <f>IF(N1177="zákl. přenesená",J1177,0)</f>
        <v>0</v>
      </c>
      <c r="BH1177" s="149">
        <f>IF(N1177="sníž. přenesená",J1177,0)</f>
        <v>0</v>
      </c>
      <c r="BI1177" s="149">
        <f>IF(N1177="nulová",J1177,0)</f>
        <v>0</v>
      </c>
      <c r="BJ1177" s="17" t="s">
        <v>89</v>
      </c>
      <c r="BK1177" s="149">
        <f>ROUND(I1177*H1177,2)</f>
        <v>0</v>
      </c>
      <c r="BL1177" s="17" t="s">
        <v>366</v>
      </c>
      <c r="BM1177" s="148" t="s">
        <v>1833</v>
      </c>
    </row>
    <row r="1178" spans="2:65" s="1" customFormat="1" ht="11.25">
      <c r="B1178" s="32"/>
      <c r="D1178" s="150" t="s">
        <v>273</v>
      </c>
      <c r="F1178" s="151" t="s">
        <v>1834</v>
      </c>
      <c r="I1178" s="152"/>
      <c r="L1178" s="32"/>
      <c r="M1178" s="153"/>
      <c r="T1178" s="56"/>
      <c r="AT1178" s="17" t="s">
        <v>273</v>
      </c>
      <c r="AU1178" s="17" t="s">
        <v>89</v>
      </c>
    </row>
    <row r="1179" spans="2:65" s="1" customFormat="1" ht="21.75" customHeight="1">
      <c r="B1179" s="136"/>
      <c r="C1179" s="137" t="s">
        <v>1835</v>
      </c>
      <c r="D1179" s="137" t="s">
        <v>266</v>
      </c>
      <c r="E1179" s="138" t="s">
        <v>1836</v>
      </c>
      <c r="F1179" s="139" t="s">
        <v>1837</v>
      </c>
      <c r="G1179" s="140" t="s">
        <v>341</v>
      </c>
      <c r="H1179" s="141">
        <v>1621.7470000000001</v>
      </c>
      <c r="I1179" s="142"/>
      <c r="J1179" s="143">
        <f>ROUND(I1179*H1179,2)</f>
        <v>0</v>
      </c>
      <c r="K1179" s="139" t="s">
        <v>270</v>
      </c>
      <c r="L1179" s="32"/>
      <c r="M1179" s="144" t="s">
        <v>1</v>
      </c>
      <c r="N1179" s="145" t="s">
        <v>42</v>
      </c>
      <c r="P1179" s="146">
        <f>O1179*H1179</f>
        <v>0</v>
      </c>
      <c r="Q1179" s="146">
        <v>3.0000000000000001E-5</v>
      </c>
      <c r="R1179" s="146">
        <f>Q1179*H1179</f>
        <v>4.865241E-2</v>
      </c>
      <c r="S1179" s="146">
        <v>0</v>
      </c>
      <c r="T1179" s="147">
        <f>S1179*H1179</f>
        <v>0</v>
      </c>
      <c r="AR1179" s="148" t="s">
        <v>366</v>
      </c>
      <c r="AT1179" s="148" t="s">
        <v>266</v>
      </c>
      <c r="AU1179" s="148" t="s">
        <v>89</v>
      </c>
      <c r="AY1179" s="17" t="s">
        <v>264</v>
      </c>
      <c r="BE1179" s="149">
        <f>IF(N1179="základní",J1179,0)</f>
        <v>0</v>
      </c>
      <c r="BF1179" s="149">
        <f>IF(N1179="snížená",J1179,0)</f>
        <v>0</v>
      </c>
      <c r="BG1179" s="149">
        <f>IF(N1179="zákl. přenesená",J1179,0)</f>
        <v>0</v>
      </c>
      <c r="BH1179" s="149">
        <f>IF(N1179="sníž. přenesená",J1179,0)</f>
        <v>0</v>
      </c>
      <c r="BI1179" s="149">
        <f>IF(N1179="nulová",J1179,0)</f>
        <v>0</v>
      </c>
      <c r="BJ1179" s="17" t="s">
        <v>89</v>
      </c>
      <c r="BK1179" s="149">
        <f>ROUND(I1179*H1179,2)</f>
        <v>0</v>
      </c>
      <c r="BL1179" s="17" t="s">
        <v>366</v>
      </c>
      <c r="BM1179" s="148" t="s">
        <v>1838</v>
      </c>
    </row>
    <row r="1180" spans="2:65" s="1" customFormat="1" ht="11.25">
      <c r="B1180" s="32"/>
      <c r="D1180" s="150" t="s">
        <v>273</v>
      </c>
      <c r="F1180" s="151" t="s">
        <v>1839</v>
      </c>
      <c r="I1180" s="152"/>
      <c r="L1180" s="32"/>
      <c r="M1180" s="153"/>
      <c r="T1180" s="56"/>
      <c r="AT1180" s="17" t="s">
        <v>273</v>
      </c>
      <c r="AU1180" s="17" t="s">
        <v>89</v>
      </c>
    </row>
    <row r="1181" spans="2:65" s="11" customFormat="1" ht="25.9" customHeight="1">
      <c r="B1181" s="124"/>
      <c r="D1181" s="125" t="s">
        <v>75</v>
      </c>
      <c r="E1181" s="126" t="s">
        <v>310</v>
      </c>
      <c r="F1181" s="126" t="s">
        <v>310</v>
      </c>
      <c r="I1181" s="127"/>
      <c r="J1181" s="128">
        <f>BK1181</f>
        <v>0</v>
      </c>
      <c r="L1181" s="124"/>
      <c r="M1181" s="129"/>
      <c r="P1181" s="130">
        <f>P1182</f>
        <v>0</v>
      </c>
      <c r="R1181" s="130">
        <f>R1182</f>
        <v>0</v>
      </c>
      <c r="T1181" s="131">
        <f>T1182</f>
        <v>0</v>
      </c>
      <c r="AR1181" s="125" t="s">
        <v>96</v>
      </c>
      <c r="AT1181" s="132" t="s">
        <v>75</v>
      </c>
      <c r="AU1181" s="132" t="s">
        <v>76</v>
      </c>
      <c r="AY1181" s="125" t="s">
        <v>264</v>
      </c>
      <c r="BK1181" s="133">
        <f>BK1182</f>
        <v>0</v>
      </c>
    </row>
    <row r="1182" spans="2:65" s="11" customFormat="1" ht="22.9" customHeight="1">
      <c r="B1182" s="124"/>
      <c r="D1182" s="125" t="s">
        <v>75</v>
      </c>
      <c r="E1182" s="134" t="s">
        <v>1840</v>
      </c>
      <c r="F1182" s="134" t="s">
        <v>1841</v>
      </c>
      <c r="I1182" s="127"/>
      <c r="J1182" s="135">
        <f>BK1182</f>
        <v>0</v>
      </c>
      <c r="L1182" s="124"/>
      <c r="M1182" s="129"/>
      <c r="P1182" s="130">
        <f>SUM(P1183:P1198)</f>
        <v>0</v>
      </c>
      <c r="R1182" s="130">
        <f>SUM(R1183:R1198)</f>
        <v>0</v>
      </c>
      <c r="T1182" s="131">
        <f>SUM(T1183:T1198)</f>
        <v>0</v>
      </c>
      <c r="AR1182" s="125" t="s">
        <v>96</v>
      </c>
      <c r="AT1182" s="132" t="s">
        <v>75</v>
      </c>
      <c r="AU1182" s="132" t="s">
        <v>83</v>
      </c>
      <c r="AY1182" s="125" t="s">
        <v>264</v>
      </c>
      <c r="BK1182" s="133">
        <f>SUM(BK1183:BK1198)</f>
        <v>0</v>
      </c>
    </row>
    <row r="1183" spans="2:65" s="1" customFormat="1" ht="16.5" customHeight="1">
      <c r="B1183" s="136"/>
      <c r="C1183" s="137" t="s">
        <v>1842</v>
      </c>
      <c r="D1183" s="137" t="s">
        <v>266</v>
      </c>
      <c r="E1183" s="138" t="s">
        <v>1843</v>
      </c>
      <c r="F1183" s="139" t="s">
        <v>1844</v>
      </c>
      <c r="G1183" s="140" t="s">
        <v>1468</v>
      </c>
      <c r="H1183" s="141">
        <v>1</v>
      </c>
      <c r="I1183" s="142"/>
      <c r="J1183" s="143">
        <f>ROUND(I1183*H1183,2)</f>
        <v>0</v>
      </c>
      <c r="K1183" s="139" t="s">
        <v>313</v>
      </c>
      <c r="L1183" s="32"/>
      <c r="M1183" s="144" t="s">
        <v>1</v>
      </c>
      <c r="N1183" s="145" t="s">
        <v>42</v>
      </c>
      <c r="P1183" s="146">
        <f>O1183*H1183</f>
        <v>0</v>
      </c>
      <c r="Q1183" s="146">
        <v>0</v>
      </c>
      <c r="R1183" s="146">
        <f>Q1183*H1183</f>
        <v>0</v>
      </c>
      <c r="S1183" s="146">
        <v>0</v>
      </c>
      <c r="T1183" s="147">
        <f>S1183*H1183</f>
        <v>0</v>
      </c>
      <c r="AR1183" s="148" t="s">
        <v>665</v>
      </c>
      <c r="AT1183" s="148" t="s">
        <v>266</v>
      </c>
      <c r="AU1183" s="148" t="s">
        <v>89</v>
      </c>
      <c r="AY1183" s="17" t="s">
        <v>264</v>
      </c>
      <c r="BE1183" s="149">
        <f>IF(N1183="základní",J1183,0)</f>
        <v>0</v>
      </c>
      <c r="BF1183" s="149">
        <f>IF(N1183="snížená",J1183,0)</f>
        <v>0</v>
      </c>
      <c r="BG1183" s="149">
        <f>IF(N1183="zákl. přenesená",J1183,0)</f>
        <v>0</v>
      </c>
      <c r="BH1183" s="149">
        <f>IF(N1183="sníž. přenesená",J1183,0)</f>
        <v>0</v>
      </c>
      <c r="BI1183" s="149">
        <f>IF(N1183="nulová",J1183,0)</f>
        <v>0</v>
      </c>
      <c r="BJ1183" s="17" t="s">
        <v>89</v>
      </c>
      <c r="BK1183" s="149">
        <f>ROUND(I1183*H1183,2)</f>
        <v>0</v>
      </c>
      <c r="BL1183" s="17" t="s">
        <v>665</v>
      </c>
      <c r="BM1183" s="148" t="s">
        <v>1845</v>
      </c>
    </row>
    <row r="1184" spans="2:65" s="1" customFormat="1" ht="39">
      <c r="B1184" s="32"/>
      <c r="D1184" s="154" t="s">
        <v>275</v>
      </c>
      <c r="F1184" s="155" t="s">
        <v>1846</v>
      </c>
      <c r="I1184" s="152"/>
      <c r="L1184" s="32"/>
      <c r="M1184" s="153"/>
      <c r="T1184" s="56"/>
      <c r="AT1184" s="17" t="s">
        <v>275</v>
      </c>
      <c r="AU1184" s="17" t="s">
        <v>89</v>
      </c>
    </row>
    <row r="1185" spans="2:65" s="1" customFormat="1" ht="16.5" customHeight="1">
      <c r="B1185" s="136"/>
      <c r="C1185" s="137" t="s">
        <v>1847</v>
      </c>
      <c r="D1185" s="137" t="s">
        <v>266</v>
      </c>
      <c r="E1185" s="138" t="s">
        <v>1848</v>
      </c>
      <c r="F1185" s="139" t="s">
        <v>1849</v>
      </c>
      <c r="G1185" s="140" t="s">
        <v>1468</v>
      </c>
      <c r="H1185" s="141">
        <v>3</v>
      </c>
      <c r="I1185" s="142"/>
      <c r="J1185" s="143">
        <f>ROUND(I1185*H1185,2)</f>
        <v>0</v>
      </c>
      <c r="K1185" s="139" t="s">
        <v>313</v>
      </c>
      <c r="L1185" s="32"/>
      <c r="M1185" s="144" t="s">
        <v>1</v>
      </c>
      <c r="N1185" s="145" t="s">
        <v>42</v>
      </c>
      <c r="P1185" s="146">
        <f>O1185*H1185</f>
        <v>0</v>
      </c>
      <c r="Q1185" s="146">
        <v>0</v>
      </c>
      <c r="R1185" s="146">
        <f>Q1185*H1185</f>
        <v>0</v>
      </c>
      <c r="S1185" s="146">
        <v>0</v>
      </c>
      <c r="T1185" s="147">
        <f>S1185*H1185</f>
        <v>0</v>
      </c>
      <c r="AR1185" s="148" t="s">
        <v>665</v>
      </c>
      <c r="AT1185" s="148" t="s">
        <v>266</v>
      </c>
      <c r="AU1185" s="148" t="s">
        <v>89</v>
      </c>
      <c r="AY1185" s="17" t="s">
        <v>264</v>
      </c>
      <c r="BE1185" s="149">
        <f>IF(N1185="základní",J1185,0)</f>
        <v>0</v>
      </c>
      <c r="BF1185" s="149">
        <f>IF(N1185="snížená",J1185,0)</f>
        <v>0</v>
      </c>
      <c r="BG1185" s="149">
        <f>IF(N1185="zákl. přenesená",J1185,0)</f>
        <v>0</v>
      </c>
      <c r="BH1185" s="149">
        <f>IF(N1185="sníž. přenesená",J1185,0)</f>
        <v>0</v>
      </c>
      <c r="BI1185" s="149">
        <f>IF(N1185="nulová",J1185,0)</f>
        <v>0</v>
      </c>
      <c r="BJ1185" s="17" t="s">
        <v>89</v>
      </c>
      <c r="BK1185" s="149">
        <f>ROUND(I1185*H1185,2)</f>
        <v>0</v>
      </c>
      <c r="BL1185" s="17" t="s">
        <v>665</v>
      </c>
      <c r="BM1185" s="148" t="s">
        <v>1850</v>
      </c>
    </row>
    <row r="1186" spans="2:65" s="1" customFormat="1" ht="39">
      <c r="B1186" s="32"/>
      <c r="D1186" s="154" t="s">
        <v>275</v>
      </c>
      <c r="F1186" s="155" t="s">
        <v>1846</v>
      </c>
      <c r="I1186" s="152"/>
      <c r="L1186" s="32"/>
      <c r="M1186" s="153"/>
      <c r="T1186" s="56"/>
      <c r="AT1186" s="17" t="s">
        <v>275</v>
      </c>
      <c r="AU1186" s="17" t="s">
        <v>89</v>
      </c>
    </row>
    <row r="1187" spans="2:65" s="1" customFormat="1" ht="16.5" customHeight="1">
      <c r="B1187" s="136"/>
      <c r="C1187" s="137" t="s">
        <v>1851</v>
      </c>
      <c r="D1187" s="137" t="s">
        <v>266</v>
      </c>
      <c r="E1187" s="138" t="s">
        <v>1852</v>
      </c>
      <c r="F1187" s="139" t="s">
        <v>1853</v>
      </c>
      <c r="G1187" s="140" t="s">
        <v>1468</v>
      </c>
      <c r="H1187" s="141">
        <v>1</v>
      </c>
      <c r="I1187" s="142"/>
      <c r="J1187" s="143">
        <f>ROUND(I1187*H1187,2)</f>
        <v>0</v>
      </c>
      <c r="K1187" s="139" t="s">
        <v>313</v>
      </c>
      <c r="L1187" s="32"/>
      <c r="M1187" s="144" t="s">
        <v>1</v>
      </c>
      <c r="N1187" s="145" t="s">
        <v>42</v>
      </c>
      <c r="P1187" s="146">
        <f>O1187*H1187</f>
        <v>0</v>
      </c>
      <c r="Q1187" s="146">
        <v>0</v>
      </c>
      <c r="R1187" s="146">
        <f>Q1187*H1187</f>
        <v>0</v>
      </c>
      <c r="S1187" s="146">
        <v>0</v>
      </c>
      <c r="T1187" s="147">
        <f>S1187*H1187</f>
        <v>0</v>
      </c>
      <c r="AR1187" s="148" t="s">
        <v>665</v>
      </c>
      <c r="AT1187" s="148" t="s">
        <v>266</v>
      </c>
      <c r="AU1187" s="148" t="s">
        <v>89</v>
      </c>
      <c r="AY1187" s="17" t="s">
        <v>264</v>
      </c>
      <c r="BE1187" s="149">
        <f>IF(N1187="základní",J1187,0)</f>
        <v>0</v>
      </c>
      <c r="BF1187" s="149">
        <f>IF(N1187="snížená",J1187,0)</f>
        <v>0</v>
      </c>
      <c r="BG1187" s="149">
        <f>IF(N1187="zákl. přenesená",J1187,0)</f>
        <v>0</v>
      </c>
      <c r="BH1187" s="149">
        <f>IF(N1187="sníž. přenesená",J1187,0)</f>
        <v>0</v>
      </c>
      <c r="BI1187" s="149">
        <f>IF(N1187="nulová",J1187,0)</f>
        <v>0</v>
      </c>
      <c r="BJ1187" s="17" t="s">
        <v>89</v>
      </c>
      <c r="BK1187" s="149">
        <f>ROUND(I1187*H1187,2)</f>
        <v>0</v>
      </c>
      <c r="BL1187" s="17" t="s">
        <v>665</v>
      </c>
      <c r="BM1187" s="148" t="s">
        <v>1854</v>
      </c>
    </row>
    <row r="1188" spans="2:65" s="1" customFormat="1" ht="39">
      <c r="B1188" s="32"/>
      <c r="D1188" s="154" t="s">
        <v>275</v>
      </c>
      <c r="F1188" s="155" t="s">
        <v>1846</v>
      </c>
      <c r="I1188" s="152"/>
      <c r="L1188" s="32"/>
      <c r="M1188" s="153"/>
      <c r="T1188" s="56"/>
      <c r="AT1188" s="17" t="s">
        <v>275</v>
      </c>
      <c r="AU1188" s="17" t="s">
        <v>89</v>
      </c>
    </row>
    <row r="1189" spans="2:65" s="1" customFormat="1" ht="16.5" customHeight="1">
      <c r="B1189" s="136"/>
      <c r="C1189" s="137" t="s">
        <v>1855</v>
      </c>
      <c r="D1189" s="137" t="s">
        <v>266</v>
      </c>
      <c r="E1189" s="138" t="s">
        <v>1856</v>
      </c>
      <c r="F1189" s="139" t="s">
        <v>1857</v>
      </c>
      <c r="G1189" s="140" t="s">
        <v>1468</v>
      </c>
      <c r="H1189" s="141">
        <v>3</v>
      </c>
      <c r="I1189" s="142"/>
      <c r="J1189" s="143">
        <f>ROUND(I1189*H1189,2)</f>
        <v>0</v>
      </c>
      <c r="K1189" s="139" t="s">
        <v>313</v>
      </c>
      <c r="L1189" s="32"/>
      <c r="M1189" s="144" t="s">
        <v>1</v>
      </c>
      <c r="N1189" s="145" t="s">
        <v>42</v>
      </c>
      <c r="P1189" s="146">
        <f>O1189*H1189</f>
        <v>0</v>
      </c>
      <c r="Q1189" s="146">
        <v>0</v>
      </c>
      <c r="R1189" s="146">
        <f>Q1189*H1189</f>
        <v>0</v>
      </c>
      <c r="S1189" s="146">
        <v>0</v>
      </c>
      <c r="T1189" s="147">
        <f>S1189*H1189</f>
        <v>0</v>
      </c>
      <c r="AR1189" s="148" t="s">
        <v>665</v>
      </c>
      <c r="AT1189" s="148" t="s">
        <v>266</v>
      </c>
      <c r="AU1189" s="148" t="s">
        <v>89</v>
      </c>
      <c r="AY1189" s="17" t="s">
        <v>264</v>
      </c>
      <c r="BE1189" s="149">
        <f>IF(N1189="základní",J1189,0)</f>
        <v>0</v>
      </c>
      <c r="BF1189" s="149">
        <f>IF(N1189="snížená",J1189,0)</f>
        <v>0</v>
      </c>
      <c r="BG1189" s="149">
        <f>IF(N1189="zákl. přenesená",J1189,0)</f>
        <v>0</v>
      </c>
      <c r="BH1189" s="149">
        <f>IF(N1189="sníž. přenesená",J1189,0)</f>
        <v>0</v>
      </c>
      <c r="BI1189" s="149">
        <f>IF(N1189="nulová",J1189,0)</f>
        <v>0</v>
      </c>
      <c r="BJ1189" s="17" t="s">
        <v>89</v>
      </c>
      <c r="BK1189" s="149">
        <f>ROUND(I1189*H1189,2)</f>
        <v>0</v>
      </c>
      <c r="BL1189" s="17" t="s">
        <v>665</v>
      </c>
      <c r="BM1189" s="148" t="s">
        <v>1858</v>
      </c>
    </row>
    <row r="1190" spans="2:65" s="1" customFormat="1" ht="39">
      <c r="B1190" s="32"/>
      <c r="D1190" s="154" t="s">
        <v>275</v>
      </c>
      <c r="F1190" s="155" t="s">
        <v>1846</v>
      </c>
      <c r="I1190" s="152"/>
      <c r="L1190" s="32"/>
      <c r="M1190" s="153"/>
      <c r="T1190" s="56"/>
      <c r="AT1190" s="17" t="s">
        <v>275</v>
      </c>
      <c r="AU1190" s="17" t="s">
        <v>89</v>
      </c>
    </row>
    <row r="1191" spans="2:65" s="1" customFormat="1" ht="16.5" customHeight="1">
      <c r="B1191" s="136"/>
      <c r="C1191" s="137" t="s">
        <v>1859</v>
      </c>
      <c r="D1191" s="137" t="s">
        <v>266</v>
      </c>
      <c r="E1191" s="138" t="s">
        <v>1860</v>
      </c>
      <c r="F1191" s="139" t="s">
        <v>1861</v>
      </c>
      <c r="G1191" s="140" t="s">
        <v>1862</v>
      </c>
      <c r="H1191" s="141">
        <v>1</v>
      </c>
      <c r="I1191" s="142"/>
      <c r="J1191" s="143">
        <f>ROUND(I1191*H1191,2)</f>
        <v>0</v>
      </c>
      <c r="K1191" s="139" t="s">
        <v>313</v>
      </c>
      <c r="L1191" s="32"/>
      <c r="M1191" s="144" t="s">
        <v>1</v>
      </c>
      <c r="N1191" s="145" t="s">
        <v>42</v>
      </c>
      <c r="P1191" s="146">
        <f>O1191*H1191</f>
        <v>0</v>
      </c>
      <c r="Q1191" s="146">
        <v>0</v>
      </c>
      <c r="R1191" s="146">
        <f>Q1191*H1191</f>
        <v>0</v>
      </c>
      <c r="S1191" s="146">
        <v>0</v>
      </c>
      <c r="T1191" s="147">
        <f>S1191*H1191</f>
        <v>0</v>
      </c>
      <c r="AR1191" s="148" t="s">
        <v>665</v>
      </c>
      <c r="AT1191" s="148" t="s">
        <v>266</v>
      </c>
      <c r="AU1191" s="148" t="s">
        <v>89</v>
      </c>
      <c r="AY1191" s="17" t="s">
        <v>264</v>
      </c>
      <c r="BE1191" s="149">
        <f>IF(N1191="základní",J1191,0)</f>
        <v>0</v>
      </c>
      <c r="BF1191" s="149">
        <f>IF(N1191="snížená",J1191,0)</f>
        <v>0</v>
      </c>
      <c r="BG1191" s="149">
        <f>IF(N1191="zákl. přenesená",J1191,0)</f>
        <v>0</v>
      </c>
      <c r="BH1191" s="149">
        <f>IF(N1191="sníž. přenesená",J1191,0)</f>
        <v>0</v>
      </c>
      <c r="BI1191" s="149">
        <f>IF(N1191="nulová",J1191,0)</f>
        <v>0</v>
      </c>
      <c r="BJ1191" s="17" t="s">
        <v>89</v>
      </c>
      <c r="BK1191" s="149">
        <f>ROUND(I1191*H1191,2)</f>
        <v>0</v>
      </c>
      <c r="BL1191" s="17" t="s">
        <v>665</v>
      </c>
      <c r="BM1191" s="148" t="s">
        <v>1863</v>
      </c>
    </row>
    <row r="1192" spans="2:65" s="1" customFormat="1" ht="39">
      <c r="B1192" s="32"/>
      <c r="D1192" s="154" t="s">
        <v>275</v>
      </c>
      <c r="F1192" s="155" t="s">
        <v>1846</v>
      </c>
      <c r="I1192" s="152"/>
      <c r="L1192" s="32"/>
      <c r="M1192" s="153"/>
      <c r="T1192" s="56"/>
      <c r="AT1192" s="17" t="s">
        <v>275</v>
      </c>
      <c r="AU1192" s="17" t="s">
        <v>89</v>
      </c>
    </row>
    <row r="1193" spans="2:65" s="1" customFormat="1" ht="16.5" customHeight="1">
      <c r="B1193" s="136"/>
      <c r="C1193" s="137" t="s">
        <v>1864</v>
      </c>
      <c r="D1193" s="137" t="s">
        <v>266</v>
      </c>
      <c r="E1193" s="138" t="s">
        <v>1865</v>
      </c>
      <c r="F1193" s="139" t="s">
        <v>1866</v>
      </c>
      <c r="G1193" s="140" t="s">
        <v>1862</v>
      </c>
      <c r="H1193" s="141">
        <v>1</v>
      </c>
      <c r="I1193" s="142"/>
      <c r="J1193" s="143">
        <f>ROUND(I1193*H1193,2)</f>
        <v>0</v>
      </c>
      <c r="K1193" s="139" t="s">
        <v>313</v>
      </c>
      <c r="L1193" s="32"/>
      <c r="M1193" s="144" t="s">
        <v>1</v>
      </c>
      <c r="N1193" s="145" t="s">
        <v>42</v>
      </c>
      <c r="P1193" s="146">
        <f>O1193*H1193</f>
        <v>0</v>
      </c>
      <c r="Q1193" s="146">
        <v>0</v>
      </c>
      <c r="R1193" s="146">
        <f>Q1193*H1193</f>
        <v>0</v>
      </c>
      <c r="S1193" s="146">
        <v>0</v>
      </c>
      <c r="T1193" s="147">
        <f>S1193*H1193</f>
        <v>0</v>
      </c>
      <c r="AR1193" s="148" t="s">
        <v>665</v>
      </c>
      <c r="AT1193" s="148" t="s">
        <v>266</v>
      </c>
      <c r="AU1193" s="148" t="s">
        <v>89</v>
      </c>
      <c r="AY1193" s="17" t="s">
        <v>264</v>
      </c>
      <c r="BE1193" s="149">
        <f>IF(N1193="základní",J1193,0)</f>
        <v>0</v>
      </c>
      <c r="BF1193" s="149">
        <f>IF(N1193="snížená",J1193,0)</f>
        <v>0</v>
      </c>
      <c r="BG1193" s="149">
        <f>IF(N1193="zákl. přenesená",J1193,0)</f>
        <v>0</v>
      </c>
      <c r="BH1193" s="149">
        <f>IF(N1193="sníž. přenesená",J1193,0)</f>
        <v>0</v>
      </c>
      <c r="BI1193" s="149">
        <f>IF(N1193="nulová",J1193,0)</f>
        <v>0</v>
      </c>
      <c r="BJ1193" s="17" t="s">
        <v>89</v>
      </c>
      <c r="BK1193" s="149">
        <f>ROUND(I1193*H1193,2)</f>
        <v>0</v>
      </c>
      <c r="BL1193" s="17" t="s">
        <v>665</v>
      </c>
      <c r="BM1193" s="148" t="s">
        <v>1867</v>
      </c>
    </row>
    <row r="1194" spans="2:65" s="1" customFormat="1" ht="39">
      <c r="B1194" s="32"/>
      <c r="D1194" s="154" t="s">
        <v>275</v>
      </c>
      <c r="F1194" s="155" t="s">
        <v>1846</v>
      </c>
      <c r="I1194" s="152"/>
      <c r="L1194" s="32"/>
      <c r="M1194" s="153"/>
      <c r="T1194" s="56"/>
      <c r="AT1194" s="17" t="s">
        <v>275</v>
      </c>
      <c r="AU1194" s="17" t="s">
        <v>89</v>
      </c>
    </row>
    <row r="1195" spans="2:65" s="1" customFormat="1" ht="16.5" customHeight="1">
      <c r="B1195" s="136"/>
      <c r="C1195" s="137" t="s">
        <v>1868</v>
      </c>
      <c r="D1195" s="137" t="s">
        <v>266</v>
      </c>
      <c r="E1195" s="138" t="s">
        <v>1869</v>
      </c>
      <c r="F1195" s="139" t="s">
        <v>1870</v>
      </c>
      <c r="G1195" s="140" t="s">
        <v>1862</v>
      </c>
      <c r="H1195" s="141">
        <v>1</v>
      </c>
      <c r="I1195" s="142"/>
      <c r="J1195" s="143">
        <f>ROUND(I1195*H1195,2)</f>
        <v>0</v>
      </c>
      <c r="K1195" s="139" t="s">
        <v>313</v>
      </c>
      <c r="L1195" s="32"/>
      <c r="M1195" s="144" t="s">
        <v>1</v>
      </c>
      <c r="N1195" s="145" t="s">
        <v>42</v>
      </c>
      <c r="P1195" s="146">
        <f>O1195*H1195</f>
        <v>0</v>
      </c>
      <c r="Q1195" s="146">
        <v>0</v>
      </c>
      <c r="R1195" s="146">
        <f>Q1195*H1195</f>
        <v>0</v>
      </c>
      <c r="S1195" s="146">
        <v>0</v>
      </c>
      <c r="T1195" s="147">
        <f>S1195*H1195</f>
        <v>0</v>
      </c>
      <c r="AR1195" s="148" t="s">
        <v>665</v>
      </c>
      <c r="AT1195" s="148" t="s">
        <v>266</v>
      </c>
      <c r="AU1195" s="148" t="s">
        <v>89</v>
      </c>
      <c r="AY1195" s="17" t="s">
        <v>264</v>
      </c>
      <c r="BE1195" s="149">
        <f>IF(N1195="základní",J1195,0)</f>
        <v>0</v>
      </c>
      <c r="BF1195" s="149">
        <f>IF(N1195="snížená",J1195,0)</f>
        <v>0</v>
      </c>
      <c r="BG1195" s="149">
        <f>IF(N1195="zákl. přenesená",J1195,0)</f>
        <v>0</v>
      </c>
      <c r="BH1195" s="149">
        <f>IF(N1195="sníž. přenesená",J1195,0)</f>
        <v>0</v>
      </c>
      <c r="BI1195" s="149">
        <f>IF(N1195="nulová",J1195,0)</f>
        <v>0</v>
      </c>
      <c r="BJ1195" s="17" t="s">
        <v>89</v>
      </c>
      <c r="BK1195" s="149">
        <f>ROUND(I1195*H1195,2)</f>
        <v>0</v>
      </c>
      <c r="BL1195" s="17" t="s">
        <v>665</v>
      </c>
      <c r="BM1195" s="148" t="s">
        <v>1871</v>
      </c>
    </row>
    <row r="1196" spans="2:65" s="1" customFormat="1" ht="39">
      <c r="B1196" s="32"/>
      <c r="D1196" s="154" t="s">
        <v>275</v>
      </c>
      <c r="F1196" s="155" t="s">
        <v>1846</v>
      </c>
      <c r="I1196" s="152"/>
      <c r="L1196" s="32"/>
      <c r="M1196" s="153"/>
      <c r="T1196" s="56"/>
      <c r="AT1196" s="17" t="s">
        <v>275</v>
      </c>
      <c r="AU1196" s="17" t="s">
        <v>89</v>
      </c>
    </row>
    <row r="1197" spans="2:65" s="1" customFormat="1" ht="16.5" customHeight="1">
      <c r="B1197" s="136"/>
      <c r="C1197" s="137" t="s">
        <v>1872</v>
      </c>
      <c r="D1197" s="137" t="s">
        <v>266</v>
      </c>
      <c r="E1197" s="138" t="s">
        <v>1873</v>
      </c>
      <c r="F1197" s="139" t="s">
        <v>1874</v>
      </c>
      <c r="G1197" s="140" t="s">
        <v>1862</v>
      </c>
      <c r="H1197" s="141">
        <v>1</v>
      </c>
      <c r="I1197" s="142"/>
      <c r="J1197" s="143">
        <f>ROUND(I1197*H1197,2)</f>
        <v>0</v>
      </c>
      <c r="K1197" s="139" t="s">
        <v>313</v>
      </c>
      <c r="L1197" s="32"/>
      <c r="M1197" s="144" t="s">
        <v>1</v>
      </c>
      <c r="N1197" s="145" t="s">
        <v>42</v>
      </c>
      <c r="P1197" s="146">
        <f>O1197*H1197</f>
        <v>0</v>
      </c>
      <c r="Q1197" s="146">
        <v>0</v>
      </c>
      <c r="R1197" s="146">
        <f>Q1197*H1197</f>
        <v>0</v>
      </c>
      <c r="S1197" s="146">
        <v>0</v>
      </c>
      <c r="T1197" s="147">
        <f>S1197*H1197</f>
        <v>0</v>
      </c>
      <c r="AR1197" s="148" t="s">
        <v>665</v>
      </c>
      <c r="AT1197" s="148" t="s">
        <v>266</v>
      </c>
      <c r="AU1197" s="148" t="s">
        <v>89</v>
      </c>
      <c r="AY1197" s="17" t="s">
        <v>264</v>
      </c>
      <c r="BE1197" s="149">
        <f>IF(N1197="základní",J1197,0)</f>
        <v>0</v>
      </c>
      <c r="BF1197" s="149">
        <f>IF(N1197="snížená",J1197,0)</f>
        <v>0</v>
      </c>
      <c r="BG1197" s="149">
        <f>IF(N1197="zákl. přenesená",J1197,0)</f>
        <v>0</v>
      </c>
      <c r="BH1197" s="149">
        <f>IF(N1197="sníž. přenesená",J1197,0)</f>
        <v>0</v>
      </c>
      <c r="BI1197" s="149">
        <f>IF(N1197="nulová",J1197,0)</f>
        <v>0</v>
      </c>
      <c r="BJ1197" s="17" t="s">
        <v>89</v>
      </c>
      <c r="BK1197" s="149">
        <f>ROUND(I1197*H1197,2)</f>
        <v>0</v>
      </c>
      <c r="BL1197" s="17" t="s">
        <v>665</v>
      </c>
      <c r="BM1197" s="148" t="s">
        <v>1875</v>
      </c>
    </row>
    <row r="1198" spans="2:65" s="1" customFormat="1" ht="39">
      <c r="B1198" s="32"/>
      <c r="D1198" s="154" t="s">
        <v>275</v>
      </c>
      <c r="F1198" s="155" t="s">
        <v>1846</v>
      </c>
      <c r="I1198" s="152"/>
      <c r="L1198" s="32"/>
      <c r="M1198" s="153"/>
      <c r="T1198" s="56"/>
      <c r="AT1198" s="17" t="s">
        <v>275</v>
      </c>
      <c r="AU1198" s="17" t="s">
        <v>89</v>
      </c>
    </row>
    <row r="1199" spans="2:65" s="11" customFormat="1" ht="25.9" customHeight="1">
      <c r="B1199" s="124"/>
      <c r="D1199" s="125" t="s">
        <v>75</v>
      </c>
      <c r="E1199" s="126" t="s">
        <v>1880</v>
      </c>
      <c r="F1199" s="126" t="s">
        <v>1881</v>
      </c>
      <c r="I1199" s="127"/>
      <c r="J1199" s="128">
        <f>BK1199</f>
        <v>0</v>
      </c>
      <c r="L1199" s="124"/>
      <c r="M1199" s="129"/>
      <c r="P1199" s="130">
        <f>SUM(P1200:P1214)</f>
        <v>0</v>
      </c>
      <c r="R1199" s="130">
        <f>SUM(R1200:R1214)</f>
        <v>0</v>
      </c>
      <c r="T1199" s="131">
        <f>SUM(T1200:T1214)</f>
        <v>0</v>
      </c>
      <c r="AR1199" s="125" t="s">
        <v>271</v>
      </c>
      <c r="AT1199" s="132" t="s">
        <v>75</v>
      </c>
      <c r="AU1199" s="132" t="s">
        <v>76</v>
      </c>
      <c r="AY1199" s="125" t="s">
        <v>264</v>
      </c>
      <c r="BK1199" s="133">
        <f>SUM(BK1200:BK1214)</f>
        <v>0</v>
      </c>
    </row>
    <row r="1200" spans="2:65" s="1" customFormat="1" ht="24.2" customHeight="1">
      <c r="B1200" s="136"/>
      <c r="C1200" s="137" t="s">
        <v>1876</v>
      </c>
      <c r="D1200" s="137" t="s">
        <v>266</v>
      </c>
      <c r="E1200" s="138" t="s">
        <v>1883</v>
      </c>
      <c r="F1200" s="139" t="s">
        <v>1884</v>
      </c>
      <c r="G1200" s="140" t="s">
        <v>341</v>
      </c>
      <c r="H1200" s="141">
        <v>429.298</v>
      </c>
      <c r="I1200" s="142"/>
      <c r="J1200" s="143">
        <f>ROUND(I1200*H1200,2)</f>
        <v>0</v>
      </c>
      <c r="K1200" s="139" t="s">
        <v>313</v>
      </c>
      <c r="L1200" s="32"/>
      <c r="M1200" s="144" t="s">
        <v>1</v>
      </c>
      <c r="N1200" s="145" t="s">
        <v>42</v>
      </c>
      <c r="P1200" s="146">
        <f>O1200*H1200</f>
        <v>0</v>
      </c>
      <c r="Q1200" s="146">
        <v>0</v>
      </c>
      <c r="R1200" s="146">
        <f>Q1200*H1200</f>
        <v>0</v>
      </c>
      <c r="S1200" s="146">
        <v>0</v>
      </c>
      <c r="T1200" s="147">
        <f>S1200*H1200</f>
        <v>0</v>
      </c>
      <c r="AR1200" s="148" t="s">
        <v>1885</v>
      </c>
      <c r="AT1200" s="148" t="s">
        <v>266</v>
      </c>
      <c r="AU1200" s="148" t="s">
        <v>83</v>
      </c>
      <c r="AY1200" s="17" t="s">
        <v>264</v>
      </c>
      <c r="BE1200" s="149">
        <f>IF(N1200="základní",J1200,0)</f>
        <v>0</v>
      </c>
      <c r="BF1200" s="149">
        <f>IF(N1200="snížená",J1200,0)</f>
        <v>0</v>
      </c>
      <c r="BG1200" s="149">
        <f>IF(N1200="zákl. přenesená",J1200,0)</f>
        <v>0</v>
      </c>
      <c r="BH1200" s="149">
        <f>IF(N1200="sníž. přenesená",J1200,0)</f>
        <v>0</v>
      </c>
      <c r="BI1200" s="149">
        <f>IF(N1200="nulová",J1200,0)</f>
        <v>0</v>
      </c>
      <c r="BJ1200" s="17" t="s">
        <v>89</v>
      </c>
      <c r="BK1200" s="149">
        <f>ROUND(I1200*H1200,2)</f>
        <v>0</v>
      </c>
      <c r="BL1200" s="17" t="s">
        <v>1885</v>
      </c>
      <c r="BM1200" s="148" t="s">
        <v>1886</v>
      </c>
    </row>
    <row r="1201" spans="2:65" s="1" customFormat="1" ht="39">
      <c r="B1201" s="32"/>
      <c r="D1201" s="154" t="s">
        <v>275</v>
      </c>
      <c r="F1201" s="155" t="s">
        <v>1887</v>
      </c>
      <c r="I1201" s="152"/>
      <c r="L1201" s="32"/>
      <c r="M1201" s="153"/>
      <c r="T1201" s="56"/>
      <c r="AT1201" s="17" t="s">
        <v>275</v>
      </c>
      <c r="AU1201" s="17" t="s">
        <v>83</v>
      </c>
    </row>
    <row r="1202" spans="2:65" s="12" customFormat="1" ht="11.25">
      <c r="B1202" s="156"/>
      <c r="D1202" s="154" t="s">
        <v>277</v>
      </c>
      <c r="E1202" s="157" t="s">
        <v>1</v>
      </c>
      <c r="F1202" s="158" t="s">
        <v>1039</v>
      </c>
      <c r="H1202" s="159">
        <v>288.89800000000002</v>
      </c>
      <c r="I1202" s="160"/>
      <c r="L1202" s="156"/>
      <c r="M1202" s="161"/>
      <c r="T1202" s="162"/>
      <c r="AT1202" s="157" t="s">
        <v>277</v>
      </c>
      <c r="AU1202" s="157" t="s">
        <v>83</v>
      </c>
      <c r="AV1202" s="12" t="s">
        <v>89</v>
      </c>
      <c r="AW1202" s="12" t="s">
        <v>32</v>
      </c>
      <c r="AX1202" s="12" t="s">
        <v>76</v>
      </c>
      <c r="AY1202" s="157" t="s">
        <v>264</v>
      </c>
    </row>
    <row r="1203" spans="2:65" s="12" customFormat="1" ht="11.25">
      <c r="B1203" s="156"/>
      <c r="D1203" s="154" t="s">
        <v>277</v>
      </c>
      <c r="E1203" s="157" t="s">
        <v>1</v>
      </c>
      <c r="F1203" s="158" t="s">
        <v>1051</v>
      </c>
      <c r="H1203" s="159">
        <v>140.4</v>
      </c>
      <c r="I1203" s="160"/>
      <c r="L1203" s="156"/>
      <c r="M1203" s="161"/>
      <c r="T1203" s="162"/>
      <c r="AT1203" s="157" t="s">
        <v>277</v>
      </c>
      <c r="AU1203" s="157" t="s">
        <v>83</v>
      </c>
      <c r="AV1203" s="12" t="s">
        <v>89</v>
      </c>
      <c r="AW1203" s="12" t="s">
        <v>32</v>
      </c>
      <c r="AX1203" s="12" t="s">
        <v>76</v>
      </c>
      <c r="AY1203" s="157" t="s">
        <v>264</v>
      </c>
    </row>
    <row r="1204" spans="2:65" s="13" customFormat="1" ht="11.25">
      <c r="B1204" s="163"/>
      <c r="D1204" s="154" t="s">
        <v>277</v>
      </c>
      <c r="E1204" s="164" t="s">
        <v>1</v>
      </c>
      <c r="F1204" s="165" t="s">
        <v>279</v>
      </c>
      <c r="H1204" s="166">
        <v>429.298</v>
      </c>
      <c r="I1204" s="167"/>
      <c r="L1204" s="163"/>
      <c r="M1204" s="168"/>
      <c r="T1204" s="169"/>
      <c r="AT1204" s="164" t="s">
        <v>277</v>
      </c>
      <c r="AU1204" s="164" t="s">
        <v>83</v>
      </c>
      <c r="AV1204" s="13" t="s">
        <v>271</v>
      </c>
      <c r="AW1204" s="13" t="s">
        <v>32</v>
      </c>
      <c r="AX1204" s="13" t="s">
        <v>83</v>
      </c>
      <c r="AY1204" s="164" t="s">
        <v>264</v>
      </c>
    </row>
    <row r="1205" spans="2:65" s="1" customFormat="1" ht="24.2" customHeight="1">
      <c r="B1205" s="136"/>
      <c r="C1205" s="137" t="s">
        <v>1882</v>
      </c>
      <c r="D1205" s="137" t="s">
        <v>266</v>
      </c>
      <c r="E1205" s="138" t="s">
        <v>1889</v>
      </c>
      <c r="F1205" s="139" t="s">
        <v>1890</v>
      </c>
      <c r="G1205" s="140" t="s">
        <v>341</v>
      </c>
      <c r="H1205" s="141">
        <v>226.125</v>
      </c>
      <c r="I1205" s="142"/>
      <c r="J1205" s="143">
        <f>ROUND(I1205*H1205,2)</f>
        <v>0</v>
      </c>
      <c r="K1205" s="139" t="s">
        <v>313</v>
      </c>
      <c r="L1205" s="32"/>
      <c r="M1205" s="144" t="s">
        <v>1</v>
      </c>
      <c r="N1205" s="145" t="s">
        <v>42</v>
      </c>
      <c r="P1205" s="146">
        <f>O1205*H1205</f>
        <v>0</v>
      </c>
      <c r="Q1205" s="146">
        <v>0</v>
      </c>
      <c r="R1205" s="146">
        <f>Q1205*H1205</f>
        <v>0</v>
      </c>
      <c r="S1205" s="146">
        <v>0</v>
      </c>
      <c r="T1205" s="147">
        <f>S1205*H1205</f>
        <v>0</v>
      </c>
      <c r="AR1205" s="148" t="s">
        <v>1885</v>
      </c>
      <c r="AT1205" s="148" t="s">
        <v>266</v>
      </c>
      <c r="AU1205" s="148" t="s">
        <v>83</v>
      </c>
      <c r="AY1205" s="17" t="s">
        <v>264</v>
      </c>
      <c r="BE1205" s="149">
        <f>IF(N1205="základní",J1205,0)</f>
        <v>0</v>
      </c>
      <c r="BF1205" s="149">
        <f>IF(N1205="snížená",J1205,0)</f>
        <v>0</v>
      </c>
      <c r="BG1205" s="149">
        <f>IF(N1205="zákl. přenesená",J1205,0)</f>
        <v>0</v>
      </c>
      <c r="BH1205" s="149">
        <f>IF(N1205="sníž. přenesená",J1205,0)</f>
        <v>0</v>
      </c>
      <c r="BI1205" s="149">
        <f>IF(N1205="nulová",J1205,0)</f>
        <v>0</v>
      </c>
      <c r="BJ1205" s="17" t="s">
        <v>89</v>
      </c>
      <c r="BK1205" s="149">
        <f>ROUND(I1205*H1205,2)</f>
        <v>0</v>
      </c>
      <c r="BL1205" s="17" t="s">
        <v>1885</v>
      </c>
      <c r="BM1205" s="148" t="s">
        <v>1891</v>
      </c>
    </row>
    <row r="1206" spans="2:65" s="1" customFormat="1" ht="39">
      <c r="B1206" s="32"/>
      <c r="D1206" s="154" t="s">
        <v>275</v>
      </c>
      <c r="F1206" s="155" t="s">
        <v>1892</v>
      </c>
      <c r="I1206" s="152"/>
      <c r="L1206" s="32"/>
      <c r="M1206" s="153"/>
      <c r="T1206" s="56"/>
      <c r="AT1206" s="17" t="s">
        <v>275</v>
      </c>
      <c r="AU1206" s="17" t="s">
        <v>83</v>
      </c>
    </row>
    <row r="1207" spans="2:65" s="1" customFormat="1" ht="16.5" customHeight="1">
      <c r="B1207" s="136"/>
      <c r="C1207" s="137" t="s">
        <v>1888</v>
      </c>
      <c r="D1207" s="137" t="s">
        <v>266</v>
      </c>
      <c r="E1207" s="138" t="s">
        <v>1894</v>
      </c>
      <c r="F1207" s="139" t="s">
        <v>1895</v>
      </c>
      <c r="G1207" s="140" t="s">
        <v>341</v>
      </c>
      <c r="H1207" s="141">
        <v>182.17500000000001</v>
      </c>
      <c r="I1207" s="142"/>
      <c r="J1207" s="143">
        <f>ROUND(I1207*H1207,2)</f>
        <v>0</v>
      </c>
      <c r="K1207" s="139" t="s">
        <v>313</v>
      </c>
      <c r="L1207" s="32"/>
      <c r="M1207" s="144" t="s">
        <v>1</v>
      </c>
      <c r="N1207" s="145" t="s">
        <v>42</v>
      </c>
      <c r="P1207" s="146">
        <f>O1207*H1207</f>
        <v>0</v>
      </c>
      <c r="Q1207" s="146">
        <v>0</v>
      </c>
      <c r="R1207" s="146">
        <f>Q1207*H1207</f>
        <v>0</v>
      </c>
      <c r="S1207" s="146">
        <v>0</v>
      </c>
      <c r="T1207" s="147">
        <f>S1207*H1207</f>
        <v>0</v>
      </c>
      <c r="AR1207" s="148" t="s">
        <v>1885</v>
      </c>
      <c r="AT1207" s="148" t="s">
        <v>266</v>
      </c>
      <c r="AU1207" s="148" t="s">
        <v>83</v>
      </c>
      <c r="AY1207" s="17" t="s">
        <v>264</v>
      </c>
      <c r="BE1207" s="149">
        <f>IF(N1207="základní",J1207,0)</f>
        <v>0</v>
      </c>
      <c r="BF1207" s="149">
        <f>IF(N1207="snížená",J1207,0)</f>
        <v>0</v>
      </c>
      <c r="BG1207" s="149">
        <f>IF(N1207="zákl. přenesená",J1207,0)</f>
        <v>0</v>
      </c>
      <c r="BH1207" s="149">
        <f>IF(N1207="sníž. přenesená",J1207,0)</f>
        <v>0</v>
      </c>
      <c r="BI1207" s="149">
        <f>IF(N1207="nulová",J1207,0)</f>
        <v>0</v>
      </c>
      <c r="BJ1207" s="17" t="s">
        <v>89</v>
      </c>
      <c r="BK1207" s="149">
        <f>ROUND(I1207*H1207,2)</f>
        <v>0</v>
      </c>
      <c r="BL1207" s="17" t="s">
        <v>1885</v>
      </c>
      <c r="BM1207" s="148" t="s">
        <v>1896</v>
      </c>
    </row>
    <row r="1208" spans="2:65" s="1" customFormat="1" ht="29.25">
      <c r="B1208" s="32"/>
      <c r="D1208" s="154" t="s">
        <v>275</v>
      </c>
      <c r="F1208" s="155" t="s">
        <v>1897</v>
      </c>
      <c r="I1208" s="152"/>
      <c r="L1208" s="32"/>
      <c r="M1208" s="153"/>
      <c r="T1208" s="56"/>
      <c r="AT1208" s="17" t="s">
        <v>275</v>
      </c>
      <c r="AU1208" s="17" t="s">
        <v>83</v>
      </c>
    </row>
    <row r="1209" spans="2:65" s="12" customFormat="1" ht="11.25">
      <c r="B1209" s="156"/>
      <c r="D1209" s="154" t="s">
        <v>277</v>
      </c>
      <c r="E1209" s="157" t="s">
        <v>1</v>
      </c>
      <c r="F1209" s="158" t="s">
        <v>1123</v>
      </c>
      <c r="H1209" s="159">
        <v>182.17500000000001</v>
      </c>
      <c r="I1209" s="160"/>
      <c r="L1209" s="156"/>
      <c r="M1209" s="161"/>
      <c r="T1209" s="162"/>
      <c r="AT1209" s="157" t="s">
        <v>277</v>
      </c>
      <c r="AU1209" s="157" t="s">
        <v>83</v>
      </c>
      <c r="AV1209" s="12" t="s">
        <v>89</v>
      </c>
      <c r="AW1209" s="12" t="s">
        <v>32</v>
      </c>
      <c r="AX1209" s="12" t="s">
        <v>76</v>
      </c>
      <c r="AY1209" s="157" t="s">
        <v>264</v>
      </c>
    </row>
    <row r="1210" spans="2:65" s="13" customFormat="1" ht="11.25">
      <c r="B1210" s="163"/>
      <c r="D1210" s="154" t="s">
        <v>277</v>
      </c>
      <c r="E1210" s="164" t="s">
        <v>1</v>
      </c>
      <c r="F1210" s="165" t="s">
        <v>279</v>
      </c>
      <c r="H1210" s="166">
        <v>182.17500000000001</v>
      </c>
      <c r="I1210" s="167"/>
      <c r="L1210" s="163"/>
      <c r="M1210" s="168"/>
      <c r="T1210" s="169"/>
      <c r="AT1210" s="164" t="s">
        <v>277</v>
      </c>
      <c r="AU1210" s="164" t="s">
        <v>83</v>
      </c>
      <c r="AV1210" s="13" t="s">
        <v>271</v>
      </c>
      <c r="AW1210" s="13" t="s">
        <v>32</v>
      </c>
      <c r="AX1210" s="13" t="s">
        <v>83</v>
      </c>
      <c r="AY1210" s="164" t="s">
        <v>264</v>
      </c>
    </row>
    <row r="1211" spans="2:65" s="1" customFormat="1" ht="16.5" customHeight="1">
      <c r="B1211" s="136"/>
      <c r="C1211" s="137" t="s">
        <v>1893</v>
      </c>
      <c r="D1211" s="137" t="s">
        <v>266</v>
      </c>
      <c r="E1211" s="138" t="s">
        <v>1899</v>
      </c>
      <c r="F1211" s="139" t="s">
        <v>1900</v>
      </c>
      <c r="G1211" s="140" t="s">
        <v>428</v>
      </c>
      <c r="H1211" s="141">
        <v>110.2</v>
      </c>
      <c r="I1211" s="142"/>
      <c r="J1211" s="143">
        <f>ROUND(I1211*H1211,2)</f>
        <v>0</v>
      </c>
      <c r="K1211" s="139" t="s">
        <v>313</v>
      </c>
      <c r="L1211" s="32"/>
      <c r="M1211" s="144" t="s">
        <v>1</v>
      </c>
      <c r="N1211" s="145" t="s">
        <v>42</v>
      </c>
      <c r="P1211" s="146">
        <f>O1211*H1211</f>
        <v>0</v>
      </c>
      <c r="Q1211" s="146">
        <v>0</v>
      </c>
      <c r="R1211" s="146">
        <f>Q1211*H1211</f>
        <v>0</v>
      </c>
      <c r="S1211" s="146">
        <v>0</v>
      </c>
      <c r="T1211" s="147">
        <f>S1211*H1211</f>
        <v>0</v>
      </c>
      <c r="AR1211" s="148" t="s">
        <v>1885</v>
      </c>
      <c r="AT1211" s="148" t="s">
        <v>266</v>
      </c>
      <c r="AU1211" s="148" t="s">
        <v>83</v>
      </c>
      <c r="AY1211" s="17" t="s">
        <v>264</v>
      </c>
      <c r="BE1211" s="149">
        <f>IF(N1211="základní",J1211,0)</f>
        <v>0</v>
      </c>
      <c r="BF1211" s="149">
        <f>IF(N1211="snížená",J1211,0)</f>
        <v>0</v>
      </c>
      <c r="BG1211" s="149">
        <f>IF(N1211="zákl. přenesená",J1211,0)</f>
        <v>0</v>
      </c>
      <c r="BH1211" s="149">
        <f>IF(N1211="sníž. přenesená",J1211,0)</f>
        <v>0</v>
      </c>
      <c r="BI1211" s="149">
        <f>IF(N1211="nulová",J1211,0)</f>
        <v>0</v>
      </c>
      <c r="BJ1211" s="17" t="s">
        <v>89</v>
      </c>
      <c r="BK1211" s="149">
        <f>ROUND(I1211*H1211,2)</f>
        <v>0</v>
      </c>
      <c r="BL1211" s="17" t="s">
        <v>1885</v>
      </c>
      <c r="BM1211" s="148" t="s">
        <v>1901</v>
      </c>
    </row>
    <row r="1212" spans="2:65" s="1" customFormat="1" ht="48.75">
      <c r="B1212" s="32"/>
      <c r="D1212" s="154" t="s">
        <v>275</v>
      </c>
      <c r="F1212" s="155" t="s">
        <v>1902</v>
      </c>
      <c r="I1212" s="152"/>
      <c r="L1212" s="32"/>
      <c r="M1212" s="153"/>
      <c r="T1212" s="56"/>
      <c r="AT1212" s="17" t="s">
        <v>275</v>
      </c>
      <c r="AU1212" s="17" t="s">
        <v>83</v>
      </c>
    </row>
    <row r="1213" spans="2:65" s="1" customFormat="1" ht="16.5" customHeight="1">
      <c r="B1213" s="136"/>
      <c r="C1213" s="137" t="s">
        <v>1898</v>
      </c>
      <c r="D1213" s="137" t="s">
        <v>266</v>
      </c>
      <c r="E1213" s="138" t="s">
        <v>1904</v>
      </c>
      <c r="F1213" s="139" t="s">
        <v>1905</v>
      </c>
      <c r="G1213" s="140" t="s">
        <v>1862</v>
      </c>
      <c r="H1213" s="141">
        <v>1</v>
      </c>
      <c r="I1213" s="142"/>
      <c r="J1213" s="143">
        <f>ROUND(I1213*H1213,2)</f>
        <v>0</v>
      </c>
      <c r="K1213" s="139" t="s">
        <v>313</v>
      </c>
      <c r="L1213" s="32"/>
      <c r="M1213" s="144" t="s">
        <v>1</v>
      </c>
      <c r="N1213" s="145" t="s">
        <v>42</v>
      </c>
      <c r="P1213" s="146">
        <f>O1213*H1213</f>
        <v>0</v>
      </c>
      <c r="Q1213" s="146">
        <v>0</v>
      </c>
      <c r="R1213" s="146">
        <f>Q1213*H1213</f>
        <v>0</v>
      </c>
      <c r="S1213" s="146">
        <v>0</v>
      </c>
      <c r="T1213" s="147">
        <f>S1213*H1213</f>
        <v>0</v>
      </c>
      <c r="AR1213" s="148" t="s">
        <v>1885</v>
      </c>
      <c r="AT1213" s="148" t="s">
        <v>266</v>
      </c>
      <c r="AU1213" s="148" t="s">
        <v>83</v>
      </c>
      <c r="AY1213" s="17" t="s">
        <v>264</v>
      </c>
      <c r="BE1213" s="149">
        <f>IF(N1213="základní",J1213,0)</f>
        <v>0</v>
      </c>
      <c r="BF1213" s="149">
        <f>IF(N1213="snížená",J1213,0)</f>
        <v>0</v>
      </c>
      <c r="BG1213" s="149">
        <f>IF(N1213="zákl. přenesená",J1213,0)</f>
        <v>0</v>
      </c>
      <c r="BH1213" s="149">
        <f>IF(N1213="sníž. přenesená",J1213,0)</f>
        <v>0</v>
      </c>
      <c r="BI1213" s="149">
        <f>IF(N1213="nulová",J1213,0)</f>
        <v>0</v>
      </c>
      <c r="BJ1213" s="17" t="s">
        <v>89</v>
      </c>
      <c r="BK1213" s="149">
        <f>ROUND(I1213*H1213,2)</f>
        <v>0</v>
      </c>
      <c r="BL1213" s="17" t="s">
        <v>1885</v>
      </c>
      <c r="BM1213" s="148" t="s">
        <v>1906</v>
      </c>
    </row>
    <row r="1214" spans="2:65" s="1" customFormat="1" ht="29.25">
      <c r="B1214" s="32"/>
      <c r="D1214" s="154" t="s">
        <v>275</v>
      </c>
      <c r="F1214" s="155" t="s">
        <v>1907</v>
      </c>
      <c r="I1214" s="152"/>
      <c r="L1214" s="32"/>
      <c r="M1214" s="194"/>
      <c r="N1214" s="195"/>
      <c r="O1214" s="195"/>
      <c r="P1214" s="195"/>
      <c r="Q1214" s="195"/>
      <c r="R1214" s="195"/>
      <c r="S1214" s="195"/>
      <c r="T1214" s="196"/>
      <c r="AT1214" s="17" t="s">
        <v>275</v>
      </c>
      <c r="AU1214" s="17" t="s">
        <v>83</v>
      </c>
    </row>
    <row r="1215" spans="2:65" s="1" customFormat="1" ht="6.95" customHeight="1">
      <c r="B1215" s="44"/>
      <c r="C1215" s="45"/>
      <c r="D1215" s="45"/>
      <c r="E1215" s="45"/>
      <c r="F1215" s="45"/>
      <c r="G1215" s="45"/>
      <c r="H1215" s="45"/>
      <c r="I1215" s="45"/>
      <c r="J1215" s="45"/>
      <c r="K1215" s="45"/>
      <c r="L1215" s="32"/>
    </row>
  </sheetData>
  <autoFilter ref="C146:K1214" xr:uid="{00000000-0009-0000-0000-00000A000000}"/>
  <mergeCells count="12">
    <mergeCell ref="E139:H139"/>
    <mergeCell ref="L2:V2"/>
    <mergeCell ref="E85:H85"/>
    <mergeCell ref="E87:H87"/>
    <mergeCell ref="E89:H89"/>
    <mergeCell ref="E135:H135"/>
    <mergeCell ref="E137:H137"/>
    <mergeCell ref="E7:H7"/>
    <mergeCell ref="E9:H9"/>
    <mergeCell ref="E11:H11"/>
    <mergeCell ref="E20:H20"/>
    <mergeCell ref="E29:H29"/>
  </mergeCells>
  <hyperlinks>
    <hyperlink ref="F151" r:id="rId1" xr:uid="{00000000-0004-0000-0A00-000000000000}"/>
    <hyperlink ref="F156" r:id="rId2" xr:uid="{00000000-0004-0000-0A00-000001000000}"/>
    <hyperlink ref="F161" r:id="rId3" xr:uid="{00000000-0004-0000-0A00-000002000000}"/>
    <hyperlink ref="F165" r:id="rId4" xr:uid="{00000000-0004-0000-0A00-000003000000}"/>
    <hyperlink ref="F172" r:id="rId5" xr:uid="{00000000-0004-0000-0A00-000004000000}"/>
    <hyperlink ref="F175" r:id="rId6" xr:uid="{00000000-0004-0000-0A00-000005000000}"/>
    <hyperlink ref="F181" r:id="rId7" xr:uid="{00000000-0004-0000-0A00-000006000000}"/>
    <hyperlink ref="F184" r:id="rId8" xr:uid="{00000000-0004-0000-0A00-000007000000}"/>
    <hyperlink ref="F191" r:id="rId9" xr:uid="{00000000-0004-0000-0A00-000008000000}"/>
    <hyperlink ref="F197" r:id="rId10" xr:uid="{00000000-0004-0000-0A00-000009000000}"/>
    <hyperlink ref="F204" r:id="rId11" xr:uid="{00000000-0004-0000-0A00-00000A000000}"/>
    <hyperlink ref="F209" r:id="rId12" xr:uid="{00000000-0004-0000-0A00-00000B000000}"/>
    <hyperlink ref="F214" r:id="rId13" xr:uid="{00000000-0004-0000-0A00-00000C000000}"/>
    <hyperlink ref="F216" r:id="rId14" xr:uid="{00000000-0004-0000-0A00-00000D000000}"/>
    <hyperlink ref="F218" r:id="rId15" xr:uid="{00000000-0004-0000-0A00-00000E000000}"/>
    <hyperlink ref="F222" r:id="rId16" xr:uid="{00000000-0004-0000-0A00-00000F000000}"/>
    <hyperlink ref="F231" r:id="rId17" xr:uid="{00000000-0004-0000-0A00-000010000000}"/>
    <hyperlink ref="F239" r:id="rId18" xr:uid="{00000000-0004-0000-0A00-000011000000}"/>
    <hyperlink ref="F241" r:id="rId19" xr:uid="{00000000-0004-0000-0A00-000012000000}"/>
    <hyperlink ref="F246" r:id="rId20" xr:uid="{00000000-0004-0000-0A00-000013000000}"/>
    <hyperlink ref="F256" r:id="rId21" xr:uid="{00000000-0004-0000-0A00-000014000000}"/>
    <hyperlink ref="F261" r:id="rId22" xr:uid="{00000000-0004-0000-0A00-000015000000}"/>
    <hyperlink ref="F263" r:id="rId23" xr:uid="{00000000-0004-0000-0A00-000016000000}"/>
    <hyperlink ref="F265" r:id="rId24" xr:uid="{00000000-0004-0000-0A00-000017000000}"/>
    <hyperlink ref="F267" r:id="rId25" xr:uid="{00000000-0004-0000-0A00-000018000000}"/>
    <hyperlink ref="F269" r:id="rId26" xr:uid="{00000000-0004-0000-0A00-000019000000}"/>
    <hyperlink ref="F271" r:id="rId27" xr:uid="{00000000-0004-0000-0A00-00001A000000}"/>
    <hyperlink ref="F273" r:id="rId28" xr:uid="{00000000-0004-0000-0A00-00001B000000}"/>
    <hyperlink ref="F275" r:id="rId29" xr:uid="{00000000-0004-0000-0A00-00001C000000}"/>
    <hyperlink ref="F279" r:id="rId30" xr:uid="{00000000-0004-0000-0A00-00001D000000}"/>
    <hyperlink ref="F283" r:id="rId31" xr:uid="{00000000-0004-0000-0A00-00001E000000}"/>
    <hyperlink ref="F290" r:id="rId32" xr:uid="{00000000-0004-0000-0A00-00001F000000}"/>
    <hyperlink ref="F297" r:id="rId33" xr:uid="{00000000-0004-0000-0A00-000020000000}"/>
    <hyperlink ref="F299" r:id="rId34" xr:uid="{00000000-0004-0000-0A00-000021000000}"/>
    <hyperlink ref="F303" r:id="rId35" xr:uid="{00000000-0004-0000-0A00-000022000000}"/>
    <hyperlink ref="F308" r:id="rId36" xr:uid="{00000000-0004-0000-0A00-000023000000}"/>
    <hyperlink ref="F312" r:id="rId37" xr:uid="{00000000-0004-0000-0A00-000024000000}"/>
    <hyperlink ref="F316" r:id="rId38" xr:uid="{00000000-0004-0000-0A00-000025000000}"/>
    <hyperlink ref="F318" r:id="rId39" xr:uid="{00000000-0004-0000-0A00-000026000000}"/>
    <hyperlink ref="F323" r:id="rId40" xr:uid="{00000000-0004-0000-0A00-000027000000}"/>
    <hyperlink ref="F329" r:id="rId41" xr:uid="{00000000-0004-0000-0A00-000028000000}"/>
    <hyperlink ref="F337" r:id="rId42" xr:uid="{00000000-0004-0000-0A00-000029000000}"/>
    <hyperlink ref="F339" r:id="rId43" xr:uid="{00000000-0004-0000-0A00-00002A000000}"/>
    <hyperlink ref="F345" r:id="rId44" xr:uid="{00000000-0004-0000-0A00-00002B000000}"/>
    <hyperlink ref="F347" r:id="rId45" xr:uid="{00000000-0004-0000-0A00-00002C000000}"/>
    <hyperlink ref="F351" r:id="rId46" xr:uid="{00000000-0004-0000-0A00-00002D000000}"/>
    <hyperlink ref="F357" r:id="rId47" xr:uid="{00000000-0004-0000-0A00-00002E000000}"/>
    <hyperlink ref="F363" r:id="rId48" xr:uid="{00000000-0004-0000-0A00-00002F000000}"/>
    <hyperlink ref="F365" r:id="rId49" xr:uid="{00000000-0004-0000-0A00-000030000000}"/>
    <hyperlink ref="F371" r:id="rId50" xr:uid="{00000000-0004-0000-0A00-000031000000}"/>
    <hyperlink ref="F373" r:id="rId51" xr:uid="{00000000-0004-0000-0A00-000032000000}"/>
    <hyperlink ref="F377" r:id="rId52" xr:uid="{00000000-0004-0000-0A00-000033000000}"/>
    <hyperlink ref="F384" r:id="rId53" xr:uid="{00000000-0004-0000-0A00-000034000000}"/>
    <hyperlink ref="F391" r:id="rId54" xr:uid="{00000000-0004-0000-0A00-000035000000}"/>
    <hyperlink ref="F393" r:id="rId55" xr:uid="{00000000-0004-0000-0A00-000036000000}"/>
    <hyperlink ref="F397" r:id="rId56" xr:uid="{00000000-0004-0000-0A00-000037000000}"/>
    <hyperlink ref="F399" r:id="rId57" xr:uid="{00000000-0004-0000-0A00-000038000000}"/>
    <hyperlink ref="F401" r:id="rId58" xr:uid="{00000000-0004-0000-0A00-000039000000}"/>
    <hyperlink ref="F403" r:id="rId59" xr:uid="{00000000-0004-0000-0A00-00003A000000}"/>
    <hyperlink ref="F405" r:id="rId60" xr:uid="{00000000-0004-0000-0A00-00003B000000}"/>
    <hyperlink ref="F407" r:id="rId61" xr:uid="{00000000-0004-0000-0A00-00003C000000}"/>
    <hyperlink ref="F410" r:id="rId62" xr:uid="{00000000-0004-0000-0A00-00003D000000}"/>
    <hyperlink ref="F415" r:id="rId63" xr:uid="{00000000-0004-0000-0A00-00003E000000}"/>
    <hyperlink ref="F420" r:id="rId64" xr:uid="{00000000-0004-0000-0A00-00003F000000}"/>
    <hyperlink ref="F427" r:id="rId65" xr:uid="{00000000-0004-0000-0A00-000040000000}"/>
    <hyperlink ref="F434" r:id="rId66" xr:uid="{00000000-0004-0000-0A00-000041000000}"/>
    <hyperlink ref="F438" r:id="rId67" xr:uid="{00000000-0004-0000-0A00-000042000000}"/>
    <hyperlink ref="F440" r:id="rId68" xr:uid="{00000000-0004-0000-0A00-000043000000}"/>
    <hyperlink ref="F444" r:id="rId69" xr:uid="{00000000-0004-0000-0A00-000044000000}"/>
    <hyperlink ref="F450" r:id="rId70" xr:uid="{00000000-0004-0000-0A00-000045000000}"/>
    <hyperlink ref="F457" r:id="rId71" xr:uid="{00000000-0004-0000-0A00-000046000000}"/>
    <hyperlink ref="F459" r:id="rId72" xr:uid="{00000000-0004-0000-0A00-000047000000}"/>
    <hyperlink ref="F461" r:id="rId73" xr:uid="{00000000-0004-0000-0A00-000048000000}"/>
    <hyperlink ref="F467" r:id="rId74" xr:uid="{00000000-0004-0000-0A00-000049000000}"/>
    <hyperlink ref="F473" r:id="rId75" xr:uid="{00000000-0004-0000-0A00-00004A000000}"/>
    <hyperlink ref="F475" r:id="rId76" xr:uid="{00000000-0004-0000-0A00-00004B000000}"/>
    <hyperlink ref="F483" r:id="rId77" xr:uid="{00000000-0004-0000-0A00-00004C000000}"/>
    <hyperlink ref="F487" r:id="rId78" xr:uid="{00000000-0004-0000-0A00-00004D000000}"/>
    <hyperlink ref="F494" r:id="rId79" xr:uid="{00000000-0004-0000-0A00-00004E000000}"/>
    <hyperlink ref="F500" r:id="rId80" xr:uid="{00000000-0004-0000-0A00-00004F000000}"/>
    <hyperlink ref="F505" r:id="rId81" xr:uid="{00000000-0004-0000-0A00-000050000000}"/>
    <hyperlink ref="F510" r:id="rId82" xr:uid="{00000000-0004-0000-0A00-000051000000}"/>
    <hyperlink ref="F515" r:id="rId83" xr:uid="{00000000-0004-0000-0A00-000052000000}"/>
    <hyperlink ref="F523" r:id="rId84" xr:uid="{00000000-0004-0000-0A00-000053000000}"/>
    <hyperlink ref="F532" r:id="rId85" xr:uid="{00000000-0004-0000-0A00-000054000000}"/>
    <hyperlink ref="F534" r:id="rId86" xr:uid="{00000000-0004-0000-0A00-000055000000}"/>
    <hyperlink ref="F538" r:id="rId87" xr:uid="{00000000-0004-0000-0A00-000056000000}"/>
    <hyperlink ref="F540" r:id="rId88" xr:uid="{00000000-0004-0000-0A00-000057000000}"/>
    <hyperlink ref="F542" r:id="rId89" xr:uid="{00000000-0004-0000-0A00-000058000000}"/>
    <hyperlink ref="F546" r:id="rId90" xr:uid="{00000000-0004-0000-0A00-000059000000}"/>
    <hyperlink ref="F551" r:id="rId91" xr:uid="{00000000-0004-0000-0A00-00005A000000}"/>
    <hyperlink ref="F559" r:id="rId92" xr:uid="{00000000-0004-0000-0A00-00005B000000}"/>
    <hyperlink ref="F565" r:id="rId93" xr:uid="{00000000-0004-0000-0A00-00005C000000}"/>
    <hyperlink ref="F567" r:id="rId94" xr:uid="{00000000-0004-0000-0A00-00005D000000}"/>
    <hyperlink ref="F571" r:id="rId95" xr:uid="{00000000-0004-0000-0A00-00005E000000}"/>
    <hyperlink ref="F575" r:id="rId96" xr:uid="{00000000-0004-0000-0A00-00005F000000}"/>
    <hyperlink ref="F579" r:id="rId97" xr:uid="{00000000-0004-0000-0A00-000060000000}"/>
    <hyperlink ref="F584" r:id="rId98" xr:uid="{00000000-0004-0000-0A00-000061000000}"/>
    <hyperlink ref="F588" r:id="rId99" xr:uid="{00000000-0004-0000-0A00-000062000000}"/>
    <hyperlink ref="F592" r:id="rId100" xr:uid="{00000000-0004-0000-0A00-000063000000}"/>
    <hyperlink ref="F607" r:id="rId101" xr:uid="{00000000-0004-0000-0A00-000064000000}"/>
    <hyperlink ref="F610" r:id="rId102" xr:uid="{00000000-0004-0000-0A00-000065000000}"/>
    <hyperlink ref="F625" r:id="rId103" xr:uid="{00000000-0004-0000-0A00-000066000000}"/>
    <hyperlink ref="F640" r:id="rId104" xr:uid="{00000000-0004-0000-0A00-000067000000}"/>
    <hyperlink ref="F643" r:id="rId105" xr:uid="{00000000-0004-0000-0A00-000068000000}"/>
    <hyperlink ref="F658" r:id="rId106" xr:uid="{00000000-0004-0000-0A00-000069000000}"/>
    <hyperlink ref="F663" r:id="rId107" xr:uid="{00000000-0004-0000-0A00-00006A000000}"/>
    <hyperlink ref="F668" r:id="rId108" xr:uid="{00000000-0004-0000-0A00-00006B000000}"/>
    <hyperlink ref="F683" r:id="rId109" xr:uid="{00000000-0004-0000-0A00-00006C000000}"/>
    <hyperlink ref="F686" r:id="rId110" xr:uid="{00000000-0004-0000-0A00-00006D000000}"/>
    <hyperlink ref="F691" r:id="rId111" xr:uid="{00000000-0004-0000-0A00-00006E000000}"/>
    <hyperlink ref="F695" r:id="rId112" xr:uid="{00000000-0004-0000-0A00-00006F000000}"/>
    <hyperlink ref="F697" r:id="rId113" xr:uid="{00000000-0004-0000-0A00-000070000000}"/>
    <hyperlink ref="F704" r:id="rId114" xr:uid="{00000000-0004-0000-0A00-000071000000}"/>
    <hyperlink ref="F711" r:id="rId115" xr:uid="{00000000-0004-0000-0A00-000072000000}"/>
    <hyperlink ref="F717" r:id="rId116" xr:uid="{00000000-0004-0000-0A00-000073000000}"/>
    <hyperlink ref="F723" r:id="rId117" xr:uid="{00000000-0004-0000-0A00-000074000000}"/>
    <hyperlink ref="F729" r:id="rId118" xr:uid="{00000000-0004-0000-0A00-000075000000}"/>
    <hyperlink ref="F732" r:id="rId119" xr:uid="{00000000-0004-0000-0A00-000076000000}"/>
    <hyperlink ref="F739" r:id="rId120" xr:uid="{00000000-0004-0000-0A00-000077000000}"/>
    <hyperlink ref="F743" r:id="rId121" xr:uid="{00000000-0004-0000-0A00-000078000000}"/>
    <hyperlink ref="F749" r:id="rId122" xr:uid="{00000000-0004-0000-0A00-000079000000}"/>
    <hyperlink ref="F760" r:id="rId123" xr:uid="{00000000-0004-0000-0A00-00007A000000}"/>
    <hyperlink ref="F767" r:id="rId124" xr:uid="{00000000-0004-0000-0A00-00007B000000}"/>
    <hyperlink ref="F773" r:id="rId125" xr:uid="{00000000-0004-0000-0A00-00007C000000}"/>
    <hyperlink ref="F776" r:id="rId126" xr:uid="{00000000-0004-0000-0A00-00007D000000}"/>
    <hyperlink ref="F784" r:id="rId127" xr:uid="{00000000-0004-0000-0A00-00007E000000}"/>
    <hyperlink ref="F794" r:id="rId128" xr:uid="{00000000-0004-0000-0A00-00007F000000}"/>
    <hyperlink ref="F802" r:id="rId129" xr:uid="{00000000-0004-0000-0A00-000080000000}"/>
    <hyperlink ref="F809" r:id="rId130" xr:uid="{00000000-0004-0000-0A00-000081000000}"/>
    <hyperlink ref="F815" r:id="rId131" xr:uid="{00000000-0004-0000-0A00-000082000000}"/>
    <hyperlink ref="F821" r:id="rId132" xr:uid="{00000000-0004-0000-0A00-000083000000}"/>
    <hyperlink ref="F827" r:id="rId133" xr:uid="{00000000-0004-0000-0A00-000084000000}"/>
    <hyperlink ref="F838" r:id="rId134" xr:uid="{00000000-0004-0000-0A00-000085000000}"/>
    <hyperlink ref="F844" r:id="rId135" xr:uid="{00000000-0004-0000-0A00-000086000000}"/>
    <hyperlink ref="F859" r:id="rId136" xr:uid="{00000000-0004-0000-0A00-000087000000}"/>
    <hyperlink ref="F878" r:id="rId137" xr:uid="{00000000-0004-0000-0A00-000088000000}"/>
    <hyperlink ref="F882" r:id="rId138" xr:uid="{00000000-0004-0000-0A00-000089000000}"/>
    <hyperlink ref="F888" r:id="rId139" xr:uid="{00000000-0004-0000-0A00-00008A000000}"/>
    <hyperlink ref="F894" r:id="rId140" xr:uid="{00000000-0004-0000-0A00-00008B000000}"/>
    <hyperlink ref="F898" r:id="rId141" xr:uid="{00000000-0004-0000-0A00-00008C000000}"/>
    <hyperlink ref="F900" r:id="rId142" xr:uid="{00000000-0004-0000-0A00-00008D000000}"/>
    <hyperlink ref="F903" r:id="rId143" xr:uid="{00000000-0004-0000-0A00-00008E000000}"/>
    <hyperlink ref="F907" r:id="rId144" xr:uid="{00000000-0004-0000-0A00-00008F000000}"/>
    <hyperlink ref="F909" r:id="rId145" xr:uid="{00000000-0004-0000-0A00-000090000000}"/>
    <hyperlink ref="F912" r:id="rId146" xr:uid="{00000000-0004-0000-0A00-000091000000}"/>
    <hyperlink ref="F916" r:id="rId147" xr:uid="{00000000-0004-0000-0A00-000092000000}"/>
    <hyperlink ref="F920" r:id="rId148" xr:uid="{00000000-0004-0000-0A00-000093000000}"/>
    <hyperlink ref="F922" r:id="rId149" xr:uid="{00000000-0004-0000-0A00-000094000000}"/>
    <hyperlink ref="F940" r:id="rId150" xr:uid="{00000000-0004-0000-0A00-000095000000}"/>
    <hyperlink ref="F944" r:id="rId151" xr:uid="{00000000-0004-0000-0A00-000096000000}"/>
    <hyperlink ref="F946" r:id="rId152" xr:uid="{00000000-0004-0000-0A00-000097000000}"/>
    <hyperlink ref="F950" r:id="rId153" xr:uid="{00000000-0004-0000-0A00-000098000000}"/>
    <hyperlink ref="F969" r:id="rId154" xr:uid="{00000000-0004-0000-0A00-000099000000}"/>
    <hyperlink ref="F1017" r:id="rId155" xr:uid="{00000000-0004-0000-0A00-00009A000000}"/>
    <hyperlink ref="F1020" r:id="rId156" xr:uid="{00000000-0004-0000-0A00-00009B000000}"/>
    <hyperlink ref="F1068" r:id="rId157" xr:uid="{00000000-0004-0000-0A00-00009C000000}"/>
    <hyperlink ref="F1071" r:id="rId158" xr:uid="{00000000-0004-0000-0A00-00009D000000}"/>
    <hyperlink ref="F1073" r:id="rId159" xr:uid="{00000000-0004-0000-0A00-00009E000000}"/>
    <hyperlink ref="F1075" r:id="rId160" xr:uid="{00000000-0004-0000-0A00-00009F000000}"/>
    <hyperlink ref="F1077" r:id="rId161" xr:uid="{00000000-0004-0000-0A00-0000A0000000}"/>
    <hyperlink ref="F1082" r:id="rId162" xr:uid="{00000000-0004-0000-0A00-0000A1000000}"/>
    <hyperlink ref="F1087" r:id="rId163" xr:uid="{00000000-0004-0000-0A00-0000A2000000}"/>
    <hyperlink ref="F1091" r:id="rId164" xr:uid="{00000000-0004-0000-0A00-0000A3000000}"/>
    <hyperlink ref="F1101" r:id="rId165" xr:uid="{00000000-0004-0000-0A00-0000A4000000}"/>
    <hyperlink ref="F1117" r:id="rId166" xr:uid="{00000000-0004-0000-0A00-0000A5000000}"/>
    <hyperlink ref="F1120" r:id="rId167" xr:uid="{00000000-0004-0000-0A00-0000A6000000}"/>
    <hyperlink ref="F1122" r:id="rId168" xr:uid="{00000000-0004-0000-0A00-0000A7000000}"/>
    <hyperlink ref="F1124" r:id="rId169" xr:uid="{00000000-0004-0000-0A00-0000A8000000}"/>
    <hyperlink ref="F1126" r:id="rId170" xr:uid="{00000000-0004-0000-0A00-0000A9000000}"/>
    <hyperlink ref="F1137" r:id="rId171" xr:uid="{00000000-0004-0000-0A00-0000AA000000}"/>
    <hyperlink ref="F1140" r:id="rId172" xr:uid="{00000000-0004-0000-0A00-0000AB000000}"/>
    <hyperlink ref="F1142" r:id="rId173" xr:uid="{00000000-0004-0000-0A00-0000AC000000}"/>
    <hyperlink ref="F1145" r:id="rId174" xr:uid="{00000000-0004-0000-0A00-0000AD000000}"/>
    <hyperlink ref="F1149" r:id="rId175" xr:uid="{00000000-0004-0000-0A00-0000AE000000}"/>
    <hyperlink ref="F1160" r:id="rId176" xr:uid="{00000000-0004-0000-0A00-0000AF000000}"/>
    <hyperlink ref="F1163" r:id="rId177" xr:uid="{00000000-0004-0000-0A00-0000B0000000}"/>
    <hyperlink ref="F1166" r:id="rId178" xr:uid="{00000000-0004-0000-0A00-0000B1000000}"/>
    <hyperlink ref="F1176" r:id="rId179" xr:uid="{00000000-0004-0000-0A00-0000B2000000}"/>
    <hyperlink ref="F1178" r:id="rId180" xr:uid="{00000000-0004-0000-0A00-0000B3000000}"/>
    <hyperlink ref="F1180" r:id="rId181" xr:uid="{00000000-0004-0000-0A00-0000B4000000}"/>
  </hyperlinks>
  <pageMargins left="0.39374999999999999" right="0.39374999999999999" top="0.39374999999999999" bottom="0.39374999999999999" header="0" footer="0"/>
  <pageSetup paperSize="9" fitToHeight="100" orientation="landscape" blackAndWhite="1"/>
  <headerFooter>
    <oddFooter>&amp;CStrana &amp;P z &amp;N</oddFooter>
  </headerFooter>
  <drawing r:id="rId18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B2:BM240"/>
  <sheetViews>
    <sheetView showGridLines="0" workbookViewId="0"/>
  </sheetViews>
  <sheetFormatPr defaultRowHeight="15"/>
  <cols>
    <col min="1" max="1" width="8.33203125" customWidth="1"/>
    <col min="2" max="2" width="1.1640625" customWidth="1"/>
    <col min="3" max="3" width="4.1640625" customWidth="1"/>
    <col min="4" max="4" width="4.33203125" customWidth="1"/>
    <col min="5" max="5" width="17.1640625" customWidth="1"/>
    <col min="6" max="6" width="100.83203125" customWidth="1"/>
    <col min="7" max="7" width="7.5" customWidth="1"/>
    <col min="8" max="8" width="14" customWidth="1"/>
    <col min="9" max="9" width="15.83203125" customWidth="1"/>
    <col min="10" max="11" width="22.33203125"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50000000000003" customHeight="1">
      <c r="L2" s="223" t="s">
        <v>5</v>
      </c>
      <c r="M2" s="208"/>
      <c r="N2" s="208"/>
      <c r="O2" s="208"/>
      <c r="P2" s="208"/>
      <c r="Q2" s="208"/>
      <c r="R2" s="208"/>
      <c r="S2" s="208"/>
      <c r="T2" s="208"/>
      <c r="U2" s="208"/>
      <c r="V2" s="208"/>
      <c r="AT2" s="17" t="s">
        <v>124</v>
      </c>
    </row>
    <row r="3" spans="2:46" ht="6.95" customHeight="1">
      <c r="B3" s="18"/>
      <c r="C3" s="19"/>
      <c r="D3" s="19"/>
      <c r="E3" s="19"/>
      <c r="F3" s="19"/>
      <c r="G3" s="19"/>
      <c r="H3" s="19"/>
      <c r="I3" s="19"/>
      <c r="J3" s="19"/>
      <c r="K3" s="19"/>
      <c r="L3" s="20"/>
      <c r="AT3" s="17" t="s">
        <v>83</v>
      </c>
    </row>
    <row r="4" spans="2:46" ht="24.95" customHeight="1">
      <c r="B4" s="20"/>
      <c r="D4" s="21" t="s">
        <v>212</v>
      </c>
      <c r="L4" s="20"/>
      <c r="M4" s="93" t="s">
        <v>10</v>
      </c>
      <c r="AT4" s="17" t="s">
        <v>3</v>
      </c>
    </row>
    <row r="5" spans="2:46" ht="6.95" customHeight="1">
      <c r="B5" s="20"/>
      <c r="L5" s="20"/>
    </row>
    <row r="6" spans="2:46" ht="12" customHeight="1">
      <c r="B6" s="20"/>
      <c r="D6" s="27" t="s">
        <v>16</v>
      </c>
      <c r="L6" s="20"/>
    </row>
    <row r="7" spans="2:46" ht="16.5" customHeight="1">
      <c r="B7" s="20"/>
      <c r="E7" s="248" t="str">
        <f>'Rekapitulace stavby'!K6</f>
        <v>Transformace domova Černovice – Lidmaň V. – Černovice</v>
      </c>
      <c r="F7" s="249"/>
      <c r="G7" s="249"/>
      <c r="H7" s="249"/>
      <c r="L7" s="20"/>
    </row>
    <row r="8" spans="2:46" ht="12" customHeight="1">
      <c r="B8" s="20"/>
      <c r="D8" s="27" t="s">
        <v>213</v>
      </c>
      <c r="L8" s="20"/>
    </row>
    <row r="9" spans="2:46" s="1" customFormat="1" ht="16.5" customHeight="1">
      <c r="B9" s="32"/>
      <c r="E9" s="248" t="s">
        <v>3089</v>
      </c>
      <c r="F9" s="250"/>
      <c r="G9" s="250"/>
      <c r="H9" s="250"/>
      <c r="L9" s="32"/>
    </row>
    <row r="10" spans="2:46" s="1" customFormat="1" ht="12" customHeight="1">
      <c r="B10" s="32"/>
      <c r="D10" s="27" t="s">
        <v>215</v>
      </c>
      <c r="L10" s="32"/>
    </row>
    <row r="11" spans="2:46" s="1" customFormat="1" ht="16.5" customHeight="1">
      <c r="B11" s="32"/>
      <c r="E11" s="230" t="s">
        <v>3096</v>
      </c>
      <c r="F11" s="250"/>
      <c r="G11" s="250"/>
      <c r="H11" s="250"/>
      <c r="L11" s="32"/>
    </row>
    <row r="12" spans="2:46" s="1" customFormat="1" ht="11.25">
      <c r="B12" s="32"/>
      <c r="L12" s="32"/>
    </row>
    <row r="13" spans="2:46" s="1" customFormat="1" ht="12" customHeight="1">
      <c r="B13" s="32"/>
      <c r="D13" s="27" t="s">
        <v>18</v>
      </c>
      <c r="F13" s="25" t="s">
        <v>1</v>
      </c>
      <c r="I13" s="27" t="s">
        <v>19</v>
      </c>
      <c r="J13" s="25" t="s">
        <v>1</v>
      </c>
      <c r="L13" s="32"/>
    </row>
    <row r="14" spans="2:46" s="1" customFormat="1" ht="12" customHeight="1">
      <c r="B14" s="32"/>
      <c r="D14" s="27" t="s">
        <v>20</v>
      </c>
      <c r="F14" s="25" t="s">
        <v>21</v>
      </c>
      <c r="I14" s="27" t="s">
        <v>22</v>
      </c>
      <c r="J14" s="52" t="str">
        <f>'Rekapitulace stavby'!AN8</f>
        <v>10. 12. 2025</v>
      </c>
      <c r="L14" s="32"/>
    </row>
    <row r="15" spans="2:46" s="1" customFormat="1" ht="10.9" customHeight="1">
      <c r="B15" s="32"/>
      <c r="L15" s="32"/>
    </row>
    <row r="16" spans="2:46" s="1" customFormat="1" ht="12" customHeight="1">
      <c r="B16" s="32"/>
      <c r="D16" s="27" t="s">
        <v>24</v>
      </c>
      <c r="I16" s="27" t="s">
        <v>25</v>
      </c>
      <c r="J16" s="25" t="s">
        <v>1</v>
      </c>
      <c r="L16" s="32"/>
    </row>
    <row r="17" spans="2:12" s="1" customFormat="1" ht="18" customHeight="1">
      <c r="B17" s="32"/>
      <c r="E17" s="25" t="s">
        <v>26</v>
      </c>
      <c r="I17" s="27" t="s">
        <v>27</v>
      </c>
      <c r="J17" s="25" t="s">
        <v>1</v>
      </c>
      <c r="L17" s="32"/>
    </row>
    <row r="18" spans="2:12" s="1" customFormat="1" ht="6.95" customHeight="1">
      <c r="B18" s="32"/>
      <c r="L18" s="32"/>
    </row>
    <row r="19" spans="2:12" s="1" customFormat="1" ht="12" customHeight="1">
      <c r="B19" s="32"/>
      <c r="D19" s="27" t="s">
        <v>28</v>
      </c>
      <c r="I19" s="27" t="s">
        <v>25</v>
      </c>
      <c r="J19" s="28" t="str">
        <f>'Rekapitulace stavby'!AN13</f>
        <v>Vyplň údaj</v>
      </c>
      <c r="L19" s="32"/>
    </row>
    <row r="20" spans="2:12" s="1" customFormat="1" ht="18" customHeight="1">
      <c r="B20" s="32"/>
      <c r="E20" s="251" t="str">
        <f>'Rekapitulace stavby'!E14</f>
        <v>Vyplň údaj</v>
      </c>
      <c r="F20" s="207"/>
      <c r="G20" s="207"/>
      <c r="H20" s="207"/>
      <c r="I20" s="27" t="s">
        <v>27</v>
      </c>
      <c r="J20" s="28" t="str">
        <f>'Rekapitulace stavby'!AN14</f>
        <v>Vyplň údaj</v>
      </c>
      <c r="L20" s="32"/>
    </row>
    <row r="21" spans="2:12" s="1" customFormat="1" ht="6.95" customHeight="1">
      <c r="B21" s="32"/>
      <c r="L21" s="32"/>
    </row>
    <row r="22" spans="2:12" s="1" customFormat="1" ht="12" customHeight="1">
      <c r="B22" s="32"/>
      <c r="D22" s="27" t="s">
        <v>30</v>
      </c>
      <c r="I22" s="27" t="s">
        <v>25</v>
      </c>
      <c r="J22" s="25" t="s">
        <v>1</v>
      </c>
      <c r="L22" s="32"/>
    </row>
    <row r="23" spans="2:12" s="1" customFormat="1" ht="18" customHeight="1">
      <c r="B23" s="32"/>
      <c r="E23" s="25" t="s">
        <v>31</v>
      </c>
      <c r="I23" s="27" t="s">
        <v>27</v>
      </c>
      <c r="J23" s="25" t="s">
        <v>1</v>
      </c>
      <c r="L23" s="32"/>
    </row>
    <row r="24" spans="2:12" s="1" customFormat="1" ht="6.95" customHeight="1">
      <c r="B24" s="32"/>
      <c r="L24" s="32"/>
    </row>
    <row r="25" spans="2:12" s="1" customFormat="1" ht="12" customHeight="1">
      <c r="B25" s="32"/>
      <c r="D25" s="27" t="s">
        <v>33</v>
      </c>
      <c r="I25" s="27" t="s">
        <v>25</v>
      </c>
      <c r="J25" s="25" t="str">
        <f>IF('Rekapitulace stavby'!AN19="","",'Rekapitulace stavby'!AN19)</f>
        <v/>
      </c>
      <c r="L25" s="32"/>
    </row>
    <row r="26" spans="2:12" s="1" customFormat="1" ht="18" customHeight="1">
      <c r="B26" s="32"/>
      <c r="E26" s="25" t="str">
        <f>IF('Rekapitulace stavby'!E20="","",'Rekapitulace stavby'!E20)</f>
        <v xml:space="preserve"> </v>
      </c>
      <c r="I26" s="27" t="s">
        <v>27</v>
      </c>
      <c r="J26" s="25" t="str">
        <f>IF('Rekapitulace stavby'!AN20="","",'Rekapitulace stavby'!AN20)</f>
        <v/>
      </c>
      <c r="L26" s="32"/>
    </row>
    <row r="27" spans="2:12" s="1" customFormat="1" ht="6.95" customHeight="1">
      <c r="B27" s="32"/>
      <c r="L27" s="32"/>
    </row>
    <row r="28" spans="2:12" s="1" customFormat="1" ht="12" customHeight="1">
      <c r="B28" s="32"/>
      <c r="D28" s="27" t="s">
        <v>34</v>
      </c>
      <c r="L28" s="32"/>
    </row>
    <row r="29" spans="2:12" s="7" customFormat="1" ht="107.25" customHeight="1">
      <c r="B29" s="94"/>
      <c r="E29" s="212" t="s">
        <v>35</v>
      </c>
      <c r="F29" s="212"/>
      <c r="G29" s="212"/>
      <c r="H29" s="212"/>
      <c r="L29" s="94"/>
    </row>
    <row r="30" spans="2:12" s="1" customFormat="1" ht="6.95" customHeight="1">
      <c r="B30" s="32"/>
      <c r="L30" s="32"/>
    </row>
    <row r="31" spans="2:12" s="1" customFormat="1" ht="6.95" customHeight="1">
      <c r="B31" s="32"/>
      <c r="D31" s="53"/>
      <c r="E31" s="53"/>
      <c r="F31" s="53"/>
      <c r="G31" s="53"/>
      <c r="H31" s="53"/>
      <c r="I31" s="53"/>
      <c r="J31" s="53"/>
      <c r="K31" s="53"/>
      <c r="L31" s="32"/>
    </row>
    <row r="32" spans="2:12" s="1" customFormat="1" ht="25.35" customHeight="1">
      <c r="B32" s="32"/>
      <c r="D32" s="95" t="s">
        <v>36</v>
      </c>
      <c r="J32" s="66">
        <f>ROUND(J130, 2)</f>
        <v>0</v>
      </c>
      <c r="L32" s="32"/>
    </row>
    <row r="33" spans="2:12" s="1" customFormat="1" ht="6.95" customHeight="1">
      <c r="B33" s="32"/>
      <c r="D33" s="53"/>
      <c r="E33" s="53"/>
      <c r="F33" s="53"/>
      <c r="G33" s="53"/>
      <c r="H33" s="53"/>
      <c r="I33" s="53"/>
      <c r="J33" s="53"/>
      <c r="K33" s="53"/>
      <c r="L33" s="32"/>
    </row>
    <row r="34" spans="2:12" s="1" customFormat="1" ht="14.45" customHeight="1">
      <c r="B34" s="32"/>
      <c r="F34" s="35" t="s">
        <v>38</v>
      </c>
      <c r="I34" s="35" t="s">
        <v>37</v>
      </c>
      <c r="J34" s="35" t="s">
        <v>39</v>
      </c>
      <c r="L34" s="32"/>
    </row>
    <row r="35" spans="2:12" s="1" customFormat="1" ht="14.45" customHeight="1">
      <c r="B35" s="32"/>
      <c r="D35" s="55" t="s">
        <v>40</v>
      </c>
      <c r="E35" s="27" t="s">
        <v>41</v>
      </c>
      <c r="F35" s="86">
        <f>ROUND((SUM(BE130:BE239)),  2)</f>
        <v>0</v>
      </c>
      <c r="I35" s="96">
        <v>0.21</v>
      </c>
      <c r="J35" s="86">
        <f>ROUND(((SUM(BE130:BE239))*I35),  2)</f>
        <v>0</v>
      </c>
      <c r="L35" s="32"/>
    </row>
    <row r="36" spans="2:12" s="1" customFormat="1" ht="14.45" customHeight="1">
      <c r="B36" s="32"/>
      <c r="E36" s="27" t="s">
        <v>42</v>
      </c>
      <c r="F36" s="86">
        <f>ROUND((SUM(BF130:BF239)),  2)</f>
        <v>0</v>
      </c>
      <c r="I36" s="96">
        <v>0.12</v>
      </c>
      <c r="J36" s="86">
        <f>ROUND(((SUM(BF130:BF239))*I36),  2)</f>
        <v>0</v>
      </c>
      <c r="L36" s="32"/>
    </row>
    <row r="37" spans="2:12" s="1" customFormat="1" ht="14.45" hidden="1" customHeight="1">
      <c r="B37" s="32"/>
      <c r="E37" s="27" t="s">
        <v>43</v>
      </c>
      <c r="F37" s="86">
        <f>ROUND((SUM(BG130:BG239)),  2)</f>
        <v>0</v>
      </c>
      <c r="I37" s="96">
        <v>0.21</v>
      </c>
      <c r="J37" s="86">
        <f>0</f>
        <v>0</v>
      </c>
      <c r="L37" s="32"/>
    </row>
    <row r="38" spans="2:12" s="1" customFormat="1" ht="14.45" hidden="1" customHeight="1">
      <c r="B38" s="32"/>
      <c r="E38" s="27" t="s">
        <v>44</v>
      </c>
      <c r="F38" s="86">
        <f>ROUND((SUM(BH130:BH239)),  2)</f>
        <v>0</v>
      </c>
      <c r="I38" s="96">
        <v>0.12</v>
      </c>
      <c r="J38" s="86">
        <f>0</f>
        <v>0</v>
      </c>
      <c r="L38" s="32"/>
    </row>
    <row r="39" spans="2:12" s="1" customFormat="1" ht="14.45" hidden="1" customHeight="1">
      <c r="B39" s="32"/>
      <c r="E39" s="27" t="s">
        <v>45</v>
      </c>
      <c r="F39" s="86">
        <f>ROUND((SUM(BI130:BI239)),  2)</f>
        <v>0</v>
      </c>
      <c r="I39" s="96">
        <v>0</v>
      </c>
      <c r="J39" s="86">
        <f>0</f>
        <v>0</v>
      </c>
      <c r="L39" s="32"/>
    </row>
    <row r="40" spans="2:12" s="1" customFormat="1" ht="6.95" customHeight="1">
      <c r="B40" s="32"/>
      <c r="L40" s="32"/>
    </row>
    <row r="41" spans="2:12" s="1" customFormat="1" ht="25.35" customHeight="1">
      <c r="B41" s="32"/>
      <c r="C41" s="97"/>
      <c r="D41" s="98" t="s">
        <v>46</v>
      </c>
      <c r="E41" s="57"/>
      <c r="F41" s="57"/>
      <c r="G41" s="99" t="s">
        <v>47</v>
      </c>
      <c r="H41" s="100" t="s">
        <v>48</v>
      </c>
      <c r="I41" s="57"/>
      <c r="J41" s="101">
        <f>SUM(J32:J39)</f>
        <v>0</v>
      </c>
      <c r="K41" s="102"/>
      <c r="L41" s="32"/>
    </row>
    <row r="42" spans="2:12" s="1" customFormat="1" ht="14.45" customHeight="1">
      <c r="B42" s="32"/>
      <c r="L42" s="32"/>
    </row>
    <row r="43" spans="2:12" ht="14.45" customHeight="1">
      <c r="B43" s="20"/>
      <c r="L43" s="20"/>
    </row>
    <row r="44" spans="2:12" ht="14.45" customHeight="1">
      <c r="B44" s="20"/>
      <c r="L44" s="20"/>
    </row>
    <row r="45" spans="2:12" ht="14.45" customHeight="1">
      <c r="B45" s="20"/>
      <c r="L45" s="20"/>
    </row>
    <row r="46" spans="2:12" ht="14.45" customHeight="1">
      <c r="B46" s="20"/>
      <c r="L46" s="20"/>
    </row>
    <row r="47" spans="2:12" ht="14.45" customHeight="1">
      <c r="B47" s="20"/>
      <c r="L47" s="20"/>
    </row>
    <row r="48" spans="2:12" ht="14.45" customHeight="1">
      <c r="B48" s="20"/>
      <c r="L48" s="20"/>
    </row>
    <row r="49" spans="2:12" ht="14.45" customHeight="1">
      <c r="B49" s="20"/>
      <c r="L49" s="20"/>
    </row>
    <row r="50" spans="2:12" s="1" customFormat="1" ht="14.45" customHeight="1">
      <c r="B50" s="32"/>
      <c r="D50" s="41" t="s">
        <v>49</v>
      </c>
      <c r="E50" s="42"/>
      <c r="F50" s="42"/>
      <c r="G50" s="41" t="s">
        <v>50</v>
      </c>
      <c r="H50" s="42"/>
      <c r="I50" s="42"/>
      <c r="J50" s="42"/>
      <c r="K50" s="42"/>
      <c r="L50" s="32"/>
    </row>
    <row r="51" spans="2:12" ht="11.25">
      <c r="B51" s="20"/>
      <c r="L51" s="20"/>
    </row>
    <row r="52" spans="2:12" ht="11.25">
      <c r="B52" s="20"/>
      <c r="L52" s="20"/>
    </row>
    <row r="53" spans="2:12" ht="11.25">
      <c r="B53" s="20"/>
      <c r="L53" s="20"/>
    </row>
    <row r="54" spans="2:12" ht="11.25">
      <c r="B54" s="20"/>
      <c r="L54" s="20"/>
    </row>
    <row r="55" spans="2:12" ht="11.25">
      <c r="B55" s="20"/>
      <c r="L55" s="20"/>
    </row>
    <row r="56" spans="2:12" ht="11.25">
      <c r="B56" s="20"/>
      <c r="L56" s="20"/>
    </row>
    <row r="57" spans="2:12" ht="11.25">
      <c r="B57" s="20"/>
      <c r="L57" s="20"/>
    </row>
    <row r="58" spans="2:12" ht="11.25">
      <c r="B58" s="20"/>
      <c r="L58" s="20"/>
    </row>
    <row r="59" spans="2:12" ht="11.25">
      <c r="B59" s="20"/>
      <c r="L59" s="20"/>
    </row>
    <row r="60" spans="2:12" ht="11.25">
      <c r="B60" s="20"/>
      <c r="L60" s="20"/>
    </row>
    <row r="61" spans="2:12" s="1" customFormat="1" ht="12.75">
      <c r="B61" s="32"/>
      <c r="D61" s="43" t="s">
        <v>51</v>
      </c>
      <c r="E61" s="34"/>
      <c r="F61" s="103" t="s">
        <v>52</v>
      </c>
      <c r="G61" s="43" t="s">
        <v>51</v>
      </c>
      <c r="H61" s="34"/>
      <c r="I61" s="34"/>
      <c r="J61" s="104" t="s">
        <v>52</v>
      </c>
      <c r="K61" s="34"/>
      <c r="L61" s="32"/>
    </row>
    <row r="62" spans="2:12" ht="11.25">
      <c r="B62" s="20"/>
      <c r="L62" s="20"/>
    </row>
    <row r="63" spans="2:12" ht="11.25">
      <c r="B63" s="20"/>
      <c r="L63" s="20"/>
    </row>
    <row r="64" spans="2:12" ht="11.25">
      <c r="B64" s="20"/>
      <c r="L64" s="20"/>
    </row>
    <row r="65" spans="2:12" s="1" customFormat="1" ht="12.75">
      <c r="B65" s="32"/>
      <c r="D65" s="41" t="s">
        <v>53</v>
      </c>
      <c r="E65" s="42"/>
      <c r="F65" s="42"/>
      <c r="G65" s="41" t="s">
        <v>54</v>
      </c>
      <c r="H65" s="42"/>
      <c r="I65" s="42"/>
      <c r="J65" s="42"/>
      <c r="K65" s="42"/>
      <c r="L65" s="32"/>
    </row>
    <row r="66" spans="2:12" ht="11.25">
      <c r="B66" s="20"/>
      <c r="L66" s="20"/>
    </row>
    <row r="67" spans="2:12" ht="11.25">
      <c r="B67" s="20"/>
      <c r="L67" s="20"/>
    </row>
    <row r="68" spans="2:12" ht="11.25">
      <c r="B68" s="20"/>
      <c r="L68" s="20"/>
    </row>
    <row r="69" spans="2:12" ht="11.25">
      <c r="B69" s="20"/>
      <c r="L69" s="20"/>
    </row>
    <row r="70" spans="2:12" ht="11.25">
      <c r="B70" s="20"/>
      <c r="L70" s="20"/>
    </row>
    <row r="71" spans="2:12" ht="11.25">
      <c r="B71" s="20"/>
      <c r="L71" s="20"/>
    </row>
    <row r="72" spans="2:12" ht="11.25">
      <c r="B72" s="20"/>
      <c r="L72" s="20"/>
    </row>
    <row r="73" spans="2:12" ht="11.25">
      <c r="B73" s="20"/>
      <c r="L73" s="20"/>
    </row>
    <row r="74" spans="2:12" ht="11.25">
      <c r="B74" s="20"/>
      <c r="L74" s="20"/>
    </row>
    <row r="75" spans="2:12" ht="11.25">
      <c r="B75" s="20"/>
      <c r="L75" s="20"/>
    </row>
    <row r="76" spans="2:12" s="1" customFormat="1" ht="12.75">
      <c r="B76" s="32"/>
      <c r="D76" s="43" t="s">
        <v>51</v>
      </c>
      <c r="E76" s="34"/>
      <c r="F76" s="103" t="s">
        <v>52</v>
      </c>
      <c r="G76" s="43" t="s">
        <v>51</v>
      </c>
      <c r="H76" s="34"/>
      <c r="I76" s="34"/>
      <c r="J76" s="104" t="s">
        <v>52</v>
      </c>
      <c r="K76" s="34"/>
      <c r="L76" s="32"/>
    </row>
    <row r="77" spans="2:12" s="1" customFormat="1" ht="14.45" customHeight="1">
      <c r="B77" s="44"/>
      <c r="C77" s="45"/>
      <c r="D77" s="45"/>
      <c r="E77" s="45"/>
      <c r="F77" s="45"/>
      <c r="G77" s="45"/>
      <c r="H77" s="45"/>
      <c r="I77" s="45"/>
      <c r="J77" s="45"/>
      <c r="K77" s="45"/>
      <c r="L77" s="32"/>
    </row>
    <row r="81" spans="2:12" s="1" customFormat="1" ht="6.95" customHeight="1">
      <c r="B81" s="46"/>
      <c r="C81" s="47"/>
      <c r="D81" s="47"/>
      <c r="E81" s="47"/>
      <c r="F81" s="47"/>
      <c r="G81" s="47"/>
      <c r="H81" s="47"/>
      <c r="I81" s="47"/>
      <c r="J81" s="47"/>
      <c r="K81" s="47"/>
      <c r="L81" s="32"/>
    </row>
    <row r="82" spans="2:12" s="1" customFormat="1" ht="24.95" customHeight="1">
      <c r="B82" s="32"/>
      <c r="C82" s="21" t="s">
        <v>217</v>
      </c>
      <c r="L82" s="32"/>
    </row>
    <row r="83" spans="2:12" s="1" customFormat="1" ht="6.95" customHeight="1">
      <c r="B83" s="32"/>
      <c r="L83" s="32"/>
    </row>
    <row r="84" spans="2:12" s="1" customFormat="1" ht="12" customHeight="1">
      <c r="B84" s="32"/>
      <c r="C84" s="27" t="s">
        <v>16</v>
      </c>
      <c r="L84" s="32"/>
    </row>
    <row r="85" spans="2:12" s="1" customFormat="1" ht="16.5" customHeight="1">
      <c r="B85" s="32"/>
      <c r="E85" s="248" t="str">
        <f>E7</f>
        <v>Transformace domova Černovice – Lidmaň V. – Černovice</v>
      </c>
      <c r="F85" s="249"/>
      <c r="G85" s="249"/>
      <c r="H85" s="249"/>
      <c r="L85" s="32"/>
    </row>
    <row r="86" spans="2:12" ht="12" customHeight="1">
      <c r="B86" s="20"/>
      <c r="C86" s="27" t="s">
        <v>213</v>
      </c>
      <c r="L86" s="20"/>
    </row>
    <row r="87" spans="2:12" s="1" customFormat="1" ht="16.5" customHeight="1">
      <c r="B87" s="32"/>
      <c r="E87" s="248" t="s">
        <v>3089</v>
      </c>
      <c r="F87" s="250"/>
      <c r="G87" s="250"/>
      <c r="H87" s="250"/>
      <c r="L87" s="32"/>
    </row>
    <row r="88" spans="2:12" s="1" customFormat="1" ht="12" customHeight="1">
      <c r="B88" s="32"/>
      <c r="C88" s="27" t="s">
        <v>215</v>
      </c>
      <c r="L88" s="32"/>
    </row>
    <row r="89" spans="2:12" s="1" customFormat="1" ht="16.5" customHeight="1">
      <c r="B89" s="32"/>
      <c r="E89" s="230" t="str">
        <f>E11</f>
        <v>D.1.1.1 - ARCHITEKTONICKO-STAVEBNÍ ŘEŠENÍ_ZAHRADNÍ DOMEK</v>
      </c>
      <c r="F89" s="250"/>
      <c r="G89" s="250"/>
      <c r="H89" s="250"/>
      <c r="L89" s="32"/>
    </row>
    <row r="90" spans="2:12" s="1" customFormat="1" ht="6.95" customHeight="1">
      <c r="B90" s="32"/>
      <c r="L90" s="32"/>
    </row>
    <row r="91" spans="2:12" s="1" customFormat="1" ht="12" customHeight="1">
      <c r="B91" s="32"/>
      <c r="C91" s="27" t="s">
        <v>20</v>
      </c>
      <c r="F91" s="25" t="str">
        <f>F14</f>
        <v xml:space="preserve"> </v>
      </c>
      <c r="I91" s="27" t="s">
        <v>22</v>
      </c>
      <c r="J91" s="52" t="str">
        <f>IF(J14="","",J14)</f>
        <v>10. 12. 2025</v>
      </c>
      <c r="L91" s="32"/>
    </row>
    <row r="92" spans="2:12" s="1" customFormat="1" ht="6.95" customHeight="1">
      <c r="B92" s="32"/>
      <c r="L92" s="32"/>
    </row>
    <row r="93" spans="2:12" s="1" customFormat="1" ht="25.7" customHeight="1">
      <c r="B93" s="32"/>
      <c r="C93" s="27" t="s">
        <v>24</v>
      </c>
      <c r="F93" s="25" t="str">
        <f>E17</f>
        <v>Kraj Vysočina</v>
      </c>
      <c r="I93" s="27" t="s">
        <v>30</v>
      </c>
      <c r="J93" s="30" t="str">
        <f>E23</f>
        <v>ARPIK OSTRAVA s.r.o.</v>
      </c>
      <c r="L93" s="32"/>
    </row>
    <row r="94" spans="2:12" s="1" customFormat="1" ht="15.2" customHeight="1">
      <c r="B94" s="32"/>
      <c r="C94" s="27" t="s">
        <v>28</v>
      </c>
      <c r="F94" s="25" t="str">
        <f>IF(E20="","",E20)</f>
        <v>Vyplň údaj</v>
      </c>
      <c r="I94" s="27" t="s">
        <v>33</v>
      </c>
      <c r="J94" s="30" t="str">
        <f>E26</f>
        <v xml:space="preserve"> </v>
      </c>
      <c r="L94" s="32"/>
    </row>
    <row r="95" spans="2:12" s="1" customFormat="1" ht="10.35" customHeight="1">
      <c r="B95" s="32"/>
      <c r="L95" s="32"/>
    </row>
    <row r="96" spans="2:12" s="1" customFormat="1" ht="29.25" customHeight="1">
      <c r="B96" s="32"/>
      <c r="C96" s="105" t="s">
        <v>218</v>
      </c>
      <c r="D96" s="97"/>
      <c r="E96" s="97"/>
      <c r="F96" s="97"/>
      <c r="G96" s="97"/>
      <c r="H96" s="97"/>
      <c r="I96" s="97"/>
      <c r="J96" s="106" t="s">
        <v>219</v>
      </c>
      <c r="K96" s="97"/>
      <c r="L96" s="32"/>
    </row>
    <row r="97" spans="2:47" s="1" customFormat="1" ht="10.35" customHeight="1">
      <c r="B97" s="32"/>
      <c r="L97" s="32"/>
    </row>
    <row r="98" spans="2:47" s="1" customFormat="1" ht="22.9" customHeight="1">
      <c r="B98" s="32"/>
      <c r="C98" s="107" t="s">
        <v>220</v>
      </c>
      <c r="J98" s="66">
        <f>J130</f>
        <v>0</v>
      </c>
      <c r="L98" s="32"/>
      <c r="AU98" s="17" t="s">
        <v>221</v>
      </c>
    </row>
    <row r="99" spans="2:47" s="8" customFormat="1" ht="24.95" customHeight="1">
      <c r="B99" s="108"/>
      <c r="D99" s="109" t="s">
        <v>222</v>
      </c>
      <c r="E99" s="110"/>
      <c r="F99" s="110"/>
      <c r="G99" s="110"/>
      <c r="H99" s="110"/>
      <c r="I99" s="110"/>
      <c r="J99" s="111">
        <f>J131</f>
        <v>0</v>
      </c>
      <c r="L99" s="108"/>
    </row>
    <row r="100" spans="2:47" s="9" customFormat="1" ht="19.899999999999999" customHeight="1">
      <c r="B100" s="112"/>
      <c r="D100" s="113" t="s">
        <v>223</v>
      </c>
      <c r="E100" s="114"/>
      <c r="F100" s="114"/>
      <c r="G100" s="114"/>
      <c r="H100" s="114"/>
      <c r="I100" s="114"/>
      <c r="J100" s="115">
        <f>J132</f>
        <v>0</v>
      </c>
      <c r="L100" s="112"/>
    </row>
    <row r="101" spans="2:47" s="9" customFormat="1" ht="19.899999999999999" customHeight="1">
      <c r="B101" s="112"/>
      <c r="D101" s="113" t="s">
        <v>224</v>
      </c>
      <c r="E101" s="114"/>
      <c r="F101" s="114"/>
      <c r="G101" s="114"/>
      <c r="H101" s="114"/>
      <c r="I101" s="114"/>
      <c r="J101" s="115">
        <f>J164</f>
        <v>0</v>
      </c>
      <c r="L101" s="112"/>
    </row>
    <row r="102" spans="2:47" s="9" customFormat="1" ht="19.899999999999999" customHeight="1">
      <c r="B102" s="112"/>
      <c r="D102" s="113" t="s">
        <v>225</v>
      </c>
      <c r="E102" s="114"/>
      <c r="F102" s="114"/>
      <c r="G102" s="114"/>
      <c r="H102" s="114"/>
      <c r="I102" s="114"/>
      <c r="J102" s="115">
        <f>J197</f>
        <v>0</v>
      </c>
      <c r="L102" s="112"/>
    </row>
    <row r="103" spans="2:47" s="9" customFormat="1" ht="14.85" customHeight="1">
      <c r="B103" s="112"/>
      <c r="D103" s="113" t="s">
        <v>3097</v>
      </c>
      <c r="E103" s="114"/>
      <c r="F103" s="114"/>
      <c r="G103" s="114"/>
      <c r="H103" s="114"/>
      <c r="I103" s="114"/>
      <c r="J103" s="115">
        <f>J198</f>
        <v>0</v>
      </c>
      <c r="L103" s="112"/>
    </row>
    <row r="104" spans="2:47" s="9" customFormat="1" ht="19.899999999999999" customHeight="1">
      <c r="B104" s="112"/>
      <c r="D104" s="113" t="s">
        <v>228</v>
      </c>
      <c r="E104" s="114"/>
      <c r="F104" s="114"/>
      <c r="G104" s="114"/>
      <c r="H104" s="114"/>
      <c r="I104" s="114"/>
      <c r="J104" s="115">
        <f>J207</f>
        <v>0</v>
      </c>
      <c r="L104" s="112"/>
    </row>
    <row r="105" spans="2:47" s="9" customFormat="1" ht="19.899999999999999" customHeight="1">
      <c r="B105" s="112"/>
      <c r="D105" s="113" t="s">
        <v>231</v>
      </c>
      <c r="E105" s="114"/>
      <c r="F105" s="114"/>
      <c r="G105" s="114"/>
      <c r="H105" s="114"/>
      <c r="I105" s="114"/>
      <c r="J105" s="115">
        <f>J214</f>
        <v>0</v>
      </c>
      <c r="L105" s="112"/>
    </row>
    <row r="106" spans="2:47" s="8" customFormat="1" ht="24.95" customHeight="1">
      <c r="B106" s="108"/>
      <c r="D106" s="109" t="s">
        <v>232</v>
      </c>
      <c r="E106" s="110"/>
      <c r="F106" s="110"/>
      <c r="G106" s="110"/>
      <c r="H106" s="110"/>
      <c r="I106" s="110"/>
      <c r="J106" s="111">
        <f>J217</f>
        <v>0</v>
      </c>
      <c r="L106" s="108"/>
    </row>
    <row r="107" spans="2:47" s="9" customFormat="1" ht="19.899999999999999" customHeight="1">
      <c r="B107" s="112"/>
      <c r="D107" s="113" t="s">
        <v>233</v>
      </c>
      <c r="E107" s="114"/>
      <c r="F107" s="114"/>
      <c r="G107" s="114"/>
      <c r="H107" s="114"/>
      <c r="I107" s="114"/>
      <c r="J107" s="115">
        <f>J218</f>
        <v>0</v>
      </c>
      <c r="L107" s="112"/>
    </row>
    <row r="108" spans="2:47" s="9" customFormat="1" ht="19.899999999999999" customHeight="1">
      <c r="B108" s="112"/>
      <c r="D108" s="113" t="s">
        <v>244</v>
      </c>
      <c r="E108" s="114"/>
      <c r="F108" s="114"/>
      <c r="G108" s="114"/>
      <c r="H108" s="114"/>
      <c r="I108" s="114"/>
      <c r="J108" s="115">
        <f>J230</f>
        <v>0</v>
      </c>
      <c r="L108" s="112"/>
    </row>
    <row r="109" spans="2:47" s="1" customFormat="1" ht="21.75" customHeight="1">
      <c r="B109" s="32"/>
      <c r="L109" s="32"/>
    </row>
    <row r="110" spans="2:47" s="1" customFormat="1" ht="6.95" customHeight="1">
      <c r="B110" s="44"/>
      <c r="C110" s="45"/>
      <c r="D110" s="45"/>
      <c r="E110" s="45"/>
      <c r="F110" s="45"/>
      <c r="G110" s="45"/>
      <c r="H110" s="45"/>
      <c r="I110" s="45"/>
      <c r="J110" s="45"/>
      <c r="K110" s="45"/>
      <c r="L110" s="32"/>
    </row>
    <row r="114" spans="2:12" s="1" customFormat="1" ht="6.95" customHeight="1">
      <c r="B114" s="46"/>
      <c r="C114" s="47"/>
      <c r="D114" s="47"/>
      <c r="E114" s="47"/>
      <c r="F114" s="47"/>
      <c r="G114" s="47"/>
      <c r="H114" s="47"/>
      <c r="I114" s="47"/>
      <c r="J114" s="47"/>
      <c r="K114" s="47"/>
      <c r="L114" s="32"/>
    </row>
    <row r="115" spans="2:12" s="1" customFormat="1" ht="24.95" customHeight="1">
      <c r="B115" s="32"/>
      <c r="C115" s="21" t="s">
        <v>249</v>
      </c>
      <c r="L115" s="32"/>
    </row>
    <row r="116" spans="2:12" s="1" customFormat="1" ht="6.95" customHeight="1">
      <c r="B116" s="32"/>
      <c r="L116" s="32"/>
    </row>
    <row r="117" spans="2:12" s="1" customFormat="1" ht="12" customHeight="1">
      <c r="B117" s="32"/>
      <c r="C117" s="27" t="s">
        <v>16</v>
      </c>
      <c r="L117" s="32"/>
    </row>
    <row r="118" spans="2:12" s="1" customFormat="1" ht="16.5" customHeight="1">
      <c r="B118" s="32"/>
      <c r="E118" s="248" t="str">
        <f>E7</f>
        <v>Transformace domova Černovice – Lidmaň V. – Černovice</v>
      </c>
      <c r="F118" s="249"/>
      <c r="G118" s="249"/>
      <c r="H118" s="249"/>
      <c r="L118" s="32"/>
    </row>
    <row r="119" spans="2:12" ht="12" customHeight="1">
      <c r="B119" s="20"/>
      <c r="C119" s="27" t="s">
        <v>213</v>
      </c>
      <c r="L119" s="20"/>
    </row>
    <row r="120" spans="2:12" s="1" customFormat="1" ht="16.5" customHeight="1">
      <c r="B120" s="32"/>
      <c r="E120" s="248" t="s">
        <v>3089</v>
      </c>
      <c r="F120" s="250"/>
      <c r="G120" s="250"/>
      <c r="H120" s="250"/>
      <c r="L120" s="32"/>
    </row>
    <row r="121" spans="2:12" s="1" customFormat="1" ht="12" customHeight="1">
      <c r="B121" s="32"/>
      <c r="C121" s="27" t="s">
        <v>215</v>
      </c>
      <c r="L121" s="32"/>
    </row>
    <row r="122" spans="2:12" s="1" customFormat="1" ht="16.5" customHeight="1">
      <c r="B122" s="32"/>
      <c r="E122" s="230" t="str">
        <f>E11</f>
        <v>D.1.1.1 - ARCHITEKTONICKO-STAVEBNÍ ŘEŠENÍ_ZAHRADNÍ DOMEK</v>
      </c>
      <c r="F122" s="250"/>
      <c r="G122" s="250"/>
      <c r="H122" s="250"/>
      <c r="L122" s="32"/>
    </row>
    <row r="123" spans="2:12" s="1" customFormat="1" ht="6.95" customHeight="1">
      <c r="B123" s="32"/>
      <c r="L123" s="32"/>
    </row>
    <row r="124" spans="2:12" s="1" customFormat="1" ht="12" customHeight="1">
      <c r="B124" s="32"/>
      <c r="C124" s="27" t="s">
        <v>20</v>
      </c>
      <c r="F124" s="25" t="str">
        <f>F14</f>
        <v xml:space="preserve"> </v>
      </c>
      <c r="I124" s="27" t="s">
        <v>22</v>
      </c>
      <c r="J124" s="52" t="str">
        <f>IF(J14="","",J14)</f>
        <v>10. 12. 2025</v>
      </c>
      <c r="L124" s="32"/>
    </row>
    <row r="125" spans="2:12" s="1" customFormat="1" ht="6.95" customHeight="1">
      <c r="B125" s="32"/>
      <c r="L125" s="32"/>
    </row>
    <row r="126" spans="2:12" s="1" customFormat="1" ht="25.7" customHeight="1">
      <c r="B126" s="32"/>
      <c r="C126" s="27" t="s">
        <v>24</v>
      </c>
      <c r="F126" s="25" t="str">
        <f>E17</f>
        <v>Kraj Vysočina</v>
      </c>
      <c r="I126" s="27" t="s">
        <v>30</v>
      </c>
      <c r="J126" s="30" t="str">
        <f>E23</f>
        <v>ARPIK OSTRAVA s.r.o.</v>
      </c>
      <c r="L126" s="32"/>
    </row>
    <row r="127" spans="2:12" s="1" customFormat="1" ht="15.2" customHeight="1">
      <c r="B127" s="32"/>
      <c r="C127" s="27" t="s">
        <v>28</v>
      </c>
      <c r="F127" s="25" t="str">
        <f>IF(E20="","",E20)</f>
        <v>Vyplň údaj</v>
      </c>
      <c r="I127" s="27" t="s">
        <v>33</v>
      </c>
      <c r="J127" s="30" t="str">
        <f>E26</f>
        <v xml:space="preserve"> </v>
      </c>
      <c r="L127" s="32"/>
    </row>
    <row r="128" spans="2:12" s="1" customFormat="1" ht="10.35" customHeight="1">
      <c r="B128" s="32"/>
      <c r="L128" s="32"/>
    </row>
    <row r="129" spans="2:65" s="10" customFormat="1" ht="29.25" customHeight="1">
      <c r="B129" s="116"/>
      <c r="C129" s="117" t="s">
        <v>250</v>
      </c>
      <c r="D129" s="118" t="s">
        <v>61</v>
      </c>
      <c r="E129" s="118" t="s">
        <v>57</v>
      </c>
      <c r="F129" s="118" t="s">
        <v>58</v>
      </c>
      <c r="G129" s="118" t="s">
        <v>251</v>
      </c>
      <c r="H129" s="118" t="s">
        <v>252</v>
      </c>
      <c r="I129" s="118" t="s">
        <v>253</v>
      </c>
      <c r="J129" s="118" t="s">
        <v>219</v>
      </c>
      <c r="K129" s="119" t="s">
        <v>254</v>
      </c>
      <c r="L129" s="116"/>
      <c r="M129" s="59" t="s">
        <v>1</v>
      </c>
      <c r="N129" s="60" t="s">
        <v>40</v>
      </c>
      <c r="O129" s="60" t="s">
        <v>255</v>
      </c>
      <c r="P129" s="60" t="s">
        <v>256</v>
      </c>
      <c r="Q129" s="60" t="s">
        <v>257</v>
      </c>
      <c r="R129" s="60" t="s">
        <v>258</v>
      </c>
      <c r="S129" s="60" t="s">
        <v>259</v>
      </c>
      <c r="T129" s="61" t="s">
        <v>260</v>
      </c>
    </row>
    <row r="130" spans="2:65" s="1" customFormat="1" ht="22.9" customHeight="1">
      <c r="B130" s="32"/>
      <c r="C130" s="64" t="s">
        <v>261</v>
      </c>
      <c r="J130" s="120">
        <f>BK130</f>
        <v>0</v>
      </c>
      <c r="L130" s="32"/>
      <c r="M130" s="62"/>
      <c r="N130" s="53"/>
      <c r="O130" s="53"/>
      <c r="P130" s="121">
        <f>P131+P217</f>
        <v>0</v>
      </c>
      <c r="Q130" s="53"/>
      <c r="R130" s="121">
        <f>R131+R217</f>
        <v>55.656006060000003</v>
      </c>
      <c r="S130" s="53"/>
      <c r="T130" s="122">
        <f>T131+T217</f>
        <v>0</v>
      </c>
      <c r="AT130" s="17" t="s">
        <v>75</v>
      </c>
      <c r="AU130" s="17" t="s">
        <v>221</v>
      </c>
      <c r="BK130" s="123">
        <f>BK131+BK217</f>
        <v>0</v>
      </c>
    </row>
    <row r="131" spans="2:65" s="11" customFormat="1" ht="25.9" customHeight="1">
      <c r="B131" s="124"/>
      <c r="D131" s="125" t="s">
        <v>75</v>
      </c>
      <c r="E131" s="126" t="s">
        <v>262</v>
      </c>
      <c r="F131" s="126" t="s">
        <v>263</v>
      </c>
      <c r="I131" s="127"/>
      <c r="J131" s="128">
        <f>BK131</f>
        <v>0</v>
      </c>
      <c r="L131" s="124"/>
      <c r="M131" s="129"/>
      <c r="P131" s="130">
        <f>P132+P164+P197+P207+P214</f>
        <v>0</v>
      </c>
      <c r="R131" s="130">
        <f>R132+R164+R197+R207+R214</f>
        <v>55.460846460000006</v>
      </c>
      <c r="T131" s="131">
        <f>T132+T164+T197+T207+T214</f>
        <v>0</v>
      </c>
      <c r="AR131" s="125" t="s">
        <v>83</v>
      </c>
      <c r="AT131" s="132" t="s">
        <v>75</v>
      </c>
      <c r="AU131" s="132" t="s">
        <v>76</v>
      </c>
      <c r="AY131" s="125" t="s">
        <v>264</v>
      </c>
      <c r="BK131" s="133">
        <f>BK132+BK164+BK197+BK207+BK214</f>
        <v>0</v>
      </c>
    </row>
    <row r="132" spans="2:65" s="11" customFormat="1" ht="22.9" customHeight="1">
      <c r="B132" s="124"/>
      <c r="D132" s="125" t="s">
        <v>75</v>
      </c>
      <c r="E132" s="134" t="s">
        <v>83</v>
      </c>
      <c r="F132" s="134" t="s">
        <v>265</v>
      </c>
      <c r="I132" s="127"/>
      <c r="J132" s="135">
        <f>BK132</f>
        <v>0</v>
      </c>
      <c r="L132" s="124"/>
      <c r="M132" s="129"/>
      <c r="P132" s="130">
        <f>SUM(P133:P163)</f>
        <v>0</v>
      </c>
      <c r="R132" s="130">
        <f>SUM(R133:R163)</f>
        <v>4.3220000000000001</v>
      </c>
      <c r="T132" s="131">
        <f>SUM(T133:T163)</f>
        <v>0</v>
      </c>
      <c r="AR132" s="125" t="s">
        <v>83</v>
      </c>
      <c r="AT132" s="132" t="s">
        <v>75</v>
      </c>
      <c r="AU132" s="132" t="s">
        <v>83</v>
      </c>
      <c r="AY132" s="125" t="s">
        <v>264</v>
      </c>
      <c r="BK132" s="133">
        <f>SUM(BK133:BK163)</f>
        <v>0</v>
      </c>
    </row>
    <row r="133" spans="2:65" s="1" customFormat="1" ht="21.75" customHeight="1">
      <c r="B133" s="136"/>
      <c r="C133" s="137" t="s">
        <v>83</v>
      </c>
      <c r="D133" s="137" t="s">
        <v>266</v>
      </c>
      <c r="E133" s="138" t="s">
        <v>3098</v>
      </c>
      <c r="F133" s="139" t="s">
        <v>3099</v>
      </c>
      <c r="G133" s="140" t="s">
        <v>282</v>
      </c>
      <c r="H133" s="141">
        <v>14.4</v>
      </c>
      <c r="I133" s="142"/>
      <c r="J133" s="143">
        <f>ROUND(I133*H133,2)</f>
        <v>0</v>
      </c>
      <c r="K133" s="139" t="s">
        <v>270</v>
      </c>
      <c r="L133" s="32"/>
      <c r="M133" s="144" t="s">
        <v>1</v>
      </c>
      <c r="N133" s="145" t="s">
        <v>42</v>
      </c>
      <c r="P133" s="146">
        <f>O133*H133</f>
        <v>0</v>
      </c>
      <c r="Q133" s="146">
        <v>0</v>
      </c>
      <c r="R133" s="146">
        <f>Q133*H133</f>
        <v>0</v>
      </c>
      <c r="S133" s="146">
        <v>0</v>
      </c>
      <c r="T133" s="147">
        <f>S133*H133</f>
        <v>0</v>
      </c>
      <c r="AR133" s="148" t="s">
        <v>271</v>
      </c>
      <c r="AT133" s="148" t="s">
        <v>266</v>
      </c>
      <c r="AU133" s="148" t="s">
        <v>89</v>
      </c>
      <c r="AY133" s="17" t="s">
        <v>264</v>
      </c>
      <c r="BE133" s="149">
        <f>IF(N133="základní",J133,0)</f>
        <v>0</v>
      </c>
      <c r="BF133" s="149">
        <f>IF(N133="snížená",J133,0)</f>
        <v>0</v>
      </c>
      <c r="BG133" s="149">
        <f>IF(N133="zákl. přenesená",J133,0)</f>
        <v>0</v>
      </c>
      <c r="BH133" s="149">
        <f>IF(N133="sníž. přenesená",J133,0)</f>
        <v>0</v>
      </c>
      <c r="BI133" s="149">
        <f>IF(N133="nulová",J133,0)</f>
        <v>0</v>
      </c>
      <c r="BJ133" s="17" t="s">
        <v>89</v>
      </c>
      <c r="BK133" s="149">
        <f>ROUND(I133*H133,2)</f>
        <v>0</v>
      </c>
      <c r="BL133" s="17" t="s">
        <v>271</v>
      </c>
      <c r="BM133" s="148" t="s">
        <v>3100</v>
      </c>
    </row>
    <row r="134" spans="2:65" s="1" customFormat="1" ht="11.25">
      <c r="B134" s="32"/>
      <c r="D134" s="150" t="s">
        <v>273</v>
      </c>
      <c r="F134" s="151" t="s">
        <v>3101</v>
      </c>
      <c r="I134" s="152"/>
      <c r="L134" s="32"/>
      <c r="M134" s="153"/>
      <c r="T134" s="56"/>
      <c r="AT134" s="17" t="s">
        <v>273</v>
      </c>
      <c r="AU134" s="17" t="s">
        <v>89</v>
      </c>
    </row>
    <row r="135" spans="2:65" s="12" customFormat="1" ht="11.25">
      <c r="B135" s="156"/>
      <c r="D135" s="154" t="s">
        <v>277</v>
      </c>
      <c r="E135" s="157" t="s">
        <v>1</v>
      </c>
      <c r="F135" s="158" t="s">
        <v>3102</v>
      </c>
      <c r="H135" s="159">
        <v>14.4</v>
      </c>
      <c r="I135" s="160"/>
      <c r="L135" s="156"/>
      <c r="M135" s="161"/>
      <c r="T135" s="162"/>
      <c r="AT135" s="157" t="s">
        <v>277</v>
      </c>
      <c r="AU135" s="157" t="s">
        <v>89</v>
      </c>
      <c r="AV135" s="12" t="s">
        <v>89</v>
      </c>
      <c r="AW135" s="12" t="s">
        <v>32</v>
      </c>
      <c r="AX135" s="12" t="s">
        <v>76</v>
      </c>
      <c r="AY135" s="157" t="s">
        <v>264</v>
      </c>
    </row>
    <row r="136" spans="2:65" s="13" customFormat="1" ht="11.25">
      <c r="B136" s="163"/>
      <c r="D136" s="154" t="s">
        <v>277</v>
      </c>
      <c r="E136" s="164" t="s">
        <v>1</v>
      </c>
      <c r="F136" s="165" t="s">
        <v>279</v>
      </c>
      <c r="H136" s="166">
        <v>14.4</v>
      </c>
      <c r="I136" s="167"/>
      <c r="L136" s="163"/>
      <c r="M136" s="168"/>
      <c r="T136" s="169"/>
      <c r="AT136" s="164" t="s">
        <v>277</v>
      </c>
      <c r="AU136" s="164" t="s">
        <v>89</v>
      </c>
      <c r="AV136" s="13" t="s">
        <v>271</v>
      </c>
      <c r="AW136" s="13" t="s">
        <v>32</v>
      </c>
      <c r="AX136" s="13" t="s">
        <v>83</v>
      </c>
      <c r="AY136" s="164" t="s">
        <v>264</v>
      </c>
    </row>
    <row r="137" spans="2:65" s="1" customFormat="1" ht="21.75" customHeight="1">
      <c r="B137" s="136"/>
      <c r="C137" s="137" t="s">
        <v>89</v>
      </c>
      <c r="D137" s="137" t="s">
        <v>266</v>
      </c>
      <c r="E137" s="138" t="s">
        <v>3103</v>
      </c>
      <c r="F137" s="139" t="s">
        <v>3104</v>
      </c>
      <c r="G137" s="140" t="s">
        <v>282</v>
      </c>
      <c r="H137" s="141">
        <v>13.234999999999999</v>
      </c>
      <c r="I137" s="142"/>
      <c r="J137" s="143">
        <f>ROUND(I137*H137,2)</f>
        <v>0</v>
      </c>
      <c r="K137" s="139" t="s">
        <v>270</v>
      </c>
      <c r="L137" s="32"/>
      <c r="M137" s="144" t="s">
        <v>1</v>
      </c>
      <c r="N137" s="145" t="s">
        <v>42</v>
      </c>
      <c r="P137" s="146">
        <f>O137*H137</f>
        <v>0</v>
      </c>
      <c r="Q137" s="146">
        <v>0</v>
      </c>
      <c r="R137" s="146">
        <f>Q137*H137</f>
        <v>0</v>
      </c>
      <c r="S137" s="146">
        <v>0</v>
      </c>
      <c r="T137" s="147">
        <f>S137*H137</f>
        <v>0</v>
      </c>
      <c r="AR137" s="148" t="s">
        <v>271</v>
      </c>
      <c r="AT137" s="148" t="s">
        <v>266</v>
      </c>
      <c r="AU137" s="148" t="s">
        <v>89</v>
      </c>
      <c r="AY137" s="17" t="s">
        <v>264</v>
      </c>
      <c r="BE137" s="149">
        <f>IF(N137="základní",J137,0)</f>
        <v>0</v>
      </c>
      <c r="BF137" s="149">
        <f>IF(N137="snížená",J137,0)</f>
        <v>0</v>
      </c>
      <c r="BG137" s="149">
        <f>IF(N137="zákl. přenesená",J137,0)</f>
        <v>0</v>
      </c>
      <c r="BH137" s="149">
        <f>IF(N137="sníž. přenesená",J137,0)</f>
        <v>0</v>
      </c>
      <c r="BI137" s="149">
        <f>IF(N137="nulová",J137,0)</f>
        <v>0</v>
      </c>
      <c r="BJ137" s="17" t="s">
        <v>89</v>
      </c>
      <c r="BK137" s="149">
        <f>ROUND(I137*H137,2)</f>
        <v>0</v>
      </c>
      <c r="BL137" s="17" t="s">
        <v>271</v>
      </c>
      <c r="BM137" s="148" t="s">
        <v>3105</v>
      </c>
    </row>
    <row r="138" spans="2:65" s="1" customFormat="1" ht="11.25">
      <c r="B138" s="32"/>
      <c r="D138" s="150" t="s">
        <v>273</v>
      </c>
      <c r="F138" s="151" t="s">
        <v>3106</v>
      </c>
      <c r="I138" s="152"/>
      <c r="L138" s="32"/>
      <c r="M138" s="153"/>
      <c r="T138" s="56"/>
      <c r="AT138" s="17" t="s">
        <v>273</v>
      </c>
      <c r="AU138" s="17" t="s">
        <v>89</v>
      </c>
    </row>
    <row r="139" spans="2:65" s="12" customFormat="1" ht="11.25">
      <c r="B139" s="156"/>
      <c r="D139" s="154" t="s">
        <v>277</v>
      </c>
      <c r="E139" s="157" t="s">
        <v>1</v>
      </c>
      <c r="F139" s="158" t="s">
        <v>3107</v>
      </c>
      <c r="H139" s="159">
        <v>13.234999999999999</v>
      </c>
      <c r="I139" s="160"/>
      <c r="L139" s="156"/>
      <c r="M139" s="161"/>
      <c r="T139" s="162"/>
      <c r="AT139" s="157" t="s">
        <v>277</v>
      </c>
      <c r="AU139" s="157" t="s">
        <v>89</v>
      </c>
      <c r="AV139" s="12" t="s">
        <v>89</v>
      </c>
      <c r="AW139" s="12" t="s">
        <v>32</v>
      </c>
      <c r="AX139" s="12" t="s">
        <v>76</v>
      </c>
      <c r="AY139" s="157" t="s">
        <v>264</v>
      </c>
    </row>
    <row r="140" spans="2:65" s="13" customFormat="1" ht="11.25">
      <c r="B140" s="163"/>
      <c r="D140" s="154" t="s">
        <v>277</v>
      </c>
      <c r="E140" s="164" t="s">
        <v>1</v>
      </c>
      <c r="F140" s="165" t="s">
        <v>279</v>
      </c>
      <c r="H140" s="166">
        <v>13.234999999999999</v>
      </c>
      <c r="I140" s="167"/>
      <c r="L140" s="163"/>
      <c r="M140" s="168"/>
      <c r="T140" s="169"/>
      <c r="AT140" s="164" t="s">
        <v>277</v>
      </c>
      <c r="AU140" s="164" t="s">
        <v>89</v>
      </c>
      <c r="AV140" s="13" t="s">
        <v>271</v>
      </c>
      <c r="AW140" s="13" t="s">
        <v>32</v>
      </c>
      <c r="AX140" s="13" t="s">
        <v>83</v>
      </c>
      <c r="AY140" s="164" t="s">
        <v>264</v>
      </c>
    </row>
    <row r="141" spans="2:65" s="1" customFormat="1" ht="21.75" customHeight="1">
      <c r="B141" s="136"/>
      <c r="C141" s="137" t="s">
        <v>96</v>
      </c>
      <c r="D141" s="137" t="s">
        <v>266</v>
      </c>
      <c r="E141" s="138" t="s">
        <v>292</v>
      </c>
      <c r="F141" s="139" t="s">
        <v>293</v>
      </c>
      <c r="G141" s="140" t="s">
        <v>282</v>
      </c>
      <c r="H141" s="141">
        <v>27.635000000000002</v>
      </c>
      <c r="I141" s="142"/>
      <c r="J141" s="143">
        <f>ROUND(I141*H141,2)</f>
        <v>0</v>
      </c>
      <c r="K141" s="139" t="s">
        <v>270</v>
      </c>
      <c r="L141" s="32"/>
      <c r="M141" s="144" t="s">
        <v>1</v>
      </c>
      <c r="N141" s="145" t="s">
        <v>42</v>
      </c>
      <c r="P141" s="146">
        <f>O141*H141</f>
        <v>0</v>
      </c>
      <c r="Q141" s="146">
        <v>0</v>
      </c>
      <c r="R141" s="146">
        <f>Q141*H141</f>
        <v>0</v>
      </c>
      <c r="S141" s="146">
        <v>0</v>
      </c>
      <c r="T141" s="147">
        <f>S141*H141</f>
        <v>0</v>
      </c>
      <c r="AR141" s="148" t="s">
        <v>271</v>
      </c>
      <c r="AT141" s="148" t="s">
        <v>266</v>
      </c>
      <c r="AU141" s="148" t="s">
        <v>89</v>
      </c>
      <c r="AY141" s="17" t="s">
        <v>264</v>
      </c>
      <c r="BE141" s="149">
        <f>IF(N141="základní",J141,0)</f>
        <v>0</v>
      </c>
      <c r="BF141" s="149">
        <f>IF(N141="snížená",J141,0)</f>
        <v>0</v>
      </c>
      <c r="BG141" s="149">
        <f>IF(N141="zákl. přenesená",J141,0)</f>
        <v>0</v>
      </c>
      <c r="BH141" s="149">
        <f>IF(N141="sníž. přenesená",J141,0)</f>
        <v>0</v>
      </c>
      <c r="BI141" s="149">
        <f>IF(N141="nulová",J141,0)</f>
        <v>0</v>
      </c>
      <c r="BJ141" s="17" t="s">
        <v>89</v>
      </c>
      <c r="BK141" s="149">
        <f>ROUND(I141*H141,2)</f>
        <v>0</v>
      </c>
      <c r="BL141" s="17" t="s">
        <v>271</v>
      </c>
      <c r="BM141" s="148" t="s">
        <v>3108</v>
      </c>
    </row>
    <row r="142" spans="2:65" s="1" customFormat="1" ht="11.25">
      <c r="B142" s="32"/>
      <c r="D142" s="150" t="s">
        <v>273</v>
      </c>
      <c r="F142" s="151" t="s">
        <v>295</v>
      </c>
      <c r="I142" s="152"/>
      <c r="L142" s="32"/>
      <c r="M142" s="153"/>
      <c r="T142" s="56"/>
      <c r="AT142" s="17" t="s">
        <v>273</v>
      </c>
      <c r="AU142" s="17" t="s">
        <v>89</v>
      </c>
    </row>
    <row r="143" spans="2:65" s="12" customFormat="1" ht="11.25">
      <c r="B143" s="156"/>
      <c r="D143" s="154" t="s">
        <v>277</v>
      </c>
      <c r="E143" s="157" t="s">
        <v>1</v>
      </c>
      <c r="F143" s="158" t="s">
        <v>3102</v>
      </c>
      <c r="H143" s="159">
        <v>14.4</v>
      </c>
      <c r="I143" s="160"/>
      <c r="L143" s="156"/>
      <c r="M143" s="161"/>
      <c r="T143" s="162"/>
      <c r="AT143" s="157" t="s">
        <v>277</v>
      </c>
      <c r="AU143" s="157" t="s">
        <v>89</v>
      </c>
      <c r="AV143" s="12" t="s">
        <v>89</v>
      </c>
      <c r="AW143" s="12" t="s">
        <v>32</v>
      </c>
      <c r="AX143" s="12" t="s">
        <v>76</v>
      </c>
      <c r="AY143" s="157" t="s">
        <v>264</v>
      </c>
    </row>
    <row r="144" spans="2:65" s="12" customFormat="1" ht="11.25">
      <c r="B144" s="156"/>
      <c r="D144" s="154" t="s">
        <v>277</v>
      </c>
      <c r="E144" s="157" t="s">
        <v>1</v>
      </c>
      <c r="F144" s="158" t="s">
        <v>3107</v>
      </c>
      <c r="H144" s="159">
        <v>13.234999999999999</v>
      </c>
      <c r="I144" s="160"/>
      <c r="L144" s="156"/>
      <c r="M144" s="161"/>
      <c r="T144" s="162"/>
      <c r="AT144" s="157" t="s">
        <v>277</v>
      </c>
      <c r="AU144" s="157" t="s">
        <v>89</v>
      </c>
      <c r="AV144" s="12" t="s">
        <v>89</v>
      </c>
      <c r="AW144" s="12" t="s">
        <v>32</v>
      </c>
      <c r="AX144" s="12" t="s">
        <v>76</v>
      </c>
      <c r="AY144" s="157" t="s">
        <v>264</v>
      </c>
    </row>
    <row r="145" spans="2:65" s="13" customFormat="1" ht="11.25">
      <c r="B145" s="163"/>
      <c r="D145" s="154" t="s">
        <v>277</v>
      </c>
      <c r="E145" s="164" t="s">
        <v>1</v>
      </c>
      <c r="F145" s="165" t="s">
        <v>279</v>
      </c>
      <c r="H145" s="166">
        <v>27.634999999999998</v>
      </c>
      <c r="I145" s="167"/>
      <c r="L145" s="163"/>
      <c r="M145" s="168"/>
      <c r="T145" s="169"/>
      <c r="AT145" s="164" t="s">
        <v>277</v>
      </c>
      <c r="AU145" s="164" t="s">
        <v>89</v>
      </c>
      <c r="AV145" s="13" t="s">
        <v>271</v>
      </c>
      <c r="AW145" s="13" t="s">
        <v>32</v>
      </c>
      <c r="AX145" s="13" t="s">
        <v>83</v>
      </c>
      <c r="AY145" s="164" t="s">
        <v>264</v>
      </c>
    </row>
    <row r="146" spans="2:65" s="1" customFormat="1" ht="24.2" customHeight="1">
      <c r="B146" s="136"/>
      <c r="C146" s="137" t="s">
        <v>271</v>
      </c>
      <c r="D146" s="137" t="s">
        <v>266</v>
      </c>
      <c r="E146" s="138" t="s">
        <v>298</v>
      </c>
      <c r="F146" s="139" t="s">
        <v>299</v>
      </c>
      <c r="G146" s="140" t="s">
        <v>282</v>
      </c>
      <c r="H146" s="141">
        <v>276.35000000000002</v>
      </c>
      <c r="I146" s="142"/>
      <c r="J146" s="143">
        <f>ROUND(I146*H146,2)</f>
        <v>0</v>
      </c>
      <c r="K146" s="139" t="s">
        <v>270</v>
      </c>
      <c r="L146" s="32"/>
      <c r="M146" s="144" t="s">
        <v>1</v>
      </c>
      <c r="N146" s="145" t="s">
        <v>42</v>
      </c>
      <c r="P146" s="146">
        <f>O146*H146</f>
        <v>0</v>
      </c>
      <c r="Q146" s="146">
        <v>0</v>
      </c>
      <c r="R146" s="146">
        <f>Q146*H146</f>
        <v>0</v>
      </c>
      <c r="S146" s="146">
        <v>0</v>
      </c>
      <c r="T146" s="147">
        <f>S146*H146</f>
        <v>0</v>
      </c>
      <c r="AR146" s="148" t="s">
        <v>271</v>
      </c>
      <c r="AT146" s="148" t="s">
        <v>266</v>
      </c>
      <c r="AU146" s="148" t="s">
        <v>89</v>
      </c>
      <c r="AY146" s="17" t="s">
        <v>264</v>
      </c>
      <c r="BE146" s="149">
        <f>IF(N146="základní",J146,0)</f>
        <v>0</v>
      </c>
      <c r="BF146" s="149">
        <f>IF(N146="snížená",J146,0)</f>
        <v>0</v>
      </c>
      <c r="BG146" s="149">
        <f>IF(N146="zákl. přenesená",J146,0)</f>
        <v>0</v>
      </c>
      <c r="BH146" s="149">
        <f>IF(N146="sníž. přenesená",J146,0)</f>
        <v>0</v>
      </c>
      <c r="BI146" s="149">
        <f>IF(N146="nulová",J146,0)</f>
        <v>0</v>
      </c>
      <c r="BJ146" s="17" t="s">
        <v>89</v>
      </c>
      <c r="BK146" s="149">
        <f>ROUND(I146*H146,2)</f>
        <v>0</v>
      </c>
      <c r="BL146" s="17" t="s">
        <v>271</v>
      </c>
      <c r="BM146" s="148" t="s">
        <v>3109</v>
      </c>
    </row>
    <row r="147" spans="2:65" s="1" customFormat="1" ht="11.25">
      <c r="B147" s="32"/>
      <c r="D147" s="150" t="s">
        <v>273</v>
      </c>
      <c r="F147" s="151" t="s">
        <v>301</v>
      </c>
      <c r="I147" s="152"/>
      <c r="L147" s="32"/>
      <c r="M147" s="153"/>
      <c r="T147" s="56"/>
      <c r="AT147" s="17" t="s">
        <v>273</v>
      </c>
      <c r="AU147" s="17" t="s">
        <v>89</v>
      </c>
    </row>
    <row r="148" spans="2:65" s="12" customFormat="1" ht="11.25">
      <c r="B148" s="156"/>
      <c r="D148" s="154" t="s">
        <v>277</v>
      </c>
      <c r="F148" s="158" t="s">
        <v>3110</v>
      </c>
      <c r="H148" s="159">
        <v>276.35000000000002</v>
      </c>
      <c r="I148" s="160"/>
      <c r="L148" s="156"/>
      <c r="M148" s="161"/>
      <c r="T148" s="162"/>
      <c r="AT148" s="157" t="s">
        <v>277</v>
      </c>
      <c r="AU148" s="157" t="s">
        <v>89</v>
      </c>
      <c r="AV148" s="12" t="s">
        <v>89</v>
      </c>
      <c r="AW148" s="12" t="s">
        <v>3</v>
      </c>
      <c r="AX148" s="12" t="s">
        <v>83</v>
      </c>
      <c r="AY148" s="157" t="s">
        <v>264</v>
      </c>
    </row>
    <row r="149" spans="2:65" s="1" customFormat="1" ht="16.5" customHeight="1">
      <c r="B149" s="136"/>
      <c r="C149" s="137" t="s">
        <v>297</v>
      </c>
      <c r="D149" s="137" t="s">
        <v>266</v>
      </c>
      <c r="E149" s="138" t="s">
        <v>317</v>
      </c>
      <c r="F149" s="139" t="s">
        <v>318</v>
      </c>
      <c r="G149" s="140" t="s">
        <v>319</v>
      </c>
      <c r="H149" s="141">
        <v>55.27</v>
      </c>
      <c r="I149" s="142"/>
      <c r="J149" s="143">
        <f>ROUND(I149*H149,2)</f>
        <v>0</v>
      </c>
      <c r="K149" s="139" t="s">
        <v>270</v>
      </c>
      <c r="L149" s="32"/>
      <c r="M149" s="144" t="s">
        <v>1</v>
      </c>
      <c r="N149" s="145" t="s">
        <v>42</v>
      </c>
      <c r="P149" s="146">
        <f>O149*H149</f>
        <v>0</v>
      </c>
      <c r="Q149" s="146">
        <v>0</v>
      </c>
      <c r="R149" s="146">
        <f>Q149*H149</f>
        <v>0</v>
      </c>
      <c r="S149" s="146">
        <v>0</v>
      </c>
      <c r="T149" s="147">
        <f>S149*H149</f>
        <v>0</v>
      </c>
      <c r="AR149" s="148" t="s">
        <v>271</v>
      </c>
      <c r="AT149" s="148" t="s">
        <v>266</v>
      </c>
      <c r="AU149" s="148" t="s">
        <v>89</v>
      </c>
      <c r="AY149" s="17" t="s">
        <v>264</v>
      </c>
      <c r="BE149" s="149">
        <f>IF(N149="základní",J149,0)</f>
        <v>0</v>
      </c>
      <c r="BF149" s="149">
        <f>IF(N149="snížená",J149,0)</f>
        <v>0</v>
      </c>
      <c r="BG149" s="149">
        <f>IF(N149="zákl. přenesená",J149,0)</f>
        <v>0</v>
      </c>
      <c r="BH149" s="149">
        <f>IF(N149="sníž. přenesená",J149,0)</f>
        <v>0</v>
      </c>
      <c r="BI149" s="149">
        <f>IF(N149="nulová",J149,0)</f>
        <v>0</v>
      </c>
      <c r="BJ149" s="17" t="s">
        <v>89</v>
      </c>
      <c r="BK149" s="149">
        <f>ROUND(I149*H149,2)</f>
        <v>0</v>
      </c>
      <c r="BL149" s="17" t="s">
        <v>271</v>
      </c>
      <c r="BM149" s="148" t="s">
        <v>3111</v>
      </c>
    </row>
    <row r="150" spans="2:65" s="1" customFormat="1" ht="11.25">
      <c r="B150" s="32"/>
      <c r="D150" s="150" t="s">
        <v>273</v>
      </c>
      <c r="F150" s="151" t="s">
        <v>321</v>
      </c>
      <c r="I150" s="152"/>
      <c r="L150" s="32"/>
      <c r="M150" s="153"/>
      <c r="T150" s="56"/>
      <c r="AT150" s="17" t="s">
        <v>273</v>
      </c>
      <c r="AU150" s="17" t="s">
        <v>89</v>
      </c>
    </row>
    <row r="151" spans="2:65" s="12" customFormat="1" ht="11.25">
      <c r="B151" s="156"/>
      <c r="D151" s="154" t="s">
        <v>277</v>
      </c>
      <c r="F151" s="158" t="s">
        <v>3112</v>
      </c>
      <c r="H151" s="159">
        <v>55.27</v>
      </c>
      <c r="I151" s="160"/>
      <c r="L151" s="156"/>
      <c r="M151" s="161"/>
      <c r="T151" s="162"/>
      <c r="AT151" s="157" t="s">
        <v>277</v>
      </c>
      <c r="AU151" s="157" t="s">
        <v>89</v>
      </c>
      <c r="AV151" s="12" t="s">
        <v>89</v>
      </c>
      <c r="AW151" s="12" t="s">
        <v>3</v>
      </c>
      <c r="AX151" s="12" t="s">
        <v>83</v>
      </c>
      <c r="AY151" s="157" t="s">
        <v>264</v>
      </c>
    </row>
    <row r="152" spans="2:65" s="1" customFormat="1" ht="16.5" customHeight="1">
      <c r="B152" s="136"/>
      <c r="C152" s="137" t="s">
        <v>303</v>
      </c>
      <c r="D152" s="137" t="s">
        <v>266</v>
      </c>
      <c r="E152" s="138" t="s">
        <v>324</v>
      </c>
      <c r="F152" s="139" t="s">
        <v>325</v>
      </c>
      <c r="G152" s="140" t="s">
        <v>282</v>
      </c>
      <c r="H152" s="141">
        <v>27.635000000000002</v>
      </c>
      <c r="I152" s="142"/>
      <c r="J152" s="143">
        <f>ROUND(I152*H152,2)</f>
        <v>0</v>
      </c>
      <c r="K152" s="139" t="s">
        <v>270</v>
      </c>
      <c r="L152" s="32"/>
      <c r="M152" s="144" t="s">
        <v>1</v>
      </c>
      <c r="N152" s="145" t="s">
        <v>42</v>
      </c>
      <c r="P152" s="146">
        <f>O152*H152</f>
        <v>0</v>
      </c>
      <c r="Q152" s="146">
        <v>0</v>
      </c>
      <c r="R152" s="146">
        <f>Q152*H152</f>
        <v>0</v>
      </c>
      <c r="S152" s="146">
        <v>0</v>
      </c>
      <c r="T152" s="147">
        <f>S152*H152</f>
        <v>0</v>
      </c>
      <c r="AR152" s="148" t="s">
        <v>271</v>
      </c>
      <c r="AT152" s="148" t="s">
        <v>266</v>
      </c>
      <c r="AU152" s="148" t="s">
        <v>89</v>
      </c>
      <c r="AY152" s="17" t="s">
        <v>264</v>
      </c>
      <c r="BE152" s="149">
        <f>IF(N152="základní",J152,0)</f>
        <v>0</v>
      </c>
      <c r="BF152" s="149">
        <f>IF(N152="snížená",J152,0)</f>
        <v>0</v>
      </c>
      <c r="BG152" s="149">
        <f>IF(N152="zákl. přenesená",J152,0)</f>
        <v>0</v>
      </c>
      <c r="BH152" s="149">
        <f>IF(N152="sníž. přenesená",J152,0)</f>
        <v>0</v>
      </c>
      <c r="BI152" s="149">
        <f>IF(N152="nulová",J152,0)</f>
        <v>0</v>
      </c>
      <c r="BJ152" s="17" t="s">
        <v>89</v>
      </c>
      <c r="BK152" s="149">
        <f>ROUND(I152*H152,2)</f>
        <v>0</v>
      </c>
      <c r="BL152" s="17" t="s">
        <v>271</v>
      </c>
      <c r="BM152" s="148" t="s">
        <v>3113</v>
      </c>
    </row>
    <row r="153" spans="2:65" s="1" customFormat="1" ht="11.25">
      <c r="B153" s="32"/>
      <c r="D153" s="150" t="s">
        <v>273</v>
      </c>
      <c r="F153" s="151" t="s">
        <v>327</v>
      </c>
      <c r="I153" s="152"/>
      <c r="L153" s="32"/>
      <c r="M153" s="153"/>
      <c r="T153" s="56"/>
      <c r="AT153" s="17" t="s">
        <v>273</v>
      </c>
      <c r="AU153" s="17" t="s">
        <v>89</v>
      </c>
    </row>
    <row r="154" spans="2:65" s="1" customFormat="1" ht="16.5" customHeight="1">
      <c r="B154" s="136"/>
      <c r="C154" s="137" t="s">
        <v>309</v>
      </c>
      <c r="D154" s="137" t="s">
        <v>266</v>
      </c>
      <c r="E154" s="138" t="s">
        <v>329</v>
      </c>
      <c r="F154" s="139" t="s">
        <v>330</v>
      </c>
      <c r="G154" s="140" t="s">
        <v>282</v>
      </c>
      <c r="H154" s="141">
        <v>3.9289999999999998</v>
      </c>
      <c r="I154" s="142"/>
      <c r="J154" s="143">
        <f>ROUND(I154*H154,2)</f>
        <v>0</v>
      </c>
      <c r="K154" s="139" t="s">
        <v>270</v>
      </c>
      <c r="L154" s="32"/>
      <c r="M154" s="144" t="s">
        <v>1</v>
      </c>
      <c r="N154" s="145" t="s">
        <v>42</v>
      </c>
      <c r="P154" s="146">
        <f>O154*H154</f>
        <v>0</v>
      </c>
      <c r="Q154" s="146">
        <v>0</v>
      </c>
      <c r="R154" s="146">
        <f>Q154*H154</f>
        <v>0</v>
      </c>
      <c r="S154" s="146">
        <v>0</v>
      </c>
      <c r="T154" s="147">
        <f>S154*H154</f>
        <v>0</v>
      </c>
      <c r="AR154" s="148" t="s">
        <v>271</v>
      </c>
      <c r="AT154" s="148" t="s">
        <v>266</v>
      </c>
      <c r="AU154" s="148" t="s">
        <v>89</v>
      </c>
      <c r="AY154" s="17" t="s">
        <v>264</v>
      </c>
      <c r="BE154" s="149">
        <f>IF(N154="základní",J154,0)</f>
        <v>0</v>
      </c>
      <c r="BF154" s="149">
        <f>IF(N154="snížená",J154,0)</f>
        <v>0</v>
      </c>
      <c r="BG154" s="149">
        <f>IF(N154="zákl. přenesená",J154,0)</f>
        <v>0</v>
      </c>
      <c r="BH154" s="149">
        <f>IF(N154="sníž. přenesená",J154,0)</f>
        <v>0</v>
      </c>
      <c r="BI154" s="149">
        <f>IF(N154="nulová",J154,0)</f>
        <v>0</v>
      </c>
      <c r="BJ154" s="17" t="s">
        <v>89</v>
      </c>
      <c r="BK154" s="149">
        <f>ROUND(I154*H154,2)</f>
        <v>0</v>
      </c>
      <c r="BL154" s="17" t="s">
        <v>271</v>
      </c>
      <c r="BM154" s="148" t="s">
        <v>3114</v>
      </c>
    </row>
    <row r="155" spans="2:65" s="1" customFormat="1" ht="11.25">
      <c r="B155" s="32"/>
      <c r="D155" s="150" t="s">
        <v>273</v>
      </c>
      <c r="F155" s="151" t="s">
        <v>332</v>
      </c>
      <c r="I155" s="152"/>
      <c r="L155" s="32"/>
      <c r="M155" s="153"/>
      <c r="T155" s="56"/>
      <c r="AT155" s="17" t="s">
        <v>273</v>
      </c>
      <c r="AU155" s="17" t="s">
        <v>89</v>
      </c>
    </row>
    <row r="156" spans="2:65" s="1" customFormat="1" ht="16.5" customHeight="1">
      <c r="B156" s="136"/>
      <c r="C156" s="176" t="s">
        <v>314</v>
      </c>
      <c r="D156" s="176" t="s">
        <v>310</v>
      </c>
      <c r="E156" s="177" t="s">
        <v>335</v>
      </c>
      <c r="F156" s="178" t="s">
        <v>336</v>
      </c>
      <c r="G156" s="179" t="s">
        <v>282</v>
      </c>
      <c r="H156" s="180">
        <v>4.3220000000000001</v>
      </c>
      <c r="I156" s="181"/>
      <c r="J156" s="182">
        <f>ROUND(I156*H156,2)</f>
        <v>0</v>
      </c>
      <c r="K156" s="178" t="s">
        <v>313</v>
      </c>
      <c r="L156" s="183"/>
      <c r="M156" s="184" t="s">
        <v>1</v>
      </c>
      <c r="N156" s="185" t="s">
        <v>42</v>
      </c>
      <c r="P156" s="146">
        <f>O156*H156</f>
        <v>0</v>
      </c>
      <c r="Q156" s="146">
        <v>1</v>
      </c>
      <c r="R156" s="146">
        <f>Q156*H156</f>
        <v>4.3220000000000001</v>
      </c>
      <c r="S156" s="146">
        <v>0</v>
      </c>
      <c r="T156" s="147">
        <f>S156*H156</f>
        <v>0</v>
      </c>
      <c r="AR156" s="148" t="s">
        <v>314</v>
      </c>
      <c r="AT156" s="148" t="s">
        <v>310</v>
      </c>
      <c r="AU156" s="148" t="s">
        <v>89</v>
      </c>
      <c r="AY156" s="17" t="s">
        <v>264</v>
      </c>
      <c r="BE156" s="149">
        <f>IF(N156="základní",J156,0)</f>
        <v>0</v>
      </c>
      <c r="BF156" s="149">
        <f>IF(N156="snížená",J156,0)</f>
        <v>0</v>
      </c>
      <c r="BG156" s="149">
        <f>IF(N156="zákl. přenesená",J156,0)</f>
        <v>0</v>
      </c>
      <c r="BH156" s="149">
        <f>IF(N156="sníž. přenesená",J156,0)</f>
        <v>0</v>
      </c>
      <c r="BI156" s="149">
        <f>IF(N156="nulová",J156,0)</f>
        <v>0</v>
      </c>
      <c r="BJ156" s="17" t="s">
        <v>89</v>
      </c>
      <c r="BK156" s="149">
        <f>ROUND(I156*H156,2)</f>
        <v>0</v>
      </c>
      <c r="BL156" s="17" t="s">
        <v>271</v>
      </c>
      <c r="BM156" s="148" t="s">
        <v>3115</v>
      </c>
    </row>
    <row r="157" spans="2:65" s="12" customFormat="1" ht="11.25">
      <c r="B157" s="156"/>
      <c r="D157" s="154" t="s">
        <v>277</v>
      </c>
      <c r="F157" s="158" t="s">
        <v>3116</v>
      </c>
      <c r="H157" s="159">
        <v>4.3220000000000001</v>
      </c>
      <c r="I157" s="160"/>
      <c r="L157" s="156"/>
      <c r="M157" s="161"/>
      <c r="T157" s="162"/>
      <c r="AT157" s="157" t="s">
        <v>277</v>
      </c>
      <c r="AU157" s="157" t="s">
        <v>89</v>
      </c>
      <c r="AV157" s="12" t="s">
        <v>89</v>
      </c>
      <c r="AW157" s="12" t="s">
        <v>3</v>
      </c>
      <c r="AX157" s="12" t="s">
        <v>83</v>
      </c>
      <c r="AY157" s="157" t="s">
        <v>264</v>
      </c>
    </row>
    <row r="158" spans="2:65" s="1" customFormat="1" ht="16.5" customHeight="1">
      <c r="B158" s="136"/>
      <c r="C158" s="137" t="s">
        <v>323</v>
      </c>
      <c r="D158" s="137" t="s">
        <v>266</v>
      </c>
      <c r="E158" s="138" t="s">
        <v>339</v>
      </c>
      <c r="F158" s="139" t="s">
        <v>340</v>
      </c>
      <c r="G158" s="140" t="s">
        <v>341</v>
      </c>
      <c r="H158" s="141">
        <v>40.255000000000003</v>
      </c>
      <c r="I158" s="142"/>
      <c r="J158" s="143">
        <f>ROUND(I158*H158,2)</f>
        <v>0</v>
      </c>
      <c r="K158" s="139" t="s">
        <v>270</v>
      </c>
      <c r="L158" s="32"/>
      <c r="M158" s="144" t="s">
        <v>1</v>
      </c>
      <c r="N158" s="145" t="s">
        <v>42</v>
      </c>
      <c r="P158" s="146">
        <f>O158*H158</f>
        <v>0</v>
      </c>
      <c r="Q158" s="146">
        <v>0</v>
      </c>
      <c r="R158" s="146">
        <f>Q158*H158</f>
        <v>0</v>
      </c>
      <c r="S158" s="146">
        <v>0</v>
      </c>
      <c r="T158" s="147">
        <f>S158*H158</f>
        <v>0</v>
      </c>
      <c r="AR158" s="148" t="s">
        <v>271</v>
      </c>
      <c r="AT158" s="148" t="s">
        <v>266</v>
      </c>
      <c r="AU158" s="148" t="s">
        <v>89</v>
      </c>
      <c r="AY158" s="17" t="s">
        <v>264</v>
      </c>
      <c r="BE158" s="149">
        <f>IF(N158="základní",J158,0)</f>
        <v>0</v>
      </c>
      <c r="BF158" s="149">
        <f>IF(N158="snížená",J158,0)</f>
        <v>0</v>
      </c>
      <c r="BG158" s="149">
        <f>IF(N158="zákl. přenesená",J158,0)</f>
        <v>0</v>
      </c>
      <c r="BH158" s="149">
        <f>IF(N158="sníž. přenesená",J158,0)</f>
        <v>0</v>
      </c>
      <c r="BI158" s="149">
        <f>IF(N158="nulová",J158,0)</f>
        <v>0</v>
      </c>
      <c r="BJ158" s="17" t="s">
        <v>89</v>
      </c>
      <c r="BK158" s="149">
        <f>ROUND(I158*H158,2)</f>
        <v>0</v>
      </c>
      <c r="BL158" s="17" t="s">
        <v>271</v>
      </c>
      <c r="BM158" s="148" t="s">
        <v>3117</v>
      </c>
    </row>
    <row r="159" spans="2:65" s="1" customFormat="1" ht="11.25">
      <c r="B159" s="32"/>
      <c r="D159" s="150" t="s">
        <v>273</v>
      </c>
      <c r="F159" s="151" t="s">
        <v>343</v>
      </c>
      <c r="I159" s="152"/>
      <c r="L159" s="32"/>
      <c r="M159" s="153"/>
      <c r="T159" s="56"/>
      <c r="AT159" s="17" t="s">
        <v>273</v>
      </c>
      <c r="AU159" s="17" t="s">
        <v>89</v>
      </c>
    </row>
    <row r="160" spans="2:65" s="14" customFormat="1" ht="11.25">
      <c r="B160" s="170"/>
      <c r="D160" s="154" t="s">
        <v>277</v>
      </c>
      <c r="E160" s="171" t="s">
        <v>1</v>
      </c>
      <c r="F160" s="172" t="s">
        <v>3118</v>
      </c>
      <c r="H160" s="171" t="s">
        <v>1</v>
      </c>
      <c r="I160" s="173"/>
      <c r="L160" s="170"/>
      <c r="M160" s="174"/>
      <c r="T160" s="175"/>
      <c r="AT160" s="171" t="s">
        <v>277</v>
      </c>
      <c r="AU160" s="171" t="s">
        <v>89</v>
      </c>
      <c r="AV160" s="14" t="s">
        <v>83</v>
      </c>
      <c r="AW160" s="14" t="s">
        <v>32</v>
      </c>
      <c r="AX160" s="14" t="s">
        <v>76</v>
      </c>
      <c r="AY160" s="171" t="s">
        <v>264</v>
      </c>
    </row>
    <row r="161" spans="2:65" s="12" customFormat="1" ht="11.25">
      <c r="B161" s="156"/>
      <c r="D161" s="154" t="s">
        <v>277</v>
      </c>
      <c r="E161" s="157" t="s">
        <v>1</v>
      </c>
      <c r="F161" s="158" t="s">
        <v>3119</v>
      </c>
      <c r="H161" s="159">
        <v>16.544</v>
      </c>
      <c r="I161" s="160"/>
      <c r="L161" s="156"/>
      <c r="M161" s="161"/>
      <c r="T161" s="162"/>
      <c r="AT161" s="157" t="s">
        <v>277</v>
      </c>
      <c r="AU161" s="157" t="s">
        <v>89</v>
      </c>
      <c r="AV161" s="12" t="s">
        <v>89</v>
      </c>
      <c r="AW161" s="12" t="s">
        <v>32</v>
      </c>
      <c r="AX161" s="12" t="s">
        <v>76</v>
      </c>
      <c r="AY161" s="157" t="s">
        <v>264</v>
      </c>
    </row>
    <row r="162" spans="2:65" s="12" customFormat="1" ht="11.25">
      <c r="B162" s="156"/>
      <c r="D162" s="154" t="s">
        <v>277</v>
      </c>
      <c r="E162" s="157" t="s">
        <v>1</v>
      </c>
      <c r="F162" s="158" t="s">
        <v>3120</v>
      </c>
      <c r="H162" s="159">
        <v>23.710999999999999</v>
      </c>
      <c r="I162" s="160"/>
      <c r="L162" s="156"/>
      <c r="M162" s="161"/>
      <c r="T162" s="162"/>
      <c r="AT162" s="157" t="s">
        <v>277</v>
      </c>
      <c r="AU162" s="157" t="s">
        <v>89</v>
      </c>
      <c r="AV162" s="12" t="s">
        <v>89</v>
      </c>
      <c r="AW162" s="12" t="s">
        <v>32</v>
      </c>
      <c r="AX162" s="12" t="s">
        <v>76</v>
      </c>
      <c r="AY162" s="157" t="s">
        <v>264</v>
      </c>
    </row>
    <row r="163" spans="2:65" s="13" customFormat="1" ht="11.25">
      <c r="B163" s="163"/>
      <c r="D163" s="154" t="s">
        <v>277</v>
      </c>
      <c r="E163" s="164" t="s">
        <v>1</v>
      </c>
      <c r="F163" s="165" t="s">
        <v>279</v>
      </c>
      <c r="H163" s="166">
        <v>40.254999999999995</v>
      </c>
      <c r="I163" s="167"/>
      <c r="L163" s="163"/>
      <c r="M163" s="168"/>
      <c r="T163" s="169"/>
      <c r="AT163" s="164" t="s">
        <v>277</v>
      </c>
      <c r="AU163" s="164" t="s">
        <v>89</v>
      </c>
      <c r="AV163" s="13" t="s">
        <v>271</v>
      </c>
      <c r="AW163" s="13" t="s">
        <v>32</v>
      </c>
      <c r="AX163" s="13" t="s">
        <v>83</v>
      </c>
      <c r="AY163" s="164" t="s">
        <v>264</v>
      </c>
    </row>
    <row r="164" spans="2:65" s="11" customFormat="1" ht="22.9" customHeight="1">
      <c r="B164" s="124"/>
      <c r="D164" s="125" t="s">
        <v>75</v>
      </c>
      <c r="E164" s="134" t="s">
        <v>89</v>
      </c>
      <c r="F164" s="134" t="s">
        <v>347</v>
      </c>
      <c r="I164" s="127"/>
      <c r="J164" s="135">
        <f>BK164</f>
        <v>0</v>
      </c>
      <c r="L164" s="124"/>
      <c r="M164" s="129"/>
      <c r="P164" s="130">
        <f>SUM(P165:P196)</f>
        <v>0</v>
      </c>
      <c r="R164" s="130">
        <f>SUM(R165:R196)</f>
        <v>48.530746460000003</v>
      </c>
      <c r="T164" s="131">
        <f>SUM(T165:T196)</f>
        <v>0</v>
      </c>
      <c r="AR164" s="125" t="s">
        <v>83</v>
      </c>
      <c r="AT164" s="132" t="s">
        <v>75</v>
      </c>
      <c r="AU164" s="132" t="s">
        <v>83</v>
      </c>
      <c r="AY164" s="125" t="s">
        <v>264</v>
      </c>
      <c r="BK164" s="133">
        <f>SUM(BK165:BK196)</f>
        <v>0</v>
      </c>
    </row>
    <row r="165" spans="2:65" s="1" customFormat="1" ht="16.5" customHeight="1">
      <c r="B165" s="136"/>
      <c r="C165" s="137" t="s">
        <v>328</v>
      </c>
      <c r="D165" s="137" t="s">
        <v>266</v>
      </c>
      <c r="E165" s="138" t="s">
        <v>349</v>
      </c>
      <c r="F165" s="139" t="s">
        <v>350</v>
      </c>
      <c r="G165" s="140" t="s">
        <v>282</v>
      </c>
      <c r="H165" s="141">
        <v>8.7680000000000007</v>
      </c>
      <c r="I165" s="142"/>
      <c r="J165" s="143">
        <f>ROUND(I165*H165,2)</f>
        <v>0</v>
      </c>
      <c r="K165" s="139" t="s">
        <v>270</v>
      </c>
      <c r="L165" s="32"/>
      <c r="M165" s="144" t="s">
        <v>1</v>
      </c>
      <c r="N165" s="145" t="s">
        <v>42</v>
      </c>
      <c r="P165" s="146">
        <f>O165*H165</f>
        <v>0</v>
      </c>
      <c r="Q165" s="146">
        <v>2.16</v>
      </c>
      <c r="R165" s="146">
        <f>Q165*H165</f>
        <v>18.938880000000001</v>
      </c>
      <c r="S165" s="146">
        <v>0</v>
      </c>
      <c r="T165" s="147">
        <f>S165*H165</f>
        <v>0</v>
      </c>
      <c r="AR165" s="148" t="s">
        <v>271</v>
      </c>
      <c r="AT165" s="148" t="s">
        <v>266</v>
      </c>
      <c r="AU165" s="148" t="s">
        <v>89</v>
      </c>
      <c r="AY165" s="17" t="s">
        <v>264</v>
      </c>
      <c r="BE165" s="149">
        <f>IF(N165="základní",J165,0)</f>
        <v>0</v>
      </c>
      <c r="BF165" s="149">
        <f>IF(N165="snížená",J165,0)</f>
        <v>0</v>
      </c>
      <c r="BG165" s="149">
        <f>IF(N165="zákl. přenesená",J165,0)</f>
        <v>0</v>
      </c>
      <c r="BH165" s="149">
        <f>IF(N165="sníž. přenesená",J165,0)</f>
        <v>0</v>
      </c>
      <c r="BI165" s="149">
        <f>IF(N165="nulová",J165,0)</f>
        <v>0</v>
      </c>
      <c r="BJ165" s="17" t="s">
        <v>89</v>
      </c>
      <c r="BK165" s="149">
        <f>ROUND(I165*H165,2)</f>
        <v>0</v>
      </c>
      <c r="BL165" s="17" t="s">
        <v>271</v>
      </c>
      <c r="BM165" s="148" t="s">
        <v>3121</v>
      </c>
    </row>
    <row r="166" spans="2:65" s="1" customFormat="1" ht="11.25">
      <c r="B166" s="32"/>
      <c r="D166" s="150" t="s">
        <v>273</v>
      </c>
      <c r="F166" s="151" t="s">
        <v>352</v>
      </c>
      <c r="I166" s="152"/>
      <c r="L166" s="32"/>
      <c r="M166" s="153"/>
      <c r="T166" s="56"/>
      <c r="AT166" s="17" t="s">
        <v>273</v>
      </c>
      <c r="AU166" s="17" t="s">
        <v>89</v>
      </c>
    </row>
    <row r="167" spans="2:65" s="12" customFormat="1" ht="11.25">
      <c r="B167" s="156"/>
      <c r="D167" s="154" t="s">
        <v>277</v>
      </c>
      <c r="E167" s="157" t="s">
        <v>1</v>
      </c>
      <c r="F167" s="158" t="s">
        <v>3122</v>
      </c>
      <c r="H167" s="159">
        <v>8.7680000000000007</v>
      </c>
      <c r="I167" s="160"/>
      <c r="L167" s="156"/>
      <c r="M167" s="161"/>
      <c r="T167" s="162"/>
      <c r="AT167" s="157" t="s">
        <v>277</v>
      </c>
      <c r="AU167" s="157" t="s">
        <v>89</v>
      </c>
      <c r="AV167" s="12" t="s">
        <v>89</v>
      </c>
      <c r="AW167" s="12" t="s">
        <v>32</v>
      </c>
      <c r="AX167" s="12" t="s">
        <v>76</v>
      </c>
      <c r="AY167" s="157" t="s">
        <v>264</v>
      </c>
    </row>
    <row r="168" spans="2:65" s="13" customFormat="1" ht="11.25">
      <c r="B168" s="163"/>
      <c r="D168" s="154" t="s">
        <v>277</v>
      </c>
      <c r="E168" s="164" t="s">
        <v>1</v>
      </c>
      <c r="F168" s="165" t="s">
        <v>279</v>
      </c>
      <c r="H168" s="166">
        <v>8.7680000000000007</v>
      </c>
      <c r="I168" s="167"/>
      <c r="L168" s="163"/>
      <c r="M168" s="168"/>
      <c r="T168" s="169"/>
      <c r="AT168" s="164" t="s">
        <v>277</v>
      </c>
      <c r="AU168" s="164" t="s">
        <v>89</v>
      </c>
      <c r="AV168" s="13" t="s">
        <v>271</v>
      </c>
      <c r="AW168" s="13" t="s">
        <v>32</v>
      </c>
      <c r="AX168" s="13" t="s">
        <v>83</v>
      </c>
      <c r="AY168" s="164" t="s">
        <v>264</v>
      </c>
    </row>
    <row r="169" spans="2:65" s="1" customFormat="1" ht="16.5" customHeight="1">
      <c r="B169" s="136"/>
      <c r="C169" s="137" t="s">
        <v>334</v>
      </c>
      <c r="D169" s="137" t="s">
        <v>266</v>
      </c>
      <c r="E169" s="138" t="s">
        <v>355</v>
      </c>
      <c r="F169" s="139" t="s">
        <v>356</v>
      </c>
      <c r="G169" s="140" t="s">
        <v>282</v>
      </c>
      <c r="H169" s="141">
        <v>2.371</v>
      </c>
      <c r="I169" s="142"/>
      <c r="J169" s="143">
        <f>ROUND(I169*H169,2)</f>
        <v>0</v>
      </c>
      <c r="K169" s="139" t="s">
        <v>270</v>
      </c>
      <c r="L169" s="32"/>
      <c r="M169" s="144" t="s">
        <v>1</v>
      </c>
      <c r="N169" s="145" t="s">
        <v>42</v>
      </c>
      <c r="P169" s="146">
        <f>O169*H169</f>
        <v>0</v>
      </c>
      <c r="Q169" s="146">
        <v>2.5018699999999998</v>
      </c>
      <c r="R169" s="146">
        <f>Q169*H169</f>
        <v>5.9319337699999997</v>
      </c>
      <c r="S169" s="146">
        <v>0</v>
      </c>
      <c r="T169" s="147">
        <f>S169*H169</f>
        <v>0</v>
      </c>
      <c r="AR169" s="148" t="s">
        <v>271</v>
      </c>
      <c r="AT169" s="148" t="s">
        <v>266</v>
      </c>
      <c r="AU169" s="148" t="s">
        <v>89</v>
      </c>
      <c r="AY169" s="17" t="s">
        <v>264</v>
      </c>
      <c r="BE169" s="149">
        <f>IF(N169="základní",J169,0)</f>
        <v>0</v>
      </c>
      <c r="BF169" s="149">
        <f>IF(N169="snížená",J169,0)</f>
        <v>0</v>
      </c>
      <c r="BG169" s="149">
        <f>IF(N169="zákl. přenesená",J169,0)</f>
        <v>0</v>
      </c>
      <c r="BH169" s="149">
        <f>IF(N169="sníž. přenesená",J169,0)</f>
        <v>0</v>
      </c>
      <c r="BI169" s="149">
        <f>IF(N169="nulová",J169,0)</f>
        <v>0</v>
      </c>
      <c r="BJ169" s="17" t="s">
        <v>89</v>
      </c>
      <c r="BK169" s="149">
        <f>ROUND(I169*H169,2)</f>
        <v>0</v>
      </c>
      <c r="BL169" s="17" t="s">
        <v>271</v>
      </c>
      <c r="BM169" s="148" t="s">
        <v>3123</v>
      </c>
    </row>
    <row r="170" spans="2:65" s="1" customFormat="1" ht="11.25">
      <c r="B170" s="32"/>
      <c r="D170" s="150" t="s">
        <v>273</v>
      </c>
      <c r="F170" s="151" t="s">
        <v>358</v>
      </c>
      <c r="I170" s="152"/>
      <c r="L170" s="32"/>
      <c r="M170" s="153"/>
      <c r="T170" s="56"/>
      <c r="AT170" s="17" t="s">
        <v>273</v>
      </c>
      <c r="AU170" s="17" t="s">
        <v>89</v>
      </c>
    </row>
    <row r="171" spans="2:65" s="12" customFormat="1" ht="11.25">
      <c r="B171" s="156"/>
      <c r="D171" s="154" t="s">
        <v>277</v>
      </c>
      <c r="E171" s="157" t="s">
        <v>1</v>
      </c>
      <c r="F171" s="158" t="s">
        <v>3124</v>
      </c>
      <c r="H171" s="159">
        <v>2.371</v>
      </c>
      <c r="I171" s="160"/>
      <c r="L171" s="156"/>
      <c r="M171" s="161"/>
      <c r="T171" s="162"/>
      <c r="AT171" s="157" t="s">
        <v>277</v>
      </c>
      <c r="AU171" s="157" t="s">
        <v>89</v>
      </c>
      <c r="AV171" s="12" t="s">
        <v>89</v>
      </c>
      <c r="AW171" s="12" t="s">
        <v>32</v>
      </c>
      <c r="AX171" s="12" t="s">
        <v>76</v>
      </c>
      <c r="AY171" s="157" t="s">
        <v>264</v>
      </c>
    </row>
    <row r="172" spans="2:65" s="13" customFormat="1" ht="11.25">
      <c r="B172" s="163"/>
      <c r="D172" s="154" t="s">
        <v>277</v>
      </c>
      <c r="E172" s="164" t="s">
        <v>1</v>
      </c>
      <c r="F172" s="165" t="s">
        <v>279</v>
      </c>
      <c r="H172" s="166">
        <v>2.371</v>
      </c>
      <c r="I172" s="167"/>
      <c r="L172" s="163"/>
      <c r="M172" s="168"/>
      <c r="T172" s="169"/>
      <c r="AT172" s="164" t="s">
        <v>277</v>
      </c>
      <c r="AU172" s="164" t="s">
        <v>89</v>
      </c>
      <c r="AV172" s="13" t="s">
        <v>271</v>
      </c>
      <c r="AW172" s="13" t="s">
        <v>32</v>
      </c>
      <c r="AX172" s="13" t="s">
        <v>83</v>
      </c>
      <c r="AY172" s="164" t="s">
        <v>264</v>
      </c>
    </row>
    <row r="173" spans="2:65" s="1" customFormat="1" ht="16.5" customHeight="1">
      <c r="B173" s="136"/>
      <c r="C173" s="137" t="s">
        <v>8</v>
      </c>
      <c r="D173" s="137" t="s">
        <v>266</v>
      </c>
      <c r="E173" s="138" t="s">
        <v>362</v>
      </c>
      <c r="F173" s="139" t="s">
        <v>363</v>
      </c>
      <c r="G173" s="140" t="s">
        <v>341</v>
      </c>
      <c r="H173" s="141">
        <v>1.948</v>
      </c>
      <c r="I173" s="142"/>
      <c r="J173" s="143">
        <f>ROUND(I173*H173,2)</f>
        <v>0</v>
      </c>
      <c r="K173" s="139" t="s">
        <v>270</v>
      </c>
      <c r="L173" s="32"/>
      <c r="M173" s="144" t="s">
        <v>1</v>
      </c>
      <c r="N173" s="145" t="s">
        <v>42</v>
      </c>
      <c r="P173" s="146">
        <f>O173*H173</f>
        <v>0</v>
      </c>
      <c r="Q173" s="146">
        <v>2.9399999999999999E-3</v>
      </c>
      <c r="R173" s="146">
        <f>Q173*H173</f>
        <v>5.7271199999999996E-3</v>
      </c>
      <c r="S173" s="146">
        <v>0</v>
      </c>
      <c r="T173" s="147">
        <f>S173*H173</f>
        <v>0</v>
      </c>
      <c r="AR173" s="148" t="s">
        <v>271</v>
      </c>
      <c r="AT173" s="148" t="s">
        <v>266</v>
      </c>
      <c r="AU173" s="148" t="s">
        <v>89</v>
      </c>
      <c r="AY173" s="17" t="s">
        <v>264</v>
      </c>
      <c r="BE173" s="149">
        <f>IF(N173="základní",J173,0)</f>
        <v>0</v>
      </c>
      <c r="BF173" s="149">
        <f>IF(N173="snížená",J173,0)</f>
        <v>0</v>
      </c>
      <c r="BG173" s="149">
        <f>IF(N173="zákl. přenesená",J173,0)</f>
        <v>0</v>
      </c>
      <c r="BH173" s="149">
        <f>IF(N173="sníž. přenesená",J173,0)</f>
        <v>0</v>
      </c>
      <c r="BI173" s="149">
        <f>IF(N173="nulová",J173,0)</f>
        <v>0</v>
      </c>
      <c r="BJ173" s="17" t="s">
        <v>89</v>
      </c>
      <c r="BK173" s="149">
        <f>ROUND(I173*H173,2)</f>
        <v>0</v>
      </c>
      <c r="BL173" s="17" t="s">
        <v>271</v>
      </c>
      <c r="BM173" s="148" t="s">
        <v>3125</v>
      </c>
    </row>
    <row r="174" spans="2:65" s="1" customFormat="1" ht="11.25">
      <c r="B174" s="32"/>
      <c r="D174" s="150" t="s">
        <v>273</v>
      </c>
      <c r="F174" s="151" t="s">
        <v>365</v>
      </c>
      <c r="I174" s="152"/>
      <c r="L174" s="32"/>
      <c r="M174" s="153"/>
      <c r="T174" s="56"/>
      <c r="AT174" s="17" t="s">
        <v>273</v>
      </c>
      <c r="AU174" s="17" t="s">
        <v>89</v>
      </c>
    </row>
    <row r="175" spans="2:65" s="12" customFormat="1" ht="11.25">
      <c r="B175" s="156"/>
      <c r="D175" s="154" t="s">
        <v>277</v>
      </c>
      <c r="E175" s="157" t="s">
        <v>1</v>
      </c>
      <c r="F175" s="158" t="s">
        <v>3126</v>
      </c>
      <c r="H175" s="159">
        <v>1.948</v>
      </c>
      <c r="I175" s="160"/>
      <c r="L175" s="156"/>
      <c r="M175" s="161"/>
      <c r="T175" s="162"/>
      <c r="AT175" s="157" t="s">
        <v>277</v>
      </c>
      <c r="AU175" s="157" t="s">
        <v>89</v>
      </c>
      <c r="AV175" s="12" t="s">
        <v>89</v>
      </c>
      <c r="AW175" s="12" t="s">
        <v>32</v>
      </c>
      <c r="AX175" s="12" t="s">
        <v>76</v>
      </c>
      <c r="AY175" s="157" t="s">
        <v>264</v>
      </c>
    </row>
    <row r="176" spans="2:65" s="13" customFormat="1" ht="11.25">
      <c r="B176" s="163"/>
      <c r="D176" s="154" t="s">
        <v>277</v>
      </c>
      <c r="E176" s="164" t="s">
        <v>1</v>
      </c>
      <c r="F176" s="165" t="s">
        <v>279</v>
      </c>
      <c r="H176" s="166">
        <v>1.948</v>
      </c>
      <c r="I176" s="167"/>
      <c r="L176" s="163"/>
      <c r="M176" s="168"/>
      <c r="T176" s="169"/>
      <c r="AT176" s="164" t="s">
        <v>277</v>
      </c>
      <c r="AU176" s="164" t="s">
        <v>89</v>
      </c>
      <c r="AV176" s="13" t="s">
        <v>271</v>
      </c>
      <c r="AW176" s="13" t="s">
        <v>32</v>
      </c>
      <c r="AX176" s="13" t="s">
        <v>83</v>
      </c>
      <c r="AY176" s="164" t="s">
        <v>264</v>
      </c>
    </row>
    <row r="177" spans="2:65" s="1" customFormat="1" ht="16.5" customHeight="1">
      <c r="B177" s="136"/>
      <c r="C177" s="137" t="s">
        <v>348</v>
      </c>
      <c r="D177" s="137" t="s">
        <v>266</v>
      </c>
      <c r="E177" s="138" t="s">
        <v>367</v>
      </c>
      <c r="F177" s="139" t="s">
        <v>368</v>
      </c>
      <c r="G177" s="140" t="s">
        <v>341</v>
      </c>
      <c r="H177" s="141">
        <v>1.948</v>
      </c>
      <c r="I177" s="142"/>
      <c r="J177" s="143">
        <f>ROUND(I177*H177,2)</f>
        <v>0</v>
      </c>
      <c r="K177" s="139" t="s">
        <v>270</v>
      </c>
      <c r="L177" s="32"/>
      <c r="M177" s="144" t="s">
        <v>1</v>
      </c>
      <c r="N177" s="145" t="s">
        <v>42</v>
      </c>
      <c r="P177" s="146">
        <f>O177*H177</f>
        <v>0</v>
      </c>
      <c r="Q177" s="146">
        <v>0</v>
      </c>
      <c r="R177" s="146">
        <f>Q177*H177</f>
        <v>0</v>
      </c>
      <c r="S177" s="146">
        <v>0</v>
      </c>
      <c r="T177" s="147">
        <f>S177*H177</f>
        <v>0</v>
      </c>
      <c r="AR177" s="148" t="s">
        <v>271</v>
      </c>
      <c r="AT177" s="148" t="s">
        <v>266</v>
      </c>
      <c r="AU177" s="148" t="s">
        <v>89</v>
      </c>
      <c r="AY177" s="17" t="s">
        <v>264</v>
      </c>
      <c r="BE177" s="149">
        <f>IF(N177="základní",J177,0)</f>
        <v>0</v>
      </c>
      <c r="BF177" s="149">
        <f>IF(N177="snížená",J177,0)</f>
        <v>0</v>
      </c>
      <c r="BG177" s="149">
        <f>IF(N177="zákl. přenesená",J177,0)</f>
        <v>0</v>
      </c>
      <c r="BH177" s="149">
        <f>IF(N177="sníž. přenesená",J177,0)</f>
        <v>0</v>
      </c>
      <c r="BI177" s="149">
        <f>IF(N177="nulová",J177,0)</f>
        <v>0</v>
      </c>
      <c r="BJ177" s="17" t="s">
        <v>89</v>
      </c>
      <c r="BK177" s="149">
        <f>ROUND(I177*H177,2)</f>
        <v>0</v>
      </c>
      <c r="BL177" s="17" t="s">
        <v>271</v>
      </c>
      <c r="BM177" s="148" t="s">
        <v>3127</v>
      </c>
    </row>
    <row r="178" spans="2:65" s="1" customFormat="1" ht="11.25">
      <c r="B178" s="32"/>
      <c r="D178" s="150" t="s">
        <v>273</v>
      </c>
      <c r="F178" s="151" t="s">
        <v>370</v>
      </c>
      <c r="I178" s="152"/>
      <c r="L178" s="32"/>
      <c r="M178" s="153"/>
      <c r="T178" s="56"/>
      <c r="AT178" s="17" t="s">
        <v>273</v>
      </c>
      <c r="AU178" s="17" t="s">
        <v>89</v>
      </c>
    </row>
    <row r="179" spans="2:65" s="1" customFormat="1" ht="16.5" customHeight="1">
      <c r="B179" s="136"/>
      <c r="C179" s="137" t="s">
        <v>354</v>
      </c>
      <c r="D179" s="137" t="s">
        <v>266</v>
      </c>
      <c r="E179" s="138" t="s">
        <v>3128</v>
      </c>
      <c r="F179" s="139" t="s">
        <v>3129</v>
      </c>
      <c r="G179" s="140" t="s">
        <v>319</v>
      </c>
      <c r="H179" s="141">
        <v>0.26300000000000001</v>
      </c>
      <c r="I179" s="142"/>
      <c r="J179" s="143">
        <f>ROUND(I179*H179,2)</f>
        <v>0</v>
      </c>
      <c r="K179" s="139" t="s">
        <v>270</v>
      </c>
      <c r="L179" s="32"/>
      <c r="M179" s="144" t="s">
        <v>1</v>
      </c>
      <c r="N179" s="145" t="s">
        <v>42</v>
      </c>
      <c r="P179" s="146">
        <f>O179*H179</f>
        <v>0</v>
      </c>
      <c r="Q179" s="146">
        <v>1.06277</v>
      </c>
      <c r="R179" s="146">
        <f>Q179*H179</f>
        <v>0.27950850999999999</v>
      </c>
      <c r="S179" s="146">
        <v>0</v>
      </c>
      <c r="T179" s="147">
        <f>S179*H179</f>
        <v>0</v>
      </c>
      <c r="AR179" s="148" t="s">
        <v>271</v>
      </c>
      <c r="AT179" s="148" t="s">
        <v>266</v>
      </c>
      <c r="AU179" s="148" t="s">
        <v>89</v>
      </c>
      <c r="AY179" s="17" t="s">
        <v>264</v>
      </c>
      <c r="BE179" s="149">
        <f>IF(N179="základní",J179,0)</f>
        <v>0</v>
      </c>
      <c r="BF179" s="149">
        <f>IF(N179="snížená",J179,0)</f>
        <v>0</v>
      </c>
      <c r="BG179" s="149">
        <f>IF(N179="zákl. přenesená",J179,0)</f>
        <v>0</v>
      </c>
      <c r="BH179" s="149">
        <f>IF(N179="sníž. přenesená",J179,0)</f>
        <v>0</v>
      </c>
      <c r="BI179" s="149">
        <f>IF(N179="nulová",J179,0)</f>
        <v>0</v>
      </c>
      <c r="BJ179" s="17" t="s">
        <v>89</v>
      </c>
      <c r="BK179" s="149">
        <f>ROUND(I179*H179,2)</f>
        <v>0</v>
      </c>
      <c r="BL179" s="17" t="s">
        <v>271</v>
      </c>
      <c r="BM179" s="148" t="s">
        <v>3130</v>
      </c>
    </row>
    <row r="180" spans="2:65" s="1" customFormat="1" ht="11.25">
      <c r="B180" s="32"/>
      <c r="D180" s="150" t="s">
        <v>273</v>
      </c>
      <c r="F180" s="151" t="s">
        <v>3131</v>
      </c>
      <c r="I180" s="152"/>
      <c r="L180" s="32"/>
      <c r="M180" s="153"/>
      <c r="T180" s="56"/>
      <c r="AT180" s="17" t="s">
        <v>273</v>
      </c>
      <c r="AU180" s="17" t="s">
        <v>89</v>
      </c>
    </row>
    <row r="181" spans="2:65" s="12" customFormat="1" ht="11.25">
      <c r="B181" s="156"/>
      <c r="D181" s="154" t="s">
        <v>277</v>
      </c>
      <c r="E181" s="157" t="s">
        <v>1</v>
      </c>
      <c r="F181" s="158" t="s">
        <v>3132</v>
      </c>
      <c r="H181" s="159">
        <v>0.26300000000000001</v>
      </c>
      <c r="I181" s="160"/>
      <c r="L181" s="156"/>
      <c r="M181" s="161"/>
      <c r="T181" s="162"/>
      <c r="AT181" s="157" t="s">
        <v>277</v>
      </c>
      <c r="AU181" s="157" t="s">
        <v>89</v>
      </c>
      <c r="AV181" s="12" t="s">
        <v>89</v>
      </c>
      <c r="AW181" s="12" t="s">
        <v>32</v>
      </c>
      <c r="AX181" s="12" t="s">
        <v>76</v>
      </c>
      <c r="AY181" s="157" t="s">
        <v>264</v>
      </c>
    </row>
    <row r="182" spans="2:65" s="13" customFormat="1" ht="11.25">
      <c r="B182" s="163"/>
      <c r="D182" s="154" t="s">
        <v>277</v>
      </c>
      <c r="E182" s="164" t="s">
        <v>1</v>
      </c>
      <c r="F182" s="165" t="s">
        <v>279</v>
      </c>
      <c r="H182" s="166">
        <v>0.26300000000000001</v>
      </c>
      <c r="I182" s="167"/>
      <c r="L182" s="163"/>
      <c r="M182" s="168"/>
      <c r="T182" s="169"/>
      <c r="AT182" s="164" t="s">
        <v>277</v>
      </c>
      <c r="AU182" s="164" t="s">
        <v>89</v>
      </c>
      <c r="AV182" s="13" t="s">
        <v>271</v>
      </c>
      <c r="AW182" s="13" t="s">
        <v>32</v>
      </c>
      <c r="AX182" s="13" t="s">
        <v>83</v>
      </c>
      <c r="AY182" s="164" t="s">
        <v>264</v>
      </c>
    </row>
    <row r="183" spans="2:65" s="1" customFormat="1" ht="16.5" customHeight="1">
      <c r="B183" s="136"/>
      <c r="C183" s="137" t="s">
        <v>361</v>
      </c>
      <c r="D183" s="137" t="s">
        <v>266</v>
      </c>
      <c r="E183" s="138" t="s">
        <v>3133</v>
      </c>
      <c r="F183" s="139" t="s">
        <v>3134</v>
      </c>
      <c r="G183" s="140" t="s">
        <v>282</v>
      </c>
      <c r="H183" s="141">
        <v>8.2720000000000002</v>
      </c>
      <c r="I183" s="142"/>
      <c r="J183" s="143">
        <f>ROUND(I183*H183,2)</f>
        <v>0</v>
      </c>
      <c r="K183" s="139" t="s">
        <v>270</v>
      </c>
      <c r="L183" s="32"/>
      <c r="M183" s="144" t="s">
        <v>1</v>
      </c>
      <c r="N183" s="145" t="s">
        <v>42</v>
      </c>
      <c r="P183" s="146">
        <f>O183*H183</f>
        <v>0</v>
      </c>
      <c r="Q183" s="146">
        <v>2.5018699999999998</v>
      </c>
      <c r="R183" s="146">
        <f>Q183*H183</f>
        <v>20.695468639999998</v>
      </c>
      <c r="S183" s="146">
        <v>0</v>
      </c>
      <c r="T183" s="147">
        <f>S183*H183</f>
        <v>0</v>
      </c>
      <c r="AR183" s="148" t="s">
        <v>271</v>
      </c>
      <c r="AT183" s="148" t="s">
        <v>266</v>
      </c>
      <c r="AU183" s="148" t="s">
        <v>89</v>
      </c>
      <c r="AY183" s="17" t="s">
        <v>264</v>
      </c>
      <c r="BE183" s="149">
        <f>IF(N183="základní",J183,0)</f>
        <v>0</v>
      </c>
      <c r="BF183" s="149">
        <f>IF(N183="snížená",J183,0)</f>
        <v>0</v>
      </c>
      <c r="BG183" s="149">
        <f>IF(N183="zákl. přenesená",J183,0)</f>
        <v>0</v>
      </c>
      <c r="BH183" s="149">
        <f>IF(N183="sníž. přenesená",J183,0)</f>
        <v>0</v>
      </c>
      <c r="BI183" s="149">
        <f>IF(N183="nulová",J183,0)</f>
        <v>0</v>
      </c>
      <c r="BJ183" s="17" t="s">
        <v>89</v>
      </c>
      <c r="BK183" s="149">
        <f>ROUND(I183*H183,2)</f>
        <v>0</v>
      </c>
      <c r="BL183" s="17" t="s">
        <v>271</v>
      </c>
      <c r="BM183" s="148" t="s">
        <v>3135</v>
      </c>
    </row>
    <row r="184" spans="2:65" s="1" customFormat="1" ht="11.25">
      <c r="B184" s="32"/>
      <c r="D184" s="150" t="s">
        <v>273</v>
      </c>
      <c r="F184" s="151" t="s">
        <v>3136</v>
      </c>
      <c r="I184" s="152"/>
      <c r="L184" s="32"/>
      <c r="M184" s="153"/>
      <c r="T184" s="56"/>
      <c r="AT184" s="17" t="s">
        <v>273</v>
      </c>
      <c r="AU184" s="17" t="s">
        <v>89</v>
      </c>
    </row>
    <row r="185" spans="2:65" s="12" customFormat="1" ht="11.25">
      <c r="B185" s="156"/>
      <c r="D185" s="154" t="s">
        <v>277</v>
      </c>
      <c r="E185" s="157" t="s">
        <v>1</v>
      </c>
      <c r="F185" s="158" t="s">
        <v>3137</v>
      </c>
      <c r="H185" s="159">
        <v>8.2720000000000002</v>
      </c>
      <c r="I185" s="160"/>
      <c r="L185" s="156"/>
      <c r="M185" s="161"/>
      <c r="T185" s="162"/>
      <c r="AT185" s="157" t="s">
        <v>277</v>
      </c>
      <c r="AU185" s="157" t="s">
        <v>89</v>
      </c>
      <c r="AV185" s="12" t="s">
        <v>89</v>
      </c>
      <c r="AW185" s="12" t="s">
        <v>32</v>
      </c>
      <c r="AX185" s="12" t="s">
        <v>76</v>
      </c>
      <c r="AY185" s="157" t="s">
        <v>264</v>
      </c>
    </row>
    <row r="186" spans="2:65" s="13" customFormat="1" ht="11.25">
      <c r="B186" s="163"/>
      <c r="D186" s="154" t="s">
        <v>277</v>
      </c>
      <c r="E186" s="164" t="s">
        <v>1</v>
      </c>
      <c r="F186" s="165" t="s">
        <v>279</v>
      </c>
      <c r="H186" s="166">
        <v>8.2720000000000002</v>
      </c>
      <c r="I186" s="167"/>
      <c r="L186" s="163"/>
      <c r="M186" s="168"/>
      <c r="T186" s="169"/>
      <c r="AT186" s="164" t="s">
        <v>277</v>
      </c>
      <c r="AU186" s="164" t="s">
        <v>89</v>
      </c>
      <c r="AV186" s="13" t="s">
        <v>271</v>
      </c>
      <c r="AW186" s="13" t="s">
        <v>32</v>
      </c>
      <c r="AX186" s="13" t="s">
        <v>83</v>
      </c>
      <c r="AY186" s="164" t="s">
        <v>264</v>
      </c>
    </row>
    <row r="187" spans="2:65" s="1" customFormat="1" ht="16.5" customHeight="1">
      <c r="B187" s="136"/>
      <c r="C187" s="137" t="s">
        <v>366</v>
      </c>
      <c r="D187" s="137" t="s">
        <v>266</v>
      </c>
      <c r="E187" s="138" t="s">
        <v>388</v>
      </c>
      <c r="F187" s="139" t="s">
        <v>389</v>
      </c>
      <c r="G187" s="140" t="s">
        <v>341</v>
      </c>
      <c r="H187" s="141">
        <v>33.088000000000001</v>
      </c>
      <c r="I187" s="142"/>
      <c r="J187" s="143">
        <f>ROUND(I187*H187,2)</f>
        <v>0</v>
      </c>
      <c r="K187" s="139" t="s">
        <v>270</v>
      </c>
      <c r="L187" s="32"/>
      <c r="M187" s="144" t="s">
        <v>1</v>
      </c>
      <c r="N187" s="145" t="s">
        <v>42</v>
      </c>
      <c r="P187" s="146">
        <f>O187*H187</f>
        <v>0</v>
      </c>
      <c r="Q187" s="146">
        <v>2.6900000000000001E-3</v>
      </c>
      <c r="R187" s="146">
        <f>Q187*H187</f>
        <v>8.9006720000000011E-2</v>
      </c>
      <c r="S187" s="146">
        <v>0</v>
      </c>
      <c r="T187" s="147">
        <f>S187*H187</f>
        <v>0</v>
      </c>
      <c r="AR187" s="148" t="s">
        <v>271</v>
      </c>
      <c r="AT187" s="148" t="s">
        <v>266</v>
      </c>
      <c r="AU187" s="148" t="s">
        <v>89</v>
      </c>
      <c r="AY187" s="17" t="s">
        <v>264</v>
      </c>
      <c r="BE187" s="149">
        <f>IF(N187="základní",J187,0)</f>
        <v>0</v>
      </c>
      <c r="BF187" s="149">
        <f>IF(N187="snížená",J187,0)</f>
        <v>0</v>
      </c>
      <c r="BG187" s="149">
        <f>IF(N187="zákl. přenesená",J187,0)</f>
        <v>0</v>
      </c>
      <c r="BH187" s="149">
        <f>IF(N187="sníž. přenesená",J187,0)</f>
        <v>0</v>
      </c>
      <c r="BI187" s="149">
        <f>IF(N187="nulová",J187,0)</f>
        <v>0</v>
      </c>
      <c r="BJ187" s="17" t="s">
        <v>89</v>
      </c>
      <c r="BK187" s="149">
        <f>ROUND(I187*H187,2)</f>
        <v>0</v>
      </c>
      <c r="BL187" s="17" t="s">
        <v>271</v>
      </c>
      <c r="BM187" s="148" t="s">
        <v>3138</v>
      </c>
    </row>
    <row r="188" spans="2:65" s="1" customFormat="1" ht="11.25">
      <c r="B188" s="32"/>
      <c r="D188" s="150" t="s">
        <v>273</v>
      </c>
      <c r="F188" s="151" t="s">
        <v>391</v>
      </c>
      <c r="I188" s="152"/>
      <c r="L188" s="32"/>
      <c r="M188" s="153"/>
      <c r="T188" s="56"/>
      <c r="AT188" s="17" t="s">
        <v>273</v>
      </c>
      <c r="AU188" s="17" t="s">
        <v>89</v>
      </c>
    </row>
    <row r="189" spans="2:65" s="12" customFormat="1" ht="11.25">
      <c r="B189" s="156"/>
      <c r="D189" s="154" t="s">
        <v>277</v>
      </c>
      <c r="E189" s="157" t="s">
        <v>1</v>
      </c>
      <c r="F189" s="158" t="s">
        <v>3139</v>
      </c>
      <c r="H189" s="159">
        <v>33.088000000000001</v>
      </c>
      <c r="I189" s="160"/>
      <c r="L189" s="156"/>
      <c r="M189" s="161"/>
      <c r="T189" s="162"/>
      <c r="AT189" s="157" t="s">
        <v>277</v>
      </c>
      <c r="AU189" s="157" t="s">
        <v>89</v>
      </c>
      <c r="AV189" s="12" t="s">
        <v>89</v>
      </c>
      <c r="AW189" s="12" t="s">
        <v>32</v>
      </c>
      <c r="AX189" s="12" t="s">
        <v>76</v>
      </c>
      <c r="AY189" s="157" t="s">
        <v>264</v>
      </c>
    </row>
    <row r="190" spans="2:65" s="13" customFormat="1" ht="11.25">
      <c r="B190" s="163"/>
      <c r="D190" s="154" t="s">
        <v>277</v>
      </c>
      <c r="E190" s="164" t="s">
        <v>1</v>
      </c>
      <c r="F190" s="165" t="s">
        <v>279</v>
      </c>
      <c r="H190" s="166">
        <v>33.088000000000001</v>
      </c>
      <c r="I190" s="167"/>
      <c r="L190" s="163"/>
      <c r="M190" s="168"/>
      <c r="T190" s="169"/>
      <c r="AT190" s="164" t="s">
        <v>277</v>
      </c>
      <c r="AU190" s="164" t="s">
        <v>89</v>
      </c>
      <c r="AV190" s="13" t="s">
        <v>271</v>
      </c>
      <c r="AW190" s="13" t="s">
        <v>32</v>
      </c>
      <c r="AX190" s="13" t="s">
        <v>83</v>
      </c>
      <c r="AY190" s="164" t="s">
        <v>264</v>
      </c>
    </row>
    <row r="191" spans="2:65" s="1" customFormat="1" ht="16.5" customHeight="1">
      <c r="B191" s="136"/>
      <c r="C191" s="137" t="s">
        <v>371</v>
      </c>
      <c r="D191" s="137" t="s">
        <v>266</v>
      </c>
      <c r="E191" s="138" t="s">
        <v>397</v>
      </c>
      <c r="F191" s="139" t="s">
        <v>398</v>
      </c>
      <c r="G191" s="140" t="s">
        <v>341</v>
      </c>
      <c r="H191" s="141">
        <v>33.088000000000001</v>
      </c>
      <c r="I191" s="142"/>
      <c r="J191" s="143">
        <f>ROUND(I191*H191,2)</f>
        <v>0</v>
      </c>
      <c r="K191" s="139" t="s">
        <v>270</v>
      </c>
      <c r="L191" s="32"/>
      <c r="M191" s="144" t="s">
        <v>1</v>
      </c>
      <c r="N191" s="145" t="s">
        <v>42</v>
      </c>
      <c r="P191" s="146">
        <f>O191*H191</f>
        <v>0</v>
      </c>
      <c r="Q191" s="146">
        <v>0</v>
      </c>
      <c r="R191" s="146">
        <f>Q191*H191</f>
        <v>0</v>
      </c>
      <c r="S191" s="146">
        <v>0</v>
      </c>
      <c r="T191" s="147">
        <f>S191*H191</f>
        <v>0</v>
      </c>
      <c r="AR191" s="148" t="s">
        <v>271</v>
      </c>
      <c r="AT191" s="148" t="s">
        <v>266</v>
      </c>
      <c r="AU191" s="148" t="s">
        <v>89</v>
      </c>
      <c r="AY191" s="17" t="s">
        <v>264</v>
      </c>
      <c r="BE191" s="149">
        <f>IF(N191="základní",J191,0)</f>
        <v>0</v>
      </c>
      <c r="BF191" s="149">
        <f>IF(N191="snížená",J191,0)</f>
        <v>0</v>
      </c>
      <c r="BG191" s="149">
        <f>IF(N191="zákl. přenesená",J191,0)</f>
        <v>0</v>
      </c>
      <c r="BH191" s="149">
        <f>IF(N191="sníž. přenesená",J191,0)</f>
        <v>0</v>
      </c>
      <c r="BI191" s="149">
        <f>IF(N191="nulová",J191,0)</f>
        <v>0</v>
      </c>
      <c r="BJ191" s="17" t="s">
        <v>89</v>
      </c>
      <c r="BK191" s="149">
        <f>ROUND(I191*H191,2)</f>
        <v>0</v>
      </c>
      <c r="BL191" s="17" t="s">
        <v>271</v>
      </c>
      <c r="BM191" s="148" t="s">
        <v>3140</v>
      </c>
    </row>
    <row r="192" spans="2:65" s="1" customFormat="1" ht="11.25">
      <c r="B192" s="32"/>
      <c r="D192" s="150" t="s">
        <v>273</v>
      </c>
      <c r="F192" s="151" t="s">
        <v>400</v>
      </c>
      <c r="I192" s="152"/>
      <c r="L192" s="32"/>
      <c r="M192" s="153"/>
      <c r="T192" s="56"/>
      <c r="AT192" s="17" t="s">
        <v>273</v>
      </c>
      <c r="AU192" s="17" t="s">
        <v>89</v>
      </c>
    </row>
    <row r="193" spans="2:65" s="1" customFormat="1" ht="21.75" customHeight="1">
      <c r="B193" s="136"/>
      <c r="C193" s="137" t="s">
        <v>377</v>
      </c>
      <c r="D193" s="137" t="s">
        <v>266</v>
      </c>
      <c r="E193" s="138" t="s">
        <v>3141</v>
      </c>
      <c r="F193" s="139" t="s">
        <v>3142</v>
      </c>
      <c r="G193" s="140" t="s">
        <v>341</v>
      </c>
      <c r="H193" s="141">
        <v>5.17</v>
      </c>
      <c r="I193" s="142"/>
      <c r="J193" s="143">
        <f>ROUND(I193*H193,2)</f>
        <v>0</v>
      </c>
      <c r="K193" s="139" t="s">
        <v>270</v>
      </c>
      <c r="L193" s="32"/>
      <c r="M193" s="144" t="s">
        <v>1</v>
      </c>
      <c r="N193" s="145" t="s">
        <v>42</v>
      </c>
      <c r="P193" s="146">
        <f>O193*H193</f>
        <v>0</v>
      </c>
      <c r="Q193" s="146">
        <v>0.50100999999999996</v>
      </c>
      <c r="R193" s="146">
        <f>Q193*H193</f>
        <v>2.5902216999999998</v>
      </c>
      <c r="S193" s="146">
        <v>0</v>
      </c>
      <c r="T193" s="147">
        <f>S193*H193</f>
        <v>0</v>
      </c>
      <c r="AR193" s="148" t="s">
        <v>271</v>
      </c>
      <c r="AT193" s="148" t="s">
        <v>266</v>
      </c>
      <c r="AU193" s="148" t="s">
        <v>89</v>
      </c>
      <c r="AY193" s="17" t="s">
        <v>264</v>
      </c>
      <c r="BE193" s="149">
        <f>IF(N193="základní",J193,0)</f>
        <v>0</v>
      </c>
      <c r="BF193" s="149">
        <f>IF(N193="snížená",J193,0)</f>
        <v>0</v>
      </c>
      <c r="BG193" s="149">
        <f>IF(N193="zákl. přenesená",J193,0)</f>
        <v>0</v>
      </c>
      <c r="BH193" s="149">
        <f>IF(N193="sníž. přenesená",J193,0)</f>
        <v>0</v>
      </c>
      <c r="BI193" s="149">
        <f>IF(N193="nulová",J193,0)</f>
        <v>0</v>
      </c>
      <c r="BJ193" s="17" t="s">
        <v>89</v>
      </c>
      <c r="BK193" s="149">
        <f>ROUND(I193*H193,2)</f>
        <v>0</v>
      </c>
      <c r="BL193" s="17" t="s">
        <v>271</v>
      </c>
      <c r="BM193" s="148" t="s">
        <v>3143</v>
      </c>
    </row>
    <row r="194" spans="2:65" s="1" customFormat="1" ht="11.25">
      <c r="B194" s="32"/>
      <c r="D194" s="150" t="s">
        <v>273</v>
      </c>
      <c r="F194" s="151" t="s">
        <v>3144</v>
      </c>
      <c r="I194" s="152"/>
      <c r="L194" s="32"/>
      <c r="M194" s="153"/>
      <c r="T194" s="56"/>
      <c r="AT194" s="17" t="s">
        <v>273</v>
      </c>
      <c r="AU194" s="17" t="s">
        <v>89</v>
      </c>
    </row>
    <row r="195" spans="2:65" s="12" customFormat="1" ht="11.25">
      <c r="B195" s="156"/>
      <c r="D195" s="154" t="s">
        <v>277</v>
      </c>
      <c r="E195" s="157" t="s">
        <v>1</v>
      </c>
      <c r="F195" s="158" t="s">
        <v>3145</v>
      </c>
      <c r="H195" s="159">
        <v>5.17</v>
      </c>
      <c r="I195" s="160"/>
      <c r="L195" s="156"/>
      <c r="M195" s="161"/>
      <c r="T195" s="162"/>
      <c r="AT195" s="157" t="s">
        <v>277</v>
      </c>
      <c r="AU195" s="157" t="s">
        <v>89</v>
      </c>
      <c r="AV195" s="12" t="s">
        <v>89</v>
      </c>
      <c r="AW195" s="12" t="s">
        <v>32</v>
      </c>
      <c r="AX195" s="12" t="s">
        <v>76</v>
      </c>
      <c r="AY195" s="157" t="s">
        <v>264</v>
      </c>
    </row>
    <row r="196" spans="2:65" s="13" customFormat="1" ht="11.25">
      <c r="B196" s="163"/>
      <c r="D196" s="154" t="s">
        <v>277</v>
      </c>
      <c r="E196" s="164" t="s">
        <v>1</v>
      </c>
      <c r="F196" s="165" t="s">
        <v>279</v>
      </c>
      <c r="H196" s="166">
        <v>5.17</v>
      </c>
      <c r="I196" s="167"/>
      <c r="L196" s="163"/>
      <c r="M196" s="168"/>
      <c r="T196" s="169"/>
      <c r="AT196" s="164" t="s">
        <v>277</v>
      </c>
      <c r="AU196" s="164" t="s">
        <v>89</v>
      </c>
      <c r="AV196" s="13" t="s">
        <v>271</v>
      </c>
      <c r="AW196" s="13" t="s">
        <v>32</v>
      </c>
      <c r="AX196" s="13" t="s">
        <v>83</v>
      </c>
      <c r="AY196" s="164" t="s">
        <v>264</v>
      </c>
    </row>
    <row r="197" spans="2:65" s="11" customFormat="1" ht="22.9" customHeight="1">
      <c r="B197" s="124"/>
      <c r="D197" s="125" t="s">
        <v>75</v>
      </c>
      <c r="E197" s="134" t="s">
        <v>96</v>
      </c>
      <c r="F197" s="134" t="s">
        <v>406</v>
      </c>
      <c r="I197" s="127"/>
      <c r="J197" s="135">
        <f>BK197</f>
        <v>0</v>
      </c>
      <c r="L197" s="124"/>
      <c r="M197" s="129"/>
      <c r="P197" s="130">
        <f>P198</f>
        <v>0</v>
      </c>
      <c r="R197" s="130">
        <f>R198</f>
        <v>0</v>
      </c>
      <c r="T197" s="131">
        <f>T198</f>
        <v>0</v>
      </c>
      <c r="AR197" s="125" t="s">
        <v>83</v>
      </c>
      <c r="AT197" s="132" t="s">
        <v>75</v>
      </c>
      <c r="AU197" s="132" t="s">
        <v>83</v>
      </c>
      <c r="AY197" s="125" t="s">
        <v>264</v>
      </c>
      <c r="BK197" s="133">
        <f>BK198</f>
        <v>0</v>
      </c>
    </row>
    <row r="198" spans="2:65" s="11" customFormat="1" ht="20.85" customHeight="1">
      <c r="B198" s="124"/>
      <c r="D198" s="125" t="s">
        <v>75</v>
      </c>
      <c r="E198" s="134" t="s">
        <v>509</v>
      </c>
      <c r="F198" s="134" t="s">
        <v>3146</v>
      </c>
      <c r="I198" s="127"/>
      <c r="J198" s="135">
        <f>BK198</f>
        <v>0</v>
      </c>
      <c r="L198" s="124"/>
      <c r="M198" s="129"/>
      <c r="P198" s="130">
        <f>SUM(P199:P206)</f>
        <v>0</v>
      </c>
      <c r="R198" s="130">
        <f>SUM(R199:R206)</f>
        <v>0</v>
      </c>
      <c r="T198" s="131">
        <f>SUM(T199:T206)</f>
        <v>0</v>
      </c>
      <c r="AR198" s="125" t="s">
        <v>83</v>
      </c>
      <c r="AT198" s="132" t="s">
        <v>75</v>
      </c>
      <c r="AU198" s="132" t="s">
        <v>89</v>
      </c>
      <c r="AY198" s="125" t="s">
        <v>264</v>
      </c>
      <c r="BK198" s="133">
        <f>SUM(BK199:BK206)</f>
        <v>0</v>
      </c>
    </row>
    <row r="199" spans="2:65" s="1" customFormat="1" ht="16.5" customHeight="1">
      <c r="B199" s="136"/>
      <c r="C199" s="137" t="s">
        <v>387</v>
      </c>
      <c r="D199" s="137" t="s">
        <v>266</v>
      </c>
      <c r="E199" s="138" t="s">
        <v>3147</v>
      </c>
      <c r="F199" s="139" t="s">
        <v>3148</v>
      </c>
      <c r="G199" s="140" t="s">
        <v>341</v>
      </c>
      <c r="H199" s="141">
        <v>41.881999999999998</v>
      </c>
      <c r="I199" s="142"/>
      <c r="J199" s="143">
        <f>ROUND(I199*H199,2)</f>
        <v>0</v>
      </c>
      <c r="K199" s="139" t="s">
        <v>313</v>
      </c>
      <c r="L199" s="32"/>
      <c r="M199" s="144" t="s">
        <v>1</v>
      </c>
      <c r="N199" s="145" t="s">
        <v>42</v>
      </c>
      <c r="P199" s="146">
        <f>O199*H199</f>
        <v>0</v>
      </c>
      <c r="Q199" s="146">
        <v>0</v>
      </c>
      <c r="R199" s="146">
        <f>Q199*H199</f>
        <v>0</v>
      </c>
      <c r="S199" s="146">
        <v>0</v>
      </c>
      <c r="T199" s="147">
        <f>S199*H199</f>
        <v>0</v>
      </c>
      <c r="AR199" s="148" t="s">
        <v>271</v>
      </c>
      <c r="AT199" s="148" t="s">
        <v>266</v>
      </c>
      <c r="AU199" s="148" t="s">
        <v>96</v>
      </c>
      <c r="AY199" s="17" t="s">
        <v>264</v>
      </c>
      <c r="BE199" s="149">
        <f>IF(N199="základní",J199,0)</f>
        <v>0</v>
      </c>
      <c r="BF199" s="149">
        <f>IF(N199="snížená",J199,0)</f>
        <v>0</v>
      </c>
      <c r="BG199" s="149">
        <f>IF(N199="zákl. přenesená",J199,0)</f>
        <v>0</v>
      </c>
      <c r="BH199" s="149">
        <f>IF(N199="sníž. přenesená",J199,0)</f>
        <v>0</v>
      </c>
      <c r="BI199" s="149">
        <f>IF(N199="nulová",J199,0)</f>
        <v>0</v>
      </c>
      <c r="BJ199" s="17" t="s">
        <v>89</v>
      </c>
      <c r="BK199" s="149">
        <f>ROUND(I199*H199,2)</f>
        <v>0</v>
      </c>
      <c r="BL199" s="17" t="s">
        <v>271</v>
      </c>
      <c r="BM199" s="148" t="s">
        <v>3149</v>
      </c>
    </row>
    <row r="200" spans="2:65" s="1" customFormat="1" ht="29.25">
      <c r="B200" s="32"/>
      <c r="D200" s="154" t="s">
        <v>275</v>
      </c>
      <c r="F200" s="155" t="s">
        <v>1378</v>
      </c>
      <c r="I200" s="152"/>
      <c r="L200" s="32"/>
      <c r="M200" s="153"/>
      <c r="T200" s="56"/>
      <c r="AT200" s="17" t="s">
        <v>275</v>
      </c>
      <c r="AU200" s="17" t="s">
        <v>96</v>
      </c>
    </row>
    <row r="201" spans="2:65" s="12" customFormat="1" ht="11.25">
      <c r="B201" s="156"/>
      <c r="D201" s="154" t="s">
        <v>277</v>
      </c>
      <c r="E201" s="157" t="s">
        <v>1</v>
      </c>
      <c r="F201" s="158" t="s">
        <v>3150</v>
      </c>
      <c r="H201" s="159">
        <v>41.881999999999998</v>
      </c>
      <c r="I201" s="160"/>
      <c r="L201" s="156"/>
      <c r="M201" s="161"/>
      <c r="T201" s="162"/>
      <c r="AT201" s="157" t="s">
        <v>277</v>
      </c>
      <c r="AU201" s="157" t="s">
        <v>96</v>
      </c>
      <c r="AV201" s="12" t="s">
        <v>89</v>
      </c>
      <c r="AW201" s="12" t="s">
        <v>32</v>
      </c>
      <c r="AX201" s="12" t="s">
        <v>76</v>
      </c>
      <c r="AY201" s="157" t="s">
        <v>264</v>
      </c>
    </row>
    <row r="202" spans="2:65" s="13" customFormat="1" ht="11.25">
      <c r="B202" s="163"/>
      <c r="D202" s="154" t="s">
        <v>277</v>
      </c>
      <c r="E202" s="164" t="s">
        <v>1</v>
      </c>
      <c r="F202" s="165" t="s">
        <v>279</v>
      </c>
      <c r="H202" s="166">
        <v>41.881999999999998</v>
      </c>
      <c r="I202" s="167"/>
      <c r="L202" s="163"/>
      <c r="M202" s="168"/>
      <c r="T202" s="169"/>
      <c r="AT202" s="164" t="s">
        <v>277</v>
      </c>
      <c r="AU202" s="164" t="s">
        <v>96</v>
      </c>
      <c r="AV202" s="13" t="s">
        <v>271</v>
      </c>
      <c r="AW202" s="13" t="s">
        <v>32</v>
      </c>
      <c r="AX202" s="13" t="s">
        <v>83</v>
      </c>
      <c r="AY202" s="164" t="s">
        <v>264</v>
      </c>
    </row>
    <row r="203" spans="2:65" s="1" customFormat="1" ht="16.5" customHeight="1">
      <c r="B203" s="136"/>
      <c r="C203" s="137" t="s">
        <v>396</v>
      </c>
      <c r="D203" s="137" t="s">
        <v>266</v>
      </c>
      <c r="E203" s="138" t="s">
        <v>3151</v>
      </c>
      <c r="F203" s="139" t="s">
        <v>3152</v>
      </c>
      <c r="G203" s="140" t="s">
        <v>341</v>
      </c>
      <c r="H203" s="141">
        <v>23.710999999999999</v>
      </c>
      <c r="I203" s="142"/>
      <c r="J203" s="143">
        <f>ROUND(I203*H203,2)</f>
        <v>0</v>
      </c>
      <c r="K203" s="139" t="s">
        <v>313</v>
      </c>
      <c r="L203" s="32"/>
      <c r="M203" s="144" t="s">
        <v>1</v>
      </c>
      <c r="N203" s="145" t="s">
        <v>42</v>
      </c>
      <c r="P203" s="146">
        <f>O203*H203</f>
        <v>0</v>
      </c>
      <c r="Q203" s="146">
        <v>0</v>
      </c>
      <c r="R203" s="146">
        <f>Q203*H203</f>
        <v>0</v>
      </c>
      <c r="S203" s="146">
        <v>0</v>
      </c>
      <c r="T203" s="147">
        <f>S203*H203</f>
        <v>0</v>
      </c>
      <c r="AR203" s="148" t="s">
        <v>271</v>
      </c>
      <c r="AT203" s="148" t="s">
        <v>266</v>
      </c>
      <c r="AU203" s="148" t="s">
        <v>96</v>
      </c>
      <c r="AY203" s="17" t="s">
        <v>264</v>
      </c>
      <c r="BE203" s="149">
        <f>IF(N203="základní",J203,0)</f>
        <v>0</v>
      </c>
      <c r="BF203" s="149">
        <f>IF(N203="snížená",J203,0)</f>
        <v>0</v>
      </c>
      <c r="BG203" s="149">
        <f>IF(N203="zákl. přenesená",J203,0)</f>
        <v>0</v>
      </c>
      <c r="BH203" s="149">
        <f>IF(N203="sníž. přenesená",J203,0)</f>
        <v>0</v>
      </c>
      <c r="BI203" s="149">
        <f>IF(N203="nulová",J203,0)</f>
        <v>0</v>
      </c>
      <c r="BJ203" s="17" t="s">
        <v>89</v>
      </c>
      <c r="BK203" s="149">
        <f>ROUND(I203*H203,2)</f>
        <v>0</v>
      </c>
      <c r="BL203" s="17" t="s">
        <v>271</v>
      </c>
      <c r="BM203" s="148" t="s">
        <v>3153</v>
      </c>
    </row>
    <row r="204" spans="2:65" s="1" customFormat="1" ht="29.25">
      <c r="B204" s="32"/>
      <c r="D204" s="154" t="s">
        <v>275</v>
      </c>
      <c r="F204" s="155" t="s">
        <v>1378</v>
      </c>
      <c r="I204" s="152"/>
      <c r="L204" s="32"/>
      <c r="M204" s="153"/>
      <c r="T204" s="56"/>
      <c r="AT204" s="17" t="s">
        <v>275</v>
      </c>
      <c r="AU204" s="17" t="s">
        <v>96</v>
      </c>
    </row>
    <row r="205" spans="2:65" s="12" customFormat="1" ht="11.25">
      <c r="B205" s="156"/>
      <c r="D205" s="154" t="s">
        <v>277</v>
      </c>
      <c r="E205" s="157" t="s">
        <v>1</v>
      </c>
      <c r="F205" s="158" t="s">
        <v>3154</v>
      </c>
      <c r="H205" s="159">
        <v>23.710999999999999</v>
      </c>
      <c r="I205" s="160"/>
      <c r="L205" s="156"/>
      <c r="M205" s="161"/>
      <c r="T205" s="162"/>
      <c r="AT205" s="157" t="s">
        <v>277</v>
      </c>
      <c r="AU205" s="157" t="s">
        <v>96</v>
      </c>
      <c r="AV205" s="12" t="s">
        <v>89</v>
      </c>
      <c r="AW205" s="12" t="s">
        <v>32</v>
      </c>
      <c r="AX205" s="12" t="s">
        <v>76</v>
      </c>
      <c r="AY205" s="157" t="s">
        <v>264</v>
      </c>
    </row>
    <row r="206" spans="2:65" s="13" customFormat="1" ht="11.25">
      <c r="B206" s="163"/>
      <c r="D206" s="154" t="s">
        <v>277</v>
      </c>
      <c r="E206" s="164" t="s">
        <v>1</v>
      </c>
      <c r="F206" s="165" t="s">
        <v>279</v>
      </c>
      <c r="H206" s="166">
        <v>23.710999999999999</v>
      </c>
      <c r="I206" s="167"/>
      <c r="L206" s="163"/>
      <c r="M206" s="168"/>
      <c r="T206" s="169"/>
      <c r="AT206" s="164" t="s">
        <v>277</v>
      </c>
      <c r="AU206" s="164" t="s">
        <v>96</v>
      </c>
      <c r="AV206" s="13" t="s">
        <v>271</v>
      </c>
      <c r="AW206" s="13" t="s">
        <v>32</v>
      </c>
      <c r="AX206" s="13" t="s">
        <v>83</v>
      </c>
      <c r="AY206" s="164" t="s">
        <v>264</v>
      </c>
    </row>
    <row r="207" spans="2:65" s="11" customFormat="1" ht="22.9" customHeight="1">
      <c r="B207" s="124"/>
      <c r="D207" s="125" t="s">
        <v>75</v>
      </c>
      <c r="E207" s="134" t="s">
        <v>303</v>
      </c>
      <c r="F207" s="134" t="s">
        <v>698</v>
      </c>
      <c r="I207" s="127"/>
      <c r="J207" s="135">
        <f>BK207</f>
        <v>0</v>
      </c>
      <c r="L207" s="124"/>
      <c r="M207" s="129"/>
      <c r="P207" s="130">
        <f>SUM(P208:P213)</f>
        <v>0</v>
      </c>
      <c r="R207" s="130">
        <f>SUM(R208:R213)</f>
        <v>2.6081000000000003</v>
      </c>
      <c r="T207" s="131">
        <f>SUM(T208:T213)</f>
        <v>0</v>
      </c>
      <c r="AR207" s="125" t="s">
        <v>83</v>
      </c>
      <c r="AT207" s="132" t="s">
        <v>75</v>
      </c>
      <c r="AU207" s="132" t="s">
        <v>83</v>
      </c>
      <c r="AY207" s="125" t="s">
        <v>264</v>
      </c>
      <c r="BK207" s="133">
        <f>SUM(BK208:BK213)</f>
        <v>0</v>
      </c>
    </row>
    <row r="208" spans="2:65" s="1" customFormat="1" ht="16.5" customHeight="1">
      <c r="B208" s="136"/>
      <c r="C208" s="137" t="s">
        <v>7</v>
      </c>
      <c r="D208" s="137" t="s">
        <v>266</v>
      </c>
      <c r="E208" s="138" t="s">
        <v>3155</v>
      </c>
      <c r="F208" s="139" t="s">
        <v>3156</v>
      </c>
      <c r="G208" s="140" t="s">
        <v>341</v>
      </c>
      <c r="H208" s="141">
        <v>23.71</v>
      </c>
      <c r="I208" s="142"/>
      <c r="J208" s="143">
        <f>ROUND(I208*H208,2)</f>
        <v>0</v>
      </c>
      <c r="K208" s="139" t="s">
        <v>270</v>
      </c>
      <c r="L208" s="32"/>
      <c r="M208" s="144" t="s">
        <v>1</v>
      </c>
      <c r="N208" s="145" t="s">
        <v>42</v>
      </c>
      <c r="P208" s="146">
        <f>O208*H208</f>
        <v>0</v>
      </c>
      <c r="Q208" s="146">
        <v>0.11</v>
      </c>
      <c r="R208" s="146">
        <f>Q208*H208</f>
        <v>2.6081000000000003</v>
      </c>
      <c r="S208" s="146">
        <v>0</v>
      </c>
      <c r="T208" s="147">
        <f>S208*H208</f>
        <v>0</v>
      </c>
      <c r="AR208" s="148" t="s">
        <v>271</v>
      </c>
      <c r="AT208" s="148" t="s">
        <v>266</v>
      </c>
      <c r="AU208" s="148" t="s">
        <v>89</v>
      </c>
      <c r="AY208" s="17" t="s">
        <v>264</v>
      </c>
      <c r="BE208" s="149">
        <f>IF(N208="základní",J208,0)</f>
        <v>0</v>
      </c>
      <c r="BF208" s="149">
        <f>IF(N208="snížená",J208,0)</f>
        <v>0</v>
      </c>
      <c r="BG208" s="149">
        <f>IF(N208="zákl. přenesená",J208,0)</f>
        <v>0</v>
      </c>
      <c r="BH208" s="149">
        <f>IF(N208="sníž. přenesená",J208,0)</f>
        <v>0</v>
      </c>
      <c r="BI208" s="149">
        <f>IF(N208="nulová",J208,0)</f>
        <v>0</v>
      </c>
      <c r="BJ208" s="17" t="s">
        <v>89</v>
      </c>
      <c r="BK208" s="149">
        <f>ROUND(I208*H208,2)</f>
        <v>0</v>
      </c>
      <c r="BL208" s="17" t="s">
        <v>271</v>
      </c>
      <c r="BM208" s="148" t="s">
        <v>3157</v>
      </c>
    </row>
    <row r="209" spans="2:65" s="1" customFormat="1" ht="11.25">
      <c r="B209" s="32"/>
      <c r="D209" s="150" t="s">
        <v>273</v>
      </c>
      <c r="F209" s="151" t="s">
        <v>3158</v>
      </c>
      <c r="I209" s="152"/>
      <c r="L209" s="32"/>
      <c r="M209" s="153"/>
      <c r="T209" s="56"/>
      <c r="AT209" s="17" t="s">
        <v>273</v>
      </c>
      <c r="AU209" s="17" t="s">
        <v>89</v>
      </c>
    </row>
    <row r="210" spans="2:65" s="12" customFormat="1" ht="11.25">
      <c r="B210" s="156"/>
      <c r="D210" s="154" t="s">
        <v>277</v>
      </c>
      <c r="E210" s="157" t="s">
        <v>1</v>
      </c>
      <c r="F210" s="158" t="s">
        <v>3159</v>
      </c>
      <c r="H210" s="159">
        <v>23.71</v>
      </c>
      <c r="I210" s="160"/>
      <c r="L210" s="156"/>
      <c r="M210" s="161"/>
      <c r="T210" s="162"/>
      <c r="AT210" s="157" t="s">
        <v>277</v>
      </c>
      <c r="AU210" s="157" t="s">
        <v>89</v>
      </c>
      <c r="AV210" s="12" t="s">
        <v>89</v>
      </c>
      <c r="AW210" s="12" t="s">
        <v>32</v>
      </c>
      <c r="AX210" s="12" t="s">
        <v>76</v>
      </c>
      <c r="AY210" s="157" t="s">
        <v>264</v>
      </c>
    </row>
    <row r="211" spans="2:65" s="13" customFormat="1" ht="11.25">
      <c r="B211" s="163"/>
      <c r="D211" s="154" t="s">
        <v>277</v>
      </c>
      <c r="E211" s="164" t="s">
        <v>1</v>
      </c>
      <c r="F211" s="165" t="s">
        <v>279</v>
      </c>
      <c r="H211" s="166">
        <v>23.71</v>
      </c>
      <c r="I211" s="167"/>
      <c r="L211" s="163"/>
      <c r="M211" s="168"/>
      <c r="T211" s="169"/>
      <c r="AT211" s="164" t="s">
        <v>277</v>
      </c>
      <c r="AU211" s="164" t="s">
        <v>89</v>
      </c>
      <c r="AV211" s="13" t="s">
        <v>271</v>
      </c>
      <c r="AW211" s="13" t="s">
        <v>32</v>
      </c>
      <c r="AX211" s="13" t="s">
        <v>83</v>
      </c>
      <c r="AY211" s="164" t="s">
        <v>264</v>
      </c>
    </row>
    <row r="212" spans="2:65" s="1" customFormat="1" ht="16.5" customHeight="1">
      <c r="B212" s="136"/>
      <c r="C212" s="137" t="s">
        <v>407</v>
      </c>
      <c r="D212" s="137" t="s">
        <v>266</v>
      </c>
      <c r="E212" s="138" t="s">
        <v>897</v>
      </c>
      <c r="F212" s="139" t="s">
        <v>898</v>
      </c>
      <c r="G212" s="140" t="s">
        <v>341</v>
      </c>
      <c r="H212" s="141">
        <v>23.71</v>
      </c>
      <c r="I212" s="142"/>
      <c r="J212" s="143">
        <f>ROUND(I212*H212,2)</f>
        <v>0</v>
      </c>
      <c r="K212" s="139" t="s">
        <v>270</v>
      </c>
      <c r="L212" s="32"/>
      <c r="M212" s="144" t="s">
        <v>1</v>
      </c>
      <c r="N212" s="145" t="s">
        <v>42</v>
      </c>
      <c r="P212" s="146">
        <f>O212*H212</f>
        <v>0</v>
      </c>
      <c r="Q212" s="146">
        <v>0</v>
      </c>
      <c r="R212" s="146">
        <f>Q212*H212</f>
        <v>0</v>
      </c>
      <c r="S212" s="146">
        <v>0</v>
      </c>
      <c r="T212" s="147">
        <f>S212*H212</f>
        <v>0</v>
      </c>
      <c r="AR212" s="148" t="s">
        <v>271</v>
      </c>
      <c r="AT212" s="148" t="s">
        <v>266</v>
      </c>
      <c r="AU212" s="148" t="s">
        <v>89</v>
      </c>
      <c r="AY212" s="17" t="s">
        <v>264</v>
      </c>
      <c r="BE212" s="149">
        <f>IF(N212="základní",J212,0)</f>
        <v>0</v>
      </c>
      <c r="BF212" s="149">
        <f>IF(N212="snížená",J212,0)</f>
        <v>0</v>
      </c>
      <c r="BG212" s="149">
        <f>IF(N212="zákl. přenesená",J212,0)</f>
        <v>0</v>
      </c>
      <c r="BH212" s="149">
        <f>IF(N212="sníž. přenesená",J212,0)</f>
        <v>0</v>
      </c>
      <c r="BI212" s="149">
        <f>IF(N212="nulová",J212,0)</f>
        <v>0</v>
      </c>
      <c r="BJ212" s="17" t="s">
        <v>89</v>
      </c>
      <c r="BK212" s="149">
        <f>ROUND(I212*H212,2)</f>
        <v>0</v>
      </c>
      <c r="BL212" s="17" t="s">
        <v>271</v>
      </c>
      <c r="BM212" s="148" t="s">
        <v>3160</v>
      </c>
    </row>
    <row r="213" spans="2:65" s="1" customFormat="1" ht="11.25">
      <c r="B213" s="32"/>
      <c r="D213" s="150" t="s">
        <v>273</v>
      </c>
      <c r="F213" s="151" t="s">
        <v>900</v>
      </c>
      <c r="I213" s="152"/>
      <c r="L213" s="32"/>
      <c r="M213" s="153"/>
      <c r="T213" s="56"/>
      <c r="AT213" s="17" t="s">
        <v>273</v>
      </c>
      <c r="AU213" s="17" t="s">
        <v>89</v>
      </c>
    </row>
    <row r="214" spans="2:65" s="11" customFormat="1" ht="22.9" customHeight="1">
      <c r="B214" s="124"/>
      <c r="D214" s="125" t="s">
        <v>75</v>
      </c>
      <c r="E214" s="134" t="s">
        <v>1005</v>
      </c>
      <c r="F214" s="134" t="s">
        <v>1006</v>
      </c>
      <c r="I214" s="127"/>
      <c r="J214" s="135">
        <f>BK214</f>
        <v>0</v>
      </c>
      <c r="L214" s="124"/>
      <c r="M214" s="129"/>
      <c r="P214" s="130">
        <f>SUM(P215:P216)</f>
        <v>0</v>
      </c>
      <c r="R214" s="130">
        <f>SUM(R215:R216)</f>
        <v>0</v>
      </c>
      <c r="T214" s="131">
        <f>SUM(T215:T216)</f>
        <v>0</v>
      </c>
      <c r="AR214" s="125" t="s">
        <v>83</v>
      </c>
      <c r="AT214" s="132" t="s">
        <v>75</v>
      </c>
      <c r="AU214" s="132" t="s">
        <v>83</v>
      </c>
      <c r="AY214" s="125" t="s">
        <v>264</v>
      </c>
      <c r="BK214" s="133">
        <f>SUM(BK215:BK216)</f>
        <v>0</v>
      </c>
    </row>
    <row r="215" spans="2:65" s="1" customFormat="1" ht="16.5" customHeight="1">
      <c r="B215" s="136"/>
      <c r="C215" s="137" t="s">
        <v>418</v>
      </c>
      <c r="D215" s="137" t="s">
        <v>266</v>
      </c>
      <c r="E215" s="138" t="s">
        <v>3161</v>
      </c>
      <c r="F215" s="139" t="s">
        <v>3162</v>
      </c>
      <c r="G215" s="140" t="s">
        <v>319</v>
      </c>
      <c r="H215" s="141">
        <v>55.460999999999999</v>
      </c>
      <c r="I215" s="142"/>
      <c r="J215" s="143">
        <f>ROUND(I215*H215,2)</f>
        <v>0</v>
      </c>
      <c r="K215" s="139" t="s">
        <v>270</v>
      </c>
      <c r="L215" s="32"/>
      <c r="M215" s="144" t="s">
        <v>1</v>
      </c>
      <c r="N215" s="145" t="s">
        <v>42</v>
      </c>
      <c r="P215" s="146">
        <f>O215*H215</f>
        <v>0</v>
      </c>
      <c r="Q215" s="146">
        <v>0</v>
      </c>
      <c r="R215" s="146">
        <f>Q215*H215</f>
        <v>0</v>
      </c>
      <c r="S215" s="146">
        <v>0</v>
      </c>
      <c r="T215" s="147">
        <f>S215*H215</f>
        <v>0</v>
      </c>
      <c r="AR215" s="148" t="s">
        <v>271</v>
      </c>
      <c r="AT215" s="148" t="s">
        <v>266</v>
      </c>
      <c r="AU215" s="148" t="s">
        <v>89</v>
      </c>
      <c r="AY215" s="17" t="s">
        <v>264</v>
      </c>
      <c r="BE215" s="149">
        <f>IF(N215="základní",J215,0)</f>
        <v>0</v>
      </c>
      <c r="BF215" s="149">
        <f>IF(N215="snížená",J215,0)</f>
        <v>0</v>
      </c>
      <c r="BG215" s="149">
        <f>IF(N215="zákl. přenesená",J215,0)</f>
        <v>0</v>
      </c>
      <c r="BH215" s="149">
        <f>IF(N215="sníž. přenesená",J215,0)</f>
        <v>0</v>
      </c>
      <c r="BI215" s="149">
        <f>IF(N215="nulová",J215,0)</f>
        <v>0</v>
      </c>
      <c r="BJ215" s="17" t="s">
        <v>89</v>
      </c>
      <c r="BK215" s="149">
        <f>ROUND(I215*H215,2)</f>
        <v>0</v>
      </c>
      <c r="BL215" s="17" t="s">
        <v>271</v>
      </c>
      <c r="BM215" s="148" t="s">
        <v>3163</v>
      </c>
    </row>
    <row r="216" spans="2:65" s="1" customFormat="1" ht="11.25">
      <c r="B216" s="32"/>
      <c r="D216" s="150" t="s">
        <v>273</v>
      </c>
      <c r="F216" s="151" t="s">
        <v>3164</v>
      </c>
      <c r="I216" s="152"/>
      <c r="L216" s="32"/>
      <c r="M216" s="153"/>
      <c r="T216" s="56"/>
      <c r="AT216" s="17" t="s">
        <v>273</v>
      </c>
      <c r="AU216" s="17" t="s">
        <v>89</v>
      </c>
    </row>
    <row r="217" spans="2:65" s="11" customFormat="1" ht="25.9" customHeight="1">
      <c r="B217" s="124"/>
      <c r="D217" s="125" t="s">
        <v>75</v>
      </c>
      <c r="E217" s="126" t="s">
        <v>1019</v>
      </c>
      <c r="F217" s="126" t="s">
        <v>1020</v>
      </c>
      <c r="I217" s="127"/>
      <c r="J217" s="128">
        <f>BK217</f>
        <v>0</v>
      </c>
      <c r="L217" s="124"/>
      <c r="M217" s="129"/>
      <c r="P217" s="130">
        <f>P218+P230</f>
        <v>0</v>
      </c>
      <c r="R217" s="130">
        <f>R218+R230</f>
        <v>0.19515960000000002</v>
      </c>
      <c r="T217" s="131">
        <f>T218+T230</f>
        <v>0</v>
      </c>
      <c r="AR217" s="125" t="s">
        <v>89</v>
      </c>
      <c r="AT217" s="132" t="s">
        <v>75</v>
      </c>
      <c r="AU217" s="132" t="s">
        <v>76</v>
      </c>
      <c r="AY217" s="125" t="s">
        <v>264</v>
      </c>
      <c r="BK217" s="133">
        <f>BK218+BK230</f>
        <v>0</v>
      </c>
    </row>
    <row r="218" spans="2:65" s="11" customFormat="1" ht="22.9" customHeight="1">
      <c r="B218" s="124"/>
      <c r="D218" s="125" t="s">
        <v>75</v>
      </c>
      <c r="E218" s="134" t="s">
        <v>1021</v>
      </c>
      <c r="F218" s="134" t="s">
        <v>1022</v>
      </c>
      <c r="I218" s="127"/>
      <c r="J218" s="135">
        <f>BK218</f>
        <v>0</v>
      </c>
      <c r="L218" s="124"/>
      <c r="M218" s="129"/>
      <c r="P218" s="130">
        <f>SUM(P219:P229)</f>
        <v>0</v>
      </c>
      <c r="R218" s="130">
        <f>SUM(R219:R229)</f>
        <v>0.16670760000000001</v>
      </c>
      <c r="T218" s="131">
        <f>SUM(T219:T229)</f>
        <v>0</v>
      </c>
      <c r="AR218" s="125" t="s">
        <v>89</v>
      </c>
      <c r="AT218" s="132" t="s">
        <v>75</v>
      </c>
      <c r="AU218" s="132" t="s">
        <v>83</v>
      </c>
      <c r="AY218" s="125" t="s">
        <v>264</v>
      </c>
      <c r="BK218" s="133">
        <f>SUM(BK219:BK229)</f>
        <v>0</v>
      </c>
    </row>
    <row r="219" spans="2:65" s="1" customFormat="1" ht="16.5" customHeight="1">
      <c r="B219" s="136"/>
      <c r="C219" s="137" t="s">
        <v>425</v>
      </c>
      <c r="D219" s="137" t="s">
        <v>266</v>
      </c>
      <c r="E219" s="138" t="s">
        <v>1035</v>
      </c>
      <c r="F219" s="139" t="s">
        <v>1036</v>
      </c>
      <c r="G219" s="140" t="s">
        <v>341</v>
      </c>
      <c r="H219" s="141">
        <v>23.71</v>
      </c>
      <c r="I219" s="142"/>
      <c r="J219" s="143">
        <f>ROUND(I219*H219,2)</f>
        <v>0</v>
      </c>
      <c r="K219" s="139" t="s">
        <v>270</v>
      </c>
      <c r="L219" s="32"/>
      <c r="M219" s="144" t="s">
        <v>1</v>
      </c>
      <c r="N219" s="145" t="s">
        <v>42</v>
      </c>
      <c r="P219" s="146">
        <f>O219*H219</f>
        <v>0</v>
      </c>
      <c r="Q219" s="146">
        <v>0</v>
      </c>
      <c r="R219" s="146">
        <f>Q219*H219</f>
        <v>0</v>
      </c>
      <c r="S219" s="146">
        <v>0</v>
      </c>
      <c r="T219" s="147">
        <f>S219*H219</f>
        <v>0</v>
      </c>
      <c r="AR219" s="148" t="s">
        <v>366</v>
      </c>
      <c r="AT219" s="148" t="s">
        <v>266</v>
      </c>
      <c r="AU219" s="148" t="s">
        <v>89</v>
      </c>
      <c r="AY219" s="17" t="s">
        <v>264</v>
      </c>
      <c r="BE219" s="149">
        <f>IF(N219="základní",J219,0)</f>
        <v>0</v>
      </c>
      <c r="BF219" s="149">
        <f>IF(N219="snížená",J219,0)</f>
        <v>0</v>
      </c>
      <c r="BG219" s="149">
        <f>IF(N219="zákl. přenesená",J219,0)</f>
        <v>0</v>
      </c>
      <c r="BH219" s="149">
        <f>IF(N219="sníž. přenesená",J219,0)</f>
        <v>0</v>
      </c>
      <c r="BI219" s="149">
        <f>IF(N219="nulová",J219,0)</f>
        <v>0</v>
      </c>
      <c r="BJ219" s="17" t="s">
        <v>89</v>
      </c>
      <c r="BK219" s="149">
        <f>ROUND(I219*H219,2)</f>
        <v>0</v>
      </c>
      <c r="BL219" s="17" t="s">
        <v>366</v>
      </c>
      <c r="BM219" s="148" t="s">
        <v>3165</v>
      </c>
    </row>
    <row r="220" spans="2:65" s="1" customFormat="1" ht="11.25">
      <c r="B220" s="32"/>
      <c r="D220" s="150" t="s">
        <v>273</v>
      </c>
      <c r="F220" s="151" t="s">
        <v>1038</v>
      </c>
      <c r="I220" s="152"/>
      <c r="L220" s="32"/>
      <c r="M220" s="153"/>
      <c r="T220" s="56"/>
      <c r="AT220" s="17" t="s">
        <v>273</v>
      </c>
      <c r="AU220" s="17" t="s">
        <v>89</v>
      </c>
    </row>
    <row r="221" spans="2:65" s="1" customFormat="1" ht="16.5" customHeight="1">
      <c r="B221" s="136"/>
      <c r="C221" s="176" t="s">
        <v>431</v>
      </c>
      <c r="D221" s="176" t="s">
        <v>310</v>
      </c>
      <c r="E221" s="177" t="s">
        <v>1041</v>
      </c>
      <c r="F221" s="178" t="s">
        <v>1042</v>
      </c>
      <c r="G221" s="179" t="s">
        <v>319</v>
      </c>
      <c r="H221" s="180">
        <v>8.0000000000000002E-3</v>
      </c>
      <c r="I221" s="181"/>
      <c r="J221" s="182">
        <f>ROUND(I221*H221,2)</f>
        <v>0</v>
      </c>
      <c r="K221" s="178" t="s">
        <v>270</v>
      </c>
      <c r="L221" s="183"/>
      <c r="M221" s="184" t="s">
        <v>1</v>
      </c>
      <c r="N221" s="185" t="s">
        <v>42</v>
      </c>
      <c r="P221" s="146">
        <f>O221*H221</f>
        <v>0</v>
      </c>
      <c r="Q221" s="146">
        <v>1</v>
      </c>
      <c r="R221" s="146">
        <f>Q221*H221</f>
        <v>8.0000000000000002E-3</v>
      </c>
      <c r="S221" s="146">
        <v>0</v>
      </c>
      <c r="T221" s="147">
        <f>S221*H221</f>
        <v>0</v>
      </c>
      <c r="AR221" s="148" t="s">
        <v>468</v>
      </c>
      <c r="AT221" s="148" t="s">
        <v>310</v>
      </c>
      <c r="AU221" s="148" t="s">
        <v>89</v>
      </c>
      <c r="AY221" s="17" t="s">
        <v>264</v>
      </c>
      <c r="BE221" s="149">
        <f>IF(N221="základní",J221,0)</f>
        <v>0</v>
      </c>
      <c r="BF221" s="149">
        <f>IF(N221="snížená",J221,0)</f>
        <v>0</v>
      </c>
      <c r="BG221" s="149">
        <f>IF(N221="zákl. přenesená",J221,0)</f>
        <v>0</v>
      </c>
      <c r="BH221" s="149">
        <f>IF(N221="sníž. přenesená",J221,0)</f>
        <v>0</v>
      </c>
      <c r="BI221" s="149">
        <f>IF(N221="nulová",J221,0)</f>
        <v>0</v>
      </c>
      <c r="BJ221" s="17" t="s">
        <v>89</v>
      </c>
      <c r="BK221" s="149">
        <f>ROUND(I221*H221,2)</f>
        <v>0</v>
      </c>
      <c r="BL221" s="17" t="s">
        <v>366</v>
      </c>
      <c r="BM221" s="148" t="s">
        <v>3166</v>
      </c>
    </row>
    <row r="222" spans="2:65" s="1" customFormat="1" ht="19.5">
      <c r="B222" s="32"/>
      <c r="D222" s="154" t="s">
        <v>275</v>
      </c>
      <c r="F222" s="155" t="s">
        <v>1044</v>
      </c>
      <c r="I222" s="152"/>
      <c r="L222" s="32"/>
      <c r="M222" s="153"/>
      <c r="T222" s="56"/>
      <c r="AT222" s="17" t="s">
        <v>275</v>
      </c>
      <c r="AU222" s="17" t="s">
        <v>89</v>
      </c>
    </row>
    <row r="223" spans="2:65" s="12" customFormat="1" ht="11.25">
      <c r="B223" s="156"/>
      <c r="D223" s="154" t="s">
        <v>277</v>
      </c>
      <c r="F223" s="158" t="s">
        <v>3167</v>
      </c>
      <c r="H223" s="159">
        <v>8.0000000000000002E-3</v>
      </c>
      <c r="I223" s="160"/>
      <c r="L223" s="156"/>
      <c r="M223" s="161"/>
      <c r="T223" s="162"/>
      <c r="AT223" s="157" t="s">
        <v>277</v>
      </c>
      <c r="AU223" s="157" t="s">
        <v>89</v>
      </c>
      <c r="AV223" s="12" t="s">
        <v>89</v>
      </c>
      <c r="AW223" s="12" t="s">
        <v>3</v>
      </c>
      <c r="AX223" s="12" t="s">
        <v>83</v>
      </c>
      <c r="AY223" s="157" t="s">
        <v>264</v>
      </c>
    </row>
    <row r="224" spans="2:65" s="1" customFormat="1" ht="16.5" customHeight="1">
      <c r="B224" s="136"/>
      <c r="C224" s="137" t="s">
        <v>437</v>
      </c>
      <c r="D224" s="137" t="s">
        <v>266</v>
      </c>
      <c r="E224" s="138" t="s">
        <v>1056</v>
      </c>
      <c r="F224" s="139" t="s">
        <v>1057</v>
      </c>
      <c r="G224" s="140" t="s">
        <v>341</v>
      </c>
      <c r="H224" s="141">
        <v>23.71</v>
      </c>
      <c r="I224" s="142"/>
      <c r="J224" s="143">
        <f>ROUND(I224*H224,2)</f>
        <v>0</v>
      </c>
      <c r="K224" s="139" t="s">
        <v>270</v>
      </c>
      <c r="L224" s="32"/>
      <c r="M224" s="144" t="s">
        <v>1</v>
      </c>
      <c r="N224" s="145" t="s">
        <v>42</v>
      </c>
      <c r="P224" s="146">
        <f>O224*H224</f>
        <v>0</v>
      </c>
      <c r="Q224" s="146">
        <v>4.0000000000000002E-4</v>
      </c>
      <c r="R224" s="146">
        <f>Q224*H224</f>
        <v>9.4840000000000011E-3</v>
      </c>
      <c r="S224" s="146">
        <v>0</v>
      </c>
      <c r="T224" s="147">
        <f>S224*H224</f>
        <v>0</v>
      </c>
      <c r="AR224" s="148" t="s">
        <v>366</v>
      </c>
      <c r="AT224" s="148" t="s">
        <v>266</v>
      </c>
      <c r="AU224" s="148" t="s">
        <v>89</v>
      </c>
      <c r="AY224" s="17" t="s">
        <v>264</v>
      </c>
      <c r="BE224" s="149">
        <f>IF(N224="základní",J224,0)</f>
        <v>0</v>
      </c>
      <c r="BF224" s="149">
        <f>IF(N224="snížená",J224,0)</f>
        <v>0</v>
      </c>
      <c r="BG224" s="149">
        <f>IF(N224="zákl. přenesená",J224,0)</f>
        <v>0</v>
      </c>
      <c r="BH224" s="149">
        <f>IF(N224="sníž. přenesená",J224,0)</f>
        <v>0</v>
      </c>
      <c r="BI224" s="149">
        <f>IF(N224="nulová",J224,0)</f>
        <v>0</v>
      </c>
      <c r="BJ224" s="17" t="s">
        <v>89</v>
      </c>
      <c r="BK224" s="149">
        <f>ROUND(I224*H224,2)</f>
        <v>0</v>
      </c>
      <c r="BL224" s="17" t="s">
        <v>366</v>
      </c>
      <c r="BM224" s="148" t="s">
        <v>3168</v>
      </c>
    </row>
    <row r="225" spans="2:65" s="1" customFormat="1" ht="11.25">
      <c r="B225" s="32"/>
      <c r="D225" s="150" t="s">
        <v>273</v>
      </c>
      <c r="F225" s="151" t="s">
        <v>1059</v>
      </c>
      <c r="I225" s="152"/>
      <c r="L225" s="32"/>
      <c r="M225" s="153"/>
      <c r="T225" s="56"/>
      <c r="AT225" s="17" t="s">
        <v>273</v>
      </c>
      <c r="AU225" s="17" t="s">
        <v>89</v>
      </c>
    </row>
    <row r="226" spans="2:65" s="1" customFormat="1" ht="24.2" customHeight="1">
      <c r="B226" s="136"/>
      <c r="C226" s="176" t="s">
        <v>442</v>
      </c>
      <c r="D226" s="176" t="s">
        <v>310</v>
      </c>
      <c r="E226" s="177" t="s">
        <v>1061</v>
      </c>
      <c r="F226" s="178" t="s">
        <v>1062</v>
      </c>
      <c r="G226" s="179" t="s">
        <v>341</v>
      </c>
      <c r="H226" s="180">
        <v>27.634</v>
      </c>
      <c r="I226" s="181"/>
      <c r="J226" s="182">
        <f>ROUND(I226*H226,2)</f>
        <v>0</v>
      </c>
      <c r="K226" s="178" t="s">
        <v>313</v>
      </c>
      <c r="L226" s="183"/>
      <c r="M226" s="184" t="s">
        <v>1</v>
      </c>
      <c r="N226" s="185" t="s">
        <v>42</v>
      </c>
      <c r="P226" s="146">
        <f>O226*H226</f>
        <v>0</v>
      </c>
      <c r="Q226" s="146">
        <v>5.4000000000000003E-3</v>
      </c>
      <c r="R226" s="146">
        <f>Q226*H226</f>
        <v>0.14922360000000001</v>
      </c>
      <c r="S226" s="146">
        <v>0</v>
      </c>
      <c r="T226" s="147">
        <f>S226*H226</f>
        <v>0</v>
      </c>
      <c r="AR226" s="148" t="s">
        <v>468</v>
      </c>
      <c r="AT226" s="148" t="s">
        <v>310</v>
      </c>
      <c r="AU226" s="148" t="s">
        <v>89</v>
      </c>
      <c r="AY226" s="17" t="s">
        <v>264</v>
      </c>
      <c r="BE226" s="149">
        <f>IF(N226="základní",J226,0)</f>
        <v>0</v>
      </c>
      <c r="BF226" s="149">
        <f>IF(N226="snížená",J226,0)</f>
        <v>0</v>
      </c>
      <c r="BG226" s="149">
        <f>IF(N226="zákl. přenesená",J226,0)</f>
        <v>0</v>
      </c>
      <c r="BH226" s="149">
        <f>IF(N226="sníž. přenesená",J226,0)</f>
        <v>0</v>
      </c>
      <c r="BI226" s="149">
        <f>IF(N226="nulová",J226,0)</f>
        <v>0</v>
      </c>
      <c r="BJ226" s="17" t="s">
        <v>89</v>
      </c>
      <c r="BK226" s="149">
        <f>ROUND(I226*H226,2)</f>
        <v>0</v>
      </c>
      <c r="BL226" s="17" t="s">
        <v>366</v>
      </c>
      <c r="BM226" s="148" t="s">
        <v>3169</v>
      </c>
    </row>
    <row r="227" spans="2:65" s="12" customFormat="1" ht="11.25">
      <c r="B227" s="156"/>
      <c r="D227" s="154" t="s">
        <v>277</v>
      </c>
      <c r="F227" s="158" t="s">
        <v>3170</v>
      </c>
      <c r="H227" s="159">
        <v>27.634</v>
      </c>
      <c r="I227" s="160"/>
      <c r="L227" s="156"/>
      <c r="M227" s="161"/>
      <c r="T227" s="162"/>
      <c r="AT227" s="157" t="s">
        <v>277</v>
      </c>
      <c r="AU227" s="157" t="s">
        <v>89</v>
      </c>
      <c r="AV227" s="12" t="s">
        <v>89</v>
      </c>
      <c r="AW227" s="12" t="s">
        <v>3</v>
      </c>
      <c r="AX227" s="12" t="s">
        <v>83</v>
      </c>
      <c r="AY227" s="157" t="s">
        <v>264</v>
      </c>
    </row>
    <row r="228" spans="2:65" s="1" customFormat="1" ht="21.75" customHeight="1">
      <c r="B228" s="136"/>
      <c r="C228" s="137" t="s">
        <v>447</v>
      </c>
      <c r="D228" s="137" t="s">
        <v>266</v>
      </c>
      <c r="E228" s="138" t="s">
        <v>3171</v>
      </c>
      <c r="F228" s="139" t="s">
        <v>3172</v>
      </c>
      <c r="G228" s="140" t="s">
        <v>319</v>
      </c>
      <c r="H228" s="141">
        <v>0.16700000000000001</v>
      </c>
      <c r="I228" s="142"/>
      <c r="J228" s="143">
        <f>ROUND(I228*H228,2)</f>
        <v>0</v>
      </c>
      <c r="K228" s="139" t="s">
        <v>270</v>
      </c>
      <c r="L228" s="32"/>
      <c r="M228" s="144" t="s">
        <v>1</v>
      </c>
      <c r="N228" s="145" t="s">
        <v>42</v>
      </c>
      <c r="P228" s="146">
        <f>O228*H228</f>
        <v>0</v>
      </c>
      <c r="Q228" s="146">
        <v>0</v>
      </c>
      <c r="R228" s="146">
        <f>Q228*H228</f>
        <v>0</v>
      </c>
      <c r="S228" s="146">
        <v>0</v>
      </c>
      <c r="T228" s="147">
        <f>S228*H228</f>
        <v>0</v>
      </c>
      <c r="AR228" s="148" t="s">
        <v>366</v>
      </c>
      <c r="AT228" s="148" t="s">
        <v>266</v>
      </c>
      <c r="AU228" s="148" t="s">
        <v>89</v>
      </c>
      <c r="AY228" s="17" t="s">
        <v>264</v>
      </c>
      <c r="BE228" s="149">
        <f>IF(N228="základní",J228,0)</f>
        <v>0</v>
      </c>
      <c r="BF228" s="149">
        <f>IF(N228="snížená",J228,0)</f>
        <v>0</v>
      </c>
      <c r="BG228" s="149">
        <f>IF(N228="zákl. přenesená",J228,0)</f>
        <v>0</v>
      </c>
      <c r="BH228" s="149">
        <f>IF(N228="sníž. přenesená",J228,0)</f>
        <v>0</v>
      </c>
      <c r="BI228" s="149">
        <f>IF(N228="nulová",J228,0)</f>
        <v>0</v>
      </c>
      <c r="BJ228" s="17" t="s">
        <v>89</v>
      </c>
      <c r="BK228" s="149">
        <f>ROUND(I228*H228,2)</f>
        <v>0</v>
      </c>
      <c r="BL228" s="17" t="s">
        <v>366</v>
      </c>
      <c r="BM228" s="148" t="s">
        <v>3173</v>
      </c>
    </row>
    <row r="229" spans="2:65" s="1" customFormat="1" ht="11.25">
      <c r="B229" s="32"/>
      <c r="D229" s="150" t="s">
        <v>273</v>
      </c>
      <c r="F229" s="151" t="s">
        <v>3174</v>
      </c>
      <c r="I229" s="152"/>
      <c r="L229" s="32"/>
      <c r="M229" s="153"/>
      <c r="T229" s="56"/>
      <c r="AT229" s="17" t="s">
        <v>273</v>
      </c>
      <c r="AU229" s="17" t="s">
        <v>89</v>
      </c>
    </row>
    <row r="230" spans="2:65" s="11" customFormat="1" ht="22.9" customHeight="1">
      <c r="B230" s="124"/>
      <c r="D230" s="125" t="s">
        <v>75</v>
      </c>
      <c r="E230" s="134" t="s">
        <v>1816</v>
      </c>
      <c r="F230" s="134" t="s">
        <v>1817</v>
      </c>
      <c r="I230" s="127"/>
      <c r="J230" s="135">
        <f>BK230</f>
        <v>0</v>
      </c>
      <c r="L230" s="124"/>
      <c r="M230" s="129"/>
      <c r="P230" s="130">
        <f>SUM(P231:P239)</f>
        <v>0</v>
      </c>
      <c r="R230" s="130">
        <f>SUM(R231:R239)</f>
        <v>2.8452000000000002E-2</v>
      </c>
      <c r="T230" s="131">
        <f>SUM(T231:T239)</f>
        <v>0</v>
      </c>
      <c r="AR230" s="125" t="s">
        <v>89</v>
      </c>
      <c r="AT230" s="132" t="s">
        <v>75</v>
      </c>
      <c r="AU230" s="132" t="s">
        <v>83</v>
      </c>
      <c r="AY230" s="125" t="s">
        <v>264</v>
      </c>
      <c r="BK230" s="133">
        <f>SUM(BK231:BK239)</f>
        <v>0</v>
      </c>
    </row>
    <row r="231" spans="2:65" s="1" customFormat="1" ht="16.5" customHeight="1">
      <c r="B231" s="136"/>
      <c r="C231" s="137" t="s">
        <v>452</v>
      </c>
      <c r="D231" s="137" t="s">
        <v>266</v>
      </c>
      <c r="E231" s="138" t="s">
        <v>3175</v>
      </c>
      <c r="F231" s="139" t="s">
        <v>3176</v>
      </c>
      <c r="G231" s="140" t="s">
        <v>341</v>
      </c>
      <c r="H231" s="141">
        <v>23.71</v>
      </c>
      <c r="I231" s="142"/>
      <c r="J231" s="143">
        <f>ROUND(I231*H231,2)</f>
        <v>0</v>
      </c>
      <c r="K231" s="139" t="s">
        <v>270</v>
      </c>
      <c r="L231" s="32"/>
      <c r="M231" s="144" t="s">
        <v>1</v>
      </c>
      <c r="N231" s="145" t="s">
        <v>42</v>
      </c>
      <c r="P231" s="146">
        <f>O231*H231</f>
        <v>0</v>
      </c>
      <c r="Q231" s="146">
        <v>2.5000000000000001E-4</v>
      </c>
      <c r="R231" s="146">
        <f>Q231*H231</f>
        <v>5.9275000000000005E-3</v>
      </c>
      <c r="S231" s="146">
        <v>0</v>
      </c>
      <c r="T231" s="147">
        <f>S231*H231</f>
        <v>0</v>
      </c>
      <c r="AR231" s="148" t="s">
        <v>366</v>
      </c>
      <c r="AT231" s="148" t="s">
        <v>266</v>
      </c>
      <c r="AU231" s="148" t="s">
        <v>89</v>
      </c>
      <c r="AY231" s="17" t="s">
        <v>264</v>
      </c>
      <c r="BE231" s="149">
        <f>IF(N231="základní",J231,0)</f>
        <v>0</v>
      </c>
      <c r="BF231" s="149">
        <f>IF(N231="snížená",J231,0)</f>
        <v>0</v>
      </c>
      <c r="BG231" s="149">
        <f>IF(N231="zákl. přenesená",J231,0)</f>
        <v>0</v>
      </c>
      <c r="BH231" s="149">
        <f>IF(N231="sníž. přenesená",J231,0)</f>
        <v>0</v>
      </c>
      <c r="BI231" s="149">
        <f>IF(N231="nulová",J231,0)</f>
        <v>0</v>
      </c>
      <c r="BJ231" s="17" t="s">
        <v>89</v>
      </c>
      <c r="BK231" s="149">
        <f>ROUND(I231*H231,2)</f>
        <v>0</v>
      </c>
      <c r="BL231" s="17" t="s">
        <v>366</v>
      </c>
      <c r="BM231" s="148" t="s">
        <v>3177</v>
      </c>
    </row>
    <row r="232" spans="2:65" s="1" customFormat="1" ht="11.25">
      <c r="B232" s="32"/>
      <c r="D232" s="150" t="s">
        <v>273</v>
      </c>
      <c r="F232" s="151" t="s">
        <v>3178</v>
      </c>
      <c r="I232" s="152"/>
      <c r="L232" s="32"/>
      <c r="M232" s="153"/>
      <c r="T232" s="56"/>
      <c r="AT232" s="17" t="s">
        <v>273</v>
      </c>
      <c r="AU232" s="17" t="s">
        <v>89</v>
      </c>
    </row>
    <row r="233" spans="2:65" s="12" customFormat="1" ht="11.25">
      <c r="B233" s="156"/>
      <c r="D233" s="154" t="s">
        <v>277</v>
      </c>
      <c r="E233" s="157" t="s">
        <v>1</v>
      </c>
      <c r="F233" s="158" t="s">
        <v>3159</v>
      </c>
      <c r="H233" s="159">
        <v>23.71</v>
      </c>
      <c r="I233" s="160"/>
      <c r="L233" s="156"/>
      <c r="M233" s="161"/>
      <c r="T233" s="162"/>
      <c r="AT233" s="157" t="s">
        <v>277</v>
      </c>
      <c r="AU233" s="157" t="s">
        <v>89</v>
      </c>
      <c r="AV233" s="12" t="s">
        <v>89</v>
      </c>
      <c r="AW233" s="12" t="s">
        <v>32</v>
      </c>
      <c r="AX233" s="12" t="s">
        <v>76</v>
      </c>
      <c r="AY233" s="157" t="s">
        <v>264</v>
      </c>
    </row>
    <row r="234" spans="2:65" s="13" customFormat="1" ht="11.25">
      <c r="B234" s="163"/>
      <c r="D234" s="154" t="s">
        <v>277</v>
      </c>
      <c r="E234" s="164" t="s">
        <v>1</v>
      </c>
      <c r="F234" s="165" t="s">
        <v>279</v>
      </c>
      <c r="H234" s="166">
        <v>23.71</v>
      </c>
      <c r="I234" s="167"/>
      <c r="L234" s="163"/>
      <c r="M234" s="168"/>
      <c r="T234" s="169"/>
      <c r="AT234" s="164" t="s">
        <v>277</v>
      </c>
      <c r="AU234" s="164" t="s">
        <v>89</v>
      </c>
      <c r="AV234" s="13" t="s">
        <v>271</v>
      </c>
      <c r="AW234" s="13" t="s">
        <v>32</v>
      </c>
      <c r="AX234" s="13" t="s">
        <v>83</v>
      </c>
      <c r="AY234" s="164" t="s">
        <v>264</v>
      </c>
    </row>
    <row r="235" spans="2:65" s="1" customFormat="1" ht="16.5" customHeight="1">
      <c r="B235" s="136"/>
      <c r="C235" s="137" t="s">
        <v>457</v>
      </c>
      <c r="D235" s="137" t="s">
        <v>266</v>
      </c>
      <c r="E235" s="138" t="s">
        <v>3179</v>
      </c>
      <c r="F235" s="139" t="s">
        <v>3180</v>
      </c>
      <c r="G235" s="140" t="s">
        <v>341</v>
      </c>
      <c r="H235" s="141">
        <v>23.71</v>
      </c>
      <c r="I235" s="142"/>
      <c r="J235" s="143">
        <f>ROUND(I235*H235,2)</f>
        <v>0</v>
      </c>
      <c r="K235" s="139" t="s">
        <v>270</v>
      </c>
      <c r="L235" s="32"/>
      <c r="M235" s="144" t="s">
        <v>1</v>
      </c>
      <c r="N235" s="145" t="s">
        <v>42</v>
      </c>
      <c r="P235" s="146">
        <f>O235*H235</f>
        <v>0</v>
      </c>
      <c r="Q235" s="146">
        <v>2.9E-4</v>
      </c>
      <c r="R235" s="146">
        <f>Q235*H235</f>
        <v>6.8758999999999999E-3</v>
      </c>
      <c r="S235" s="146">
        <v>0</v>
      </c>
      <c r="T235" s="147">
        <f>S235*H235</f>
        <v>0</v>
      </c>
      <c r="AR235" s="148" t="s">
        <v>366</v>
      </c>
      <c r="AT235" s="148" t="s">
        <v>266</v>
      </c>
      <c r="AU235" s="148" t="s">
        <v>89</v>
      </c>
      <c r="AY235" s="17" t="s">
        <v>264</v>
      </c>
      <c r="BE235" s="149">
        <f>IF(N235="základní",J235,0)</f>
        <v>0</v>
      </c>
      <c r="BF235" s="149">
        <f>IF(N235="snížená",J235,0)</f>
        <v>0</v>
      </c>
      <c r="BG235" s="149">
        <f>IF(N235="zákl. přenesená",J235,0)</f>
        <v>0</v>
      </c>
      <c r="BH235" s="149">
        <f>IF(N235="sníž. přenesená",J235,0)</f>
        <v>0</v>
      </c>
      <c r="BI235" s="149">
        <f>IF(N235="nulová",J235,0)</f>
        <v>0</v>
      </c>
      <c r="BJ235" s="17" t="s">
        <v>89</v>
      </c>
      <c r="BK235" s="149">
        <f>ROUND(I235*H235,2)</f>
        <v>0</v>
      </c>
      <c r="BL235" s="17" t="s">
        <v>366</v>
      </c>
      <c r="BM235" s="148" t="s">
        <v>3181</v>
      </c>
    </row>
    <row r="236" spans="2:65" s="1" customFormat="1" ht="11.25">
      <c r="B236" s="32"/>
      <c r="D236" s="150" t="s">
        <v>273</v>
      </c>
      <c r="F236" s="151" t="s">
        <v>3182</v>
      </c>
      <c r="I236" s="152"/>
      <c r="L236" s="32"/>
      <c r="M236" s="153"/>
      <c r="T236" s="56"/>
      <c r="AT236" s="17" t="s">
        <v>273</v>
      </c>
      <c r="AU236" s="17" t="s">
        <v>89</v>
      </c>
    </row>
    <row r="237" spans="2:65" s="12" customFormat="1" ht="11.25">
      <c r="B237" s="156"/>
      <c r="D237" s="154" t="s">
        <v>277</v>
      </c>
      <c r="E237" s="157" t="s">
        <v>1</v>
      </c>
      <c r="F237" s="158" t="s">
        <v>3159</v>
      </c>
      <c r="H237" s="159">
        <v>23.71</v>
      </c>
      <c r="I237" s="160"/>
      <c r="L237" s="156"/>
      <c r="M237" s="161"/>
      <c r="T237" s="162"/>
      <c r="AT237" s="157" t="s">
        <v>277</v>
      </c>
      <c r="AU237" s="157" t="s">
        <v>89</v>
      </c>
      <c r="AV237" s="12" t="s">
        <v>89</v>
      </c>
      <c r="AW237" s="12" t="s">
        <v>32</v>
      </c>
      <c r="AX237" s="12" t="s">
        <v>76</v>
      </c>
      <c r="AY237" s="157" t="s">
        <v>264</v>
      </c>
    </row>
    <row r="238" spans="2:65" s="13" customFormat="1" ht="11.25">
      <c r="B238" s="163"/>
      <c r="D238" s="154" t="s">
        <v>277</v>
      </c>
      <c r="E238" s="164" t="s">
        <v>1</v>
      </c>
      <c r="F238" s="165" t="s">
        <v>279</v>
      </c>
      <c r="H238" s="166">
        <v>23.71</v>
      </c>
      <c r="I238" s="167"/>
      <c r="L238" s="163"/>
      <c r="M238" s="168"/>
      <c r="T238" s="169"/>
      <c r="AT238" s="164" t="s">
        <v>277</v>
      </c>
      <c r="AU238" s="164" t="s">
        <v>89</v>
      </c>
      <c r="AV238" s="13" t="s">
        <v>271</v>
      </c>
      <c r="AW238" s="13" t="s">
        <v>32</v>
      </c>
      <c r="AX238" s="13" t="s">
        <v>83</v>
      </c>
      <c r="AY238" s="164" t="s">
        <v>264</v>
      </c>
    </row>
    <row r="239" spans="2:65" s="1" customFormat="1" ht="16.5" customHeight="1">
      <c r="B239" s="136"/>
      <c r="C239" s="137" t="s">
        <v>462</v>
      </c>
      <c r="D239" s="137" t="s">
        <v>266</v>
      </c>
      <c r="E239" s="138" t="s">
        <v>3183</v>
      </c>
      <c r="F239" s="139" t="s">
        <v>3184</v>
      </c>
      <c r="G239" s="140" t="s">
        <v>341</v>
      </c>
      <c r="H239" s="141">
        <v>23.71</v>
      </c>
      <c r="I239" s="142"/>
      <c r="J239" s="143">
        <f>ROUND(I239*H239,2)</f>
        <v>0</v>
      </c>
      <c r="K239" s="139" t="s">
        <v>313</v>
      </c>
      <c r="L239" s="32"/>
      <c r="M239" s="200" t="s">
        <v>1</v>
      </c>
      <c r="N239" s="201" t="s">
        <v>42</v>
      </c>
      <c r="O239" s="195"/>
      <c r="P239" s="202">
        <f>O239*H239</f>
        <v>0</v>
      </c>
      <c r="Q239" s="202">
        <v>6.6E-4</v>
      </c>
      <c r="R239" s="202">
        <f>Q239*H239</f>
        <v>1.5648600000000002E-2</v>
      </c>
      <c r="S239" s="202">
        <v>0</v>
      </c>
      <c r="T239" s="203">
        <f>S239*H239</f>
        <v>0</v>
      </c>
      <c r="AR239" s="148" t="s">
        <v>366</v>
      </c>
      <c r="AT239" s="148" t="s">
        <v>266</v>
      </c>
      <c r="AU239" s="148" t="s">
        <v>89</v>
      </c>
      <c r="AY239" s="17" t="s">
        <v>264</v>
      </c>
      <c r="BE239" s="149">
        <f>IF(N239="základní",J239,0)</f>
        <v>0</v>
      </c>
      <c r="BF239" s="149">
        <f>IF(N239="snížená",J239,0)</f>
        <v>0</v>
      </c>
      <c r="BG239" s="149">
        <f>IF(N239="zákl. přenesená",J239,0)</f>
        <v>0</v>
      </c>
      <c r="BH239" s="149">
        <f>IF(N239="sníž. přenesená",J239,0)</f>
        <v>0</v>
      </c>
      <c r="BI239" s="149">
        <f>IF(N239="nulová",J239,0)</f>
        <v>0</v>
      </c>
      <c r="BJ239" s="17" t="s">
        <v>89</v>
      </c>
      <c r="BK239" s="149">
        <f>ROUND(I239*H239,2)</f>
        <v>0</v>
      </c>
      <c r="BL239" s="17" t="s">
        <v>366</v>
      </c>
      <c r="BM239" s="148" t="s">
        <v>3185</v>
      </c>
    </row>
    <row r="240" spans="2:65" s="1" customFormat="1" ht="6.95" customHeight="1">
      <c r="B240" s="44"/>
      <c r="C240" s="45"/>
      <c r="D240" s="45"/>
      <c r="E240" s="45"/>
      <c r="F240" s="45"/>
      <c r="G240" s="45"/>
      <c r="H240" s="45"/>
      <c r="I240" s="45"/>
      <c r="J240" s="45"/>
      <c r="K240" s="45"/>
      <c r="L240" s="32"/>
    </row>
  </sheetData>
  <autoFilter ref="C129:K239" xr:uid="{00000000-0009-0000-0000-00000B000000}"/>
  <mergeCells count="12">
    <mergeCell ref="E122:H122"/>
    <mergeCell ref="L2:V2"/>
    <mergeCell ref="E85:H85"/>
    <mergeCell ref="E87:H87"/>
    <mergeCell ref="E89:H89"/>
    <mergeCell ref="E118:H118"/>
    <mergeCell ref="E120:H120"/>
    <mergeCell ref="E7:H7"/>
    <mergeCell ref="E9:H9"/>
    <mergeCell ref="E11:H11"/>
    <mergeCell ref="E20:H20"/>
    <mergeCell ref="E29:H29"/>
  </mergeCells>
  <hyperlinks>
    <hyperlink ref="F134" r:id="rId1" xr:uid="{00000000-0004-0000-0B00-000000000000}"/>
    <hyperlink ref="F138" r:id="rId2" xr:uid="{00000000-0004-0000-0B00-000001000000}"/>
    <hyperlink ref="F142" r:id="rId3" xr:uid="{00000000-0004-0000-0B00-000002000000}"/>
    <hyperlink ref="F147" r:id="rId4" xr:uid="{00000000-0004-0000-0B00-000003000000}"/>
    <hyperlink ref="F150" r:id="rId5" xr:uid="{00000000-0004-0000-0B00-000004000000}"/>
    <hyperlink ref="F153" r:id="rId6" xr:uid="{00000000-0004-0000-0B00-000005000000}"/>
    <hyperlink ref="F155" r:id="rId7" xr:uid="{00000000-0004-0000-0B00-000006000000}"/>
    <hyperlink ref="F159" r:id="rId8" xr:uid="{00000000-0004-0000-0B00-000007000000}"/>
    <hyperlink ref="F166" r:id="rId9" xr:uid="{00000000-0004-0000-0B00-000008000000}"/>
    <hyperlink ref="F170" r:id="rId10" xr:uid="{00000000-0004-0000-0B00-000009000000}"/>
    <hyperlink ref="F174" r:id="rId11" xr:uid="{00000000-0004-0000-0B00-00000A000000}"/>
    <hyperlink ref="F178" r:id="rId12" xr:uid="{00000000-0004-0000-0B00-00000B000000}"/>
    <hyperlink ref="F180" r:id="rId13" xr:uid="{00000000-0004-0000-0B00-00000C000000}"/>
    <hyperlink ref="F184" r:id="rId14" xr:uid="{00000000-0004-0000-0B00-00000D000000}"/>
    <hyperlink ref="F188" r:id="rId15" xr:uid="{00000000-0004-0000-0B00-00000E000000}"/>
    <hyperlink ref="F192" r:id="rId16" xr:uid="{00000000-0004-0000-0B00-00000F000000}"/>
    <hyperlink ref="F194" r:id="rId17" xr:uid="{00000000-0004-0000-0B00-000010000000}"/>
    <hyperlink ref="F209" r:id="rId18" xr:uid="{00000000-0004-0000-0B00-000011000000}"/>
    <hyperlink ref="F213" r:id="rId19" xr:uid="{00000000-0004-0000-0B00-000012000000}"/>
    <hyperlink ref="F216" r:id="rId20" xr:uid="{00000000-0004-0000-0B00-000013000000}"/>
    <hyperlink ref="F220" r:id="rId21" xr:uid="{00000000-0004-0000-0B00-000014000000}"/>
    <hyperlink ref="F225" r:id="rId22" xr:uid="{00000000-0004-0000-0B00-000015000000}"/>
    <hyperlink ref="F229" r:id="rId23" xr:uid="{00000000-0004-0000-0B00-000016000000}"/>
    <hyperlink ref="F232" r:id="rId24" xr:uid="{00000000-0004-0000-0B00-000017000000}"/>
    <hyperlink ref="F236" r:id="rId25" xr:uid="{00000000-0004-0000-0B00-000018000000}"/>
  </hyperlinks>
  <pageMargins left="0.39374999999999999" right="0.39374999999999999" top="0.39374999999999999" bottom="0.39374999999999999" header="0" footer="0"/>
  <pageSetup paperSize="9" fitToHeight="100" orientation="landscape" blackAndWhite="1"/>
  <headerFooter>
    <oddFooter>&amp;CStrana &amp;P z &amp;N</oddFooter>
  </headerFooter>
  <drawing r:id="rId26"/>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B2:BM550"/>
  <sheetViews>
    <sheetView showGridLines="0" workbookViewId="0"/>
  </sheetViews>
  <sheetFormatPr defaultRowHeight="15"/>
  <cols>
    <col min="1" max="1" width="8.33203125" customWidth="1"/>
    <col min="2" max="2" width="1.1640625" customWidth="1"/>
    <col min="3" max="3" width="4.1640625" customWidth="1"/>
    <col min="4" max="4" width="4.33203125" customWidth="1"/>
    <col min="5" max="5" width="17.1640625" customWidth="1"/>
    <col min="6" max="6" width="100.83203125" customWidth="1"/>
    <col min="7" max="7" width="7.5" customWidth="1"/>
    <col min="8" max="8" width="14" customWidth="1"/>
    <col min="9" max="9" width="15.83203125" customWidth="1"/>
    <col min="10" max="11" width="22.33203125"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50000000000003" customHeight="1">
      <c r="L2" s="223" t="s">
        <v>5</v>
      </c>
      <c r="M2" s="208"/>
      <c r="N2" s="208"/>
      <c r="O2" s="208"/>
      <c r="P2" s="208"/>
      <c r="Q2" s="208"/>
      <c r="R2" s="208"/>
      <c r="S2" s="208"/>
      <c r="T2" s="208"/>
      <c r="U2" s="208"/>
      <c r="V2" s="208"/>
      <c r="AT2" s="17" t="s">
        <v>127</v>
      </c>
    </row>
    <row r="3" spans="2:46" ht="6.95" customHeight="1">
      <c r="B3" s="18"/>
      <c r="C3" s="19"/>
      <c r="D3" s="19"/>
      <c r="E3" s="19"/>
      <c r="F3" s="19"/>
      <c r="G3" s="19"/>
      <c r="H3" s="19"/>
      <c r="I3" s="19"/>
      <c r="J3" s="19"/>
      <c r="K3" s="19"/>
      <c r="L3" s="20"/>
      <c r="AT3" s="17" t="s">
        <v>83</v>
      </c>
    </row>
    <row r="4" spans="2:46" ht="24.95" customHeight="1">
      <c r="B4" s="20"/>
      <c r="D4" s="21" t="s">
        <v>212</v>
      </c>
      <c r="L4" s="20"/>
      <c r="M4" s="93" t="s">
        <v>10</v>
      </c>
      <c r="AT4" s="17" t="s">
        <v>3</v>
      </c>
    </row>
    <row r="5" spans="2:46" ht="6.95" customHeight="1">
      <c r="B5" s="20"/>
      <c r="L5" s="20"/>
    </row>
    <row r="6" spans="2:46" ht="12" customHeight="1">
      <c r="B6" s="20"/>
      <c r="D6" s="27" t="s">
        <v>16</v>
      </c>
      <c r="L6" s="20"/>
    </row>
    <row r="7" spans="2:46" ht="16.5" customHeight="1">
      <c r="B7" s="20"/>
      <c r="E7" s="248" t="str">
        <f>'Rekapitulace stavby'!K6</f>
        <v>Transformace domova Černovice – Lidmaň V. – Černovice</v>
      </c>
      <c r="F7" s="249"/>
      <c r="G7" s="249"/>
      <c r="H7" s="249"/>
      <c r="L7" s="20"/>
    </row>
    <row r="8" spans="2:46" ht="12.75">
      <c r="B8" s="20"/>
      <c r="D8" s="27" t="s">
        <v>213</v>
      </c>
      <c r="L8" s="20"/>
    </row>
    <row r="9" spans="2:46" ht="16.5" customHeight="1">
      <c r="B9" s="20"/>
      <c r="E9" s="248" t="s">
        <v>3089</v>
      </c>
      <c r="F9" s="208"/>
      <c r="G9" s="208"/>
      <c r="H9" s="208"/>
      <c r="L9" s="20"/>
    </row>
    <row r="10" spans="2:46" ht="12" customHeight="1">
      <c r="B10" s="20"/>
      <c r="D10" s="27" t="s">
        <v>215</v>
      </c>
      <c r="L10" s="20"/>
    </row>
    <row r="11" spans="2:46" s="1" customFormat="1" ht="16.5" customHeight="1">
      <c r="B11" s="32"/>
      <c r="E11" s="243" t="s">
        <v>1908</v>
      </c>
      <c r="F11" s="250"/>
      <c r="G11" s="250"/>
      <c r="H11" s="250"/>
      <c r="L11" s="32"/>
    </row>
    <row r="12" spans="2:46" s="1" customFormat="1" ht="12" customHeight="1">
      <c r="B12" s="32"/>
      <c r="D12" s="27" t="s">
        <v>1909</v>
      </c>
      <c r="L12" s="32"/>
    </row>
    <row r="13" spans="2:46" s="1" customFormat="1" ht="16.5" customHeight="1">
      <c r="B13" s="32"/>
      <c r="E13" s="230" t="s">
        <v>3186</v>
      </c>
      <c r="F13" s="250"/>
      <c r="G13" s="250"/>
      <c r="H13" s="250"/>
      <c r="L13" s="32"/>
    </row>
    <row r="14" spans="2:46" s="1" customFormat="1" ht="11.25">
      <c r="B14" s="32"/>
      <c r="L14" s="32"/>
    </row>
    <row r="15" spans="2:46" s="1" customFormat="1" ht="12" customHeight="1">
      <c r="B15" s="32"/>
      <c r="D15" s="27" t="s">
        <v>18</v>
      </c>
      <c r="F15" s="25" t="s">
        <v>1</v>
      </c>
      <c r="I15" s="27" t="s">
        <v>19</v>
      </c>
      <c r="J15" s="25" t="s">
        <v>1</v>
      </c>
      <c r="L15" s="32"/>
    </row>
    <row r="16" spans="2:46" s="1" customFormat="1" ht="12" customHeight="1">
      <c r="B16" s="32"/>
      <c r="D16" s="27" t="s">
        <v>20</v>
      </c>
      <c r="F16" s="25" t="s">
        <v>1911</v>
      </c>
      <c r="I16" s="27" t="s">
        <v>22</v>
      </c>
      <c r="J16" s="52" t="str">
        <f>'Rekapitulace stavby'!AN8</f>
        <v>10. 12. 2025</v>
      </c>
      <c r="L16" s="32"/>
    </row>
    <row r="17" spans="2:12" s="1" customFormat="1" ht="10.9" customHeight="1">
      <c r="B17" s="32"/>
      <c r="L17" s="32"/>
    </row>
    <row r="18" spans="2:12" s="1" customFormat="1" ht="12" customHeight="1">
      <c r="B18" s="32"/>
      <c r="D18" s="27" t="s">
        <v>24</v>
      </c>
      <c r="I18" s="27" t="s">
        <v>25</v>
      </c>
      <c r="J18" s="25" t="s">
        <v>1</v>
      </c>
      <c r="L18" s="32"/>
    </row>
    <row r="19" spans="2:12" s="1" customFormat="1" ht="18" customHeight="1">
      <c r="B19" s="32"/>
      <c r="E19" s="25" t="s">
        <v>1912</v>
      </c>
      <c r="I19" s="27" t="s">
        <v>27</v>
      </c>
      <c r="J19" s="25" t="s">
        <v>1</v>
      </c>
      <c r="L19" s="32"/>
    </row>
    <row r="20" spans="2:12" s="1" customFormat="1" ht="6.95" customHeight="1">
      <c r="B20" s="32"/>
      <c r="L20" s="32"/>
    </row>
    <row r="21" spans="2:12" s="1" customFormat="1" ht="12" customHeight="1">
      <c r="B21" s="32"/>
      <c r="D21" s="27" t="s">
        <v>28</v>
      </c>
      <c r="I21" s="27" t="s">
        <v>25</v>
      </c>
      <c r="J21" s="28" t="str">
        <f>'Rekapitulace stavby'!AN13</f>
        <v>Vyplň údaj</v>
      </c>
      <c r="L21" s="32"/>
    </row>
    <row r="22" spans="2:12" s="1" customFormat="1" ht="18" customHeight="1">
      <c r="B22" s="32"/>
      <c r="E22" s="251" t="str">
        <f>'Rekapitulace stavby'!E14</f>
        <v>Vyplň údaj</v>
      </c>
      <c r="F22" s="207"/>
      <c r="G22" s="207"/>
      <c r="H22" s="207"/>
      <c r="I22" s="27" t="s">
        <v>27</v>
      </c>
      <c r="J22" s="28" t="str">
        <f>'Rekapitulace stavby'!AN14</f>
        <v>Vyplň údaj</v>
      </c>
      <c r="L22" s="32"/>
    </row>
    <row r="23" spans="2:12" s="1" customFormat="1" ht="6.95" customHeight="1">
      <c r="B23" s="32"/>
      <c r="L23" s="32"/>
    </row>
    <row r="24" spans="2:12" s="1" customFormat="1" ht="12" customHeight="1">
      <c r="B24" s="32"/>
      <c r="D24" s="27" t="s">
        <v>30</v>
      </c>
      <c r="I24" s="27" t="s">
        <v>25</v>
      </c>
      <c r="J24" s="25" t="s">
        <v>1</v>
      </c>
      <c r="L24" s="32"/>
    </row>
    <row r="25" spans="2:12" s="1" customFormat="1" ht="18" customHeight="1">
      <c r="B25" s="32"/>
      <c r="E25" s="25" t="s">
        <v>31</v>
      </c>
      <c r="I25" s="27" t="s">
        <v>27</v>
      </c>
      <c r="J25" s="25" t="s">
        <v>1</v>
      </c>
      <c r="L25" s="32"/>
    </row>
    <row r="26" spans="2:12" s="1" customFormat="1" ht="6.95" customHeight="1">
      <c r="B26" s="32"/>
      <c r="L26" s="32"/>
    </row>
    <row r="27" spans="2:12" s="1" customFormat="1" ht="12" customHeight="1">
      <c r="B27" s="32"/>
      <c r="D27" s="27" t="s">
        <v>33</v>
      </c>
      <c r="I27" s="27" t="s">
        <v>25</v>
      </c>
      <c r="J27" s="25" t="s">
        <v>1</v>
      </c>
      <c r="L27" s="32"/>
    </row>
    <row r="28" spans="2:12" s="1" customFormat="1" ht="18" customHeight="1">
      <c r="B28" s="32"/>
      <c r="E28" s="25" t="s">
        <v>1913</v>
      </c>
      <c r="I28" s="27" t="s">
        <v>27</v>
      </c>
      <c r="J28" s="25" t="s">
        <v>1</v>
      </c>
      <c r="L28" s="32"/>
    </row>
    <row r="29" spans="2:12" s="1" customFormat="1" ht="6.95" customHeight="1">
      <c r="B29" s="32"/>
      <c r="L29" s="32"/>
    </row>
    <row r="30" spans="2:12" s="1" customFormat="1" ht="12" customHeight="1">
      <c r="B30" s="32"/>
      <c r="D30" s="27" t="s">
        <v>34</v>
      </c>
      <c r="L30" s="32"/>
    </row>
    <row r="31" spans="2:12" s="7" customFormat="1" ht="16.5" customHeight="1">
      <c r="B31" s="94"/>
      <c r="E31" s="212" t="s">
        <v>1</v>
      </c>
      <c r="F31" s="212"/>
      <c r="G31" s="212"/>
      <c r="H31" s="212"/>
      <c r="L31" s="94"/>
    </row>
    <row r="32" spans="2:12" s="1" customFormat="1" ht="6.95" customHeight="1">
      <c r="B32" s="32"/>
      <c r="L32" s="32"/>
    </row>
    <row r="33" spans="2:12" s="1" customFormat="1" ht="6.95" customHeight="1">
      <c r="B33" s="32"/>
      <c r="D33" s="53"/>
      <c r="E33" s="53"/>
      <c r="F33" s="53"/>
      <c r="G33" s="53"/>
      <c r="H33" s="53"/>
      <c r="I33" s="53"/>
      <c r="J33" s="53"/>
      <c r="K33" s="53"/>
      <c r="L33" s="32"/>
    </row>
    <row r="34" spans="2:12" s="1" customFormat="1" ht="25.35" customHeight="1">
      <c r="B34" s="32"/>
      <c r="D34" s="95" t="s">
        <v>36</v>
      </c>
      <c r="J34" s="66">
        <f>ROUND(J139, 2)</f>
        <v>0</v>
      </c>
      <c r="L34" s="32"/>
    </row>
    <row r="35" spans="2:12" s="1" customFormat="1" ht="6.95" customHeight="1">
      <c r="B35" s="32"/>
      <c r="D35" s="53"/>
      <c r="E35" s="53"/>
      <c r="F35" s="53"/>
      <c r="G35" s="53"/>
      <c r="H35" s="53"/>
      <c r="I35" s="53"/>
      <c r="J35" s="53"/>
      <c r="K35" s="53"/>
      <c r="L35" s="32"/>
    </row>
    <row r="36" spans="2:12" s="1" customFormat="1" ht="14.45" customHeight="1">
      <c r="B36" s="32"/>
      <c r="F36" s="35" t="s">
        <v>38</v>
      </c>
      <c r="I36" s="35" t="s">
        <v>37</v>
      </c>
      <c r="J36" s="35" t="s">
        <v>39</v>
      </c>
      <c r="L36" s="32"/>
    </row>
    <row r="37" spans="2:12" s="1" customFormat="1" ht="14.45" customHeight="1">
      <c r="B37" s="32"/>
      <c r="D37" s="55" t="s">
        <v>40</v>
      </c>
      <c r="E37" s="27" t="s">
        <v>41</v>
      </c>
      <c r="F37" s="86">
        <f>ROUND((SUM(BE139:BE549)),  2)</f>
        <v>0</v>
      </c>
      <c r="I37" s="96">
        <v>0.21</v>
      </c>
      <c r="J37" s="86">
        <f>ROUND(((SUM(BE139:BE549))*I37),  2)</f>
        <v>0</v>
      </c>
      <c r="L37" s="32"/>
    </row>
    <row r="38" spans="2:12" s="1" customFormat="1" ht="14.45" customHeight="1">
      <c r="B38" s="32"/>
      <c r="E38" s="27" t="s">
        <v>42</v>
      </c>
      <c r="F38" s="86">
        <f>ROUND((SUM(BF139:BF549)),  2)</f>
        <v>0</v>
      </c>
      <c r="I38" s="96">
        <v>0.12</v>
      </c>
      <c r="J38" s="86">
        <f>ROUND(((SUM(BF139:BF549))*I38),  2)</f>
        <v>0</v>
      </c>
      <c r="L38" s="32"/>
    </row>
    <row r="39" spans="2:12" s="1" customFormat="1" ht="14.45" hidden="1" customHeight="1">
      <c r="B39" s="32"/>
      <c r="E39" s="27" t="s">
        <v>43</v>
      </c>
      <c r="F39" s="86">
        <f>ROUND((SUM(BG139:BG549)),  2)</f>
        <v>0</v>
      </c>
      <c r="I39" s="96">
        <v>0.21</v>
      </c>
      <c r="J39" s="86">
        <f>0</f>
        <v>0</v>
      </c>
      <c r="L39" s="32"/>
    </row>
    <row r="40" spans="2:12" s="1" customFormat="1" ht="14.45" hidden="1" customHeight="1">
      <c r="B40" s="32"/>
      <c r="E40" s="27" t="s">
        <v>44</v>
      </c>
      <c r="F40" s="86">
        <f>ROUND((SUM(BH139:BH549)),  2)</f>
        <v>0</v>
      </c>
      <c r="I40" s="96">
        <v>0.12</v>
      </c>
      <c r="J40" s="86">
        <f>0</f>
        <v>0</v>
      </c>
      <c r="L40" s="32"/>
    </row>
    <row r="41" spans="2:12" s="1" customFormat="1" ht="14.45" hidden="1" customHeight="1">
      <c r="B41" s="32"/>
      <c r="E41" s="27" t="s">
        <v>45</v>
      </c>
      <c r="F41" s="86">
        <f>ROUND((SUM(BI139:BI549)),  2)</f>
        <v>0</v>
      </c>
      <c r="I41" s="96">
        <v>0</v>
      </c>
      <c r="J41" s="86">
        <f>0</f>
        <v>0</v>
      </c>
      <c r="L41" s="32"/>
    </row>
    <row r="42" spans="2:12" s="1" customFormat="1" ht="6.95" customHeight="1">
      <c r="B42" s="32"/>
      <c r="L42" s="32"/>
    </row>
    <row r="43" spans="2:12" s="1" customFormat="1" ht="25.35" customHeight="1">
      <c r="B43" s="32"/>
      <c r="C43" s="97"/>
      <c r="D43" s="98" t="s">
        <v>46</v>
      </c>
      <c r="E43" s="57"/>
      <c r="F43" s="57"/>
      <c r="G43" s="99" t="s">
        <v>47</v>
      </c>
      <c r="H43" s="100" t="s">
        <v>48</v>
      </c>
      <c r="I43" s="57"/>
      <c r="J43" s="101">
        <f>SUM(J34:J41)</f>
        <v>0</v>
      </c>
      <c r="K43" s="102"/>
      <c r="L43" s="32"/>
    </row>
    <row r="44" spans="2:12" s="1" customFormat="1" ht="14.45" customHeight="1">
      <c r="B44" s="32"/>
      <c r="L44" s="32"/>
    </row>
    <row r="45" spans="2:12" ht="14.45" customHeight="1">
      <c r="B45" s="20"/>
      <c r="L45" s="20"/>
    </row>
    <row r="46" spans="2:12" ht="14.45" customHeight="1">
      <c r="B46" s="20"/>
      <c r="L46" s="20"/>
    </row>
    <row r="47" spans="2:12" ht="14.45" customHeight="1">
      <c r="B47" s="20"/>
      <c r="L47" s="20"/>
    </row>
    <row r="48" spans="2:12" ht="14.45" customHeight="1">
      <c r="B48" s="20"/>
      <c r="L48" s="20"/>
    </row>
    <row r="49" spans="2:12" ht="14.45" customHeight="1">
      <c r="B49" s="20"/>
      <c r="L49" s="20"/>
    </row>
    <row r="50" spans="2:12" s="1" customFormat="1" ht="14.45" customHeight="1">
      <c r="B50" s="32"/>
      <c r="D50" s="41" t="s">
        <v>49</v>
      </c>
      <c r="E50" s="42"/>
      <c r="F50" s="42"/>
      <c r="G50" s="41" t="s">
        <v>50</v>
      </c>
      <c r="H50" s="42"/>
      <c r="I50" s="42"/>
      <c r="J50" s="42"/>
      <c r="K50" s="42"/>
      <c r="L50" s="32"/>
    </row>
    <row r="51" spans="2:12" ht="11.25">
      <c r="B51" s="20"/>
      <c r="L51" s="20"/>
    </row>
    <row r="52" spans="2:12" ht="11.25">
      <c r="B52" s="20"/>
      <c r="L52" s="20"/>
    </row>
    <row r="53" spans="2:12" ht="11.25">
      <c r="B53" s="20"/>
      <c r="L53" s="20"/>
    </row>
    <row r="54" spans="2:12" ht="11.25">
      <c r="B54" s="20"/>
      <c r="L54" s="20"/>
    </row>
    <row r="55" spans="2:12" ht="11.25">
      <c r="B55" s="20"/>
      <c r="L55" s="20"/>
    </row>
    <row r="56" spans="2:12" ht="11.25">
      <c r="B56" s="20"/>
      <c r="L56" s="20"/>
    </row>
    <row r="57" spans="2:12" ht="11.25">
      <c r="B57" s="20"/>
      <c r="L57" s="20"/>
    </row>
    <row r="58" spans="2:12" ht="11.25">
      <c r="B58" s="20"/>
      <c r="L58" s="20"/>
    </row>
    <row r="59" spans="2:12" ht="11.25">
      <c r="B59" s="20"/>
      <c r="L59" s="20"/>
    </row>
    <row r="60" spans="2:12" ht="11.25">
      <c r="B60" s="20"/>
      <c r="L60" s="20"/>
    </row>
    <row r="61" spans="2:12" s="1" customFormat="1" ht="12.75">
      <c r="B61" s="32"/>
      <c r="D61" s="43" t="s">
        <v>51</v>
      </c>
      <c r="E61" s="34"/>
      <c r="F61" s="103" t="s">
        <v>52</v>
      </c>
      <c r="G61" s="43" t="s">
        <v>51</v>
      </c>
      <c r="H61" s="34"/>
      <c r="I61" s="34"/>
      <c r="J61" s="104" t="s">
        <v>52</v>
      </c>
      <c r="K61" s="34"/>
      <c r="L61" s="32"/>
    </row>
    <row r="62" spans="2:12" ht="11.25">
      <c r="B62" s="20"/>
      <c r="L62" s="20"/>
    </row>
    <row r="63" spans="2:12" ht="11.25">
      <c r="B63" s="20"/>
      <c r="L63" s="20"/>
    </row>
    <row r="64" spans="2:12" ht="11.25">
      <c r="B64" s="20"/>
      <c r="L64" s="20"/>
    </row>
    <row r="65" spans="2:12" s="1" customFormat="1" ht="12.75">
      <c r="B65" s="32"/>
      <c r="D65" s="41" t="s">
        <v>53</v>
      </c>
      <c r="E65" s="42"/>
      <c r="F65" s="42"/>
      <c r="G65" s="41" t="s">
        <v>54</v>
      </c>
      <c r="H65" s="42"/>
      <c r="I65" s="42"/>
      <c r="J65" s="42"/>
      <c r="K65" s="42"/>
      <c r="L65" s="32"/>
    </row>
    <row r="66" spans="2:12" ht="11.25">
      <c r="B66" s="20"/>
      <c r="L66" s="20"/>
    </row>
    <row r="67" spans="2:12" ht="11.25">
      <c r="B67" s="20"/>
      <c r="L67" s="20"/>
    </row>
    <row r="68" spans="2:12" ht="11.25">
      <c r="B68" s="20"/>
      <c r="L68" s="20"/>
    </row>
    <row r="69" spans="2:12" ht="11.25">
      <c r="B69" s="20"/>
      <c r="L69" s="20"/>
    </row>
    <row r="70" spans="2:12" ht="11.25">
      <c r="B70" s="20"/>
      <c r="L70" s="20"/>
    </row>
    <row r="71" spans="2:12" ht="11.25">
      <c r="B71" s="20"/>
      <c r="L71" s="20"/>
    </row>
    <row r="72" spans="2:12" ht="11.25">
      <c r="B72" s="20"/>
      <c r="L72" s="20"/>
    </row>
    <row r="73" spans="2:12" ht="11.25">
      <c r="B73" s="20"/>
      <c r="L73" s="20"/>
    </row>
    <row r="74" spans="2:12" ht="11.25">
      <c r="B74" s="20"/>
      <c r="L74" s="20"/>
    </row>
    <row r="75" spans="2:12" ht="11.25">
      <c r="B75" s="20"/>
      <c r="L75" s="20"/>
    </row>
    <row r="76" spans="2:12" s="1" customFormat="1" ht="12.75">
      <c r="B76" s="32"/>
      <c r="D76" s="43" t="s">
        <v>51</v>
      </c>
      <c r="E76" s="34"/>
      <c r="F76" s="103" t="s">
        <v>52</v>
      </c>
      <c r="G76" s="43" t="s">
        <v>51</v>
      </c>
      <c r="H76" s="34"/>
      <c r="I76" s="34"/>
      <c r="J76" s="104" t="s">
        <v>52</v>
      </c>
      <c r="K76" s="34"/>
      <c r="L76" s="32"/>
    </row>
    <row r="77" spans="2:12" s="1" customFormat="1" ht="14.45" customHeight="1">
      <c r="B77" s="44"/>
      <c r="C77" s="45"/>
      <c r="D77" s="45"/>
      <c r="E77" s="45"/>
      <c r="F77" s="45"/>
      <c r="G77" s="45"/>
      <c r="H77" s="45"/>
      <c r="I77" s="45"/>
      <c r="J77" s="45"/>
      <c r="K77" s="45"/>
      <c r="L77" s="32"/>
    </row>
    <row r="81" spans="2:12" s="1" customFormat="1" ht="6.95" customHeight="1">
      <c r="B81" s="46"/>
      <c r="C81" s="47"/>
      <c r="D81" s="47"/>
      <c r="E81" s="47"/>
      <c r="F81" s="47"/>
      <c r="G81" s="47"/>
      <c r="H81" s="47"/>
      <c r="I81" s="47"/>
      <c r="J81" s="47"/>
      <c r="K81" s="47"/>
      <c r="L81" s="32"/>
    </row>
    <row r="82" spans="2:12" s="1" customFormat="1" ht="24.95" customHeight="1">
      <c r="B82" s="32"/>
      <c r="C82" s="21" t="s">
        <v>217</v>
      </c>
      <c r="L82" s="32"/>
    </row>
    <row r="83" spans="2:12" s="1" customFormat="1" ht="6.95" customHeight="1">
      <c r="B83" s="32"/>
      <c r="L83" s="32"/>
    </row>
    <row r="84" spans="2:12" s="1" customFormat="1" ht="12" customHeight="1">
      <c r="B84" s="32"/>
      <c r="C84" s="27" t="s">
        <v>16</v>
      </c>
      <c r="L84" s="32"/>
    </row>
    <row r="85" spans="2:12" s="1" customFormat="1" ht="16.5" customHeight="1">
      <c r="B85" s="32"/>
      <c r="E85" s="248" t="str">
        <f>E7</f>
        <v>Transformace domova Černovice – Lidmaň V. – Černovice</v>
      </c>
      <c r="F85" s="249"/>
      <c r="G85" s="249"/>
      <c r="H85" s="249"/>
      <c r="L85" s="32"/>
    </row>
    <row r="86" spans="2:12" ht="12" customHeight="1">
      <c r="B86" s="20"/>
      <c r="C86" s="27" t="s">
        <v>213</v>
      </c>
      <c r="L86" s="20"/>
    </row>
    <row r="87" spans="2:12" ht="16.5" customHeight="1">
      <c r="B87" s="20"/>
      <c r="E87" s="248" t="s">
        <v>3089</v>
      </c>
      <c r="F87" s="208"/>
      <c r="G87" s="208"/>
      <c r="H87" s="208"/>
      <c r="L87" s="20"/>
    </row>
    <row r="88" spans="2:12" ht="12" customHeight="1">
      <c r="B88" s="20"/>
      <c r="C88" s="27" t="s">
        <v>215</v>
      </c>
      <c r="L88" s="20"/>
    </row>
    <row r="89" spans="2:12" s="1" customFormat="1" ht="16.5" customHeight="1">
      <c r="B89" s="32"/>
      <c r="E89" s="243" t="s">
        <v>1908</v>
      </c>
      <c r="F89" s="250"/>
      <c r="G89" s="250"/>
      <c r="H89" s="250"/>
      <c r="L89" s="32"/>
    </row>
    <row r="90" spans="2:12" s="1" customFormat="1" ht="12" customHeight="1">
      <c r="B90" s="32"/>
      <c r="C90" s="27" t="s">
        <v>1909</v>
      </c>
      <c r="L90" s="32"/>
    </row>
    <row r="91" spans="2:12" s="1" customFormat="1" ht="16.5" customHeight="1">
      <c r="B91" s="32"/>
      <c r="E91" s="230" t="str">
        <f>E13</f>
        <v>SO 02.D.1.2.A - ZDRAVOTNĚ TECHNICKÉ INSTALACE</v>
      </c>
      <c r="F91" s="250"/>
      <c r="G91" s="250"/>
      <c r="H91" s="250"/>
      <c r="L91" s="32"/>
    </row>
    <row r="92" spans="2:12" s="1" customFormat="1" ht="6.95" customHeight="1">
      <c r="B92" s="32"/>
      <c r="L92" s="32"/>
    </row>
    <row r="93" spans="2:12" s="1" customFormat="1" ht="12" customHeight="1">
      <c r="B93" s="32"/>
      <c r="C93" s="27" t="s">
        <v>20</v>
      </c>
      <c r="F93" s="25" t="str">
        <f>F16</f>
        <v>Černovice</v>
      </c>
      <c r="I93" s="27" t="s">
        <v>22</v>
      </c>
      <c r="J93" s="52" t="str">
        <f>IF(J16="","",J16)</f>
        <v>10. 12. 2025</v>
      </c>
      <c r="L93" s="32"/>
    </row>
    <row r="94" spans="2:12" s="1" customFormat="1" ht="6.95" customHeight="1">
      <c r="B94" s="32"/>
      <c r="L94" s="32"/>
    </row>
    <row r="95" spans="2:12" s="1" customFormat="1" ht="25.7" customHeight="1">
      <c r="B95" s="32"/>
      <c r="C95" s="27" t="s">
        <v>24</v>
      </c>
      <c r="F95" s="25" t="str">
        <f>E19</f>
        <v>KRAJ VYSOČINA</v>
      </c>
      <c r="I95" s="27" t="s">
        <v>30</v>
      </c>
      <c r="J95" s="30" t="str">
        <f>E25</f>
        <v>ARPIK OSTRAVA s.r.o.</v>
      </c>
      <c r="L95" s="32"/>
    </row>
    <row r="96" spans="2:12" s="1" customFormat="1" ht="15.2" customHeight="1">
      <c r="B96" s="32"/>
      <c r="C96" s="27" t="s">
        <v>28</v>
      </c>
      <c r="F96" s="25" t="str">
        <f>IF(E22="","",E22)</f>
        <v>Vyplň údaj</v>
      </c>
      <c r="I96" s="27" t="s">
        <v>33</v>
      </c>
      <c r="J96" s="30" t="str">
        <f>E28</f>
        <v>Ing. Tomáš Janošec</v>
      </c>
      <c r="L96" s="32"/>
    </row>
    <row r="97" spans="2:47" s="1" customFormat="1" ht="10.35" customHeight="1">
      <c r="B97" s="32"/>
      <c r="L97" s="32"/>
    </row>
    <row r="98" spans="2:47" s="1" customFormat="1" ht="29.25" customHeight="1">
      <c r="B98" s="32"/>
      <c r="C98" s="105" t="s">
        <v>218</v>
      </c>
      <c r="D98" s="97"/>
      <c r="E98" s="97"/>
      <c r="F98" s="97"/>
      <c r="G98" s="97"/>
      <c r="H98" s="97"/>
      <c r="I98" s="97"/>
      <c r="J98" s="106" t="s">
        <v>219</v>
      </c>
      <c r="K98" s="97"/>
      <c r="L98" s="32"/>
    </row>
    <row r="99" spans="2:47" s="1" customFormat="1" ht="10.35" customHeight="1">
      <c r="B99" s="32"/>
      <c r="L99" s="32"/>
    </row>
    <row r="100" spans="2:47" s="1" customFormat="1" ht="22.9" customHeight="1">
      <c r="B100" s="32"/>
      <c r="C100" s="107" t="s">
        <v>220</v>
      </c>
      <c r="J100" s="66">
        <f>J139</f>
        <v>0</v>
      </c>
      <c r="L100" s="32"/>
      <c r="AU100" s="17" t="s">
        <v>221</v>
      </c>
    </row>
    <row r="101" spans="2:47" s="8" customFormat="1" ht="24.95" customHeight="1">
      <c r="B101" s="108"/>
      <c r="D101" s="109" t="s">
        <v>222</v>
      </c>
      <c r="E101" s="110"/>
      <c r="F101" s="110"/>
      <c r="G101" s="110"/>
      <c r="H101" s="110"/>
      <c r="I101" s="110"/>
      <c r="J101" s="111">
        <f>J140</f>
        <v>0</v>
      </c>
      <c r="L101" s="108"/>
    </row>
    <row r="102" spans="2:47" s="9" customFormat="1" ht="19.899999999999999" customHeight="1">
      <c r="B102" s="112"/>
      <c r="D102" s="113" t="s">
        <v>223</v>
      </c>
      <c r="E102" s="114"/>
      <c r="F102" s="114"/>
      <c r="G102" s="114"/>
      <c r="H102" s="114"/>
      <c r="I102" s="114"/>
      <c r="J102" s="115">
        <f>J141</f>
        <v>0</v>
      </c>
      <c r="L102" s="112"/>
    </row>
    <row r="103" spans="2:47" s="9" customFormat="1" ht="19.899999999999999" customHeight="1">
      <c r="B103" s="112"/>
      <c r="D103" s="113" t="s">
        <v>225</v>
      </c>
      <c r="E103" s="114"/>
      <c r="F103" s="114"/>
      <c r="G103" s="114"/>
      <c r="H103" s="114"/>
      <c r="I103" s="114"/>
      <c r="J103" s="115">
        <f>J187</f>
        <v>0</v>
      </c>
      <c r="L103" s="112"/>
    </row>
    <row r="104" spans="2:47" s="9" customFormat="1" ht="19.899999999999999" customHeight="1">
      <c r="B104" s="112"/>
      <c r="D104" s="113" t="s">
        <v>1914</v>
      </c>
      <c r="E104" s="114"/>
      <c r="F104" s="114"/>
      <c r="G104" s="114"/>
      <c r="H104" s="114"/>
      <c r="I104" s="114"/>
      <c r="J104" s="115">
        <f>J192</f>
        <v>0</v>
      </c>
      <c r="L104" s="112"/>
    </row>
    <row r="105" spans="2:47" s="9" customFormat="1" ht="19.899999999999999" customHeight="1">
      <c r="B105" s="112"/>
      <c r="D105" s="113" t="s">
        <v>1915</v>
      </c>
      <c r="E105" s="114"/>
      <c r="F105" s="114"/>
      <c r="G105" s="114"/>
      <c r="H105" s="114"/>
      <c r="I105" s="114"/>
      <c r="J105" s="115">
        <f>J197</f>
        <v>0</v>
      </c>
      <c r="L105" s="112"/>
    </row>
    <row r="106" spans="2:47" s="9" customFormat="1" ht="19.899999999999999" customHeight="1">
      <c r="B106" s="112"/>
      <c r="D106" s="113" t="s">
        <v>1916</v>
      </c>
      <c r="E106" s="114"/>
      <c r="F106" s="114"/>
      <c r="G106" s="114"/>
      <c r="H106" s="114"/>
      <c r="I106" s="114"/>
      <c r="J106" s="115">
        <f>J233</f>
        <v>0</v>
      </c>
      <c r="L106" s="112"/>
    </row>
    <row r="107" spans="2:47" s="8" customFormat="1" ht="24.95" customHeight="1">
      <c r="B107" s="108"/>
      <c r="D107" s="109" t="s">
        <v>232</v>
      </c>
      <c r="E107" s="110"/>
      <c r="F107" s="110"/>
      <c r="G107" s="110"/>
      <c r="H107" s="110"/>
      <c r="I107" s="110"/>
      <c r="J107" s="111">
        <f>J241</f>
        <v>0</v>
      </c>
      <c r="L107" s="108"/>
    </row>
    <row r="108" spans="2:47" s="9" customFormat="1" ht="19.899999999999999" customHeight="1">
      <c r="B108" s="112"/>
      <c r="D108" s="113" t="s">
        <v>1917</v>
      </c>
      <c r="E108" s="114"/>
      <c r="F108" s="114"/>
      <c r="G108" s="114"/>
      <c r="H108" s="114"/>
      <c r="I108" s="114"/>
      <c r="J108" s="115">
        <f>J242</f>
        <v>0</v>
      </c>
      <c r="L108" s="112"/>
    </row>
    <row r="109" spans="2:47" s="9" customFormat="1" ht="19.899999999999999" customHeight="1">
      <c r="B109" s="112"/>
      <c r="D109" s="113" t="s">
        <v>1918</v>
      </c>
      <c r="E109" s="114"/>
      <c r="F109" s="114"/>
      <c r="G109" s="114"/>
      <c r="H109" s="114"/>
      <c r="I109" s="114"/>
      <c r="J109" s="115">
        <f>J305</f>
        <v>0</v>
      </c>
      <c r="L109" s="112"/>
    </row>
    <row r="110" spans="2:47" s="9" customFormat="1" ht="19.899999999999999" customHeight="1">
      <c r="B110" s="112"/>
      <c r="D110" s="113" t="s">
        <v>1919</v>
      </c>
      <c r="E110" s="114"/>
      <c r="F110" s="114"/>
      <c r="G110" s="114"/>
      <c r="H110" s="114"/>
      <c r="I110" s="114"/>
      <c r="J110" s="115">
        <f>J401</f>
        <v>0</v>
      </c>
      <c r="L110" s="112"/>
    </row>
    <row r="111" spans="2:47" s="9" customFormat="1" ht="19.899999999999999" customHeight="1">
      <c r="B111" s="112"/>
      <c r="D111" s="113" t="s">
        <v>1920</v>
      </c>
      <c r="E111" s="114"/>
      <c r="F111" s="114"/>
      <c r="G111" s="114"/>
      <c r="H111" s="114"/>
      <c r="I111" s="114"/>
      <c r="J111" s="115">
        <f>J407</f>
        <v>0</v>
      </c>
      <c r="L111" s="112"/>
    </row>
    <row r="112" spans="2:47" s="9" customFormat="1" ht="19.899999999999999" customHeight="1">
      <c r="B112" s="112"/>
      <c r="D112" s="113" t="s">
        <v>1921</v>
      </c>
      <c r="E112" s="114"/>
      <c r="F112" s="114"/>
      <c r="G112" s="114"/>
      <c r="H112" s="114"/>
      <c r="I112" s="114"/>
      <c r="J112" s="115">
        <f>J508</f>
        <v>0</v>
      </c>
      <c r="L112" s="112"/>
    </row>
    <row r="113" spans="2:12" s="9" customFormat="1" ht="19.899999999999999" customHeight="1">
      <c r="B113" s="112"/>
      <c r="D113" s="113" t="s">
        <v>1922</v>
      </c>
      <c r="E113" s="114"/>
      <c r="F113" s="114"/>
      <c r="G113" s="114"/>
      <c r="H113" s="114"/>
      <c r="I113" s="114"/>
      <c r="J113" s="115">
        <f>J532</f>
        <v>0</v>
      </c>
      <c r="L113" s="112"/>
    </row>
    <row r="114" spans="2:12" s="9" customFormat="1" ht="19.899999999999999" customHeight="1">
      <c r="B114" s="112"/>
      <c r="D114" s="113" t="s">
        <v>1923</v>
      </c>
      <c r="E114" s="114"/>
      <c r="F114" s="114"/>
      <c r="G114" s="114"/>
      <c r="H114" s="114"/>
      <c r="I114" s="114"/>
      <c r="J114" s="115">
        <f>J536</f>
        <v>0</v>
      </c>
      <c r="L114" s="112"/>
    </row>
    <row r="115" spans="2:12" s="9" customFormat="1" ht="19.899999999999999" customHeight="1">
      <c r="B115" s="112"/>
      <c r="D115" s="113" t="s">
        <v>237</v>
      </c>
      <c r="E115" s="114"/>
      <c r="F115" s="114"/>
      <c r="G115" s="114"/>
      <c r="H115" s="114"/>
      <c r="I115" s="114"/>
      <c r="J115" s="115">
        <f>J543</f>
        <v>0</v>
      </c>
      <c r="L115" s="112"/>
    </row>
    <row r="116" spans="2:12" s="1" customFormat="1" ht="21.75" customHeight="1">
      <c r="B116" s="32"/>
      <c r="L116" s="32"/>
    </row>
    <row r="117" spans="2:12" s="1" customFormat="1" ht="6.95" customHeight="1">
      <c r="B117" s="44"/>
      <c r="C117" s="45"/>
      <c r="D117" s="45"/>
      <c r="E117" s="45"/>
      <c r="F117" s="45"/>
      <c r="G117" s="45"/>
      <c r="H117" s="45"/>
      <c r="I117" s="45"/>
      <c r="J117" s="45"/>
      <c r="K117" s="45"/>
      <c r="L117" s="32"/>
    </row>
    <row r="121" spans="2:12" s="1" customFormat="1" ht="6.95" customHeight="1">
      <c r="B121" s="46"/>
      <c r="C121" s="47"/>
      <c r="D121" s="47"/>
      <c r="E121" s="47"/>
      <c r="F121" s="47"/>
      <c r="G121" s="47"/>
      <c r="H121" s="47"/>
      <c r="I121" s="47"/>
      <c r="J121" s="47"/>
      <c r="K121" s="47"/>
      <c r="L121" s="32"/>
    </row>
    <row r="122" spans="2:12" s="1" customFormat="1" ht="24.95" customHeight="1">
      <c r="B122" s="32"/>
      <c r="C122" s="21" t="s">
        <v>249</v>
      </c>
      <c r="L122" s="32"/>
    </row>
    <row r="123" spans="2:12" s="1" customFormat="1" ht="6.95" customHeight="1">
      <c r="B123" s="32"/>
      <c r="L123" s="32"/>
    </row>
    <row r="124" spans="2:12" s="1" customFormat="1" ht="12" customHeight="1">
      <c r="B124" s="32"/>
      <c r="C124" s="27" t="s">
        <v>16</v>
      </c>
      <c r="L124" s="32"/>
    </row>
    <row r="125" spans="2:12" s="1" customFormat="1" ht="16.5" customHeight="1">
      <c r="B125" s="32"/>
      <c r="E125" s="248" t="str">
        <f>E7</f>
        <v>Transformace domova Černovice – Lidmaň V. – Černovice</v>
      </c>
      <c r="F125" s="249"/>
      <c r="G125" s="249"/>
      <c r="H125" s="249"/>
      <c r="L125" s="32"/>
    </row>
    <row r="126" spans="2:12" ht="12" customHeight="1">
      <c r="B126" s="20"/>
      <c r="C126" s="27" t="s">
        <v>213</v>
      </c>
      <c r="L126" s="20"/>
    </row>
    <row r="127" spans="2:12" ht="16.5" customHeight="1">
      <c r="B127" s="20"/>
      <c r="E127" s="248" t="s">
        <v>3089</v>
      </c>
      <c r="F127" s="208"/>
      <c r="G127" s="208"/>
      <c r="H127" s="208"/>
      <c r="L127" s="20"/>
    </row>
    <row r="128" spans="2:12" ht="12" customHeight="1">
      <c r="B128" s="20"/>
      <c r="C128" s="27" t="s">
        <v>215</v>
      </c>
      <c r="L128" s="20"/>
    </row>
    <row r="129" spans="2:65" s="1" customFormat="1" ht="16.5" customHeight="1">
      <c r="B129" s="32"/>
      <c r="E129" s="243" t="s">
        <v>1908</v>
      </c>
      <c r="F129" s="250"/>
      <c r="G129" s="250"/>
      <c r="H129" s="250"/>
      <c r="L129" s="32"/>
    </row>
    <row r="130" spans="2:65" s="1" customFormat="1" ht="12" customHeight="1">
      <c r="B130" s="32"/>
      <c r="C130" s="27" t="s">
        <v>1909</v>
      </c>
      <c r="L130" s="32"/>
    </row>
    <row r="131" spans="2:65" s="1" customFormat="1" ht="16.5" customHeight="1">
      <c r="B131" s="32"/>
      <c r="E131" s="230" t="str">
        <f>E13</f>
        <v>SO 02.D.1.2.A - ZDRAVOTNĚ TECHNICKÉ INSTALACE</v>
      </c>
      <c r="F131" s="250"/>
      <c r="G131" s="250"/>
      <c r="H131" s="250"/>
      <c r="L131" s="32"/>
    </row>
    <row r="132" spans="2:65" s="1" customFormat="1" ht="6.95" customHeight="1">
      <c r="B132" s="32"/>
      <c r="L132" s="32"/>
    </row>
    <row r="133" spans="2:65" s="1" customFormat="1" ht="12" customHeight="1">
      <c r="B133" s="32"/>
      <c r="C133" s="27" t="s">
        <v>20</v>
      </c>
      <c r="F133" s="25" t="str">
        <f>F16</f>
        <v>Černovice</v>
      </c>
      <c r="I133" s="27" t="s">
        <v>22</v>
      </c>
      <c r="J133" s="52" t="str">
        <f>IF(J16="","",J16)</f>
        <v>10. 12. 2025</v>
      </c>
      <c r="L133" s="32"/>
    </row>
    <row r="134" spans="2:65" s="1" customFormat="1" ht="6.95" customHeight="1">
      <c r="B134" s="32"/>
      <c r="L134" s="32"/>
    </row>
    <row r="135" spans="2:65" s="1" customFormat="1" ht="25.7" customHeight="1">
      <c r="B135" s="32"/>
      <c r="C135" s="27" t="s">
        <v>24</v>
      </c>
      <c r="F135" s="25" t="str">
        <f>E19</f>
        <v>KRAJ VYSOČINA</v>
      </c>
      <c r="I135" s="27" t="s">
        <v>30</v>
      </c>
      <c r="J135" s="30" t="str">
        <f>E25</f>
        <v>ARPIK OSTRAVA s.r.o.</v>
      </c>
      <c r="L135" s="32"/>
    </row>
    <row r="136" spans="2:65" s="1" customFormat="1" ht="15.2" customHeight="1">
      <c r="B136" s="32"/>
      <c r="C136" s="27" t="s">
        <v>28</v>
      </c>
      <c r="F136" s="25" t="str">
        <f>IF(E22="","",E22)</f>
        <v>Vyplň údaj</v>
      </c>
      <c r="I136" s="27" t="s">
        <v>33</v>
      </c>
      <c r="J136" s="30" t="str">
        <f>E28</f>
        <v>Ing. Tomáš Janošec</v>
      </c>
      <c r="L136" s="32"/>
    </row>
    <row r="137" spans="2:65" s="1" customFormat="1" ht="10.35" customHeight="1">
      <c r="B137" s="32"/>
      <c r="L137" s="32"/>
    </row>
    <row r="138" spans="2:65" s="10" customFormat="1" ht="29.25" customHeight="1">
      <c r="B138" s="116"/>
      <c r="C138" s="117" t="s">
        <v>250</v>
      </c>
      <c r="D138" s="118" t="s">
        <v>61</v>
      </c>
      <c r="E138" s="118" t="s">
        <v>57</v>
      </c>
      <c r="F138" s="118" t="s">
        <v>58</v>
      </c>
      <c r="G138" s="118" t="s">
        <v>251</v>
      </c>
      <c r="H138" s="118" t="s">
        <v>252</v>
      </c>
      <c r="I138" s="118" t="s">
        <v>253</v>
      </c>
      <c r="J138" s="118" t="s">
        <v>219</v>
      </c>
      <c r="K138" s="119" t="s">
        <v>254</v>
      </c>
      <c r="L138" s="116"/>
      <c r="M138" s="59" t="s">
        <v>1</v>
      </c>
      <c r="N138" s="60" t="s">
        <v>40</v>
      </c>
      <c r="O138" s="60" t="s">
        <v>255</v>
      </c>
      <c r="P138" s="60" t="s">
        <v>256</v>
      </c>
      <c r="Q138" s="60" t="s">
        <v>257</v>
      </c>
      <c r="R138" s="60" t="s">
        <v>258</v>
      </c>
      <c r="S138" s="60" t="s">
        <v>259</v>
      </c>
      <c r="T138" s="61" t="s">
        <v>260</v>
      </c>
    </row>
    <row r="139" spans="2:65" s="1" customFormat="1" ht="22.9" customHeight="1">
      <c r="B139" s="32"/>
      <c r="C139" s="64" t="s">
        <v>261</v>
      </c>
      <c r="J139" s="120">
        <f>BK139</f>
        <v>0</v>
      </c>
      <c r="L139" s="32"/>
      <c r="M139" s="62"/>
      <c r="N139" s="53"/>
      <c r="O139" s="53"/>
      <c r="P139" s="121">
        <f>P140+P241</f>
        <v>0</v>
      </c>
      <c r="Q139" s="53"/>
      <c r="R139" s="121">
        <f>R140+R241</f>
        <v>137.85931240000002</v>
      </c>
      <c r="S139" s="53"/>
      <c r="T139" s="122">
        <f>T140+T241</f>
        <v>0</v>
      </c>
      <c r="AT139" s="17" t="s">
        <v>75</v>
      </c>
      <c r="AU139" s="17" t="s">
        <v>221</v>
      </c>
      <c r="BK139" s="123">
        <f>BK140+BK241</f>
        <v>0</v>
      </c>
    </row>
    <row r="140" spans="2:65" s="11" customFormat="1" ht="25.9" customHeight="1">
      <c r="B140" s="124"/>
      <c r="D140" s="125" t="s">
        <v>75</v>
      </c>
      <c r="E140" s="126" t="s">
        <v>262</v>
      </c>
      <c r="F140" s="126" t="s">
        <v>263</v>
      </c>
      <c r="I140" s="127"/>
      <c r="J140" s="128">
        <f>BK140</f>
        <v>0</v>
      </c>
      <c r="L140" s="124"/>
      <c r="M140" s="129"/>
      <c r="P140" s="130">
        <f>P141+P187+P192+P197+P233</f>
        <v>0</v>
      </c>
      <c r="R140" s="130">
        <f>R141+R187+R192+R197+R233</f>
        <v>136.44103240000001</v>
      </c>
      <c r="T140" s="131">
        <f>T141+T187+T192+T197+T233</f>
        <v>0</v>
      </c>
      <c r="AR140" s="125" t="s">
        <v>83</v>
      </c>
      <c r="AT140" s="132" t="s">
        <v>75</v>
      </c>
      <c r="AU140" s="132" t="s">
        <v>76</v>
      </c>
      <c r="AY140" s="125" t="s">
        <v>264</v>
      </c>
      <c r="BK140" s="133">
        <f>BK141+BK187+BK192+BK197+BK233</f>
        <v>0</v>
      </c>
    </row>
    <row r="141" spans="2:65" s="11" customFormat="1" ht="22.9" customHeight="1">
      <c r="B141" s="124"/>
      <c r="D141" s="125" t="s">
        <v>75</v>
      </c>
      <c r="E141" s="134" t="s">
        <v>83</v>
      </c>
      <c r="F141" s="134" t="s">
        <v>265</v>
      </c>
      <c r="I141" s="127"/>
      <c r="J141" s="135">
        <f>BK141</f>
        <v>0</v>
      </c>
      <c r="L141" s="124"/>
      <c r="M141" s="129"/>
      <c r="P141" s="130">
        <f>SUM(P142:P186)</f>
        <v>0</v>
      </c>
      <c r="R141" s="130">
        <f>SUM(R142:R186)</f>
        <v>108</v>
      </c>
      <c r="T141" s="131">
        <f>SUM(T142:T186)</f>
        <v>0</v>
      </c>
      <c r="AR141" s="125" t="s">
        <v>83</v>
      </c>
      <c r="AT141" s="132" t="s">
        <v>75</v>
      </c>
      <c r="AU141" s="132" t="s">
        <v>83</v>
      </c>
      <c r="AY141" s="125" t="s">
        <v>264</v>
      </c>
      <c r="BK141" s="133">
        <f>SUM(BK142:BK186)</f>
        <v>0</v>
      </c>
    </row>
    <row r="142" spans="2:65" s="1" customFormat="1" ht="21.75" customHeight="1">
      <c r="B142" s="136"/>
      <c r="C142" s="137" t="s">
        <v>83</v>
      </c>
      <c r="D142" s="137" t="s">
        <v>266</v>
      </c>
      <c r="E142" s="138" t="s">
        <v>1924</v>
      </c>
      <c r="F142" s="139" t="s">
        <v>1925</v>
      </c>
      <c r="G142" s="140" t="s">
        <v>282</v>
      </c>
      <c r="H142" s="141">
        <v>156</v>
      </c>
      <c r="I142" s="142"/>
      <c r="J142" s="143">
        <f>ROUND(I142*H142,2)</f>
        <v>0</v>
      </c>
      <c r="K142" s="139" t="s">
        <v>270</v>
      </c>
      <c r="L142" s="32"/>
      <c r="M142" s="144" t="s">
        <v>1</v>
      </c>
      <c r="N142" s="145" t="s">
        <v>42</v>
      </c>
      <c r="P142" s="146">
        <f>O142*H142</f>
        <v>0</v>
      </c>
      <c r="Q142" s="146">
        <v>0</v>
      </c>
      <c r="R142" s="146">
        <f>Q142*H142</f>
        <v>0</v>
      </c>
      <c r="S142" s="146">
        <v>0</v>
      </c>
      <c r="T142" s="147">
        <f>S142*H142</f>
        <v>0</v>
      </c>
      <c r="AR142" s="148" t="s">
        <v>271</v>
      </c>
      <c r="AT142" s="148" t="s">
        <v>266</v>
      </c>
      <c r="AU142" s="148" t="s">
        <v>89</v>
      </c>
      <c r="AY142" s="17" t="s">
        <v>264</v>
      </c>
      <c r="BE142" s="149">
        <f>IF(N142="základní",J142,0)</f>
        <v>0</v>
      </c>
      <c r="BF142" s="149">
        <f>IF(N142="snížená",J142,0)</f>
        <v>0</v>
      </c>
      <c r="BG142" s="149">
        <f>IF(N142="zákl. přenesená",J142,0)</f>
        <v>0</v>
      </c>
      <c r="BH142" s="149">
        <f>IF(N142="sníž. přenesená",J142,0)</f>
        <v>0</v>
      </c>
      <c r="BI142" s="149">
        <f>IF(N142="nulová",J142,0)</f>
        <v>0</v>
      </c>
      <c r="BJ142" s="17" t="s">
        <v>89</v>
      </c>
      <c r="BK142" s="149">
        <f>ROUND(I142*H142,2)</f>
        <v>0</v>
      </c>
      <c r="BL142" s="17" t="s">
        <v>271</v>
      </c>
      <c r="BM142" s="148" t="s">
        <v>3187</v>
      </c>
    </row>
    <row r="143" spans="2:65" s="1" customFormat="1" ht="11.25">
      <c r="B143" s="32"/>
      <c r="D143" s="150" t="s">
        <v>273</v>
      </c>
      <c r="F143" s="151" t="s">
        <v>1927</v>
      </c>
      <c r="I143" s="152"/>
      <c r="L143" s="32"/>
      <c r="M143" s="153"/>
      <c r="T143" s="56"/>
      <c r="AT143" s="17" t="s">
        <v>273</v>
      </c>
      <c r="AU143" s="17" t="s">
        <v>89</v>
      </c>
    </row>
    <row r="144" spans="2:65" s="14" customFormat="1" ht="11.25">
      <c r="B144" s="170"/>
      <c r="D144" s="154" t="s">
        <v>277</v>
      </c>
      <c r="E144" s="171" t="s">
        <v>1</v>
      </c>
      <c r="F144" s="172" t="s">
        <v>1928</v>
      </c>
      <c r="H144" s="171" t="s">
        <v>1</v>
      </c>
      <c r="I144" s="173"/>
      <c r="L144" s="170"/>
      <c r="M144" s="174"/>
      <c r="T144" s="175"/>
      <c r="AT144" s="171" t="s">
        <v>277</v>
      </c>
      <c r="AU144" s="171" t="s">
        <v>89</v>
      </c>
      <c r="AV144" s="14" t="s">
        <v>83</v>
      </c>
      <c r="AW144" s="14" t="s">
        <v>32</v>
      </c>
      <c r="AX144" s="14" t="s">
        <v>76</v>
      </c>
      <c r="AY144" s="171" t="s">
        <v>264</v>
      </c>
    </row>
    <row r="145" spans="2:65" s="12" customFormat="1" ht="11.25">
      <c r="B145" s="156"/>
      <c r="D145" s="154" t="s">
        <v>277</v>
      </c>
      <c r="E145" s="157" t="s">
        <v>1</v>
      </c>
      <c r="F145" s="158" t="s">
        <v>1929</v>
      </c>
      <c r="H145" s="159">
        <v>156</v>
      </c>
      <c r="I145" s="160"/>
      <c r="L145" s="156"/>
      <c r="M145" s="161"/>
      <c r="T145" s="162"/>
      <c r="AT145" s="157" t="s">
        <v>277</v>
      </c>
      <c r="AU145" s="157" t="s">
        <v>89</v>
      </c>
      <c r="AV145" s="12" t="s">
        <v>89</v>
      </c>
      <c r="AW145" s="12" t="s">
        <v>32</v>
      </c>
      <c r="AX145" s="12" t="s">
        <v>83</v>
      </c>
      <c r="AY145" s="157" t="s">
        <v>264</v>
      </c>
    </row>
    <row r="146" spans="2:65" s="1" customFormat="1" ht="16.5" customHeight="1">
      <c r="B146" s="136"/>
      <c r="C146" s="137" t="s">
        <v>89</v>
      </c>
      <c r="D146" s="137" t="s">
        <v>266</v>
      </c>
      <c r="E146" s="138" t="s">
        <v>1930</v>
      </c>
      <c r="F146" s="139" t="s">
        <v>1931</v>
      </c>
      <c r="G146" s="140" t="s">
        <v>282</v>
      </c>
      <c r="H146" s="141">
        <v>156</v>
      </c>
      <c r="I146" s="142"/>
      <c r="J146" s="143">
        <f>ROUND(I146*H146,2)</f>
        <v>0</v>
      </c>
      <c r="K146" s="139" t="s">
        <v>270</v>
      </c>
      <c r="L146" s="32"/>
      <c r="M146" s="144" t="s">
        <v>1</v>
      </c>
      <c r="N146" s="145" t="s">
        <v>42</v>
      </c>
      <c r="P146" s="146">
        <f>O146*H146</f>
        <v>0</v>
      </c>
      <c r="Q146" s="146">
        <v>0</v>
      </c>
      <c r="R146" s="146">
        <f>Q146*H146</f>
        <v>0</v>
      </c>
      <c r="S146" s="146">
        <v>0</v>
      </c>
      <c r="T146" s="147">
        <f>S146*H146</f>
        <v>0</v>
      </c>
      <c r="AR146" s="148" t="s">
        <v>271</v>
      </c>
      <c r="AT146" s="148" t="s">
        <v>266</v>
      </c>
      <c r="AU146" s="148" t="s">
        <v>89</v>
      </c>
      <c r="AY146" s="17" t="s">
        <v>264</v>
      </c>
      <c r="BE146" s="149">
        <f>IF(N146="základní",J146,0)</f>
        <v>0</v>
      </c>
      <c r="BF146" s="149">
        <f>IF(N146="snížená",J146,0)</f>
        <v>0</v>
      </c>
      <c r="BG146" s="149">
        <f>IF(N146="zákl. přenesená",J146,0)</f>
        <v>0</v>
      </c>
      <c r="BH146" s="149">
        <f>IF(N146="sníž. přenesená",J146,0)</f>
        <v>0</v>
      </c>
      <c r="BI146" s="149">
        <f>IF(N146="nulová",J146,0)</f>
        <v>0</v>
      </c>
      <c r="BJ146" s="17" t="s">
        <v>89</v>
      </c>
      <c r="BK146" s="149">
        <f>ROUND(I146*H146,2)</f>
        <v>0</v>
      </c>
      <c r="BL146" s="17" t="s">
        <v>271</v>
      </c>
      <c r="BM146" s="148" t="s">
        <v>3188</v>
      </c>
    </row>
    <row r="147" spans="2:65" s="1" customFormat="1" ht="11.25">
      <c r="B147" s="32"/>
      <c r="D147" s="150" t="s">
        <v>273</v>
      </c>
      <c r="F147" s="151" t="s">
        <v>1933</v>
      </c>
      <c r="I147" s="152"/>
      <c r="L147" s="32"/>
      <c r="M147" s="153"/>
      <c r="T147" s="56"/>
      <c r="AT147" s="17" t="s">
        <v>273</v>
      </c>
      <c r="AU147" s="17" t="s">
        <v>89</v>
      </c>
    </row>
    <row r="148" spans="2:65" s="14" customFormat="1" ht="11.25">
      <c r="B148" s="170"/>
      <c r="D148" s="154" t="s">
        <v>277</v>
      </c>
      <c r="E148" s="171" t="s">
        <v>1</v>
      </c>
      <c r="F148" s="172" t="s">
        <v>1934</v>
      </c>
      <c r="H148" s="171" t="s">
        <v>1</v>
      </c>
      <c r="I148" s="173"/>
      <c r="L148" s="170"/>
      <c r="M148" s="174"/>
      <c r="T148" s="175"/>
      <c r="AT148" s="171" t="s">
        <v>277</v>
      </c>
      <c r="AU148" s="171" t="s">
        <v>89</v>
      </c>
      <c r="AV148" s="14" t="s">
        <v>83</v>
      </c>
      <c r="AW148" s="14" t="s">
        <v>32</v>
      </c>
      <c r="AX148" s="14" t="s">
        <v>76</v>
      </c>
      <c r="AY148" s="171" t="s">
        <v>264</v>
      </c>
    </row>
    <row r="149" spans="2:65" s="12" customFormat="1" ht="11.25">
      <c r="B149" s="156"/>
      <c r="D149" s="154" t="s">
        <v>277</v>
      </c>
      <c r="E149" s="157" t="s">
        <v>1</v>
      </c>
      <c r="F149" s="158" t="s">
        <v>1175</v>
      </c>
      <c r="H149" s="159">
        <v>156</v>
      </c>
      <c r="I149" s="160"/>
      <c r="L149" s="156"/>
      <c r="M149" s="161"/>
      <c r="T149" s="162"/>
      <c r="AT149" s="157" t="s">
        <v>277</v>
      </c>
      <c r="AU149" s="157" t="s">
        <v>89</v>
      </c>
      <c r="AV149" s="12" t="s">
        <v>89</v>
      </c>
      <c r="AW149" s="12" t="s">
        <v>32</v>
      </c>
      <c r="AX149" s="12" t="s">
        <v>83</v>
      </c>
      <c r="AY149" s="157" t="s">
        <v>264</v>
      </c>
    </row>
    <row r="150" spans="2:65" s="1" customFormat="1" ht="21.75" customHeight="1">
      <c r="B150" s="136"/>
      <c r="C150" s="137" t="s">
        <v>96</v>
      </c>
      <c r="D150" s="137" t="s">
        <v>266</v>
      </c>
      <c r="E150" s="138" t="s">
        <v>1935</v>
      </c>
      <c r="F150" s="139" t="s">
        <v>1936</v>
      </c>
      <c r="G150" s="140" t="s">
        <v>282</v>
      </c>
      <c r="H150" s="141">
        <v>66</v>
      </c>
      <c r="I150" s="142"/>
      <c r="J150" s="143">
        <f>ROUND(I150*H150,2)</f>
        <v>0</v>
      </c>
      <c r="K150" s="139" t="s">
        <v>270</v>
      </c>
      <c r="L150" s="32"/>
      <c r="M150" s="144" t="s">
        <v>1</v>
      </c>
      <c r="N150" s="145" t="s">
        <v>42</v>
      </c>
      <c r="P150" s="146">
        <f>O150*H150</f>
        <v>0</v>
      </c>
      <c r="Q150" s="146">
        <v>0</v>
      </c>
      <c r="R150" s="146">
        <f>Q150*H150</f>
        <v>0</v>
      </c>
      <c r="S150" s="146">
        <v>0</v>
      </c>
      <c r="T150" s="147">
        <f>S150*H150</f>
        <v>0</v>
      </c>
      <c r="AR150" s="148" t="s">
        <v>271</v>
      </c>
      <c r="AT150" s="148" t="s">
        <v>266</v>
      </c>
      <c r="AU150" s="148" t="s">
        <v>89</v>
      </c>
      <c r="AY150" s="17" t="s">
        <v>264</v>
      </c>
      <c r="BE150" s="149">
        <f>IF(N150="základní",J150,0)</f>
        <v>0</v>
      </c>
      <c r="BF150" s="149">
        <f>IF(N150="snížená",J150,0)</f>
        <v>0</v>
      </c>
      <c r="BG150" s="149">
        <f>IF(N150="zákl. přenesená",J150,0)</f>
        <v>0</v>
      </c>
      <c r="BH150" s="149">
        <f>IF(N150="sníž. přenesená",J150,0)</f>
        <v>0</v>
      </c>
      <c r="BI150" s="149">
        <f>IF(N150="nulová",J150,0)</f>
        <v>0</v>
      </c>
      <c r="BJ150" s="17" t="s">
        <v>89</v>
      </c>
      <c r="BK150" s="149">
        <f>ROUND(I150*H150,2)</f>
        <v>0</v>
      </c>
      <c r="BL150" s="17" t="s">
        <v>271</v>
      </c>
      <c r="BM150" s="148" t="s">
        <v>3189</v>
      </c>
    </row>
    <row r="151" spans="2:65" s="1" customFormat="1" ht="11.25">
      <c r="B151" s="32"/>
      <c r="D151" s="150" t="s">
        <v>273</v>
      </c>
      <c r="F151" s="151" t="s">
        <v>1938</v>
      </c>
      <c r="I151" s="152"/>
      <c r="L151" s="32"/>
      <c r="M151" s="153"/>
      <c r="T151" s="56"/>
      <c r="AT151" s="17" t="s">
        <v>273</v>
      </c>
      <c r="AU151" s="17" t="s">
        <v>89</v>
      </c>
    </row>
    <row r="152" spans="2:65" s="14" customFormat="1" ht="11.25">
      <c r="B152" s="170"/>
      <c r="D152" s="154" t="s">
        <v>277</v>
      </c>
      <c r="E152" s="171" t="s">
        <v>1</v>
      </c>
      <c r="F152" s="172" t="s">
        <v>1939</v>
      </c>
      <c r="H152" s="171" t="s">
        <v>1</v>
      </c>
      <c r="I152" s="173"/>
      <c r="L152" s="170"/>
      <c r="M152" s="174"/>
      <c r="T152" s="175"/>
      <c r="AT152" s="171" t="s">
        <v>277</v>
      </c>
      <c r="AU152" s="171" t="s">
        <v>89</v>
      </c>
      <c r="AV152" s="14" t="s">
        <v>83</v>
      </c>
      <c r="AW152" s="14" t="s">
        <v>32</v>
      </c>
      <c r="AX152" s="14" t="s">
        <v>76</v>
      </c>
      <c r="AY152" s="171" t="s">
        <v>264</v>
      </c>
    </row>
    <row r="153" spans="2:65" s="12" customFormat="1" ht="11.25">
      <c r="B153" s="156"/>
      <c r="D153" s="154" t="s">
        <v>277</v>
      </c>
      <c r="E153" s="157" t="s">
        <v>1</v>
      </c>
      <c r="F153" s="158" t="s">
        <v>1940</v>
      </c>
      <c r="H153" s="159">
        <v>66</v>
      </c>
      <c r="I153" s="160"/>
      <c r="L153" s="156"/>
      <c r="M153" s="161"/>
      <c r="T153" s="162"/>
      <c r="AT153" s="157" t="s">
        <v>277</v>
      </c>
      <c r="AU153" s="157" t="s">
        <v>89</v>
      </c>
      <c r="AV153" s="12" t="s">
        <v>89</v>
      </c>
      <c r="AW153" s="12" t="s">
        <v>32</v>
      </c>
      <c r="AX153" s="12" t="s">
        <v>83</v>
      </c>
      <c r="AY153" s="157" t="s">
        <v>264</v>
      </c>
    </row>
    <row r="154" spans="2:65" s="1" customFormat="1" ht="21.75" customHeight="1">
      <c r="B154" s="136"/>
      <c r="C154" s="137" t="s">
        <v>271</v>
      </c>
      <c r="D154" s="137" t="s">
        <v>266</v>
      </c>
      <c r="E154" s="138" t="s">
        <v>292</v>
      </c>
      <c r="F154" s="139" t="s">
        <v>293</v>
      </c>
      <c r="G154" s="140" t="s">
        <v>282</v>
      </c>
      <c r="H154" s="141">
        <v>66</v>
      </c>
      <c r="I154" s="142"/>
      <c r="J154" s="143">
        <f>ROUND(I154*H154,2)</f>
        <v>0</v>
      </c>
      <c r="K154" s="139" t="s">
        <v>270</v>
      </c>
      <c r="L154" s="32"/>
      <c r="M154" s="144" t="s">
        <v>1</v>
      </c>
      <c r="N154" s="145" t="s">
        <v>42</v>
      </c>
      <c r="P154" s="146">
        <f>O154*H154</f>
        <v>0</v>
      </c>
      <c r="Q154" s="146">
        <v>0</v>
      </c>
      <c r="R154" s="146">
        <f>Q154*H154</f>
        <v>0</v>
      </c>
      <c r="S154" s="146">
        <v>0</v>
      </c>
      <c r="T154" s="147">
        <f>S154*H154</f>
        <v>0</v>
      </c>
      <c r="AR154" s="148" t="s">
        <v>271</v>
      </c>
      <c r="AT154" s="148" t="s">
        <v>266</v>
      </c>
      <c r="AU154" s="148" t="s">
        <v>89</v>
      </c>
      <c r="AY154" s="17" t="s">
        <v>264</v>
      </c>
      <c r="BE154" s="149">
        <f>IF(N154="základní",J154,0)</f>
        <v>0</v>
      </c>
      <c r="BF154" s="149">
        <f>IF(N154="snížená",J154,0)</f>
        <v>0</v>
      </c>
      <c r="BG154" s="149">
        <f>IF(N154="zákl. přenesená",J154,0)</f>
        <v>0</v>
      </c>
      <c r="BH154" s="149">
        <f>IF(N154="sníž. přenesená",J154,0)</f>
        <v>0</v>
      </c>
      <c r="BI154" s="149">
        <f>IF(N154="nulová",J154,0)</f>
        <v>0</v>
      </c>
      <c r="BJ154" s="17" t="s">
        <v>89</v>
      </c>
      <c r="BK154" s="149">
        <f>ROUND(I154*H154,2)</f>
        <v>0</v>
      </c>
      <c r="BL154" s="17" t="s">
        <v>271</v>
      </c>
      <c r="BM154" s="148" t="s">
        <v>3190</v>
      </c>
    </row>
    <row r="155" spans="2:65" s="1" customFormat="1" ht="11.25">
      <c r="B155" s="32"/>
      <c r="D155" s="150" t="s">
        <v>273</v>
      </c>
      <c r="F155" s="151" t="s">
        <v>295</v>
      </c>
      <c r="I155" s="152"/>
      <c r="L155" s="32"/>
      <c r="M155" s="153"/>
      <c r="T155" s="56"/>
      <c r="AT155" s="17" t="s">
        <v>273</v>
      </c>
      <c r="AU155" s="17" t="s">
        <v>89</v>
      </c>
    </row>
    <row r="156" spans="2:65" s="14" customFormat="1" ht="11.25">
      <c r="B156" s="170"/>
      <c r="D156" s="154" t="s">
        <v>277</v>
      </c>
      <c r="E156" s="171" t="s">
        <v>1</v>
      </c>
      <c r="F156" s="172" t="s">
        <v>1942</v>
      </c>
      <c r="H156" s="171" t="s">
        <v>1</v>
      </c>
      <c r="I156" s="173"/>
      <c r="L156" s="170"/>
      <c r="M156" s="174"/>
      <c r="T156" s="175"/>
      <c r="AT156" s="171" t="s">
        <v>277</v>
      </c>
      <c r="AU156" s="171" t="s">
        <v>89</v>
      </c>
      <c r="AV156" s="14" t="s">
        <v>83</v>
      </c>
      <c r="AW156" s="14" t="s">
        <v>32</v>
      </c>
      <c r="AX156" s="14" t="s">
        <v>76</v>
      </c>
      <c r="AY156" s="171" t="s">
        <v>264</v>
      </c>
    </row>
    <row r="157" spans="2:65" s="12" customFormat="1" ht="11.25">
      <c r="B157" s="156"/>
      <c r="D157" s="154" t="s">
        <v>277</v>
      </c>
      <c r="E157" s="157" t="s">
        <v>1</v>
      </c>
      <c r="F157" s="158" t="s">
        <v>677</v>
      </c>
      <c r="H157" s="159">
        <v>66</v>
      </c>
      <c r="I157" s="160"/>
      <c r="L157" s="156"/>
      <c r="M157" s="161"/>
      <c r="T157" s="162"/>
      <c r="AT157" s="157" t="s">
        <v>277</v>
      </c>
      <c r="AU157" s="157" t="s">
        <v>89</v>
      </c>
      <c r="AV157" s="12" t="s">
        <v>89</v>
      </c>
      <c r="AW157" s="12" t="s">
        <v>32</v>
      </c>
      <c r="AX157" s="12" t="s">
        <v>83</v>
      </c>
      <c r="AY157" s="157" t="s">
        <v>264</v>
      </c>
    </row>
    <row r="158" spans="2:65" s="1" customFormat="1" ht="24.2" customHeight="1">
      <c r="B158" s="136"/>
      <c r="C158" s="137" t="s">
        <v>297</v>
      </c>
      <c r="D158" s="137" t="s">
        <v>266</v>
      </c>
      <c r="E158" s="138" t="s">
        <v>298</v>
      </c>
      <c r="F158" s="139" t="s">
        <v>299</v>
      </c>
      <c r="G158" s="140" t="s">
        <v>282</v>
      </c>
      <c r="H158" s="141">
        <v>990</v>
      </c>
      <c r="I158" s="142"/>
      <c r="J158" s="143">
        <f>ROUND(I158*H158,2)</f>
        <v>0</v>
      </c>
      <c r="K158" s="139" t="s">
        <v>270</v>
      </c>
      <c r="L158" s="32"/>
      <c r="M158" s="144" t="s">
        <v>1</v>
      </c>
      <c r="N158" s="145" t="s">
        <v>42</v>
      </c>
      <c r="P158" s="146">
        <f>O158*H158</f>
        <v>0</v>
      </c>
      <c r="Q158" s="146">
        <v>0</v>
      </c>
      <c r="R158" s="146">
        <f>Q158*H158</f>
        <v>0</v>
      </c>
      <c r="S158" s="146">
        <v>0</v>
      </c>
      <c r="T158" s="147">
        <f>S158*H158</f>
        <v>0</v>
      </c>
      <c r="AR158" s="148" t="s">
        <v>271</v>
      </c>
      <c r="AT158" s="148" t="s">
        <v>266</v>
      </c>
      <c r="AU158" s="148" t="s">
        <v>89</v>
      </c>
      <c r="AY158" s="17" t="s">
        <v>264</v>
      </c>
      <c r="BE158" s="149">
        <f>IF(N158="základní",J158,0)</f>
        <v>0</v>
      </c>
      <c r="BF158" s="149">
        <f>IF(N158="snížená",J158,0)</f>
        <v>0</v>
      </c>
      <c r="BG158" s="149">
        <f>IF(N158="zákl. přenesená",J158,0)</f>
        <v>0</v>
      </c>
      <c r="BH158" s="149">
        <f>IF(N158="sníž. přenesená",J158,0)</f>
        <v>0</v>
      </c>
      <c r="BI158" s="149">
        <f>IF(N158="nulová",J158,0)</f>
        <v>0</v>
      </c>
      <c r="BJ158" s="17" t="s">
        <v>89</v>
      </c>
      <c r="BK158" s="149">
        <f>ROUND(I158*H158,2)</f>
        <v>0</v>
      </c>
      <c r="BL158" s="17" t="s">
        <v>271</v>
      </c>
      <c r="BM158" s="148" t="s">
        <v>3191</v>
      </c>
    </row>
    <row r="159" spans="2:65" s="1" customFormat="1" ht="11.25">
      <c r="B159" s="32"/>
      <c r="D159" s="150" t="s">
        <v>273</v>
      </c>
      <c r="F159" s="151" t="s">
        <v>301</v>
      </c>
      <c r="I159" s="152"/>
      <c r="L159" s="32"/>
      <c r="M159" s="153"/>
      <c r="T159" s="56"/>
      <c r="AT159" s="17" t="s">
        <v>273</v>
      </c>
      <c r="AU159" s="17" t="s">
        <v>89</v>
      </c>
    </row>
    <row r="160" spans="2:65" s="14" customFormat="1" ht="11.25">
      <c r="B160" s="170"/>
      <c r="D160" s="154" t="s">
        <v>277</v>
      </c>
      <c r="E160" s="171" t="s">
        <v>1</v>
      </c>
      <c r="F160" s="172" t="s">
        <v>1944</v>
      </c>
      <c r="H160" s="171" t="s">
        <v>1</v>
      </c>
      <c r="I160" s="173"/>
      <c r="L160" s="170"/>
      <c r="M160" s="174"/>
      <c r="T160" s="175"/>
      <c r="AT160" s="171" t="s">
        <v>277</v>
      </c>
      <c r="AU160" s="171" t="s">
        <v>89</v>
      </c>
      <c r="AV160" s="14" t="s">
        <v>83</v>
      </c>
      <c r="AW160" s="14" t="s">
        <v>32</v>
      </c>
      <c r="AX160" s="14" t="s">
        <v>76</v>
      </c>
      <c r="AY160" s="171" t="s">
        <v>264</v>
      </c>
    </row>
    <row r="161" spans="2:65" s="12" customFormat="1" ht="11.25">
      <c r="B161" s="156"/>
      <c r="D161" s="154" t="s">
        <v>277</v>
      </c>
      <c r="E161" s="157" t="s">
        <v>1</v>
      </c>
      <c r="F161" s="158" t="s">
        <v>1945</v>
      </c>
      <c r="H161" s="159">
        <v>990</v>
      </c>
      <c r="I161" s="160"/>
      <c r="L161" s="156"/>
      <c r="M161" s="161"/>
      <c r="T161" s="162"/>
      <c r="AT161" s="157" t="s">
        <v>277</v>
      </c>
      <c r="AU161" s="157" t="s">
        <v>89</v>
      </c>
      <c r="AV161" s="12" t="s">
        <v>89</v>
      </c>
      <c r="AW161" s="12" t="s">
        <v>32</v>
      </c>
      <c r="AX161" s="12" t="s">
        <v>83</v>
      </c>
      <c r="AY161" s="157" t="s">
        <v>264</v>
      </c>
    </row>
    <row r="162" spans="2:65" s="1" customFormat="1" ht="16.5" customHeight="1">
      <c r="B162" s="136"/>
      <c r="C162" s="137" t="s">
        <v>303</v>
      </c>
      <c r="D162" s="137" t="s">
        <v>266</v>
      </c>
      <c r="E162" s="138" t="s">
        <v>1946</v>
      </c>
      <c r="F162" s="139" t="s">
        <v>1947</v>
      </c>
      <c r="G162" s="140" t="s">
        <v>282</v>
      </c>
      <c r="H162" s="141">
        <v>66</v>
      </c>
      <c r="I162" s="142"/>
      <c r="J162" s="143">
        <f>ROUND(I162*H162,2)</f>
        <v>0</v>
      </c>
      <c r="K162" s="139" t="s">
        <v>270</v>
      </c>
      <c r="L162" s="32"/>
      <c r="M162" s="144" t="s">
        <v>1</v>
      </c>
      <c r="N162" s="145" t="s">
        <v>42</v>
      </c>
      <c r="P162" s="146">
        <f>O162*H162</f>
        <v>0</v>
      </c>
      <c r="Q162" s="146">
        <v>0</v>
      </c>
      <c r="R162" s="146">
        <f>Q162*H162</f>
        <v>0</v>
      </c>
      <c r="S162" s="146">
        <v>0</v>
      </c>
      <c r="T162" s="147">
        <f>S162*H162</f>
        <v>0</v>
      </c>
      <c r="AR162" s="148" t="s">
        <v>271</v>
      </c>
      <c r="AT162" s="148" t="s">
        <v>266</v>
      </c>
      <c r="AU162" s="148" t="s">
        <v>89</v>
      </c>
      <c r="AY162" s="17" t="s">
        <v>264</v>
      </c>
      <c r="BE162" s="149">
        <f>IF(N162="základní",J162,0)</f>
        <v>0</v>
      </c>
      <c r="BF162" s="149">
        <f>IF(N162="snížená",J162,0)</f>
        <v>0</v>
      </c>
      <c r="BG162" s="149">
        <f>IF(N162="zákl. přenesená",J162,0)</f>
        <v>0</v>
      </c>
      <c r="BH162" s="149">
        <f>IF(N162="sníž. přenesená",J162,0)</f>
        <v>0</v>
      </c>
      <c r="BI162" s="149">
        <f>IF(N162="nulová",J162,0)</f>
        <v>0</v>
      </c>
      <c r="BJ162" s="17" t="s">
        <v>89</v>
      </c>
      <c r="BK162" s="149">
        <f>ROUND(I162*H162,2)</f>
        <v>0</v>
      </c>
      <c r="BL162" s="17" t="s">
        <v>271</v>
      </c>
      <c r="BM162" s="148" t="s">
        <v>3192</v>
      </c>
    </row>
    <row r="163" spans="2:65" s="1" customFormat="1" ht="11.25">
      <c r="B163" s="32"/>
      <c r="D163" s="150" t="s">
        <v>273</v>
      </c>
      <c r="F163" s="151" t="s">
        <v>1949</v>
      </c>
      <c r="I163" s="152"/>
      <c r="L163" s="32"/>
      <c r="M163" s="153"/>
      <c r="T163" s="56"/>
      <c r="AT163" s="17" t="s">
        <v>273</v>
      </c>
      <c r="AU163" s="17" t="s">
        <v>89</v>
      </c>
    </row>
    <row r="164" spans="2:65" s="1" customFormat="1" ht="19.5">
      <c r="B164" s="32"/>
      <c r="D164" s="154" t="s">
        <v>275</v>
      </c>
      <c r="F164" s="155" t="s">
        <v>1950</v>
      </c>
      <c r="I164" s="152"/>
      <c r="L164" s="32"/>
      <c r="M164" s="153"/>
      <c r="T164" s="56"/>
      <c r="AT164" s="17" t="s">
        <v>275</v>
      </c>
      <c r="AU164" s="17" t="s">
        <v>89</v>
      </c>
    </row>
    <row r="165" spans="2:65" s="12" customFormat="1" ht="11.25">
      <c r="B165" s="156"/>
      <c r="D165" s="154" t="s">
        <v>277</v>
      </c>
      <c r="E165" s="157" t="s">
        <v>1</v>
      </c>
      <c r="F165" s="158" t="s">
        <v>677</v>
      </c>
      <c r="H165" s="159">
        <v>66</v>
      </c>
      <c r="I165" s="160"/>
      <c r="L165" s="156"/>
      <c r="M165" s="161"/>
      <c r="T165" s="162"/>
      <c r="AT165" s="157" t="s">
        <v>277</v>
      </c>
      <c r="AU165" s="157" t="s">
        <v>89</v>
      </c>
      <c r="AV165" s="12" t="s">
        <v>89</v>
      </c>
      <c r="AW165" s="12" t="s">
        <v>32</v>
      </c>
      <c r="AX165" s="12" t="s">
        <v>83</v>
      </c>
      <c r="AY165" s="157" t="s">
        <v>264</v>
      </c>
    </row>
    <row r="166" spans="2:65" s="1" customFormat="1" ht="16.5" customHeight="1">
      <c r="B166" s="136"/>
      <c r="C166" s="137" t="s">
        <v>309</v>
      </c>
      <c r="D166" s="137" t="s">
        <v>266</v>
      </c>
      <c r="E166" s="138" t="s">
        <v>317</v>
      </c>
      <c r="F166" s="139" t="s">
        <v>318</v>
      </c>
      <c r="G166" s="140" t="s">
        <v>319</v>
      </c>
      <c r="H166" s="141">
        <v>105.6</v>
      </c>
      <c r="I166" s="142"/>
      <c r="J166" s="143">
        <f>ROUND(I166*H166,2)</f>
        <v>0</v>
      </c>
      <c r="K166" s="139" t="s">
        <v>270</v>
      </c>
      <c r="L166" s="32"/>
      <c r="M166" s="144" t="s">
        <v>1</v>
      </c>
      <c r="N166" s="145" t="s">
        <v>42</v>
      </c>
      <c r="P166" s="146">
        <f>O166*H166</f>
        <v>0</v>
      </c>
      <c r="Q166" s="146">
        <v>0</v>
      </c>
      <c r="R166" s="146">
        <f>Q166*H166</f>
        <v>0</v>
      </c>
      <c r="S166" s="146">
        <v>0</v>
      </c>
      <c r="T166" s="147">
        <f>S166*H166</f>
        <v>0</v>
      </c>
      <c r="AR166" s="148" t="s">
        <v>271</v>
      </c>
      <c r="AT166" s="148" t="s">
        <v>266</v>
      </c>
      <c r="AU166" s="148" t="s">
        <v>89</v>
      </c>
      <c r="AY166" s="17" t="s">
        <v>264</v>
      </c>
      <c r="BE166" s="149">
        <f>IF(N166="základní",J166,0)</f>
        <v>0</v>
      </c>
      <c r="BF166" s="149">
        <f>IF(N166="snížená",J166,0)</f>
        <v>0</v>
      </c>
      <c r="BG166" s="149">
        <f>IF(N166="zákl. přenesená",J166,0)</f>
        <v>0</v>
      </c>
      <c r="BH166" s="149">
        <f>IF(N166="sníž. přenesená",J166,0)</f>
        <v>0</v>
      </c>
      <c r="BI166" s="149">
        <f>IF(N166="nulová",J166,0)</f>
        <v>0</v>
      </c>
      <c r="BJ166" s="17" t="s">
        <v>89</v>
      </c>
      <c r="BK166" s="149">
        <f>ROUND(I166*H166,2)</f>
        <v>0</v>
      </c>
      <c r="BL166" s="17" t="s">
        <v>271</v>
      </c>
      <c r="BM166" s="148" t="s">
        <v>3193</v>
      </c>
    </row>
    <row r="167" spans="2:65" s="1" customFormat="1" ht="11.25">
      <c r="B167" s="32"/>
      <c r="D167" s="150" t="s">
        <v>273</v>
      </c>
      <c r="F167" s="151" t="s">
        <v>321</v>
      </c>
      <c r="I167" s="152"/>
      <c r="L167" s="32"/>
      <c r="M167" s="153"/>
      <c r="T167" s="56"/>
      <c r="AT167" s="17" t="s">
        <v>273</v>
      </c>
      <c r="AU167" s="17" t="s">
        <v>89</v>
      </c>
    </row>
    <row r="168" spans="2:65" s="14" customFormat="1" ht="11.25">
      <c r="B168" s="170"/>
      <c r="D168" s="154" t="s">
        <v>277</v>
      </c>
      <c r="E168" s="171" t="s">
        <v>1</v>
      </c>
      <c r="F168" s="172" t="s">
        <v>1952</v>
      </c>
      <c r="H168" s="171" t="s">
        <v>1</v>
      </c>
      <c r="I168" s="173"/>
      <c r="L168" s="170"/>
      <c r="M168" s="174"/>
      <c r="T168" s="175"/>
      <c r="AT168" s="171" t="s">
        <v>277</v>
      </c>
      <c r="AU168" s="171" t="s">
        <v>89</v>
      </c>
      <c r="AV168" s="14" t="s">
        <v>83</v>
      </c>
      <c r="AW168" s="14" t="s">
        <v>32</v>
      </c>
      <c r="AX168" s="14" t="s">
        <v>76</v>
      </c>
      <c r="AY168" s="171" t="s">
        <v>264</v>
      </c>
    </row>
    <row r="169" spans="2:65" s="12" customFormat="1" ht="11.25">
      <c r="B169" s="156"/>
      <c r="D169" s="154" t="s">
        <v>277</v>
      </c>
      <c r="E169" s="157" t="s">
        <v>1</v>
      </c>
      <c r="F169" s="158" t="s">
        <v>1953</v>
      </c>
      <c r="H169" s="159">
        <v>105.6</v>
      </c>
      <c r="I169" s="160"/>
      <c r="L169" s="156"/>
      <c r="M169" s="161"/>
      <c r="T169" s="162"/>
      <c r="AT169" s="157" t="s">
        <v>277</v>
      </c>
      <c r="AU169" s="157" t="s">
        <v>89</v>
      </c>
      <c r="AV169" s="12" t="s">
        <v>89</v>
      </c>
      <c r="AW169" s="12" t="s">
        <v>32</v>
      </c>
      <c r="AX169" s="12" t="s">
        <v>83</v>
      </c>
      <c r="AY169" s="157" t="s">
        <v>264</v>
      </c>
    </row>
    <row r="170" spans="2:65" s="1" customFormat="1" ht="16.5" customHeight="1">
      <c r="B170" s="136"/>
      <c r="C170" s="137" t="s">
        <v>314</v>
      </c>
      <c r="D170" s="137" t="s">
        <v>266</v>
      </c>
      <c r="E170" s="138" t="s">
        <v>324</v>
      </c>
      <c r="F170" s="139" t="s">
        <v>325</v>
      </c>
      <c r="G170" s="140" t="s">
        <v>282</v>
      </c>
      <c r="H170" s="141">
        <v>66</v>
      </c>
      <c r="I170" s="142"/>
      <c r="J170" s="143">
        <f>ROUND(I170*H170,2)</f>
        <v>0</v>
      </c>
      <c r="K170" s="139" t="s">
        <v>270</v>
      </c>
      <c r="L170" s="32"/>
      <c r="M170" s="144" t="s">
        <v>1</v>
      </c>
      <c r="N170" s="145" t="s">
        <v>42</v>
      </c>
      <c r="P170" s="146">
        <f>O170*H170</f>
        <v>0</v>
      </c>
      <c r="Q170" s="146">
        <v>0</v>
      </c>
      <c r="R170" s="146">
        <f>Q170*H170</f>
        <v>0</v>
      </c>
      <c r="S170" s="146">
        <v>0</v>
      </c>
      <c r="T170" s="147">
        <f>S170*H170</f>
        <v>0</v>
      </c>
      <c r="AR170" s="148" t="s">
        <v>271</v>
      </c>
      <c r="AT170" s="148" t="s">
        <v>266</v>
      </c>
      <c r="AU170" s="148" t="s">
        <v>89</v>
      </c>
      <c r="AY170" s="17" t="s">
        <v>264</v>
      </c>
      <c r="BE170" s="149">
        <f>IF(N170="základní",J170,0)</f>
        <v>0</v>
      </c>
      <c r="BF170" s="149">
        <f>IF(N170="snížená",J170,0)</f>
        <v>0</v>
      </c>
      <c r="BG170" s="149">
        <f>IF(N170="zákl. přenesená",J170,0)</f>
        <v>0</v>
      </c>
      <c r="BH170" s="149">
        <f>IF(N170="sníž. přenesená",J170,0)</f>
        <v>0</v>
      </c>
      <c r="BI170" s="149">
        <f>IF(N170="nulová",J170,0)</f>
        <v>0</v>
      </c>
      <c r="BJ170" s="17" t="s">
        <v>89</v>
      </c>
      <c r="BK170" s="149">
        <f>ROUND(I170*H170,2)</f>
        <v>0</v>
      </c>
      <c r="BL170" s="17" t="s">
        <v>271</v>
      </c>
      <c r="BM170" s="148" t="s">
        <v>3194</v>
      </c>
    </row>
    <row r="171" spans="2:65" s="1" customFormat="1" ht="11.25">
      <c r="B171" s="32"/>
      <c r="D171" s="150" t="s">
        <v>273</v>
      </c>
      <c r="F171" s="151" t="s">
        <v>327</v>
      </c>
      <c r="I171" s="152"/>
      <c r="L171" s="32"/>
      <c r="M171" s="153"/>
      <c r="T171" s="56"/>
      <c r="AT171" s="17" t="s">
        <v>273</v>
      </c>
      <c r="AU171" s="17" t="s">
        <v>89</v>
      </c>
    </row>
    <row r="172" spans="2:65" s="14" customFormat="1" ht="11.25">
      <c r="B172" s="170"/>
      <c r="D172" s="154" t="s">
        <v>277</v>
      </c>
      <c r="E172" s="171" t="s">
        <v>1</v>
      </c>
      <c r="F172" s="172" t="s">
        <v>1942</v>
      </c>
      <c r="H172" s="171" t="s">
        <v>1</v>
      </c>
      <c r="I172" s="173"/>
      <c r="L172" s="170"/>
      <c r="M172" s="174"/>
      <c r="T172" s="175"/>
      <c r="AT172" s="171" t="s">
        <v>277</v>
      </c>
      <c r="AU172" s="171" t="s">
        <v>89</v>
      </c>
      <c r="AV172" s="14" t="s">
        <v>83</v>
      </c>
      <c r="AW172" s="14" t="s">
        <v>32</v>
      </c>
      <c r="AX172" s="14" t="s">
        <v>76</v>
      </c>
      <c r="AY172" s="171" t="s">
        <v>264</v>
      </c>
    </row>
    <row r="173" spans="2:65" s="12" customFormat="1" ht="11.25">
      <c r="B173" s="156"/>
      <c r="D173" s="154" t="s">
        <v>277</v>
      </c>
      <c r="E173" s="157" t="s">
        <v>1</v>
      </c>
      <c r="F173" s="158" t="s">
        <v>677</v>
      </c>
      <c r="H173" s="159">
        <v>66</v>
      </c>
      <c r="I173" s="160"/>
      <c r="L173" s="156"/>
      <c r="M173" s="161"/>
      <c r="T173" s="162"/>
      <c r="AT173" s="157" t="s">
        <v>277</v>
      </c>
      <c r="AU173" s="157" t="s">
        <v>89</v>
      </c>
      <c r="AV173" s="12" t="s">
        <v>89</v>
      </c>
      <c r="AW173" s="12" t="s">
        <v>32</v>
      </c>
      <c r="AX173" s="12" t="s">
        <v>83</v>
      </c>
      <c r="AY173" s="157" t="s">
        <v>264</v>
      </c>
    </row>
    <row r="174" spans="2:65" s="1" customFormat="1" ht="16.5" customHeight="1">
      <c r="B174" s="136"/>
      <c r="C174" s="137" t="s">
        <v>323</v>
      </c>
      <c r="D174" s="137" t="s">
        <v>266</v>
      </c>
      <c r="E174" s="138" t="s">
        <v>1955</v>
      </c>
      <c r="F174" s="139" t="s">
        <v>330</v>
      </c>
      <c r="G174" s="140" t="s">
        <v>282</v>
      </c>
      <c r="H174" s="141">
        <v>90</v>
      </c>
      <c r="I174" s="142"/>
      <c r="J174" s="143">
        <f>ROUND(I174*H174,2)</f>
        <v>0</v>
      </c>
      <c r="K174" s="139" t="s">
        <v>270</v>
      </c>
      <c r="L174" s="32"/>
      <c r="M174" s="144" t="s">
        <v>1</v>
      </c>
      <c r="N174" s="145" t="s">
        <v>42</v>
      </c>
      <c r="P174" s="146">
        <f>O174*H174</f>
        <v>0</v>
      </c>
      <c r="Q174" s="146">
        <v>0</v>
      </c>
      <c r="R174" s="146">
        <f>Q174*H174</f>
        <v>0</v>
      </c>
      <c r="S174" s="146">
        <v>0</v>
      </c>
      <c r="T174" s="147">
        <f>S174*H174</f>
        <v>0</v>
      </c>
      <c r="AR174" s="148" t="s">
        <v>271</v>
      </c>
      <c r="AT174" s="148" t="s">
        <v>266</v>
      </c>
      <c r="AU174" s="148" t="s">
        <v>89</v>
      </c>
      <c r="AY174" s="17" t="s">
        <v>264</v>
      </c>
      <c r="BE174" s="149">
        <f>IF(N174="základní",J174,0)</f>
        <v>0</v>
      </c>
      <c r="BF174" s="149">
        <f>IF(N174="snížená",J174,0)</f>
        <v>0</v>
      </c>
      <c r="BG174" s="149">
        <f>IF(N174="zákl. přenesená",J174,0)</f>
        <v>0</v>
      </c>
      <c r="BH174" s="149">
        <f>IF(N174="sníž. přenesená",J174,0)</f>
        <v>0</v>
      </c>
      <c r="BI174" s="149">
        <f>IF(N174="nulová",J174,0)</f>
        <v>0</v>
      </c>
      <c r="BJ174" s="17" t="s">
        <v>89</v>
      </c>
      <c r="BK174" s="149">
        <f>ROUND(I174*H174,2)</f>
        <v>0</v>
      </c>
      <c r="BL174" s="17" t="s">
        <v>271</v>
      </c>
      <c r="BM174" s="148" t="s">
        <v>3195</v>
      </c>
    </row>
    <row r="175" spans="2:65" s="1" customFormat="1" ht="11.25">
      <c r="B175" s="32"/>
      <c r="D175" s="150" t="s">
        <v>273</v>
      </c>
      <c r="F175" s="151" t="s">
        <v>1957</v>
      </c>
      <c r="I175" s="152"/>
      <c r="L175" s="32"/>
      <c r="M175" s="153"/>
      <c r="T175" s="56"/>
      <c r="AT175" s="17" t="s">
        <v>273</v>
      </c>
      <c r="AU175" s="17" t="s">
        <v>89</v>
      </c>
    </row>
    <row r="176" spans="2:65" s="14" customFormat="1" ht="11.25">
      <c r="B176" s="170"/>
      <c r="D176" s="154" t="s">
        <v>277</v>
      </c>
      <c r="E176" s="171" t="s">
        <v>1</v>
      </c>
      <c r="F176" s="172" t="s">
        <v>1958</v>
      </c>
      <c r="H176" s="171" t="s">
        <v>1</v>
      </c>
      <c r="I176" s="173"/>
      <c r="L176" s="170"/>
      <c r="M176" s="174"/>
      <c r="T176" s="175"/>
      <c r="AT176" s="171" t="s">
        <v>277</v>
      </c>
      <c r="AU176" s="171" t="s">
        <v>89</v>
      </c>
      <c r="AV176" s="14" t="s">
        <v>83</v>
      </c>
      <c r="AW176" s="14" t="s">
        <v>32</v>
      </c>
      <c r="AX176" s="14" t="s">
        <v>76</v>
      </c>
      <c r="AY176" s="171" t="s">
        <v>264</v>
      </c>
    </row>
    <row r="177" spans="2:65" s="12" customFormat="1" ht="11.25">
      <c r="B177" s="156"/>
      <c r="D177" s="154" t="s">
        <v>277</v>
      </c>
      <c r="E177" s="157" t="s">
        <v>1</v>
      </c>
      <c r="F177" s="158" t="s">
        <v>1959</v>
      </c>
      <c r="H177" s="159">
        <v>90</v>
      </c>
      <c r="I177" s="160"/>
      <c r="L177" s="156"/>
      <c r="M177" s="161"/>
      <c r="T177" s="162"/>
      <c r="AT177" s="157" t="s">
        <v>277</v>
      </c>
      <c r="AU177" s="157" t="s">
        <v>89</v>
      </c>
      <c r="AV177" s="12" t="s">
        <v>89</v>
      </c>
      <c r="AW177" s="12" t="s">
        <v>32</v>
      </c>
      <c r="AX177" s="12" t="s">
        <v>76</v>
      </c>
      <c r="AY177" s="157" t="s">
        <v>264</v>
      </c>
    </row>
    <row r="178" spans="2:65" s="13" customFormat="1" ht="11.25">
      <c r="B178" s="163"/>
      <c r="D178" s="154" t="s">
        <v>277</v>
      </c>
      <c r="E178" s="164" t="s">
        <v>1</v>
      </c>
      <c r="F178" s="165" t="s">
        <v>279</v>
      </c>
      <c r="H178" s="166">
        <v>90</v>
      </c>
      <c r="I178" s="167"/>
      <c r="L178" s="163"/>
      <c r="M178" s="168"/>
      <c r="T178" s="169"/>
      <c r="AT178" s="164" t="s">
        <v>277</v>
      </c>
      <c r="AU178" s="164" t="s">
        <v>89</v>
      </c>
      <c r="AV178" s="13" t="s">
        <v>271</v>
      </c>
      <c r="AW178" s="13" t="s">
        <v>3</v>
      </c>
      <c r="AX178" s="13" t="s">
        <v>83</v>
      </c>
      <c r="AY178" s="164" t="s">
        <v>264</v>
      </c>
    </row>
    <row r="179" spans="2:65" s="1" customFormat="1" ht="16.5" customHeight="1">
      <c r="B179" s="136"/>
      <c r="C179" s="137" t="s">
        <v>328</v>
      </c>
      <c r="D179" s="137" t="s">
        <v>266</v>
      </c>
      <c r="E179" s="138" t="s">
        <v>1960</v>
      </c>
      <c r="F179" s="139" t="s">
        <v>1961</v>
      </c>
      <c r="G179" s="140" t="s">
        <v>282</v>
      </c>
      <c r="H179" s="141">
        <v>54</v>
      </c>
      <c r="I179" s="142"/>
      <c r="J179" s="143">
        <f>ROUND(I179*H179,2)</f>
        <v>0</v>
      </c>
      <c r="K179" s="139" t="s">
        <v>270</v>
      </c>
      <c r="L179" s="32"/>
      <c r="M179" s="144" t="s">
        <v>1</v>
      </c>
      <c r="N179" s="145" t="s">
        <v>42</v>
      </c>
      <c r="P179" s="146">
        <f>O179*H179</f>
        <v>0</v>
      </c>
      <c r="Q179" s="146">
        <v>0</v>
      </c>
      <c r="R179" s="146">
        <f>Q179*H179</f>
        <v>0</v>
      </c>
      <c r="S179" s="146">
        <v>0</v>
      </c>
      <c r="T179" s="147">
        <f>S179*H179</f>
        <v>0</v>
      </c>
      <c r="AR179" s="148" t="s">
        <v>271</v>
      </c>
      <c r="AT179" s="148" t="s">
        <v>266</v>
      </c>
      <c r="AU179" s="148" t="s">
        <v>89</v>
      </c>
      <c r="AY179" s="17" t="s">
        <v>264</v>
      </c>
      <c r="BE179" s="149">
        <f>IF(N179="základní",J179,0)</f>
        <v>0</v>
      </c>
      <c r="BF179" s="149">
        <f>IF(N179="snížená",J179,0)</f>
        <v>0</v>
      </c>
      <c r="BG179" s="149">
        <f>IF(N179="zákl. přenesená",J179,0)</f>
        <v>0</v>
      </c>
      <c r="BH179" s="149">
        <f>IF(N179="sníž. přenesená",J179,0)</f>
        <v>0</v>
      </c>
      <c r="BI179" s="149">
        <f>IF(N179="nulová",J179,0)</f>
        <v>0</v>
      </c>
      <c r="BJ179" s="17" t="s">
        <v>89</v>
      </c>
      <c r="BK179" s="149">
        <f>ROUND(I179*H179,2)</f>
        <v>0</v>
      </c>
      <c r="BL179" s="17" t="s">
        <v>271</v>
      </c>
      <c r="BM179" s="148" t="s">
        <v>3196</v>
      </c>
    </row>
    <row r="180" spans="2:65" s="1" customFormat="1" ht="11.25">
      <c r="B180" s="32"/>
      <c r="D180" s="150" t="s">
        <v>273</v>
      </c>
      <c r="F180" s="151" t="s">
        <v>1963</v>
      </c>
      <c r="I180" s="152"/>
      <c r="L180" s="32"/>
      <c r="M180" s="153"/>
      <c r="T180" s="56"/>
      <c r="AT180" s="17" t="s">
        <v>273</v>
      </c>
      <c r="AU180" s="17" t="s">
        <v>89</v>
      </c>
    </row>
    <row r="181" spans="2:65" s="14" customFormat="1" ht="11.25">
      <c r="B181" s="170"/>
      <c r="D181" s="154" t="s">
        <v>277</v>
      </c>
      <c r="E181" s="171" t="s">
        <v>1</v>
      </c>
      <c r="F181" s="172" t="s">
        <v>1928</v>
      </c>
      <c r="H181" s="171" t="s">
        <v>1</v>
      </c>
      <c r="I181" s="173"/>
      <c r="L181" s="170"/>
      <c r="M181" s="174"/>
      <c r="T181" s="175"/>
      <c r="AT181" s="171" t="s">
        <v>277</v>
      </c>
      <c r="AU181" s="171" t="s">
        <v>89</v>
      </c>
      <c r="AV181" s="14" t="s">
        <v>83</v>
      </c>
      <c r="AW181" s="14" t="s">
        <v>32</v>
      </c>
      <c r="AX181" s="14" t="s">
        <v>76</v>
      </c>
      <c r="AY181" s="171" t="s">
        <v>264</v>
      </c>
    </row>
    <row r="182" spans="2:65" s="12" customFormat="1" ht="11.25">
      <c r="B182" s="156"/>
      <c r="D182" s="154" t="s">
        <v>277</v>
      </c>
      <c r="E182" s="157" t="s">
        <v>1</v>
      </c>
      <c r="F182" s="158" t="s">
        <v>1964</v>
      </c>
      <c r="H182" s="159">
        <v>54</v>
      </c>
      <c r="I182" s="160"/>
      <c r="L182" s="156"/>
      <c r="M182" s="161"/>
      <c r="T182" s="162"/>
      <c r="AT182" s="157" t="s">
        <v>277</v>
      </c>
      <c r="AU182" s="157" t="s">
        <v>89</v>
      </c>
      <c r="AV182" s="12" t="s">
        <v>89</v>
      </c>
      <c r="AW182" s="12" t="s">
        <v>32</v>
      </c>
      <c r="AX182" s="12" t="s">
        <v>83</v>
      </c>
      <c r="AY182" s="157" t="s">
        <v>264</v>
      </c>
    </row>
    <row r="183" spans="2:65" s="1" customFormat="1" ht="16.5" customHeight="1">
      <c r="B183" s="136"/>
      <c r="C183" s="176" t="s">
        <v>334</v>
      </c>
      <c r="D183" s="176" t="s">
        <v>310</v>
      </c>
      <c r="E183" s="177" t="s">
        <v>1965</v>
      </c>
      <c r="F183" s="178" t="s">
        <v>1966</v>
      </c>
      <c r="G183" s="179" t="s">
        <v>319</v>
      </c>
      <c r="H183" s="180">
        <v>108</v>
      </c>
      <c r="I183" s="181"/>
      <c r="J183" s="182">
        <f>ROUND(I183*H183,2)</f>
        <v>0</v>
      </c>
      <c r="K183" s="178" t="s">
        <v>270</v>
      </c>
      <c r="L183" s="183"/>
      <c r="M183" s="184" t="s">
        <v>1</v>
      </c>
      <c r="N183" s="185" t="s">
        <v>42</v>
      </c>
      <c r="P183" s="146">
        <f>O183*H183</f>
        <v>0</v>
      </c>
      <c r="Q183" s="146">
        <v>1</v>
      </c>
      <c r="R183" s="146">
        <f>Q183*H183</f>
        <v>108</v>
      </c>
      <c r="S183" s="146">
        <v>0</v>
      </c>
      <c r="T183" s="147">
        <f>S183*H183</f>
        <v>0</v>
      </c>
      <c r="AR183" s="148" t="s">
        <v>314</v>
      </c>
      <c r="AT183" s="148" t="s">
        <v>310</v>
      </c>
      <c r="AU183" s="148" t="s">
        <v>89</v>
      </c>
      <c r="AY183" s="17" t="s">
        <v>264</v>
      </c>
      <c r="BE183" s="149">
        <f>IF(N183="základní",J183,0)</f>
        <v>0</v>
      </c>
      <c r="BF183" s="149">
        <f>IF(N183="snížená",J183,0)</f>
        <v>0</v>
      </c>
      <c r="BG183" s="149">
        <f>IF(N183="zákl. přenesená",J183,0)</f>
        <v>0</v>
      </c>
      <c r="BH183" s="149">
        <f>IF(N183="sníž. přenesená",J183,0)</f>
        <v>0</v>
      </c>
      <c r="BI183" s="149">
        <f>IF(N183="nulová",J183,0)</f>
        <v>0</v>
      </c>
      <c r="BJ183" s="17" t="s">
        <v>89</v>
      </c>
      <c r="BK183" s="149">
        <f>ROUND(I183*H183,2)</f>
        <v>0</v>
      </c>
      <c r="BL183" s="17" t="s">
        <v>271</v>
      </c>
      <c r="BM183" s="148" t="s">
        <v>3197</v>
      </c>
    </row>
    <row r="184" spans="2:65" s="1" customFormat="1" ht="19.5">
      <c r="B184" s="32"/>
      <c r="D184" s="154" t="s">
        <v>275</v>
      </c>
      <c r="F184" s="155" t="s">
        <v>1968</v>
      </c>
      <c r="I184" s="152"/>
      <c r="L184" s="32"/>
      <c r="M184" s="153"/>
      <c r="T184" s="56"/>
      <c r="AT184" s="17" t="s">
        <v>275</v>
      </c>
      <c r="AU184" s="17" t="s">
        <v>89</v>
      </c>
    </row>
    <row r="185" spans="2:65" s="12" customFormat="1" ht="11.25">
      <c r="B185" s="156"/>
      <c r="D185" s="154" t="s">
        <v>277</v>
      </c>
      <c r="E185" s="157" t="s">
        <v>1</v>
      </c>
      <c r="F185" s="158" t="s">
        <v>607</v>
      </c>
      <c r="H185" s="159">
        <v>54</v>
      </c>
      <c r="I185" s="160"/>
      <c r="L185" s="156"/>
      <c r="M185" s="161"/>
      <c r="T185" s="162"/>
      <c r="AT185" s="157" t="s">
        <v>277</v>
      </c>
      <c r="AU185" s="157" t="s">
        <v>89</v>
      </c>
      <c r="AV185" s="12" t="s">
        <v>89</v>
      </c>
      <c r="AW185" s="12" t="s">
        <v>32</v>
      </c>
      <c r="AX185" s="12" t="s">
        <v>76</v>
      </c>
      <c r="AY185" s="157" t="s">
        <v>264</v>
      </c>
    </row>
    <row r="186" spans="2:65" s="12" customFormat="1" ht="11.25">
      <c r="B186" s="156"/>
      <c r="D186" s="154" t="s">
        <v>277</v>
      </c>
      <c r="E186" s="157" t="s">
        <v>1</v>
      </c>
      <c r="F186" s="158" t="s">
        <v>1969</v>
      </c>
      <c r="H186" s="159">
        <v>108</v>
      </c>
      <c r="I186" s="160"/>
      <c r="L186" s="156"/>
      <c r="M186" s="161"/>
      <c r="T186" s="162"/>
      <c r="AT186" s="157" t="s">
        <v>277</v>
      </c>
      <c r="AU186" s="157" t="s">
        <v>89</v>
      </c>
      <c r="AV186" s="12" t="s">
        <v>89</v>
      </c>
      <c r="AW186" s="12" t="s">
        <v>32</v>
      </c>
      <c r="AX186" s="12" t="s">
        <v>83</v>
      </c>
      <c r="AY186" s="157" t="s">
        <v>264</v>
      </c>
    </row>
    <row r="187" spans="2:65" s="11" customFormat="1" ht="22.9" customHeight="1">
      <c r="B187" s="124"/>
      <c r="D187" s="125" t="s">
        <v>75</v>
      </c>
      <c r="E187" s="134" t="s">
        <v>96</v>
      </c>
      <c r="F187" s="134" t="s">
        <v>406</v>
      </c>
      <c r="I187" s="127"/>
      <c r="J187" s="135">
        <f>BK187</f>
        <v>0</v>
      </c>
      <c r="L187" s="124"/>
      <c r="M187" s="129"/>
      <c r="P187" s="130">
        <f>SUM(P188:P191)</f>
        <v>0</v>
      </c>
      <c r="R187" s="130">
        <f>SUM(R188:R191)</f>
        <v>0</v>
      </c>
      <c r="T187" s="131">
        <f>SUM(T188:T191)</f>
        <v>0</v>
      </c>
      <c r="AR187" s="125" t="s">
        <v>83</v>
      </c>
      <c r="AT187" s="132" t="s">
        <v>75</v>
      </c>
      <c r="AU187" s="132" t="s">
        <v>83</v>
      </c>
      <c r="AY187" s="125" t="s">
        <v>264</v>
      </c>
      <c r="BK187" s="133">
        <f>SUM(BK188:BK191)</f>
        <v>0</v>
      </c>
    </row>
    <row r="188" spans="2:65" s="1" customFormat="1" ht="16.5" customHeight="1">
      <c r="B188" s="136"/>
      <c r="C188" s="137" t="s">
        <v>8</v>
      </c>
      <c r="D188" s="137" t="s">
        <v>266</v>
      </c>
      <c r="E188" s="138" t="s">
        <v>1970</v>
      </c>
      <c r="F188" s="139" t="s">
        <v>1971</v>
      </c>
      <c r="G188" s="140" t="s">
        <v>428</v>
      </c>
      <c r="H188" s="141">
        <v>50</v>
      </c>
      <c r="I188" s="142"/>
      <c r="J188" s="143">
        <f>ROUND(I188*H188,2)</f>
        <v>0</v>
      </c>
      <c r="K188" s="139" t="s">
        <v>270</v>
      </c>
      <c r="L188" s="32"/>
      <c r="M188" s="144" t="s">
        <v>1</v>
      </c>
      <c r="N188" s="145" t="s">
        <v>42</v>
      </c>
      <c r="P188" s="146">
        <f>O188*H188</f>
        <v>0</v>
      </c>
      <c r="Q188" s="146">
        <v>0</v>
      </c>
      <c r="R188" s="146">
        <f>Q188*H188</f>
        <v>0</v>
      </c>
      <c r="S188" s="146">
        <v>0</v>
      </c>
      <c r="T188" s="147">
        <f>S188*H188</f>
        <v>0</v>
      </c>
      <c r="AR188" s="148" t="s">
        <v>271</v>
      </c>
      <c r="AT188" s="148" t="s">
        <v>266</v>
      </c>
      <c r="AU188" s="148" t="s">
        <v>89</v>
      </c>
      <c r="AY188" s="17" t="s">
        <v>264</v>
      </c>
      <c r="BE188" s="149">
        <f>IF(N188="základní",J188,0)</f>
        <v>0</v>
      </c>
      <c r="BF188" s="149">
        <f>IF(N188="snížená",J188,0)</f>
        <v>0</v>
      </c>
      <c r="BG188" s="149">
        <f>IF(N188="zákl. přenesená",J188,0)</f>
        <v>0</v>
      </c>
      <c r="BH188" s="149">
        <f>IF(N188="sníž. přenesená",J188,0)</f>
        <v>0</v>
      </c>
      <c r="BI188" s="149">
        <f>IF(N188="nulová",J188,0)</f>
        <v>0</v>
      </c>
      <c r="BJ188" s="17" t="s">
        <v>89</v>
      </c>
      <c r="BK188" s="149">
        <f>ROUND(I188*H188,2)</f>
        <v>0</v>
      </c>
      <c r="BL188" s="17" t="s">
        <v>271</v>
      </c>
      <c r="BM188" s="148" t="s">
        <v>3198</v>
      </c>
    </row>
    <row r="189" spans="2:65" s="1" customFormat="1" ht="11.25">
      <c r="B189" s="32"/>
      <c r="D189" s="150" t="s">
        <v>273</v>
      </c>
      <c r="F189" s="151" t="s">
        <v>1973</v>
      </c>
      <c r="I189" s="152"/>
      <c r="L189" s="32"/>
      <c r="M189" s="153"/>
      <c r="T189" s="56"/>
      <c r="AT189" s="17" t="s">
        <v>273</v>
      </c>
      <c r="AU189" s="17" t="s">
        <v>89</v>
      </c>
    </row>
    <row r="190" spans="2:65" s="14" customFormat="1" ht="11.25">
      <c r="B190" s="170"/>
      <c r="D190" s="154" t="s">
        <v>277</v>
      </c>
      <c r="E190" s="171" t="s">
        <v>1</v>
      </c>
      <c r="F190" s="172" t="s">
        <v>1974</v>
      </c>
      <c r="H190" s="171" t="s">
        <v>1</v>
      </c>
      <c r="I190" s="173"/>
      <c r="L190" s="170"/>
      <c r="M190" s="174"/>
      <c r="T190" s="175"/>
      <c r="AT190" s="171" t="s">
        <v>277</v>
      </c>
      <c r="AU190" s="171" t="s">
        <v>89</v>
      </c>
      <c r="AV190" s="14" t="s">
        <v>83</v>
      </c>
      <c r="AW190" s="14" t="s">
        <v>32</v>
      </c>
      <c r="AX190" s="14" t="s">
        <v>76</v>
      </c>
      <c r="AY190" s="171" t="s">
        <v>264</v>
      </c>
    </row>
    <row r="191" spans="2:65" s="12" customFormat="1" ht="11.25">
      <c r="B191" s="156"/>
      <c r="D191" s="154" t="s">
        <v>277</v>
      </c>
      <c r="E191" s="157" t="s">
        <v>1</v>
      </c>
      <c r="F191" s="158" t="s">
        <v>584</v>
      </c>
      <c r="H191" s="159">
        <v>50</v>
      </c>
      <c r="I191" s="160"/>
      <c r="L191" s="156"/>
      <c r="M191" s="161"/>
      <c r="T191" s="162"/>
      <c r="AT191" s="157" t="s">
        <v>277</v>
      </c>
      <c r="AU191" s="157" t="s">
        <v>89</v>
      </c>
      <c r="AV191" s="12" t="s">
        <v>89</v>
      </c>
      <c r="AW191" s="12" t="s">
        <v>32</v>
      </c>
      <c r="AX191" s="12" t="s">
        <v>83</v>
      </c>
      <c r="AY191" s="157" t="s">
        <v>264</v>
      </c>
    </row>
    <row r="192" spans="2:65" s="11" customFormat="1" ht="22.9" customHeight="1">
      <c r="B192" s="124"/>
      <c r="D192" s="125" t="s">
        <v>75</v>
      </c>
      <c r="E192" s="134" t="s">
        <v>297</v>
      </c>
      <c r="F192" s="134" t="s">
        <v>1975</v>
      </c>
      <c r="I192" s="127"/>
      <c r="J192" s="135">
        <f>BK192</f>
        <v>0</v>
      </c>
      <c r="L192" s="124"/>
      <c r="M192" s="129"/>
      <c r="P192" s="130">
        <f>SUM(P193:P196)</f>
        <v>0</v>
      </c>
      <c r="R192" s="130">
        <f>SUM(R193:R196)</f>
        <v>27.6</v>
      </c>
      <c r="T192" s="131">
        <f>SUM(T193:T196)</f>
        <v>0</v>
      </c>
      <c r="AR192" s="125" t="s">
        <v>83</v>
      </c>
      <c r="AT192" s="132" t="s">
        <v>75</v>
      </c>
      <c r="AU192" s="132" t="s">
        <v>83</v>
      </c>
      <c r="AY192" s="125" t="s">
        <v>264</v>
      </c>
      <c r="BK192" s="133">
        <f>SUM(BK193:BK196)</f>
        <v>0</v>
      </c>
    </row>
    <row r="193" spans="2:65" s="1" customFormat="1" ht="16.5" customHeight="1">
      <c r="B193" s="136"/>
      <c r="C193" s="137" t="s">
        <v>348</v>
      </c>
      <c r="D193" s="137" t="s">
        <v>266</v>
      </c>
      <c r="E193" s="138" t="s">
        <v>1976</v>
      </c>
      <c r="F193" s="139" t="s">
        <v>1977</v>
      </c>
      <c r="G193" s="140" t="s">
        <v>341</v>
      </c>
      <c r="H193" s="141">
        <v>120</v>
      </c>
      <c r="I193" s="142"/>
      <c r="J193" s="143">
        <f>ROUND(I193*H193,2)</f>
        <v>0</v>
      </c>
      <c r="K193" s="139" t="s">
        <v>270</v>
      </c>
      <c r="L193" s="32"/>
      <c r="M193" s="144" t="s">
        <v>1</v>
      </c>
      <c r="N193" s="145" t="s">
        <v>42</v>
      </c>
      <c r="P193" s="146">
        <f>O193*H193</f>
        <v>0</v>
      </c>
      <c r="Q193" s="146">
        <v>0.23</v>
      </c>
      <c r="R193" s="146">
        <f>Q193*H193</f>
        <v>27.6</v>
      </c>
      <c r="S193" s="146">
        <v>0</v>
      </c>
      <c r="T193" s="147">
        <f>S193*H193</f>
        <v>0</v>
      </c>
      <c r="AR193" s="148" t="s">
        <v>271</v>
      </c>
      <c r="AT193" s="148" t="s">
        <v>266</v>
      </c>
      <c r="AU193" s="148" t="s">
        <v>89</v>
      </c>
      <c r="AY193" s="17" t="s">
        <v>264</v>
      </c>
      <c r="BE193" s="149">
        <f>IF(N193="základní",J193,0)</f>
        <v>0</v>
      </c>
      <c r="BF193" s="149">
        <f>IF(N193="snížená",J193,0)</f>
        <v>0</v>
      </c>
      <c r="BG193" s="149">
        <f>IF(N193="zákl. přenesená",J193,0)</f>
        <v>0</v>
      </c>
      <c r="BH193" s="149">
        <f>IF(N193="sníž. přenesená",J193,0)</f>
        <v>0</v>
      </c>
      <c r="BI193" s="149">
        <f>IF(N193="nulová",J193,0)</f>
        <v>0</v>
      </c>
      <c r="BJ193" s="17" t="s">
        <v>89</v>
      </c>
      <c r="BK193" s="149">
        <f>ROUND(I193*H193,2)</f>
        <v>0</v>
      </c>
      <c r="BL193" s="17" t="s">
        <v>271</v>
      </c>
      <c r="BM193" s="148" t="s">
        <v>3199</v>
      </c>
    </row>
    <row r="194" spans="2:65" s="1" customFormat="1" ht="11.25">
      <c r="B194" s="32"/>
      <c r="D194" s="150" t="s">
        <v>273</v>
      </c>
      <c r="F194" s="151" t="s">
        <v>1979</v>
      </c>
      <c r="I194" s="152"/>
      <c r="L194" s="32"/>
      <c r="M194" s="153"/>
      <c r="T194" s="56"/>
      <c r="AT194" s="17" t="s">
        <v>273</v>
      </c>
      <c r="AU194" s="17" t="s">
        <v>89</v>
      </c>
    </row>
    <row r="195" spans="2:65" s="14" customFormat="1" ht="11.25">
      <c r="B195" s="170"/>
      <c r="D195" s="154" t="s">
        <v>277</v>
      </c>
      <c r="E195" s="171" t="s">
        <v>1</v>
      </c>
      <c r="F195" s="172" t="s">
        <v>1928</v>
      </c>
      <c r="H195" s="171" t="s">
        <v>1</v>
      </c>
      <c r="I195" s="173"/>
      <c r="L195" s="170"/>
      <c r="M195" s="174"/>
      <c r="T195" s="175"/>
      <c r="AT195" s="171" t="s">
        <v>277</v>
      </c>
      <c r="AU195" s="171" t="s">
        <v>89</v>
      </c>
      <c r="AV195" s="14" t="s">
        <v>83</v>
      </c>
      <c r="AW195" s="14" t="s">
        <v>32</v>
      </c>
      <c r="AX195" s="14" t="s">
        <v>76</v>
      </c>
      <c r="AY195" s="171" t="s">
        <v>264</v>
      </c>
    </row>
    <row r="196" spans="2:65" s="12" customFormat="1" ht="11.25">
      <c r="B196" s="156"/>
      <c r="D196" s="154" t="s">
        <v>277</v>
      </c>
      <c r="E196" s="157" t="s">
        <v>1</v>
      </c>
      <c r="F196" s="158" t="s">
        <v>1980</v>
      </c>
      <c r="H196" s="159">
        <v>120</v>
      </c>
      <c r="I196" s="160"/>
      <c r="L196" s="156"/>
      <c r="M196" s="161"/>
      <c r="T196" s="162"/>
      <c r="AT196" s="157" t="s">
        <v>277</v>
      </c>
      <c r="AU196" s="157" t="s">
        <v>89</v>
      </c>
      <c r="AV196" s="12" t="s">
        <v>89</v>
      </c>
      <c r="AW196" s="12" t="s">
        <v>32</v>
      </c>
      <c r="AX196" s="12" t="s">
        <v>83</v>
      </c>
      <c r="AY196" s="157" t="s">
        <v>264</v>
      </c>
    </row>
    <row r="197" spans="2:65" s="11" customFormat="1" ht="22.9" customHeight="1">
      <c r="B197" s="124"/>
      <c r="D197" s="125" t="s">
        <v>75</v>
      </c>
      <c r="E197" s="134" t="s">
        <v>314</v>
      </c>
      <c r="F197" s="134" t="s">
        <v>1981</v>
      </c>
      <c r="I197" s="127"/>
      <c r="J197" s="135">
        <f>BK197</f>
        <v>0</v>
      </c>
      <c r="L197" s="124"/>
      <c r="M197" s="129"/>
      <c r="P197" s="130">
        <f>SUM(P198:P232)</f>
        <v>0</v>
      </c>
      <c r="R197" s="130">
        <f>SUM(R198:R232)</f>
        <v>0.8089324</v>
      </c>
      <c r="T197" s="131">
        <f>SUM(T198:T232)</f>
        <v>0</v>
      </c>
      <c r="AR197" s="125" t="s">
        <v>83</v>
      </c>
      <c r="AT197" s="132" t="s">
        <v>75</v>
      </c>
      <c r="AU197" s="132" t="s">
        <v>83</v>
      </c>
      <c r="AY197" s="125" t="s">
        <v>264</v>
      </c>
      <c r="BK197" s="133">
        <f>SUM(BK198:BK232)</f>
        <v>0</v>
      </c>
    </row>
    <row r="198" spans="2:65" s="1" customFormat="1" ht="16.5" customHeight="1">
      <c r="B198" s="136"/>
      <c r="C198" s="137" t="s">
        <v>354</v>
      </c>
      <c r="D198" s="137" t="s">
        <v>266</v>
      </c>
      <c r="E198" s="138" t="s">
        <v>1982</v>
      </c>
      <c r="F198" s="139" t="s">
        <v>1983</v>
      </c>
      <c r="G198" s="140" t="s">
        <v>428</v>
      </c>
      <c r="H198" s="141">
        <v>30</v>
      </c>
      <c r="I198" s="142"/>
      <c r="J198" s="143">
        <f>ROUND(I198*H198,2)</f>
        <v>0</v>
      </c>
      <c r="K198" s="139" t="s">
        <v>270</v>
      </c>
      <c r="L198" s="32"/>
      <c r="M198" s="144" t="s">
        <v>1</v>
      </c>
      <c r="N198" s="145" t="s">
        <v>42</v>
      </c>
      <c r="P198" s="146">
        <f>O198*H198</f>
        <v>0</v>
      </c>
      <c r="Q198" s="146">
        <v>1.0000000000000001E-5</v>
      </c>
      <c r="R198" s="146">
        <f>Q198*H198</f>
        <v>3.0000000000000003E-4</v>
      </c>
      <c r="S198" s="146">
        <v>0</v>
      </c>
      <c r="T198" s="147">
        <f>S198*H198</f>
        <v>0</v>
      </c>
      <c r="AR198" s="148" t="s">
        <v>271</v>
      </c>
      <c r="AT198" s="148" t="s">
        <v>266</v>
      </c>
      <c r="AU198" s="148" t="s">
        <v>89</v>
      </c>
      <c r="AY198" s="17" t="s">
        <v>264</v>
      </c>
      <c r="BE198" s="149">
        <f>IF(N198="základní",J198,0)</f>
        <v>0</v>
      </c>
      <c r="BF198" s="149">
        <f>IF(N198="snížená",J198,0)</f>
        <v>0</v>
      </c>
      <c r="BG198" s="149">
        <f>IF(N198="zákl. přenesená",J198,0)</f>
        <v>0</v>
      </c>
      <c r="BH198" s="149">
        <f>IF(N198="sníž. přenesená",J198,0)</f>
        <v>0</v>
      </c>
      <c r="BI198" s="149">
        <f>IF(N198="nulová",J198,0)</f>
        <v>0</v>
      </c>
      <c r="BJ198" s="17" t="s">
        <v>89</v>
      </c>
      <c r="BK198" s="149">
        <f>ROUND(I198*H198,2)</f>
        <v>0</v>
      </c>
      <c r="BL198" s="17" t="s">
        <v>271</v>
      </c>
      <c r="BM198" s="148" t="s">
        <v>3200</v>
      </c>
    </row>
    <row r="199" spans="2:65" s="1" customFormat="1" ht="11.25">
      <c r="B199" s="32"/>
      <c r="D199" s="150" t="s">
        <v>273</v>
      </c>
      <c r="F199" s="151" t="s">
        <v>1985</v>
      </c>
      <c r="I199" s="152"/>
      <c r="L199" s="32"/>
      <c r="M199" s="153"/>
      <c r="T199" s="56"/>
      <c r="AT199" s="17" t="s">
        <v>273</v>
      </c>
      <c r="AU199" s="17" t="s">
        <v>89</v>
      </c>
    </row>
    <row r="200" spans="2:65" s="1" customFormat="1" ht="19.5">
      <c r="B200" s="32"/>
      <c r="D200" s="154" t="s">
        <v>275</v>
      </c>
      <c r="F200" s="155" t="s">
        <v>1986</v>
      </c>
      <c r="I200" s="152"/>
      <c r="L200" s="32"/>
      <c r="M200" s="153"/>
      <c r="T200" s="56"/>
      <c r="AT200" s="17" t="s">
        <v>275</v>
      </c>
      <c r="AU200" s="17" t="s">
        <v>89</v>
      </c>
    </row>
    <row r="201" spans="2:65" s="14" customFormat="1" ht="11.25">
      <c r="B201" s="170"/>
      <c r="D201" s="154" t="s">
        <v>277</v>
      </c>
      <c r="E201" s="171" t="s">
        <v>1</v>
      </c>
      <c r="F201" s="172" t="s">
        <v>1987</v>
      </c>
      <c r="H201" s="171" t="s">
        <v>1</v>
      </c>
      <c r="I201" s="173"/>
      <c r="L201" s="170"/>
      <c r="M201" s="174"/>
      <c r="T201" s="175"/>
      <c r="AT201" s="171" t="s">
        <v>277</v>
      </c>
      <c r="AU201" s="171" t="s">
        <v>89</v>
      </c>
      <c r="AV201" s="14" t="s">
        <v>83</v>
      </c>
      <c r="AW201" s="14" t="s">
        <v>32</v>
      </c>
      <c r="AX201" s="14" t="s">
        <v>76</v>
      </c>
      <c r="AY201" s="171" t="s">
        <v>264</v>
      </c>
    </row>
    <row r="202" spans="2:65" s="12" customFormat="1" ht="11.25">
      <c r="B202" s="156"/>
      <c r="D202" s="154" t="s">
        <v>277</v>
      </c>
      <c r="E202" s="157" t="s">
        <v>1</v>
      </c>
      <c r="F202" s="158" t="s">
        <v>457</v>
      </c>
      <c r="H202" s="159">
        <v>30</v>
      </c>
      <c r="I202" s="160"/>
      <c r="L202" s="156"/>
      <c r="M202" s="161"/>
      <c r="T202" s="162"/>
      <c r="AT202" s="157" t="s">
        <v>277</v>
      </c>
      <c r="AU202" s="157" t="s">
        <v>89</v>
      </c>
      <c r="AV202" s="12" t="s">
        <v>89</v>
      </c>
      <c r="AW202" s="12" t="s">
        <v>32</v>
      </c>
      <c r="AX202" s="12" t="s">
        <v>83</v>
      </c>
      <c r="AY202" s="157" t="s">
        <v>264</v>
      </c>
    </row>
    <row r="203" spans="2:65" s="1" customFormat="1" ht="16.5" customHeight="1">
      <c r="B203" s="136"/>
      <c r="C203" s="176" t="s">
        <v>361</v>
      </c>
      <c r="D203" s="176" t="s">
        <v>310</v>
      </c>
      <c r="E203" s="177" t="s">
        <v>1988</v>
      </c>
      <c r="F203" s="178" t="s">
        <v>1989</v>
      </c>
      <c r="G203" s="179" t="s">
        <v>428</v>
      </c>
      <c r="H203" s="180">
        <v>30.9</v>
      </c>
      <c r="I203" s="181"/>
      <c r="J203" s="182">
        <f>ROUND(I203*H203,2)</f>
        <v>0</v>
      </c>
      <c r="K203" s="178" t="s">
        <v>270</v>
      </c>
      <c r="L203" s="183"/>
      <c r="M203" s="184" t="s">
        <v>1</v>
      </c>
      <c r="N203" s="185" t="s">
        <v>42</v>
      </c>
      <c r="P203" s="146">
        <f>O203*H203</f>
        <v>0</v>
      </c>
      <c r="Q203" s="146">
        <v>1.2700000000000001E-3</v>
      </c>
      <c r="R203" s="146">
        <f>Q203*H203</f>
        <v>3.9243E-2</v>
      </c>
      <c r="S203" s="146">
        <v>0</v>
      </c>
      <c r="T203" s="147">
        <f>S203*H203</f>
        <v>0</v>
      </c>
      <c r="AR203" s="148" t="s">
        <v>314</v>
      </c>
      <c r="AT203" s="148" t="s">
        <v>310</v>
      </c>
      <c r="AU203" s="148" t="s">
        <v>89</v>
      </c>
      <c r="AY203" s="17" t="s">
        <v>264</v>
      </c>
      <c r="BE203" s="149">
        <f>IF(N203="základní",J203,0)</f>
        <v>0</v>
      </c>
      <c r="BF203" s="149">
        <f>IF(N203="snížená",J203,0)</f>
        <v>0</v>
      </c>
      <c r="BG203" s="149">
        <f>IF(N203="zákl. přenesená",J203,0)</f>
        <v>0</v>
      </c>
      <c r="BH203" s="149">
        <f>IF(N203="sníž. přenesená",J203,0)</f>
        <v>0</v>
      </c>
      <c r="BI203" s="149">
        <f>IF(N203="nulová",J203,0)</f>
        <v>0</v>
      </c>
      <c r="BJ203" s="17" t="s">
        <v>89</v>
      </c>
      <c r="BK203" s="149">
        <f>ROUND(I203*H203,2)</f>
        <v>0</v>
      </c>
      <c r="BL203" s="17" t="s">
        <v>271</v>
      </c>
      <c r="BM203" s="148" t="s">
        <v>3201</v>
      </c>
    </row>
    <row r="204" spans="2:65" s="12" customFormat="1" ht="11.25">
      <c r="B204" s="156"/>
      <c r="D204" s="154" t="s">
        <v>277</v>
      </c>
      <c r="E204" s="157" t="s">
        <v>1</v>
      </c>
      <c r="F204" s="158" t="s">
        <v>457</v>
      </c>
      <c r="H204" s="159">
        <v>30</v>
      </c>
      <c r="I204" s="160"/>
      <c r="L204" s="156"/>
      <c r="M204" s="161"/>
      <c r="T204" s="162"/>
      <c r="AT204" s="157" t="s">
        <v>277</v>
      </c>
      <c r="AU204" s="157" t="s">
        <v>89</v>
      </c>
      <c r="AV204" s="12" t="s">
        <v>89</v>
      </c>
      <c r="AW204" s="12" t="s">
        <v>32</v>
      </c>
      <c r="AX204" s="12" t="s">
        <v>76</v>
      </c>
      <c r="AY204" s="157" t="s">
        <v>264</v>
      </c>
    </row>
    <row r="205" spans="2:65" s="12" customFormat="1" ht="11.25">
      <c r="B205" s="156"/>
      <c r="D205" s="154" t="s">
        <v>277</v>
      </c>
      <c r="E205" s="157" t="s">
        <v>1</v>
      </c>
      <c r="F205" s="158" t="s">
        <v>3202</v>
      </c>
      <c r="H205" s="159">
        <v>30.9</v>
      </c>
      <c r="I205" s="160"/>
      <c r="L205" s="156"/>
      <c r="M205" s="161"/>
      <c r="T205" s="162"/>
      <c r="AT205" s="157" t="s">
        <v>277</v>
      </c>
      <c r="AU205" s="157" t="s">
        <v>89</v>
      </c>
      <c r="AV205" s="12" t="s">
        <v>89</v>
      </c>
      <c r="AW205" s="12" t="s">
        <v>32</v>
      </c>
      <c r="AX205" s="12" t="s">
        <v>83</v>
      </c>
      <c r="AY205" s="157" t="s">
        <v>264</v>
      </c>
    </row>
    <row r="206" spans="2:65" s="1" customFormat="1" ht="16.5" customHeight="1">
      <c r="B206" s="136"/>
      <c r="C206" s="137" t="s">
        <v>366</v>
      </c>
      <c r="D206" s="137" t="s">
        <v>266</v>
      </c>
      <c r="E206" s="138" t="s">
        <v>1992</v>
      </c>
      <c r="F206" s="139" t="s">
        <v>1993</v>
      </c>
      <c r="G206" s="140" t="s">
        <v>428</v>
      </c>
      <c r="H206" s="141">
        <v>90</v>
      </c>
      <c r="I206" s="142"/>
      <c r="J206" s="143">
        <f>ROUND(I206*H206,2)</f>
        <v>0</v>
      </c>
      <c r="K206" s="139" t="s">
        <v>270</v>
      </c>
      <c r="L206" s="32"/>
      <c r="M206" s="144" t="s">
        <v>1</v>
      </c>
      <c r="N206" s="145" t="s">
        <v>42</v>
      </c>
      <c r="P206" s="146">
        <f>O206*H206</f>
        <v>0</v>
      </c>
      <c r="Q206" s="146">
        <v>1.0000000000000001E-5</v>
      </c>
      <c r="R206" s="146">
        <f>Q206*H206</f>
        <v>9.0000000000000008E-4</v>
      </c>
      <c r="S206" s="146">
        <v>0</v>
      </c>
      <c r="T206" s="147">
        <f>S206*H206</f>
        <v>0</v>
      </c>
      <c r="AR206" s="148" t="s">
        <v>271</v>
      </c>
      <c r="AT206" s="148" t="s">
        <v>266</v>
      </c>
      <c r="AU206" s="148" t="s">
        <v>89</v>
      </c>
      <c r="AY206" s="17" t="s">
        <v>264</v>
      </c>
      <c r="BE206" s="149">
        <f>IF(N206="základní",J206,0)</f>
        <v>0</v>
      </c>
      <c r="BF206" s="149">
        <f>IF(N206="snížená",J206,0)</f>
        <v>0</v>
      </c>
      <c r="BG206" s="149">
        <f>IF(N206="zákl. přenesená",J206,0)</f>
        <v>0</v>
      </c>
      <c r="BH206" s="149">
        <f>IF(N206="sníž. přenesená",J206,0)</f>
        <v>0</v>
      </c>
      <c r="BI206" s="149">
        <f>IF(N206="nulová",J206,0)</f>
        <v>0</v>
      </c>
      <c r="BJ206" s="17" t="s">
        <v>89</v>
      </c>
      <c r="BK206" s="149">
        <f>ROUND(I206*H206,2)</f>
        <v>0</v>
      </c>
      <c r="BL206" s="17" t="s">
        <v>271</v>
      </c>
      <c r="BM206" s="148" t="s">
        <v>3203</v>
      </c>
    </row>
    <row r="207" spans="2:65" s="1" customFormat="1" ht="11.25">
      <c r="B207" s="32"/>
      <c r="D207" s="150" t="s">
        <v>273</v>
      </c>
      <c r="F207" s="151" t="s">
        <v>1995</v>
      </c>
      <c r="I207" s="152"/>
      <c r="L207" s="32"/>
      <c r="M207" s="153"/>
      <c r="T207" s="56"/>
      <c r="AT207" s="17" t="s">
        <v>273</v>
      </c>
      <c r="AU207" s="17" t="s">
        <v>89</v>
      </c>
    </row>
    <row r="208" spans="2:65" s="1" customFormat="1" ht="19.5">
      <c r="B208" s="32"/>
      <c r="D208" s="154" t="s">
        <v>275</v>
      </c>
      <c r="F208" s="155" t="s">
        <v>1986</v>
      </c>
      <c r="I208" s="152"/>
      <c r="L208" s="32"/>
      <c r="M208" s="153"/>
      <c r="T208" s="56"/>
      <c r="AT208" s="17" t="s">
        <v>275</v>
      </c>
      <c r="AU208" s="17" t="s">
        <v>89</v>
      </c>
    </row>
    <row r="209" spans="2:65" s="14" customFormat="1" ht="11.25">
      <c r="B209" s="170"/>
      <c r="D209" s="154" t="s">
        <v>277</v>
      </c>
      <c r="E209" s="171" t="s">
        <v>1</v>
      </c>
      <c r="F209" s="172" t="s">
        <v>1928</v>
      </c>
      <c r="H209" s="171" t="s">
        <v>1</v>
      </c>
      <c r="I209" s="173"/>
      <c r="L209" s="170"/>
      <c r="M209" s="174"/>
      <c r="T209" s="175"/>
      <c r="AT209" s="171" t="s">
        <v>277</v>
      </c>
      <c r="AU209" s="171" t="s">
        <v>89</v>
      </c>
      <c r="AV209" s="14" t="s">
        <v>83</v>
      </c>
      <c r="AW209" s="14" t="s">
        <v>32</v>
      </c>
      <c r="AX209" s="14" t="s">
        <v>76</v>
      </c>
      <c r="AY209" s="171" t="s">
        <v>264</v>
      </c>
    </row>
    <row r="210" spans="2:65" s="12" customFormat="1" ht="11.25">
      <c r="B210" s="156"/>
      <c r="D210" s="154" t="s">
        <v>277</v>
      </c>
      <c r="E210" s="157" t="s">
        <v>1</v>
      </c>
      <c r="F210" s="158" t="s">
        <v>812</v>
      </c>
      <c r="H210" s="159">
        <v>90</v>
      </c>
      <c r="I210" s="160"/>
      <c r="L210" s="156"/>
      <c r="M210" s="161"/>
      <c r="T210" s="162"/>
      <c r="AT210" s="157" t="s">
        <v>277</v>
      </c>
      <c r="AU210" s="157" t="s">
        <v>89</v>
      </c>
      <c r="AV210" s="12" t="s">
        <v>89</v>
      </c>
      <c r="AW210" s="12" t="s">
        <v>32</v>
      </c>
      <c r="AX210" s="12" t="s">
        <v>83</v>
      </c>
      <c r="AY210" s="157" t="s">
        <v>264</v>
      </c>
    </row>
    <row r="211" spans="2:65" s="1" customFormat="1" ht="16.5" customHeight="1">
      <c r="B211" s="136"/>
      <c r="C211" s="176" t="s">
        <v>371</v>
      </c>
      <c r="D211" s="176" t="s">
        <v>310</v>
      </c>
      <c r="E211" s="177" t="s">
        <v>1996</v>
      </c>
      <c r="F211" s="178" t="s">
        <v>1997</v>
      </c>
      <c r="G211" s="179" t="s">
        <v>428</v>
      </c>
      <c r="H211" s="180">
        <v>92.7</v>
      </c>
      <c r="I211" s="181"/>
      <c r="J211" s="182">
        <f>ROUND(I211*H211,2)</f>
        <v>0</v>
      </c>
      <c r="K211" s="178" t="s">
        <v>270</v>
      </c>
      <c r="L211" s="183"/>
      <c r="M211" s="184" t="s">
        <v>1</v>
      </c>
      <c r="N211" s="185" t="s">
        <v>42</v>
      </c>
      <c r="P211" s="146">
        <f>O211*H211</f>
        <v>0</v>
      </c>
      <c r="Q211" s="146">
        <v>2.7000000000000001E-3</v>
      </c>
      <c r="R211" s="146">
        <f>Q211*H211</f>
        <v>0.25029000000000001</v>
      </c>
      <c r="S211" s="146">
        <v>0</v>
      </c>
      <c r="T211" s="147">
        <f>S211*H211</f>
        <v>0</v>
      </c>
      <c r="AR211" s="148" t="s">
        <v>314</v>
      </c>
      <c r="AT211" s="148" t="s">
        <v>310</v>
      </c>
      <c r="AU211" s="148" t="s">
        <v>89</v>
      </c>
      <c r="AY211" s="17" t="s">
        <v>264</v>
      </c>
      <c r="BE211" s="149">
        <f>IF(N211="základní",J211,0)</f>
        <v>0</v>
      </c>
      <c r="BF211" s="149">
        <f>IF(N211="snížená",J211,0)</f>
        <v>0</v>
      </c>
      <c r="BG211" s="149">
        <f>IF(N211="zákl. přenesená",J211,0)</f>
        <v>0</v>
      </c>
      <c r="BH211" s="149">
        <f>IF(N211="sníž. přenesená",J211,0)</f>
        <v>0</v>
      </c>
      <c r="BI211" s="149">
        <f>IF(N211="nulová",J211,0)</f>
        <v>0</v>
      </c>
      <c r="BJ211" s="17" t="s">
        <v>89</v>
      </c>
      <c r="BK211" s="149">
        <f>ROUND(I211*H211,2)</f>
        <v>0</v>
      </c>
      <c r="BL211" s="17" t="s">
        <v>271</v>
      </c>
      <c r="BM211" s="148" t="s">
        <v>3204</v>
      </c>
    </row>
    <row r="212" spans="2:65" s="12" customFormat="1" ht="11.25">
      <c r="B212" s="156"/>
      <c r="D212" s="154" t="s">
        <v>277</v>
      </c>
      <c r="E212" s="157" t="s">
        <v>1</v>
      </c>
      <c r="F212" s="158" t="s">
        <v>812</v>
      </c>
      <c r="H212" s="159">
        <v>90</v>
      </c>
      <c r="I212" s="160"/>
      <c r="L212" s="156"/>
      <c r="M212" s="161"/>
      <c r="T212" s="162"/>
      <c r="AT212" s="157" t="s">
        <v>277</v>
      </c>
      <c r="AU212" s="157" t="s">
        <v>89</v>
      </c>
      <c r="AV212" s="12" t="s">
        <v>89</v>
      </c>
      <c r="AW212" s="12" t="s">
        <v>32</v>
      </c>
      <c r="AX212" s="12" t="s">
        <v>76</v>
      </c>
      <c r="AY212" s="157" t="s">
        <v>264</v>
      </c>
    </row>
    <row r="213" spans="2:65" s="12" customFormat="1" ht="11.25">
      <c r="B213" s="156"/>
      <c r="D213" s="154" t="s">
        <v>277</v>
      </c>
      <c r="E213" s="157" t="s">
        <v>1</v>
      </c>
      <c r="F213" s="158" t="s">
        <v>3205</v>
      </c>
      <c r="H213" s="159">
        <v>92.7</v>
      </c>
      <c r="I213" s="160"/>
      <c r="L213" s="156"/>
      <c r="M213" s="161"/>
      <c r="T213" s="162"/>
      <c r="AT213" s="157" t="s">
        <v>277</v>
      </c>
      <c r="AU213" s="157" t="s">
        <v>89</v>
      </c>
      <c r="AV213" s="12" t="s">
        <v>89</v>
      </c>
      <c r="AW213" s="12" t="s">
        <v>32</v>
      </c>
      <c r="AX213" s="12" t="s">
        <v>83</v>
      </c>
      <c r="AY213" s="157" t="s">
        <v>264</v>
      </c>
    </row>
    <row r="214" spans="2:65" s="1" customFormat="1" ht="16.5" customHeight="1">
      <c r="B214" s="136"/>
      <c r="C214" s="137" t="s">
        <v>377</v>
      </c>
      <c r="D214" s="137" t="s">
        <v>266</v>
      </c>
      <c r="E214" s="138" t="s">
        <v>2000</v>
      </c>
      <c r="F214" s="139" t="s">
        <v>2001</v>
      </c>
      <c r="G214" s="140" t="s">
        <v>428</v>
      </c>
      <c r="H214" s="141">
        <v>7</v>
      </c>
      <c r="I214" s="142"/>
      <c r="J214" s="143">
        <f>ROUND(I214*H214,2)</f>
        <v>0</v>
      </c>
      <c r="K214" s="139" t="s">
        <v>270</v>
      </c>
      <c r="L214" s="32"/>
      <c r="M214" s="144" t="s">
        <v>1</v>
      </c>
      <c r="N214" s="145" t="s">
        <v>42</v>
      </c>
      <c r="P214" s="146">
        <f>O214*H214</f>
        <v>0</v>
      </c>
      <c r="Q214" s="146">
        <v>2.0000000000000002E-5</v>
      </c>
      <c r="R214" s="146">
        <f>Q214*H214</f>
        <v>1.4000000000000001E-4</v>
      </c>
      <c r="S214" s="146">
        <v>0</v>
      </c>
      <c r="T214" s="147">
        <f>S214*H214</f>
        <v>0</v>
      </c>
      <c r="AR214" s="148" t="s">
        <v>271</v>
      </c>
      <c r="AT214" s="148" t="s">
        <v>266</v>
      </c>
      <c r="AU214" s="148" t="s">
        <v>89</v>
      </c>
      <c r="AY214" s="17" t="s">
        <v>264</v>
      </c>
      <c r="BE214" s="149">
        <f>IF(N214="základní",J214,0)</f>
        <v>0</v>
      </c>
      <c r="BF214" s="149">
        <f>IF(N214="snížená",J214,0)</f>
        <v>0</v>
      </c>
      <c r="BG214" s="149">
        <f>IF(N214="zákl. přenesená",J214,0)</f>
        <v>0</v>
      </c>
      <c r="BH214" s="149">
        <f>IF(N214="sníž. přenesená",J214,0)</f>
        <v>0</v>
      </c>
      <c r="BI214" s="149">
        <f>IF(N214="nulová",J214,0)</f>
        <v>0</v>
      </c>
      <c r="BJ214" s="17" t="s">
        <v>89</v>
      </c>
      <c r="BK214" s="149">
        <f>ROUND(I214*H214,2)</f>
        <v>0</v>
      </c>
      <c r="BL214" s="17" t="s">
        <v>271</v>
      </c>
      <c r="BM214" s="148" t="s">
        <v>3206</v>
      </c>
    </row>
    <row r="215" spans="2:65" s="1" customFormat="1" ht="11.25">
      <c r="B215" s="32"/>
      <c r="D215" s="150" t="s">
        <v>273</v>
      </c>
      <c r="F215" s="151" t="s">
        <v>2003</v>
      </c>
      <c r="I215" s="152"/>
      <c r="L215" s="32"/>
      <c r="M215" s="153"/>
      <c r="T215" s="56"/>
      <c r="AT215" s="17" t="s">
        <v>273</v>
      </c>
      <c r="AU215" s="17" t="s">
        <v>89</v>
      </c>
    </row>
    <row r="216" spans="2:65" s="14" customFormat="1" ht="11.25">
      <c r="B216" s="170"/>
      <c r="D216" s="154" t="s">
        <v>277</v>
      </c>
      <c r="E216" s="171" t="s">
        <v>1</v>
      </c>
      <c r="F216" s="172" t="s">
        <v>2004</v>
      </c>
      <c r="H216" s="171" t="s">
        <v>1</v>
      </c>
      <c r="I216" s="173"/>
      <c r="L216" s="170"/>
      <c r="M216" s="174"/>
      <c r="T216" s="175"/>
      <c r="AT216" s="171" t="s">
        <v>277</v>
      </c>
      <c r="AU216" s="171" t="s">
        <v>89</v>
      </c>
      <c r="AV216" s="14" t="s">
        <v>83</v>
      </c>
      <c r="AW216" s="14" t="s">
        <v>32</v>
      </c>
      <c r="AX216" s="14" t="s">
        <v>76</v>
      </c>
      <c r="AY216" s="171" t="s">
        <v>264</v>
      </c>
    </row>
    <row r="217" spans="2:65" s="12" customFormat="1" ht="11.25">
      <c r="B217" s="156"/>
      <c r="D217" s="154" t="s">
        <v>277</v>
      </c>
      <c r="E217" s="157" t="s">
        <v>1</v>
      </c>
      <c r="F217" s="158" t="s">
        <v>309</v>
      </c>
      <c r="H217" s="159">
        <v>7</v>
      </c>
      <c r="I217" s="160"/>
      <c r="L217" s="156"/>
      <c r="M217" s="161"/>
      <c r="T217" s="162"/>
      <c r="AT217" s="157" t="s">
        <v>277</v>
      </c>
      <c r="AU217" s="157" t="s">
        <v>89</v>
      </c>
      <c r="AV217" s="12" t="s">
        <v>89</v>
      </c>
      <c r="AW217" s="12" t="s">
        <v>32</v>
      </c>
      <c r="AX217" s="12" t="s">
        <v>83</v>
      </c>
      <c r="AY217" s="157" t="s">
        <v>264</v>
      </c>
    </row>
    <row r="218" spans="2:65" s="1" customFormat="1" ht="16.5" customHeight="1">
      <c r="B218" s="136"/>
      <c r="C218" s="176" t="s">
        <v>387</v>
      </c>
      <c r="D218" s="176" t="s">
        <v>310</v>
      </c>
      <c r="E218" s="177" t="s">
        <v>2005</v>
      </c>
      <c r="F218" s="178" t="s">
        <v>2006</v>
      </c>
      <c r="G218" s="179" t="s">
        <v>428</v>
      </c>
      <c r="H218" s="180">
        <v>7.21</v>
      </c>
      <c r="I218" s="181"/>
      <c r="J218" s="182">
        <f>ROUND(I218*H218,2)</f>
        <v>0</v>
      </c>
      <c r="K218" s="178" t="s">
        <v>270</v>
      </c>
      <c r="L218" s="183"/>
      <c r="M218" s="184" t="s">
        <v>1</v>
      </c>
      <c r="N218" s="185" t="s">
        <v>42</v>
      </c>
      <c r="P218" s="146">
        <f>O218*H218</f>
        <v>0</v>
      </c>
      <c r="Q218" s="146">
        <v>8.1399999999999997E-3</v>
      </c>
      <c r="R218" s="146">
        <f>Q218*H218</f>
        <v>5.8689399999999996E-2</v>
      </c>
      <c r="S218" s="146">
        <v>0</v>
      </c>
      <c r="T218" s="147">
        <f>S218*H218</f>
        <v>0</v>
      </c>
      <c r="AR218" s="148" t="s">
        <v>314</v>
      </c>
      <c r="AT218" s="148" t="s">
        <v>310</v>
      </c>
      <c r="AU218" s="148" t="s">
        <v>89</v>
      </c>
      <c r="AY218" s="17" t="s">
        <v>264</v>
      </c>
      <c r="BE218" s="149">
        <f>IF(N218="základní",J218,0)</f>
        <v>0</v>
      </c>
      <c r="BF218" s="149">
        <f>IF(N218="snížená",J218,0)</f>
        <v>0</v>
      </c>
      <c r="BG218" s="149">
        <f>IF(N218="zákl. přenesená",J218,0)</f>
        <v>0</v>
      </c>
      <c r="BH218" s="149">
        <f>IF(N218="sníž. přenesená",J218,0)</f>
        <v>0</v>
      </c>
      <c r="BI218" s="149">
        <f>IF(N218="nulová",J218,0)</f>
        <v>0</v>
      </c>
      <c r="BJ218" s="17" t="s">
        <v>89</v>
      </c>
      <c r="BK218" s="149">
        <f>ROUND(I218*H218,2)</f>
        <v>0</v>
      </c>
      <c r="BL218" s="17" t="s">
        <v>271</v>
      </c>
      <c r="BM218" s="148" t="s">
        <v>3207</v>
      </c>
    </row>
    <row r="219" spans="2:65" s="12" customFormat="1" ht="11.25">
      <c r="B219" s="156"/>
      <c r="D219" s="154" t="s">
        <v>277</v>
      </c>
      <c r="E219" s="157" t="s">
        <v>1</v>
      </c>
      <c r="F219" s="158" t="s">
        <v>309</v>
      </c>
      <c r="H219" s="159">
        <v>7</v>
      </c>
      <c r="I219" s="160"/>
      <c r="L219" s="156"/>
      <c r="M219" s="161"/>
      <c r="T219" s="162"/>
      <c r="AT219" s="157" t="s">
        <v>277</v>
      </c>
      <c r="AU219" s="157" t="s">
        <v>89</v>
      </c>
      <c r="AV219" s="12" t="s">
        <v>89</v>
      </c>
      <c r="AW219" s="12" t="s">
        <v>32</v>
      </c>
      <c r="AX219" s="12" t="s">
        <v>76</v>
      </c>
      <c r="AY219" s="157" t="s">
        <v>264</v>
      </c>
    </row>
    <row r="220" spans="2:65" s="12" customFormat="1" ht="11.25">
      <c r="B220" s="156"/>
      <c r="D220" s="154" t="s">
        <v>277</v>
      </c>
      <c r="E220" s="157" t="s">
        <v>1</v>
      </c>
      <c r="F220" s="158" t="s">
        <v>2008</v>
      </c>
      <c r="H220" s="159">
        <v>7.21</v>
      </c>
      <c r="I220" s="160"/>
      <c r="L220" s="156"/>
      <c r="M220" s="161"/>
      <c r="T220" s="162"/>
      <c r="AT220" s="157" t="s">
        <v>277</v>
      </c>
      <c r="AU220" s="157" t="s">
        <v>89</v>
      </c>
      <c r="AV220" s="12" t="s">
        <v>89</v>
      </c>
      <c r="AW220" s="12" t="s">
        <v>32</v>
      </c>
      <c r="AX220" s="12" t="s">
        <v>83</v>
      </c>
      <c r="AY220" s="157" t="s">
        <v>264</v>
      </c>
    </row>
    <row r="221" spans="2:65" s="1" customFormat="1" ht="16.5" customHeight="1">
      <c r="B221" s="136"/>
      <c r="C221" s="137" t="s">
        <v>396</v>
      </c>
      <c r="D221" s="137" t="s">
        <v>266</v>
      </c>
      <c r="E221" s="138" t="s">
        <v>2009</v>
      </c>
      <c r="F221" s="139" t="s">
        <v>2010</v>
      </c>
      <c r="G221" s="140" t="s">
        <v>428</v>
      </c>
      <c r="H221" s="141">
        <v>30</v>
      </c>
      <c r="I221" s="142"/>
      <c r="J221" s="143">
        <f>ROUND(I221*H221,2)</f>
        <v>0</v>
      </c>
      <c r="K221" s="139" t="s">
        <v>270</v>
      </c>
      <c r="L221" s="32"/>
      <c r="M221" s="144" t="s">
        <v>1</v>
      </c>
      <c r="N221" s="145" t="s">
        <v>42</v>
      </c>
      <c r="P221" s="146">
        <f>O221*H221</f>
        <v>0</v>
      </c>
      <c r="Q221" s="146">
        <v>0</v>
      </c>
      <c r="R221" s="146">
        <f>Q221*H221</f>
        <v>0</v>
      </c>
      <c r="S221" s="146">
        <v>0</v>
      </c>
      <c r="T221" s="147">
        <f>S221*H221</f>
        <v>0</v>
      </c>
      <c r="AR221" s="148" t="s">
        <v>271</v>
      </c>
      <c r="AT221" s="148" t="s">
        <v>266</v>
      </c>
      <c r="AU221" s="148" t="s">
        <v>89</v>
      </c>
      <c r="AY221" s="17" t="s">
        <v>264</v>
      </c>
      <c r="BE221" s="149">
        <f>IF(N221="základní",J221,0)</f>
        <v>0</v>
      </c>
      <c r="BF221" s="149">
        <f>IF(N221="snížená",J221,0)</f>
        <v>0</v>
      </c>
      <c r="BG221" s="149">
        <f>IF(N221="zákl. přenesená",J221,0)</f>
        <v>0</v>
      </c>
      <c r="BH221" s="149">
        <f>IF(N221="sníž. přenesená",J221,0)</f>
        <v>0</v>
      </c>
      <c r="BI221" s="149">
        <f>IF(N221="nulová",J221,0)</f>
        <v>0</v>
      </c>
      <c r="BJ221" s="17" t="s">
        <v>89</v>
      </c>
      <c r="BK221" s="149">
        <f>ROUND(I221*H221,2)</f>
        <v>0</v>
      </c>
      <c r="BL221" s="17" t="s">
        <v>271</v>
      </c>
      <c r="BM221" s="148" t="s">
        <v>3208</v>
      </c>
    </row>
    <row r="222" spans="2:65" s="1" customFormat="1" ht="11.25">
      <c r="B222" s="32"/>
      <c r="D222" s="150" t="s">
        <v>273</v>
      </c>
      <c r="F222" s="151" t="s">
        <v>2012</v>
      </c>
      <c r="I222" s="152"/>
      <c r="L222" s="32"/>
      <c r="M222" s="153"/>
      <c r="T222" s="56"/>
      <c r="AT222" s="17" t="s">
        <v>273</v>
      </c>
      <c r="AU222" s="17" t="s">
        <v>89</v>
      </c>
    </row>
    <row r="223" spans="2:65" s="12" customFormat="1" ht="11.25">
      <c r="B223" s="156"/>
      <c r="D223" s="154" t="s">
        <v>277</v>
      </c>
      <c r="E223" s="157" t="s">
        <v>1</v>
      </c>
      <c r="F223" s="158" t="s">
        <v>457</v>
      </c>
      <c r="H223" s="159">
        <v>30</v>
      </c>
      <c r="I223" s="160"/>
      <c r="L223" s="156"/>
      <c r="M223" s="161"/>
      <c r="T223" s="162"/>
      <c r="AT223" s="157" t="s">
        <v>277</v>
      </c>
      <c r="AU223" s="157" t="s">
        <v>89</v>
      </c>
      <c r="AV223" s="12" t="s">
        <v>89</v>
      </c>
      <c r="AW223" s="12" t="s">
        <v>32</v>
      </c>
      <c r="AX223" s="12" t="s">
        <v>83</v>
      </c>
      <c r="AY223" s="157" t="s">
        <v>264</v>
      </c>
    </row>
    <row r="224" spans="2:65" s="1" customFormat="1" ht="16.5" customHeight="1">
      <c r="B224" s="136"/>
      <c r="C224" s="137" t="s">
        <v>7</v>
      </c>
      <c r="D224" s="137" t="s">
        <v>266</v>
      </c>
      <c r="E224" s="138" t="s">
        <v>2013</v>
      </c>
      <c r="F224" s="139" t="s">
        <v>2014</v>
      </c>
      <c r="G224" s="140" t="s">
        <v>428</v>
      </c>
      <c r="H224" s="141">
        <v>90</v>
      </c>
      <c r="I224" s="142"/>
      <c r="J224" s="143">
        <f>ROUND(I224*H224,2)</f>
        <v>0</v>
      </c>
      <c r="K224" s="139" t="s">
        <v>270</v>
      </c>
      <c r="L224" s="32"/>
      <c r="M224" s="144" t="s">
        <v>1</v>
      </c>
      <c r="N224" s="145" t="s">
        <v>42</v>
      </c>
      <c r="P224" s="146">
        <f>O224*H224</f>
        <v>0</v>
      </c>
      <c r="Q224" s="146">
        <v>0</v>
      </c>
      <c r="R224" s="146">
        <f>Q224*H224</f>
        <v>0</v>
      </c>
      <c r="S224" s="146">
        <v>0</v>
      </c>
      <c r="T224" s="147">
        <f>S224*H224</f>
        <v>0</v>
      </c>
      <c r="AR224" s="148" t="s">
        <v>271</v>
      </c>
      <c r="AT224" s="148" t="s">
        <v>266</v>
      </c>
      <c r="AU224" s="148" t="s">
        <v>89</v>
      </c>
      <c r="AY224" s="17" t="s">
        <v>264</v>
      </c>
      <c r="BE224" s="149">
        <f>IF(N224="základní",J224,0)</f>
        <v>0</v>
      </c>
      <c r="BF224" s="149">
        <f>IF(N224="snížená",J224,0)</f>
        <v>0</v>
      </c>
      <c r="BG224" s="149">
        <f>IF(N224="zákl. přenesená",J224,0)</f>
        <v>0</v>
      </c>
      <c r="BH224" s="149">
        <f>IF(N224="sníž. přenesená",J224,0)</f>
        <v>0</v>
      </c>
      <c r="BI224" s="149">
        <f>IF(N224="nulová",J224,0)</f>
        <v>0</v>
      </c>
      <c r="BJ224" s="17" t="s">
        <v>89</v>
      </c>
      <c r="BK224" s="149">
        <f>ROUND(I224*H224,2)</f>
        <v>0</v>
      </c>
      <c r="BL224" s="17" t="s">
        <v>271</v>
      </c>
      <c r="BM224" s="148" t="s">
        <v>3209</v>
      </c>
    </row>
    <row r="225" spans="2:65" s="1" customFormat="1" ht="11.25">
      <c r="B225" s="32"/>
      <c r="D225" s="150" t="s">
        <v>273</v>
      </c>
      <c r="F225" s="151" t="s">
        <v>2016</v>
      </c>
      <c r="I225" s="152"/>
      <c r="L225" s="32"/>
      <c r="M225" s="153"/>
      <c r="T225" s="56"/>
      <c r="AT225" s="17" t="s">
        <v>273</v>
      </c>
      <c r="AU225" s="17" t="s">
        <v>89</v>
      </c>
    </row>
    <row r="226" spans="2:65" s="1" customFormat="1" ht="19.5">
      <c r="B226" s="32"/>
      <c r="D226" s="154" t="s">
        <v>275</v>
      </c>
      <c r="F226" s="155" t="s">
        <v>2017</v>
      </c>
      <c r="I226" s="152"/>
      <c r="L226" s="32"/>
      <c r="M226" s="153"/>
      <c r="T226" s="56"/>
      <c r="AT226" s="17" t="s">
        <v>275</v>
      </c>
      <c r="AU226" s="17" t="s">
        <v>89</v>
      </c>
    </row>
    <row r="227" spans="2:65" s="12" customFormat="1" ht="11.25">
      <c r="B227" s="156"/>
      <c r="D227" s="154" t="s">
        <v>277</v>
      </c>
      <c r="E227" s="157" t="s">
        <v>1</v>
      </c>
      <c r="F227" s="158" t="s">
        <v>812</v>
      </c>
      <c r="H227" s="159">
        <v>90</v>
      </c>
      <c r="I227" s="160"/>
      <c r="L227" s="156"/>
      <c r="M227" s="161"/>
      <c r="T227" s="162"/>
      <c r="AT227" s="157" t="s">
        <v>277</v>
      </c>
      <c r="AU227" s="157" t="s">
        <v>89</v>
      </c>
      <c r="AV227" s="12" t="s">
        <v>89</v>
      </c>
      <c r="AW227" s="12" t="s">
        <v>32</v>
      </c>
      <c r="AX227" s="12" t="s">
        <v>83</v>
      </c>
      <c r="AY227" s="157" t="s">
        <v>264</v>
      </c>
    </row>
    <row r="228" spans="2:65" s="1" customFormat="1" ht="16.5" customHeight="1">
      <c r="B228" s="136"/>
      <c r="C228" s="137" t="s">
        <v>407</v>
      </c>
      <c r="D228" s="137" t="s">
        <v>266</v>
      </c>
      <c r="E228" s="138" t="s">
        <v>2018</v>
      </c>
      <c r="F228" s="139" t="s">
        <v>2019</v>
      </c>
      <c r="G228" s="140" t="s">
        <v>434</v>
      </c>
      <c r="H228" s="141">
        <v>1</v>
      </c>
      <c r="I228" s="142"/>
      <c r="J228" s="143">
        <f>ROUND(I228*H228,2)</f>
        <v>0</v>
      </c>
      <c r="K228" s="139" t="s">
        <v>270</v>
      </c>
      <c r="L228" s="32"/>
      <c r="M228" s="144" t="s">
        <v>1</v>
      </c>
      <c r="N228" s="145" t="s">
        <v>42</v>
      </c>
      <c r="P228" s="146">
        <f>O228*H228</f>
        <v>0</v>
      </c>
      <c r="Q228" s="146">
        <v>0.45937</v>
      </c>
      <c r="R228" s="146">
        <f>Q228*H228</f>
        <v>0.45937</v>
      </c>
      <c r="S228" s="146">
        <v>0</v>
      </c>
      <c r="T228" s="147">
        <f>S228*H228</f>
        <v>0</v>
      </c>
      <c r="AR228" s="148" t="s">
        <v>271</v>
      </c>
      <c r="AT228" s="148" t="s">
        <v>266</v>
      </c>
      <c r="AU228" s="148" t="s">
        <v>89</v>
      </c>
      <c r="AY228" s="17" t="s">
        <v>264</v>
      </c>
      <c r="BE228" s="149">
        <f>IF(N228="základní",J228,0)</f>
        <v>0</v>
      </c>
      <c r="BF228" s="149">
        <f>IF(N228="snížená",J228,0)</f>
        <v>0</v>
      </c>
      <c r="BG228" s="149">
        <f>IF(N228="zákl. přenesená",J228,0)</f>
        <v>0</v>
      </c>
      <c r="BH228" s="149">
        <f>IF(N228="sníž. přenesená",J228,0)</f>
        <v>0</v>
      </c>
      <c r="BI228" s="149">
        <f>IF(N228="nulová",J228,0)</f>
        <v>0</v>
      </c>
      <c r="BJ228" s="17" t="s">
        <v>89</v>
      </c>
      <c r="BK228" s="149">
        <f>ROUND(I228*H228,2)</f>
        <v>0</v>
      </c>
      <c r="BL228" s="17" t="s">
        <v>271</v>
      </c>
      <c r="BM228" s="148" t="s">
        <v>3210</v>
      </c>
    </row>
    <row r="229" spans="2:65" s="1" customFormat="1" ht="11.25">
      <c r="B229" s="32"/>
      <c r="D229" s="150" t="s">
        <v>273</v>
      </c>
      <c r="F229" s="151" t="s">
        <v>2021</v>
      </c>
      <c r="I229" s="152"/>
      <c r="L229" s="32"/>
      <c r="M229" s="153"/>
      <c r="T229" s="56"/>
      <c r="AT229" s="17" t="s">
        <v>273</v>
      </c>
      <c r="AU229" s="17" t="s">
        <v>89</v>
      </c>
    </row>
    <row r="230" spans="2:65" s="12" customFormat="1" ht="11.25">
      <c r="B230" s="156"/>
      <c r="D230" s="154" t="s">
        <v>277</v>
      </c>
      <c r="E230" s="157" t="s">
        <v>1</v>
      </c>
      <c r="F230" s="158" t="s">
        <v>83</v>
      </c>
      <c r="H230" s="159">
        <v>1</v>
      </c>
      <c r="I230" s="160"/>
      <c r="L230" s="156"/>
      <c r="M230" s="161"/>
      <c r="T230" s="162"/>
      <c r="AT230" s="157" t="s">
        <v>277</v>
      </c>
      <c r="AU230" s="157" t="s">
        <v>89</v>
      </c>
      <c r="AV230" s="12" t="s">
        <v>89</v>
      </c>
      <c r="AW230" s="12" t="s">
        <v>32</v>
      </c>
      <c r="AX230" s="12" t="s">
        <v>83</v>
      </c>
      <c r="AY230" s="157" t="s">
        <v>264</v>
      </c>
    </row>
    <row r="231" spans="2:65" s="1" customFormat="1" ht="16.5" customHeight="1">
      <c r="B231" s="136"/>
      <c r="C231" s="137" t="s">
        <v>418</v>
      </c>
      <c r="D231" s="137" t="s">
        <v>266</v>
      </c>
      <c r="E231" s="138" t="s">
        <v>2022</v>
      </c>
      <c r="F231" s="139" t="s">
        <v>2023</v>
      </c>
      <c r="G231" s="140" t="s">
        <v>319</v>
      </c>
      <c r="H231" s="141">
        <v>0.80900000000000005</v>
      </c>
      <c r="I231" s="142"/>
      <c r="J231" s="143">
        <f>ROUND(I231*H231,2)</f>
        <v>0</v>
      </c>
      <c r="K231" s="139" t="s">
        <v>270</v>
      </c>
      <c r="L231" s="32"/>
      <c r="M231" s="144" t="s">
        <v>1</v>
      </c>
      <c r="N231" s="145" t="s">
        <v>42</v>
      </c>
      <c r="P231" s="146">
        <f>O231*H231</f>
        <v>0</v>
      </c>
      <c r="Q231" s="146">
        <v>0</v>
      </c>
      <c r="R231" s="146">
        <f>Q231*H231</f>
        <v>0</v>
      </c>
      <c r="S231" s="146">
        <v>0</v>
      </c>
      <c r="T231" s="147">
        <f>S231*H231</f>
        <v>0</v>
      </c>
      <c r="AR231" s="148" t="s">
        <v>366</v>
      </c>
      <c r="AT231" s="148" t="s">
        <v>266</v>
      </c>
      <c r="AU231" s="148" t="s">
        <v>89</v>
      </c>
      <c r="AY231" s="17" t="s">
        <v>264</v>
      </c>
      <c r="BE231" s="149">
        <f>IF(N231="základní",J231,0)</f>
        <v>0</v>
      </c>
      <c r="BF231" s="149">
        <f>IF(N231="snížená",J231,0)</f>
        <v>0</v>
      </c>
      <c r="BG231" s="149">
        <f>IF(N231="zákl. přenesená",J231,0)</f>
        <v>0</v>
      </c>
      <c r="BH231" s="149">
        <f>IF(N231="sníž. přenesená",J231,0)</f>
        <v>0</v>
      </c>
      <c r="BI231" s="149">
        <f>IF(N231="nulová",J231,0)</f>
        <v>0</v>
      </c>
      <c r="BJ231" s="17" t="s">
        <v>89</v>
      </c>
      <c r="BK231" s="149">
        <f>ROUND(I231*H231,2)</f>
        <v>0</v>
      </c>
      <c r="BL231" s="17" t="s">
        <v>366</v>
      </c>
      <c r="BM231" s="148" t="s">
        <v>3211</v>
      </c>
    </row>
    <row r="232" spans="2:65" s="1" customFormat="1" ht="11.25">
      <c r="B232" s="32"/>
      <c r="D232" s="150" t="s">
        <v>273</v>
      </c>
      <c r="F232" s="151" t="s">
        <v>2025</v>
      </c>
      <c r="I232" s="152"/>
      <c r="L232" s="32"/>
      <c r="M232" s="153"/>
      <c r="T232" s="56"/>
      <c r="AT232" s="17" t="s">
        <v>273</v>
      </c>
      <c r="AU232" s="17" t="s">
        <v>89</v>
      </c>
    </row>
    <row r="233" spans="2:65" s="11" customFormat="1" ht="22.9" customHeight="1">
      <c r="B233" s="124"/>
      <c r="D233" s="125" t="s">
        <v>75</v>
      </c>
      <c r="E233" s="134" t="s">
        <v>323</v>
      </c>
      <c r="F233" s="134" t="s">
        <v>2026</v>
      </c>
      <c r="I233" s="127"/>
      <c r="J233" s="135">
        <f>BK233</f>
        <v>0</v>
      </c>
      <c r="L233" s="124"/>
      <c r="M233" s="129"/>
      <c r="P233" s="130">
        <f>SUM(P234:P240)</f>
        <v>0</v>
      </c>
      <c r="R233" s="130">
        <f>SUM(R234:R240)</f>
        <v>3.2099999999999997E-2</v>
      </c>
      <c r="T233" s="131">
        <f>SUM(T234:T240)</f>
        <v>0</v>
      </c>
      <c r="AR233" s="125" t="s">
        <v>83</v>
      </c>
      <c r="AT233" s="132" t="s">
        <v>75</v>
      </c>
      <c r="AU233" s="132" t="s">
        <v>83</v>
      </c>
      <c r="AY233" s="125" t="s">
        <v>264</v>
      </c>
      <c r="BK233" s="133">
        <f>SUM(BK234:BK240)</f>
        <v>0</v>
      </c>
    </row>
    <row r="234" spans="2:65" s="1" customFormat="1" ht="16.5" customHeight="1">
      <c r="B234" s="136"/>
      <c r="C234" s="137" t="s">
        <v>425</v>
      </c>
      <c r="D234" s="137" t="s">
        <v>266</v>
      </c>
      <c r="E234" s="138" t="s">
        <v>2027</v>
      </c>
      <c r="F234" s="139" t="s">
        <v>2028</v>
      </c>
      <c r="G234" s="140" t="s">
        <v>434</v>
      </c>
      <c r="H234" s="141">
        <v>30</v>
      </c>
      <c r="I234" s="142"/>
      <c r="J234" s="143">
        <f>ROUND(I234*H234,2)</f>
        <v>0</v>
      </c>
      <c r="K234" s="139" t="s">
        <v>1</v>
      </c>
      <c r="L234" s="32"/>
      <c r="M234" s="144" t="s">
        <v>1</v>
      </c>
      <c r="N234" s="145" t="s">
        <v>42</v>
      </c>
      <c r="P234" s="146">
        <f>O234*H234</f>
        <v>0</v>
      </c>
      <c r="Q234" s="146">
        <v>0</v>
      </c>
      <c r="R234" s="146">
        <f>Q234*H234</f>
        <v>0</v>
      </c>
      <c r="S234" s="146">
        <v>0</v>
      </c>
      <c r="T234" s="147">
        <f>S234*H234</f>
        <v>0</v>
      </c>
      <c r="AR234" s="148" t="s">
        <v>271</v>
      </c>
      <c r="AT234" s="148" t="s">
        <v>266</v>
      </c>
      <c r="AU234" s="148" t="s">
        <v>89</v>
      </c>
      <c r="AY234" s="17" t="s">
        <v>264</v>
      </c>
      <c r="BE234" s="149">
        <f>IF(N234="základní",J234,0)</f>
        <v>0</v>
      </c>
      <c r="BF234" s="149">
        <f>IF(N234="snížená",J234,0)</f>
        <v>0</v>
      </c>
      <c r="BG234" s="149">
        <f>IF(N234="zákl. přenesená",J234,0)</f>
        <v>0</v>
      </c>
      <c r="BH234" s="149">
        <f>IF(N234="sníž. přenesená",J234,0)</f>
        <v>0</v>
      </c>
      <c r="BI234" s="149">
        <f>IF(N234="nulová",J234,0)</f>
        <v>0</v>
      </c>
      <c r="BJ234" s="17" t="s">
        <v>89</v>
      </c>
      <c r="BK234" s="149">
        <f>ROUND(I234*H234,2)</f>
        <v>0</v>
      </c>
      <c r="BL234" s="17" t="s">
        <v>271</v>
      </c>
      <c r="BM234" s="148" t="s">
        <v>3212</v>
      </c>
    </row>
    <row r="235" spans="2:65" s="1" customFormat="1" ht="29.25">
      <c r="B235" s="32"/>
      <c r="D235" s="154" t="s">
        <v>275</v>
      </c>
      <c r="F235" s="155" t="s">
        <v>2030</v>
      </c>
      <c r="I235" s="152"/>
      <c r="L235" s="32"/>
      <c r="M235" s="153"/>
      <c r="T235" s="56"/>
      <c r="AT235" s="17" t="s">
        <v>275</v>
      </c>
      <c r="AU235" s="17" t="s">
        <v>89</v>
      </c>
    </row>
    <row r="236" spans="2:65" s="14" customFormat="1" ht="11.25">
      <c r="B236" s="170"/>
      <c r="D236" s="154" t="s">
        <v>277</v>
      </c>
      <c r="E236" s="171" t="s">
        <v>1</v>
      </c>
      <c r="F236" s="172" t="s">
        <v>2031</v>
      </c>
      <c r="H236" s="171" t="s">
        <v>1</v>
      </c>
      <c r="I236" s="173"/>
      <c r="L236" s="170"/>
      <c r="M236" s="174"/>
      <c r="T236" s="175"/>
      <c r="AT236" s="171" t="s">
        <v>277</v>
      </c>
      <c r="AU236" s="171" t="s">
        <v>89</v>
      </c>
      <c r="AV236" s="14" t="s">
        <v>83</v>
      </c>
      <c r="AW236" s="14" t="s">
        <v>32</v>
      </c>
      <c r="AX236" s="14" t="s">
        <v>76</v>
      </c>
      <c r="AY236" s="171" t="s">
        <v>264</v>
      </c>
    </row>
    <row r="237" spans="2:65" s="12" customFormat="1" ht="11.25">
      <c r="B237" s="156"/>
      <c r="D237" s="154" t="s">
        <v>277</v>
      </c>
      <c r="E237" s="157" t="s">
        <v>1</v>
      </c>
      <c r="F237" s="158" t="s">
        <v>457</v>
      </c>
      <c r="H237" s="159">
        <v>30</v>
      </c>
      <c r="I237" s="160"/>
      <c r="L237" s="156"/>
      <c r="M237" s="161"/>
      <c r="T237" s="162"/>
      <c r="AT237" s="157" t="s">
        <v>277</v>
      </c>
      <c r="AU237" s="157" t="s">
        <v>89</v>
      </c>
      <c r="AV237" s="12" t="s">
        <v>89</v>
      </c>
      <c r="AW237" s="12" t="s">
        <v>32</v>
      </c>
      <c r="AX237" s="12" t="s">
        <v>83</v>
      </c>
      <c r="AY237" s="157" t="s">
        <v>264</v>
      </c>
    </row>
    <row r="238" spans="2:65" s="1" customFormat="1" ht="16.5" customHeight="1">
      <c r="B238" s="136"/>
      <c r="C238" s="176" t="s">
        <v>431</v>
      </c>
      <c r="D238" s="176" t="s">
        <v>310</v>
      </c>
      <c r="E238" s="177" t="s">
        <v>2032</v>
      </c>
      <c r="F238" s="178" t="s">
        <v>2033</v>
      </c>
      <c r="G238" s="179" t="s">
        <v>434</v>
      </c>
      <c r="H238" s="180">
        <v>30</v>
      </c>
      <c r="I238" s="181"/>
      <c r="J238" s="182">
        <f>ROUND(I238*H238,2)</f>
        <v>0</v>
      </c>
      <c r="K238" s="178" t="s">
        <v>1</v>
      </c>
      <c r="L238" s="183"/>
      <c r="M238" s="184" t="s">
        <v>1</v>
      </c>
      <c r="N238" s="185" t="s">
        <v>42</v>
      </c>
      <c r="P238" s="146">
        <f>O238*H238</f>
        <v>0</v>
      </c>
      <c r="Q238" s="146">
        <v>1.07E-3</v>
      </c>
      <c r="R238" s="146">
        <f>Q238*H238</f>
        <v>3.2099999999999997E-2</v>
      </c>
      <c r="S238" s="146">
        <v>0</v>
      </c>
      <c r="T238" s="147">
        <f>S238*H238</f>
        <v>0</v>
      </c>
      <c r="AR238" s="148" t="s">
        <v>314</v>
      </c>
      <c r="AT238" s="148" t="s">
        <v>310</v>
      </c>
      <c r="AU238" s="148" t="s">
        <v>89</v>
      </c>
      <c r="AY238" s="17" t="s">
        <v>264</v>
      </c>
      <c r="BE238" s="149">
        <f>IF(N238="základní",J238,0)</f>
        <v>0</v>
      </c>
      <c r="BF238" s="149">
        <f>IF(N238="snížená",J238,0)</f>
        <v>0</v>
      </c>
      <c r="BG238" s="149">
        <f>IF(N238="zákl. přenesená",J238,0)</f>
        <v>0</v>
      </c>
      <c r="BH238" s="149">
        <f>IF(N238="sníž. přenesená",J238,0)</f>
        <v>0</v>
      </c>
      <c r="BI238" s="149">
        <f>IF(N238="nulová",J238,0)</f>
        <v>0</v>
      </c>
      <c r="BJ238" s="17" t="s">
        <v>89</v>
      </c>
      <c r="BK238" s="149">
        <f>ROUND(I238*H238,2)</f>
        <v>0</v>
      </c>
      <c r="BL238" s="17" t="s">
        <v>271</v>
      </c>
      <c r="BM238" s="148" t="s">
        <v>3213</v>
      </c>
    </row>
    <row r="239" spans="2:65" s="1" customFormat="1" ht="29.25">
      <c r="B239" s="32"/>
      <c r="D239" s="154" t="s">
        <v>275</v>
      </c>
      <c r="F239" s="155" t="s">
        <v>2030</v>
      </c>
      <c r="I239" s="152"/>
      <c r="L239" s="32"/>
      <c r="M239" s="153"/>
      <c r="T239" s="56"/>
      <c r="AT239" s="17" t="s">
        <v>275</v>
      </c>
      <c r="AU239" s="17" t="s">
        <v>89</v>
      </c>
    </row>
    <row r="240" spans="2:65" s="12" customFormat="1" ht="11.25">
      <c r="B240" s="156"/>
      <c r="D240" s="154" t="s">
        <v>277</v>
      </c>
      <c r="E240" s="157" t="s">
        <v>1</v>
      </c>
      <c r="F240" s="158" t="s">
        <v>457</v>
      </c>
      <c r="H240" s="159">
        <v>30</v>
      </c>
      <c r="I240" s="160"/>
      <c r="L240" s="156"/>
      <c r="M240" s="161"/>
      <c r="T240" s="162"/>
      <c r="AT240" s="157" t="s">
        <v>277</v>
      </c>
      <c r="AU240" s="157" t="s">
        <v>89</v>
      </c>
      <c r="AV240" s="12" t="s">
        <v>89</v>
      </c>
      <c r="AW240" s="12" t="s">
        <v>32</v>
      </c>
      <c r="AX240" s="12" t="s">
        <v>83</v>
      </c>
      <c r="AY240" s="157" t="s">
        <v>264</v>
      </c>
    </row>
    <row r="241" spans="2:65" s="11" customFormat="1" ht="25.9" customHeight="1">
      <c r="B241" s="124"/>
      <c r="D241" s="125" t="s">
        <v>75</v>
      </c>
      <c r="E241" s="126" t="s">
        <v>1019</v>
      </c>
      <c r="F241" s="126" t="s">
        <v>1020</v>
      </c>
      <c r="I241" s="127"/>
      <c r="J241" s="128">
        <f>BK241</f>
        <v>0</v>
      </c>
      <c r="L241" s="124"/>
      <c r="M241" s="129"/>
      <c r="P241" s="130">
        <f>P242+P305+P401+P407+P508+P532+P536+P543</f>
        <v>0</v>
      </c>
      <c r="R241" s="130">
        <f>R242+R305+R401+R407+R508+R532+R536+R543</f>
        <v>1.4182800000000002</v>
      </c>
      <c r="T241" s="131">
        <f>T242+T305+T401+T407+T508+T532+T536+T543</f>
        <v>0</v>
      </c>
      <c r="AR241" s="125" t="s">
        <v>89</v>
      </c>
      <c r="AT241" s="132" t="s">
        <v>75</v>
      </c>
      <c r="AU241" s="132" t="s">
        <v>76</v>
      </c>
      <c r="AY241" s="125" t="s">
        <v>264</v>
      </c>
      <c r="BK241" s="133">
        <f>BK242+BK305+BK401+BK407+BK508+BK532+BK536+BK543</f>
        <v>0</v>
      </c>
    </row>
    <row r="242" spans="2:65" s="11" customFormat="1" ht="22.9" customHeight="1">
      <c r="B242" s="124"/>
      <c r="D242" s="125" t="s">
        <v>75</v>
      </c>
      <c r="E242" s="134" t="s">
        <v>2035</v>
      </c>
      <c r="F242" s="134" t="s">
        <v>2036</v>
      </c>
      <c r="I242" s="127"/>
      <c r="J242" s="135">
        <f>BK242</f>
        <v>0</v>
      </c>
      <c r="L242" s="124"/>
      <c r="M242" s="129"/>
      <c r="P242" s="130">
        <f>SUM(P243:P304)</f>
        <v>0</v>
      </c>
      <c r="R242" s="130">
        <f>SUM(R243:R304)</f>
        <v>0.16922999999999999</v>
      </c>
      <c r="T242" s="131">
        <f>SUM(T243:T304)</f>
        <v>0</v>
      </c>
      <c r="AR242" s="125" t="s">
        <v>89</v>
      </c>
      <c r="AT242" s="132" t="s">
        <v>75</v>
      </c>
      <c r="AU242" s="132" t="s">
        <v>83</v>
      </c>
      <c r="AY242" s="125" t="s">
        <v>264</v>
      </c>
      <c r="BK242" s="133">
        <f>SUM(BK243:BK304)</f>
        <v>0</v>
      </c>
    </row>
    <row r="243" spans="2:65" s="1" customFormat="1" ht="16.5" customHeight="1">
      <c r="B243" s="136"/>
      <c r="C243" s="137" t="s">
        <v>437</v>
      </c>
      <c r="D243" s="137" t="s">
        <v>266</v>
      </c>
      <c r="E243" s="138" t="s">
        <v>2037</v>
      </c>
      <c r="F243" s="139" t="s">
        <v>2038</v>
      </c>
      <c r="G243" s="140" t="s">
        <v>428</v>
      </c>
      <c r="H243" s="141">
        <v>5</v>
      </c>
      <c r="I243" s="142"/>
      <c r="J243" s="143">
        <f>ROUND(I243*H243,2)</f>
        <v>0</v>
      </c>
      <c r="K243" s="139" t="s">
        <v>270</v>
      </c>
      <c r="L243" s="32"/>
      <c r="M243" s="144" t="s">
        <v>1</v>
      </c>
      <c r="N243" s="145" t="s">
        <v>42</v>
      </c>
      <c r="P243" s="146">
        <f>O243*H243</f>
        <v>0</v>
      </c>
      <c r="Q243" s="146">
        <v>6.3000000000000003E-4</v>
      </c>
      <c r="R243" s="146">
        <f>Q243*H243</f>
        <v>3.15E-3</v>
      </c>
      <c r="S243" s="146">
        <v>0</v>
      </c>
      <c r="T243" s="147">
        <f>S243*H243</f>
        <v>0</v>
      </c>
      <c r="AR243" s="148" t="s">
        <v>366</v>
      </c>
      <c r="AT243" s="148" t="s">
        <v>266</v>
      </c>
      <c r="AU243" s="148" t="s">
        <v>89</v>
      </c>
      <c r="AY243" s="17" t="s">
        <v>264</v>
      </c>
      <c r="BE243" s="149">
        <f>IF(N243="základní",J243,0)</f>
        <v>0</v>
      </c>
      <c r="BF243" s="149">
        <f>IF(N243="snížená",J243,0)</f>
        <v>0</v>
      </c>
      <c r="BG243" s="149">
        <f>IF(N243="zákl. přenesená",J243,0)</f>
        <v>0</v>
      </c>
      <c r="BH243" s="149">
        <f>IF(N243="sníž. přenesená",J243,0)</f>
        <v>0</v>
      </c>
      <c r="BI243" s="149">
        <f>IF(N243="nulová",J243,0)</f>
        <v>0</v>
      </c>
      <c r="BJ243" s="17" t="s">
        <v>89</v>
      </c>
      <c r="BK243" s="149">
        <f>ROUND(I243*H243,2)</f>
        <v>0</v>
      </c>
      <c r="BL243" s="17" t="s">
        <v>366</v>
      </c>
      <c r="BM243" s="148" t="s">
        <v>3214</v>
      </c>
    </row>
    <row r="244" spans="2:65" s="1" customFormat="1" ht="11.25">
      <c r="B244" s="32"/>
      <c r="D244" s="150" t="s">
        <v>273</v>
      </c>
      <c r="F244" s="151" t="s">
        <v>2040</v>
      </c>
      <c r="I244" s="152"/>
      <c r="L244" s="32"/>
      <c r="M244" s="153"/>
      <c r="T244" s="56"/>
      <c r="AT244" s="17" t="s">
        <v>273</v>
      </c>
      <c r="AU244" s="17" t="s">
        <v>89</v>
      </c>
    </row>
    <row r="245" spans="2:65" s="1" customFormat="1" ht="19.5">
      <c r="B245" s="32"/>
      <c r="D245" s="154" t="s">
        <v>275</v>
      </c>
      <c r="F245" s="155" t="s">
        <v>2041</v>
      </c>
      <c r="I245" s="152"/>
      <c r="L245" s="32"/>
      <c r="M245" s="153"/>
      <c r="T245" s="56"/>
      <c r="AT245" s="17" t="s">
        <v>275</v>
      </c>
      <c r="AU245" s="17" t="s">
        <v>89</v>
      </c>
    </row>
    <row r="246" spans="2:65" s="12" customFormat="1" ht="11.25">
      <c r="B246" s="156"/>
      <c r="D246" s="154" t="s">
        <v>277</v>
      </c>
      <c r="E246" s="157" t="s">
        <v>1</v>
      </c>
      <c r="F246" s="158" t="s">
        <v>297</v>
      </c>
      <c r="H246" s="159">
        <v>5</v>
      </c>
      <c r="I246" s="160"/>
      <c r="L246" s="156"/>
      <c r="M246" s="161"/>
      <c r="T246" s="162"/>
      <c r="AT246" s="157" t="s">
        <v>277</v>
      </c>
      <c r="AU246" s="157" t="s">
        <v>89</v>
      </c>
      <c r="AV246" s="12" t="s">
        <v>89</v>
      </c>
      <c r="AW246" s="12" t="s">
        <v>32</v>
      </c>
      <c r="AX246" s="12" t="s">
        <v>83</v>
      </c>
      <c r="AY246" s="157" t="s">
        <v>264</v>
      </c>
    </row>
    <row r="247" spans="2:65" s="1" customFormat="1" ht="16.5" customHeight="1">
      <c r="B247" s="136"/>
      <c r="C247" s="176" t="s">
        <v>442</v>
      </c>
      <c r="D247" s="176" t="s">
        <v>310</v>
      </c>
      <c r="E247" s="177" t="s">
        <v>2042</v>
      </c>
      <c r="F247" s="178" t="s">
        <v>2043</v>
      </c>
      <c r="G247" s="179" t="s">
        <v>434</v>
      </c>
      <c r="H247" s="180">
        <v>2</v>
      </c>
      <c r="I247" s="181"/>
      <c r="J247" s="182">
        <f>ROUND(I247*H247,2)</f>
        <v>0</v>
      </c>
      <c r="K247" s="178" t="s">
        <v>270</v>
      </c>
      <c r="L247" s="183"/>
      <c r="M247" s="184" t="s">
        <v>1</v>
      </c>
      <c r="N247" s="185" t="s">
        <v>42</v>
      </c>
      <c r="P247" s="146">
        <f>O247*H247</f>
        <v>0</v>
      </c>
      <c r="Q247" s="146">
        <v>2.9999999999999997E-4</v>
      </c>
      <c r="R247" s="146">
        <f>Q247*H247</f>
        <v>5.9999999999999995E-4</v>
      </c>
      <c r="S247" s="146">
        <v>0</v>
      </c>
      <c r="T247" s="147">
        <f>S247*H247</f>
        <v>0</v>
      </c>
      <c r="AR247" s="148" t="s">
        <v>468</v>
      </c>
      <c r="AT247" s="148" t="s">
        <v>310</v>
      </c>
      <c r="AU247" s="148" t="s">
        <v>89</v>
      </c>
      <c r="AY247" s="17" t="s">
        <v>264</v>
      </c>
      <c r="BE247" s="149">
        <f>IF(N247="základní",J247,0)</f>
        <v>0</v>
      </c>
      <c r="BF247" s="149">
        <f>IF(N247="snížená",J247,0)</f>
        <v>0</v>
      </c>
      <c r="BG247" s="149">
        <f>IF(N247="zákl. přenesená",J247,0)</f>
        <v>0</v>
      </c>
      <c r="BH247" s="149">
        <f>IF(N247="sníž. přenesená",J247,0)</f>
        <v>0</v>
      </c>
      <c r="BI247" s="149">
        <f>IF(N247="nulová",J247,0)</f>
        <v>0</v>
      </c>
      <c r="BJ247" s="17" t="s">
        <v>89</v>
      </c>
      <c r="BK247" s="149">
        <f>ROUND(I247*H247,2)</f>
        <v>0</v>
      </c>
      <c r="BL247" s="17" t="s">
        <v>366</v>
      </c>
      <c r="BM247" s="148" t="s">
        <v>3215</v>
      </c>
    </row>
    <row r="248" spans="2:65" s="12" customFormat="1" ht="11.25">
      <c r="B248" s="156"/>
      <c r="D248" s="154" t="s">
        <v>277</v>
      </c>
      <c r="E248" s="157" t="s">
        <v>1</v>
      </c>
      <c r="F248" s="158" t="s">
        <v>89</v>
      </c>
      <c r="H248" s="159">
        <v>2</v>
      </c>
      <c r="I248" s="160"/>
      <c r="L248" s="156"/>
      <c r="M248" s="161"/>
      <c r="T248" s="162"/>
      <c r="AT248" s="157" t="s">
        <v>277</v>
      </c>
      <c r="AU248" s="157" t="s">
        <v>89</v>
      </c>
      <c r="AV248" s="12" t="s">
        <v>89</v>
      </c>
      <c r="AW248" s="12" t="s">
        <v>32</v>
      </c>
      <c r="AX248" s="12" t="s">
        <v>83</v>
      </c>
      <c r="AY248" s="157" t="s">
        <v>264</v>
      </c>
    </row>
    <row r="249" spans="2:65" s="1" customFormat="1" ht="16.5" customHeight="1">
      <c r="B249" s="136"/>
      <c r="C249" s="137" t="s">
        <v>447</v>
      </c>
      <c r="D249" s="137" t="s">
        <v>266</v>
      </c>
      <c r="E249" s="138" t="s">
        <v>2045</v>
      </c>
      <c r="F249" s="139" t="s">
        <v>2046</v>
      </c>
      <c r="G249" s="140" t="s">
        <v>428</v>
      </c>
      <c r="H249" s="141">
        <v>35</v>
      </c>
      <c r="I249" s="142"/>
      <c r="J249" s="143">
        <f>ROUND(I249*H249,2)</f>
        <v>0</v>
      </c>
      <c r="K249" s="139" t="s">
        <v>270</v>
      </c>
      <c r="L249" s="32"/>
      <c r="M249" s="144" t="s">
        <v>1</v>
      </c>
      <c r="N249" s="145" t="s">
        <v>42</v>
      </c>
      <c r="P249" s="146">
        <f>O249*H249</f>
        <v>0</v>
      </c>
      <c r="Q249" s="146">
        <v>1.2999999999999999E-3</v>
      </c>
      <c r="R249" s="146">
        <f>Q249*H249</f>
        <v>4.5499999999999999E-2</v>
      </c>
      <c r="S249" s="146">
        <v>0</v>
      </c>
      <c r="T249" s="147">
        <f>S249*H249</f>
        <v>0</v>
      </c>
      <c r="AR249" s="148" t="s">
        <v>366</v>
      </c>
      <c r="AT249" s="148" t="s">
        <v>266</v>
      </c>
      <c r="AU249" s="148" t="s">
        <v>89</v>
      </c>
      <c r="AY249" s="17" t="s">
        <v>264</v>
      </c>
      <c r="BE249" s="149">
        <f>IF(N249="základní",J249,0)</f>
        <v>0</v>
      </c>
      <c r="BF249" s="149">
        <f>IF(N249="snížená",J249,0)</f>
        <v>0</v>
      </c>
      <c r="BG249" s="149">
        <f>IF(N249="zákl. přenesená",J249,0)</f>
        <v>0</v>
      </c>
      <c r="BH249" s="149">
        <f>IF(N249="sníž. přenesená",J249,0)</f>
        <v>0</v>
      </c>
      <c r="BI249" s="149">
        <f>IF(N249="nulová",J249,0)</f>
        <v>0</v>
      </c>
      <c r="BJ249" s="17" t="s">
        <v>89</v>
      </c>
      <c r="BK249" s="149">
        <f>ROUND(I249*H249,2)</f>
        <v>0</v>
      </c>
      <c r="BL249" s="17" t="s">
        <v>366</v>
      </c>
      <c r="BM249" s="148" t="s">
        <v>3216</v>
      </c>
    </row>
    <row r="250" spans="2:65" s="1" customFormat="1" ht="11.25">
      <c r="B250" s="32"/>
      <c r="D250" s="150" t="s">
        <v>273</v>
      </c>
      <c r="F250" s="151" t="s">
        <v>2048</v>
      </c>
      <c r="I250" s="152"/>
      <c r="L250" s="32"/>
      <c r="M250" s="153"/>
      <c r="T250" s="56"/>
      <c r="AT250" s="17" t="s">
        <v>273</v>
      </c>
      <c r="AU250" s="17" t="s">
        <v>89</v>
      </c>
    </row>
    <row r="251" spans="2:65" s="1" customFormat="1" ht="19.5">
      <c r="B251" s="32"/>
      <c r="D251" s="154" t="s">
        <v>275</v>
      </c>
      <c r="F251" s="155" t="s">
        <v>2041</v>
      </c>
      <c r="I251" s="152"/>
      <c r="L251" s="32"/>
      <c r="M251" s="153"/>
      <c r="T251" s="56"/>
      <c r="AT251" s="17" t="s">
        <v>275</v>
      </c>
      <c r="AU251" s="17" t="s">
        <v>89</v>
      </c>
    </row>
    <row r="252" spans="2:65" s="12" customFormat="1" ht="11.25">
      <c r="B252" s="156"/>
      <c r="D252" s="154" t="s">
        <v>277</v>
      </c>
      <c r="E252" s="157" t="s">
        <v>1</v>
      </c>
      <c r="F252" s="158" t="s">
        <v>491</v>
      </c>
      <c r="H252" s="159">
        <v>35</v>
      </c>
      <c r="I252" s="160"/>
      <c r="L252" s="156"/>
      <c r="M252" s="161"/>
      <c r="T252" s="162"/>
      <c r="AT252" s="157" t="s">
        <v>277</v>
      </c>
      <c r="AU252" s="157" t="s">
        <v>89</v>
      </c>
      <c r="AV252" s="12" t="s">
        <v>89</v>
      </c>
      <c r="AW252" s="12" t="s">
        <v>32</v>
      </c>
      <c r="AX252" s="12" t="s">
        <v>83</v>
      </c>
      <c r="AY252" s="157" t="s">
        <v>264</v>
      </c>
    </row>
    <row r="253" spans="2:65" s="1" customFormat="1" ht="21.75" customHeight="1">
      <c r="B253" s="136"/>
      <c r="C253" s="176" t="s">
        <v>452</v>
      </c>
      <c r="D253" s="176" t="s">
        <v>310</v>
      </c>
      <c r="E253" s="177" t="s">
        <v>2049</v>
      </c>
      <c r="F253" s="178" t="s">
        <v>2050</v>
      </c>
      <c r="G253" s="179" t="s">
        <v>434</v>
      </c>
      <c r="H253" s="180">
        <v>7</v>
      </c>
      <c r="I253" s="181"/>
      <c r="J253" s="182">
        <f>ROUND(I253*H253,2)</f>
        <v>0</v>
      </c>
      <c r="K253" s="178" t="s">
        <v>270</v>
      </c>
      <c r="L253" s="183"/>
      <c r="M253" s="184" t="s">
        <v>1</v>
      </c>
      <c r="N253" s="185" t="s">
        <v>42</v>
      </c>
      <c r="P253" s="146">
        <f>O253*H253</f>
        <v>0</v>
      </c>
      <c r="Q253" s="146">
        <v>3.5E-4</v>
      </c>
      <c r="R253" s="146">
        <f>Q253*H253</f>
        <v>2.4499999999999999E-3</v>
      </c>
      <c r="S253" s="146">
        <v>0</v>
      </c>
      <c r="T253" s="147">
        <f>S253*H253</f>
        <v>0</v>
      </c>
      <c r="AR253" s="148" t="s">
        <v>468</v>
      </c>
      <c r="AT253" s="148" t="s">
        <v>310</v>
      </c>
      <c r="AU253" s="148" t="s">
        <v>89</v>
      </c>
      <c r="AY253" s="17" t="s">
        <v>264</v>
      </c>
      <c r="BE253" s="149">
        <f>IF(N253="základní",J253,0)</f>
        <v>0</v>
      </c>
      <c r="BF253" s="149">
        <f>IF(N253="snížená",J253,0)</f>
        <v>0</v>
      </c>
      <c r="BG253" s="149">
        <f>IF(N253="zákl. přenesená",J253,0)</f>
        <v>0</v>
      </c>
      <c r="BH253" s="149">
        <f>IF(N253="sníž. přenesená",J253,0)</f>
        <v>0</v>
      </c>
      <c r="BI253" s="149">
        <f>IF(N253="nulová",J253,0)</f>
        <v>0</v>
      </c>
      <c r="BJ253" s="17" t="s">
        <v>89</v>
      </c>
      <c r="BK253" s="149">
        <f>ROUND(I253*H253,2)</f>
        <v>0</v>
      </c>
      <c r="BL253" s="17" t="s">
        <v>366</v>
      </c>
      <c r="BM253" s="148" t="s">
        <v>3217</v>
      </c>
    </row>
    <row r="254" spans="2:65" s="1" customFormat="1" ht="19.5">
      <c r="B254" s="32"/>
      <c r="D254" s="154" t="s">
        <v>275</v>
      </c>
      <c r="F254" s="155" t="s">
        <v>2052</v>
      </c>
      <c r="I254" s="152"/>
      <c r="L254" s="32"/>
      <c r="M254" s="153"/>
      <c r="T254" s="56"/>
      <c r="AT254" s="17" t="s">
        <v>275</v>
      </c>
      <c r="AU254" s="17" t="s">
        <v>89</v>
      </c>
    </row>
    <row r="255" spans="2:65" s="12" customFormat="1" ht="11.25">
      <c r="B255" s="156"/>
      <c r="D255" s="154" t="s">
        <v>277</v>
      </c>
      <c r="E255" s="157" t="s">
        <v>1</v>
      </c>
      <c r="F255" s="158" t="s">
        <v>309</v>
      </c>
      <c r="H255" s="159">
        <v>7</v>
      </c>
      <c r="I255" s="160"/>
      <c r="L255" s="156"/>
      <c r="M255" s="161"/>
      <c r="T255" s="162"/>
      <c r="AT255" s="157" t="s">
        <v>277</v>
      </c>
      <c r="AU255" s="157" t="s">
        <v>89</v>
      </c>
      <c r="AV255" s="12" t="s">
        <v>89</v>
      </c>
      <c r="AW255" s="12" t="s">
        <v>32</v>
      </c>
      <c r="AX255" s="12" t="s">
        <v>83</v>
      </c>
      <c r="AY255" s="157" t="s">
        <v>264</v>
      </c>
    </row>
    <row r="256" spans="2:65" s="1" customFormat="1" ht="16.5" customHeight="1">
      <c r="B256" s="136"/>
      <c r="C256" s="176" t="s">
        <v>457</v>
      </c>
      <c r="D256" s="176" t="s">
        <v>310</v>
      </c>
      <c r="E256" s="177" t="s">
        <v>2053</v>
      </c>
      <c r="F256" s="178" t="s">
        <v>2054</v>
      </c>
      <c r="G256" s="179" t="s">
        <v>434</v>
      </c>
      <c r="H256" s="180">
        <v>11</v>
      </c>
      <c r="I256" s="181"/>
      <c r="J256" s="182">
        <f>ROUND(I256*H256,2)</f>
        <v>0</v>
      </c>
      <c r="K256" s="178" t="s">
        <v>270</v>
      </c>
      <c r="L256" s="183"/>
      <c r="M256" s="184" t="s">
        <v>1</v>
      </c>
      <c r="N256" s="185" t="s">
        <v>42</v>
      </c>
      <c r="P256" s="146">
        <f>O256*H256</f>
        <v>0</v>
      </c>
      <c r="Q256" s="146">
        <v>5.0000000000000001E-4</v>
      </c>
      <c r="R256" s="146">
        <f>Q256*H256</f>
        <v>5.4999999999999997E-3</v>
      </c>
      <c r="S256" s="146">
        <v>0</v>
      </c>
      <c r="T256" s="147">
        <f>S256*H256</f>
        <v>0</v>
      </c>
      <c r="AR256" s="148" t="s">
        <v>468</v>
      </c>
      <c r="AT256" s="148" t="s">
        <v>310</v>
      </c>
      <c r="AU256" s="148" t="s">
        <v>89</v>
      </c>
      <c r="AY256" s="17" t="s">
        <v>264</v>
      </c>
      <c r="BE256" s="149">
        <f>IF(N256="základní",J256,0)</f>
        <v>0</v>
      </c>
      <c r="BF256" s="149">
        <f>IF(N256="snížená",J256,0)</f>
        <v>0</v>
      </c>
      <c r="BG256" s="149">
        <f>IF(N256="zákl. přenesená",J256,0)</f>
        <v>0</v>
      </c>
      <c r="BH256" s="149">
        <f>IF(N256="sníž. přenesená",J256,0)</f>
        <v>0</v>
      </c>
      <c r="BI256" s="149">
        <f>IF(N256="nulová",J256,0)</f>
        <v>0</v>
      </c>
      <c r="BJ256" s="17" t="s">
        <v>89</v>
      </c>
      <c r="BK256" s="149">
        <f>ROUND(I256*H256,2)</f>
        <v>0</v>
      </c>
      <c r="BL256" s="17" t="s">
        <v>366</v>
      </c>
      <c r="BM256" s="148" t="s">
        <v>3218</v>
      </c>
    </row>
    <row r="257" spans="2:65" s="12" customFormat="1" ht="11.25">
      <c r="B257" s="156"/>
      <c r="D257" s="154" t="s">
        <v>277</v>
      </c>
      <c r="E257" s="157" t="s">
        <v>1</v>
      </c>
      <c r="F257" s="158" t="s">
        <v>334</v>
      </c>
      <c r="H257" s="159">
        <v>11</v>
      </c>
      <c r="I257" s="160"/>
      <c r="L257" s="156"/>
      <c r="M257" s="161"/>
      <c r="T257" s="162"/>
      <c r="AT257" s="157" t="s">
        <v>277</v>
      </c>
      <c r="AU257" s="157" t="s">
        <v>89</v>
      </c>
      <c r="AV257" s="12" t="s">
        <v>89</v>
      </c>
      <c r="AW257" s="12" t="s">
        <v>32</v>
      </c>
      <c r="AX257" s="12" t="s">
        <v>83</v>
      </c>
      <c r="AY257" s="157" t="s">
        <v>264</v>
      </c>
    </row>
    <row r="258" spans="2:65" s="1" customFormat="1" ht="16.5" customHeight="1">
      <c r="B258" s="136"/>
      <c r="C258" s="137" t="s">
        <v>462</v>
      </c>
      <c r="D258" s="137" t="s">
        <v>266</v>
      </c>
      <c r="E258" s="138" t="s">
        <v>2056</v>
      </c>
      <c r="F258" s="139" t="s">
        <v>2057</v>
      </c>
      <c r="G258" s="140" t="s">
        <v>428</v>
      </c>
      <c r="H258" s="141">
        <v>30</v>
      </c>
      <c r="I258" s="142"/>
      <c r="J258" s="143">
        <f>ROUND(I258*H258,2)</f>
        <v>0</v>
      </c>
      <c r="K258" s="139" t="s">
        <v>270</v>
      </c>
      <c r="L258" s="32"/>
      <c r="M258" s="144" t="s">
        <v>1</v>
      </c>
      <c r="N258" s="145" t="s">
        <v>42</v>
      </c>
      <c r="P258" s="146">
        <f>O258*H258</f>
        <v>0</v>
      </c>
      <c r="Q258" s="146">
        <v>4.0000000000000002E-4</v>
      </c>
      <c r="R258" s="146">
        <f>Q258*H258</f>
        <v>1.2E-2</v>
      </c>
      <c r="S258" s="146">
        <v>0</v>
      </c>
      <c r="T258" s="147">
        <f>S258*H258</f>
        <v>0</v>
      </c>
      <c r="AR258" s="148" t="s">
        <v>366</v>
      </c>
      <c r="AT258" s="148" t="s">
        <v>266</v>
      </c>
      <c r="AU258" s="148" t="s">
        <v>89</v>
      </c>
      <c r="AY258" s="17" t="s">
        <v>264</v>
      </c>
      <c r="BE258" s="149">
        <f>IF(N258="základní",J258,0)</f>
        <v>0</v>
      </c>
      <c r="BF258" s="149">
        <f>IF(N258="snížená",J258,0)</f>
        <v>0</v>
      </c>
      <c r="BG258" s="149">
        <f>IF(N258="zákl. přenesená",J258,0)</f>
        <v>0</v>
      </c>
      <c r="BH258" s="149">
        <f>IF(N258="sníž. přenesená",J258,0)</f>
        <v>0</v>
      </c>
      <c r="BI258" s="149">
        <f>IF(N258="nulová",J258,0)</f>
        <v>0</v>
      </c>
      <c r="BJ258" s="17" t="s">
        <v>89</v>
      </c>
      <c r="BK258" s="149">
        <f>ROUND(I258*H258,2)</f>
        <v>0</v>
      </c>
      <c r="BL258" s="17" t="s">
        <v>366</v>
      </c>
      <c r="BM258" s="148" t="s">
        <v>3219</v>
      </c>
    </row>
    <row r="259" spans="2:65" s="1" customFormat="1" ht="11.25">
      <c r="B259" s="32"/>
      <c r="D259" s="150" t="s">
        <v>273</v>
      </c>
      <c r="F259" s="151" t="s">
        <v>2059</v>
      </c>
      <c r="I259" s="152"/>
      <c r="L259" s="32"/>
      <c r="M259" s="153"/>
      <c r="T259" s="56"/>
      <c r="AT259" s="17" t="s">
        <v>273</v>
      </c>
      <c r="AU259" s="17" t="s">
        <v>89</v>
      </c>
    </row>
    <row r="260" spans="2:65" s="1" customFormat="1" ht="19.5">
      <c r="B260" s="32"/>
      <c r="D260" s="154" t="s">
        <v>275</v>
      </c>
      <c r="F260" s="155" t="s">
        <v>2041</v>
      </c>
      <c r="I260" s="152"/>
      <c r="L260" s="32"/>
      <c r="M260" s="153"/>
      <c r="T260" s="56"/>
      <c r="AT260" s="17" t="s">
        <v>275</v>
      </c>
      <c r="AU260" s="17" t="s">
        <v>89</v>
      </c>
    </row>
    <row r="261" spans="2:65" s="14" customFormat="1" ht="11.25">
      <c r="B261" s="170"/>
      <c r="D261" s="154" t="s">
        <v>277</v>
      </c>
      <c r="E261" s="171" t="s">
        <v>1</v>
      </c>
      <c r="F261" s="172" t="s">
        <v>2060</v>
      </c>
      <c r="H261" s="171" t="s">
        <v>1</v>
      </c>
      <c r="I261" s="173"/>
      <c r="L261" s="170"/>
      <c r="M261" s="174"/>
      <c r="T261" s="175"/>
      <c r="AT261" s="171" t="s">
        <v>277</v>
      </c>
      <c r="AU261" s="171" t="s">
        <v>89</v>
      </c>
      <c r="AV261" s="14" t="s">
        <v>83</v>
      </c>
      <c r="AW261" s="14" t="s">
        <v>32</v>
      </c>
      <c r="AX261" s="14" t="s">
        <v>76</v>
      </c>
      <c r="AY261" s="171" t="s">
        <v>264</v>
      </c>
    </row>
    <row r="262" spans="2:65" s="12" customFormat="1" ht="11.25">
      <c r="B262" s="156"/>
      <c r="D262" s="154" t="s">
        <v>277</v>
      </c>
      <c r="E262" s="157" t="s">
        <v>1</v>
      </c>
      <c r="F262" s="158" t="s">
        <v>457</v>
      </c>
      <c r="H262" s="159">
        <v>30</v>
      </c>
      <c r="I262" s="160"/>
      <c r="L262" s="156"/>
      <c r="M262" s="161"/>
      <c r="T262" s="162"/>
      <c r="AT262" s="157" t="s">
        <v>277</v>
      </c>
      <c r="AU262" s="157" t="s">
        <v>89</v>
      </c>
      <c r="AV262" s="12" t="s">
        <v>89</v>
      </c>
      <c r="AW262" s="12" t="s">
        <v>32</v>
      </c>
      <c r="AX262" s="12" t="s">
        <v>83</v>
      </c>
      <c r="AY262" s="157" t="s">
        <v>264</v>
      </c>
    </row>
    <row r="263" spans="2:65" s="1" customFormat="1" ht="16.5" customHeight="1">
      <c r="B263" s="136"/>
      <c r="C263" s="137" t="s">
        <v>468</v>
      </c>
      <c r="D263" s="137" t="s">
        <v>266</v>
      </c>
      <c r="E263" s="138" t="s">
        <v>2061</v>
      </c>
      <c r="F263" s="139" t="s">
        <v>2062</v>
      </c>
      <c r="G263" s="140" t="s">
        <v>428</v>
      </c>
      <c r="H263" s="141">
        <v>25</v>
      </c>
      <c r="I263" s="142"/>
      <c r="J263" s="143">
        <f>ROUND(I263*H263,2)</f>
        <v>0</v>
      </c>
      <c r="K263" s="139" t="s">
        <v>270</v>
      </c>
      <c r="L263" s="32"/>
      <c r="M263" s="144" t="s">
        <v>1</v>
      </c>
      <c r="N263" s="145" t="s">
        <v>42</v>
      </c>
      <c r="P263" s="146">
        <f>O263*H263</f>
        <v>0</v>
      </c>
      <c r="Q263" s="146">
        <v>5.0000000000000001E-4</v>
      </c>
      <c r="R263" s="146">
        <f>Q263*H263</f>
        <v>1.2500000000000001E-2</v>
      </c>
      <c r="S263" s="146">
        <v>0</v>
      </c>
      <c r="T263" s="147">
        <f>S263*H263</f>
        <v>0</v>
      </c>
      <c r="AR263" s="148" t="s">
        <v>366</v>
      </c>
      <c r="AT263" s="148" t="s">
        <v>266</v>
      </c>
      <c r="AU263" s="148" t="s">
        <v>89</v>
      </c>
      <c r="AY263" s="17" t="s">
        <v>264</v>
      </c>
      <c r="BE263" s="149">
        <f>IF(N263="základní",J263,0)</f>
        <v>0</v>
      </c>
      <c r="BF263" s="149">
        <f>IF(N263="snížená",J263,0)</f>
        <v>0</v>
      </c>
      <c r="BG263" s="149">
        <f>IF(N263="zákl. přenesená",J263,0)</f>
        <v>0</v>
      </c>
      <c r="BH263" s="149">
        <f>IF(N263="sníž. přenesená",J263,0)</f>
        <v>0</v>
      </c>
      <c r="BI263" s="149">
        <f>IF(N263="nulová",J263,0)</f>
        <v>0</v>
      </c>
      <c r="BJ263" s="17" t="s">
        <v>89</v>
      </c>
      <c r="BK263" s="149">
        <f>ROUND(I263*H263,2)</f>
        <v>0</v>
      </c>
      <c r="BL263" s="17" t="s">
        <v>366</v>
      </c>
      <c r="BM263" s="148" t="s">
        <v>3220</v>
      </c>
    </row>
    <row r="264" spans="2:65" s="1" customFormat="1" ht="11.25">
      <c r="B264" s="32"/>
      <c r="D264" s="150" t="s">
        <v>273</v>
      </c>
      <c r="F264" s="151" t="s">
        <v>2064</v>
      </c>
      <c r="I264" s="152"/>
      <c r="L264" s="32"/>
      <c r="M264" s="153"/>
      <c r="T264" s="56"/>
      <c r="AT264" s="17" t="s">
        <v>273</v>
      </c>
      <c r="AU264" s="17" t="s">
        <v>89</v>
      </c>
    </row>
    <row r="265" spans="2:65" s="1" customFormat="1" ht="19.5">
      <c r="B265" s="32"/>
      <c r="D265" s="154" t="s">
        <v>275</v>
      </c>
      <c r="F265" s="155" t="s">
        <v>2041</v>
      </c>
      <c r="I265" s="152"/>
      <c r="L265" s="32"/>
      <c r="M265" s="153"/>
      <c r="T265" s="56"/>
      <c r="AT265" s="17" t="s">
        <v>275</v>
      </c>
      <c r="AU265" s="17" t="s">
        <v>89</v>
      </c>
    </row>
    <row r="266" spans="2:65" s="12" customFormat="1" ht="11.25">
      <c r="B266" s="156"/>
      <c r="D266" s="154" t="s">
        <v>277</v>
      </c>
      <c r="E266" s="157" t="s">
        <v>1</v>
      </c>
      <c r="F266" s="158" t="s">
        <v>431</v>
      </c>
      <c r="H266" s="159">
        <v>25</v>
      </c>
      <c r="I266" s="160"/>
      <c r="L266" s="156"/>
      <c r="M266" s="161"/>
      <c r="T266" s="162"/>
      <c r="AT266" s="157" t="s">
        <v>277</v>
      </c>
      <c r="AU266" s="157" t="s">
        <v>89</v>
      </c>
      <c r="AV266" s="12" t="s">
        <v>89</v>
      </c>
      <c r="AW266" s="12" t="s">
        <v>32</v>
      </c>
      <c r="AX266" s="12" t="s">
        <v>83</v>
      </c>
      <c r="AY266" s="157" t="s">
        <v>264</v>
      </c>
    </row>
    <row r="267" spans="2:65" s="1" customFormat="1" ht="16.5" customHeight="1">
      <c r="B267" s="136"/>
      <c r="C267" s="137" t="s">
        <v>474</v>
      </c>
      <c r="D267" s="137" t="s">
        <v>266</v>
      </c>
      <c r="E267" s="138" t="s">
        <v>2065</v>
      </c>
      <c r="F267" s="139" t="s">
        <v>2066</v>
      </c>
      <c r="G267" s="140" t="s">
        <v>428</v>
      </c>
      <c r="H267" s="141">
        <v>40</v>
      </c>
      <c r="I267" s="142"/>
      <c r="J267" s="143">
        <f>ROUND(I267*H267,2)</f>
        <v>0</v>
      </c>
      <c r="K267" s="139" t="s">
        <v>270</v>
      </c>
      <c r="L267" s="32"/>
      <c r="M267" s="144" t="s">
        <v>1</v>
      </c>
      <c r="N267" s="145" t="s">
        <v>42</v>
      </c>
      <c r="P267" s="146">
        <f>O267*H267</f>
        <v>0</v>
      </c>
      <c r="Q267" s="146">
        <v>1.8400000000000001E-3</v>
      </c>
      <c r="R267" s="146">
        <f>Q267*H267</f>
        <v>7.3599999999999999E-2</v>
      </c>
      <c r="S267" s="146">
        <v>0</v>
      </c>
      <c r="T267" s="147">
        <f>S267*H267</f>
        <v>0</v>
      </c>
      <c r="AR267" s="148" t="s">
        <v>366</v>
      </c>
      <c r="AT267" s="148" t="s">
        <v>266</v>
      </c>
      <c r="AU267" s="148" t="s">
        <v>89</v>
      </c>
      <c r="AY267" s="17" t="s">
        <v>264</v>
      </c>
      <c r="BE267" s="149">
        <f>IF(N267="základní",J267,0)</f>
        <v>0</v>
      </c>
      <c r="BF267" s="149">
        <f>IF(N267="snížená",J267,0)</f>
        <v>0</v>
      </c>
      <c r="BG267" s="149">
        <f>IF(N267="zákl. přenesená",J267,0)</f>
        <v>0</v>
      </c>
      <c r="BH267" s="149">
        <f>IF(N267="sníž. přenesená",J267,0)</f>
        <v>0</v>
      </c>
      <c r="BI267" s="149">
        <f>IF(N267="nulová",J267,0)</f>
        <v>0</v>
      </c>
      <c r="BJ267" s="17" t="s">
        <v>89</v>
      </c>
      <c r="BK267" s="149">
        <f>ROUND(I267*H267,2)</f>
        <v>0</v>
      </c>
      <c r="BL267" s="17" t="s">
        <v>366</v>
      </c>
      <c r="BM267" s="148" t="s">
        <v>3221</v>
      </c>
    </row>
    <row r="268" spans="2:65" s="1" customFormat="1" ht="11.25">
      <c r="B268" s="32"/>
      <c r="D268" s="150" t="s">
        <v>273</v>
      </c>
      <c r="F268" s="151" t="s">
        <v>2068</v>
      </c>
      <c r="I268" s="152"/>
      <c r="L268" s="32"/>
      <c r="M268" s="153"/>
      <c r="T268" s="56"/>
      <c r="AT268" s="17" t="s">
        <v>273</v>
      </c>
      <c r="AU268" s="17" t="s">
        <v>89</v>
      </c>
    </row>
    <row r="269" spans="2:65" s="1" customFormat="1" ht="19.5">
      <c r="B269" s="32"/>
      <c r="D269" s="154" t="s">
        <v>275</v>
      </c>
      <c r="F269" s="155" t="s">
        <v>2041</v>
      </c>
      <c r="I269" s="152"/>
      <c r="L269" s="32"/>
      <c r="M269" s="153"/>
      <c r="T269" s="56"/>
      <c r="AT269" s="17" t="s">
        <v>275</v>
      </c>
      <c r="AU269" s="17" t="s">
        <v>89</v>
      </c>
    </row>
    <row r="270" spans="2:65" s="14" customFormat="1" ht="11.25">
      <c r="B270" s="170"/>
      <c r="D270" s="154" t="s">
        <v>277</v>
      </c>
      <c r="E270" s="171" t="s">
        <v>1</v>
      </c>
      <c r="F270" s="172" t="s">
        <v>2069</v>
      </c>
      <c r="H270" s="171" t="s">
        <v>1</v>
      </c>
      <c r="I270" s="173"/>
      <c r="L270" s="170"/>
      <c r="M270" s="174"/>
      <c r="T270" s="175"/>
      <c r="AT270" s="171" t="s">
        <v>277</v>
      </c>
      <c r="AU270" s="171" t="s">
        <v>89</v>
      </c>
      <c r="AV270" s="14" t="s">
        <v>83</v>
      </c>
      <c r="AW270" s="14" t="s">
        <v>32</v>
      </c>
      <c r="AX270" s="14" t="s">
        <v>76</v>
      </c>
      <c r="AY270" s="171" t="s">
        <v>264</v>
      </c>
    </row>
    <row r="271" spans="2:65" s="12" customFormat="1" ht="11.25">
      <c r="B271" s="156"/>
      <c r="D271" s="154" t="s">
        <v>277</v>
      </c>
      <c r="E271" s="157" t="s">
        <v>1</v>
      </c>
      <c r="F271" s="158" t="s">
        <v>521</v>
      </c>
      <c r="H271" s="159">
        <v>40</v>
      </c>
      <c r="I271" s="160"/>
      <c r="L271" s="156"/>
      <c r="M271" s="161"/>
      <c r="T271" s="162"/>
      <c r="AT271" s="157" t="s">
        <v>277</v>
      </c>
      <c r="AU271" s="157" t="s">
        <v>89</v>
      </c>
      <c r="AV271" s="12" t="s">
        <v>89</v>
      </c>
      <c r="AW271" s="12" t="s">
        <v>32</v>
      </c>
      <c r="AX271" s="12" t="s">
        <v>83</v>
      </c>
      <c r="AY271" s="157" t="s">
        <v>264</v>
      </c>
    </row>
    <row r="272" spans="2:65" s="1" customFormat="1" ht="16.5" customHeight="1">
      <c r="B272" s="136"/>
      <c r="C272" s="137" t="s">
        <v>483</v>
      </c>
      <c r="D272" s="137" t="s">
        <v>266</v>
      </c>
      <c r="E272" s="138" t="s">
        <v>2070</v>
      </c>
      <c r="F272" s="139" t="s">
        <v>2071</v>
      </c>
      <c r="G272" s="140" t="s">
        <v>434</v>
      </c>
      <c r="H272" s="141">
        <v>8</v>
      </c>
      <c r="I272" s="142"/>
      <c r="J272" s="143">
        <f>ROUND(I272*H272,2)</f>
        <v>0</v>
      </c>
      <c r="K272" s="139" t="s">
        <v>270</v>
      </c>
      <c r="L272" s="32"/>
      <c r="M272" s="144" t="s">
        <v>1</v>
      </c>
      <c r="N272" s="145" t="s">
        <v>42</v>
      </c>
      <c r="P272" s="146">
        <f>O272*H272</f>
        <v>0</v>
      </c>
      <c r="Q272" s="146">
        <v>0</v>
      </c>
      <c r="R272" s="146">
        <f>Q272*H272</f>
        <v>0</v>
      </c>
      <c r="S272" s="146">
        <v>0</v>
      </c>
      <c r="T272" s="147">
        <f>S272*H272</f>
        <v>0</v>
      </c>
      <c r="AR272" s="148" t="s">
        <v>366</v>
      </c>
      <c r="AT272" s="148" t="s">
        <v>266</v>
      </c>
      <c r="AU272" s="148" t="s">
        <v>89</v>
      </c>
      <c r="AY272" s="17" t="s">
        <v>264</v>
      </c>
      <c r="BE272" s="149">
        <f>IF(N272="základní",J272,0)</f>
        <v>0</v>
      </c>
      <c r="BF272" s="149">
        <f>IF(N272="snížená",J272,0)</f>
        <v>0</v>
      </c>
      <c r="BG272" s="149">
        <f>IF(N272="zákl. přenesená",J272,0)</f>
        <v>0</v>
      </c>
      <c r="BH272" s="149">
        <f>IF(N272="sníž. přenesená",J272,0)</f>
        <v>0</v>
      </c>
      <c r="BI272" s="149">
        <f>IF(N272="nulová",J272,0)</f>
        <v>0</v>
      </c>
      <c r="BJ272" s="17" t="s">
        <v>89</v>
      </c>
      <c r="BK272" s="149">
        <f>ROUND(I272*H272,2)</f>
        <v>0</v>
      </c>
      <c r="BL272" s="17" t="s">
        <v>366</v>
      </c>
      <c r="BM272" s="148" t="s">
        <v>3222</v>
      </c>
    </row>
    <row r="273" spans="2:65" s="1" customFormat="1" ht="11.25">
      <c r="B273" s="32"/>
      <c r="D273" s="150" t="s">
        <v>273</v>
      </c>
      <c r="F273" s="151" t="s">
        <v>2073</v>
      </c>
      <c r="I273" s="152"/>
      <c r="L273" s="32"/>
      <c r="M273" s="153"/>
      <c r="T273" s="56"/>
      <c r="AT273" s="17" t="s">
        <v>273</v>
      </c>
      <c r="AU273" s="17" t="s">
        <v>89</v>
      </c>
    </row>
    <row r="274" spans="2:65" s="12" customFormat="1" ht="11.25">
      <c r="B274" s="156"/>
      <c r="D274" s="154" t="s">
        <v>277</v>
      </c>
      <c r="E274" s="157" t="s">
        <v>1</v>
      </c>
      <c r="F274" s="158" t="s">
        <v>314</v>
      </c>
      <c r="H274" s="159">
        <v>8</v>
      </c>
      <c r="I274" s="160"/>
      <c r="L274" s="156"/>
      <c r="M274" s="161"/>
      <c r="T274" s="162"/>
      <c r="AT274" s="157" t="s">
        <v>277</v>
      </c>
      <c r="AU274" s="157" t="s">
        <v>89</v>
      </c>
      <c r="AV274" s="12" t="s">
        <v>89</v>
      </c>
      <c r="AW274" s="12" t="s">
        <v>32</v>
      </c>
      <c r="AX274" s="12" t="s">
        <v>83</v>
      </c>
      <c r="AY274" s="157" t="s">
        <v>264</v>
      </c>
    </row>
    <row r="275" spans="2:65" s="1" customFormat="1" ht="16.5" customHeight="1">
      <c r="B275" s="136"/>
      <c r="C275" s="137" t="s">
        <v>491</v>
      </c>
      <c r="D275" s="137" t="s">
        <v>266</v>
      </c>
      <c r="E275" s="138" t="s">
        <v>2074</v>
      </c>
      <c r="F275" s="139" t="s">
        <v>2075</v>
      </c>
      <c r="G275" s="140" t="s">
        <v>434</v>
      </c>
      <c r="H275" s="141">
        <v>6</v>
      </c>
      <c r="I275" s="142"/>
      <c r="J275" s="143">
        <f>ROUND(I275*H275,2)</f>
        <v>0</v>
      </c>
      <c r="K275" s="139" t="s">
        <v>270</v>
      </c>
      <c r="L275" s="32"/>
      <c r="M275" s="144" t="s">
        <v>1</v>
      </c>
      <c r="N275" s="145" t="s">
        <v>42</v>
      </c>
      <c r="P275" s="146">
        <f>O275*H275</f>
        <v>0</v>
      </c>
      <c r="Q275" s="146">
        <v>0</v>
      </c>
      <c r="R275" s="146">
        <f>Q275*H275</f>
        <v>0</v>
      </c>
      <c r="S275" s="146">
        <v>0</v>
      </c>
      <c r="T275" s="147">
        <f>S275*H275</f>
        <v>0</v>
      </c>
      <c r="AR275" s="148" t="s">
        <v>366</v>
      </c>
      <c r="AT275" s="148" t="s">
        <v>266</v>
      </c>
      <c r="AU275" s="148" t="s">
        <v>89</v>
      </c>
      <c r="AY275" s="17" t="s">
        <v>264</v>
      </c>
      <c r="BE275" s="149">
        <f>IF(N275="základní",J275,0)</f>
        <v>0</v>
      </c>
      <c r="BF275" s="149">
        <f>IF(N275="snížená",J275,0)</f>
        <v>0</v>
      </c>
      <c r="BG275" s="149">
        <f>IF(N275="zákl. přenesená",J275,0)</f>
        <v>0</v>
      </c>
      <c r="BH275" s="149">
        <f>IF(N275="sníž. přenesená",J275,0)</f>
        <v>0</v>
      </c>
      <c r="BI275" s="149">
        <f>IF(N275="nulová",J275,0)</f>
        <v>0</v>
      </c>
      <c r="BJ275" s="17" t="s">
        <v>89</v>
      </c>
      <c r="BK275" s="149">
        <f>ROUND(I275*H275,2)</f>
        <v>0</v>
      </c>
      <c r="BL275" s="17" t="s">
        <v>366</v>
      </c>
      <c r="BM275" s="148" t="s">
        <v>3223</v>
      </c>
    </row>
    <row r="276" spans="2:65" s="1" customFormat="1" ht="11.25">
      <c r="B276" s="32"/>
      <c r="D276" s="150" t="s">
        <v>273</v>
      </c>
      <c r="F276" s="151" t="s">
        <v>2077</v>
      </c>
      <c r="I276" s="152"/>
      <c r="L276" s="32"/>
      <c r="M276" s="153"/>
      <c r="T276" s="56"/>
      <c r="AT276" s="17" t="s">
        <v>273</v>
      </c>
      <c r="AU276" s="17" t="s">
        <v>89</v>
      </c>
    </row>
    <row r="277" spans="2:65" s="12" customFormat="1" ht="11.25">
      <c r="B277" s="156"/>
      <c r="D277" s="154" t="s">
        <v>277</v>
      </c>
      <c r="E277" s="157" t="s">
        <v>1</v>
      </c>
      <c r="F277" s="158" t="s">
        <v>303</v>
      </c>
      <c r="H277" s="159">
        <v>6</v>
      </c>
      <c r="I277" s="160"/>
      <c r="L277" s="156"/>
      <c r="M277" s="161"/>
      <c r="T277" s="162"/>
      <c r="AT277" s="157" t="s">
        <v>277</v>
      </c>
      <c r="AU277" s="157" t="s">
        <v>89</v>
      </c>
      <c r="AV277" s="12" t="s">
        <v>89</v>
      </c>
      <c r="AW277" s="12" t="s">
        <v>32</v>
      </c>
      <c r="AX277" s="12" t="s">
        <v>83</v>
      </c>
      <c r="AY277" s="157" t="s">
        <v>264</v>
      </c>
    </row>
    <row r="278" spans="2:65" s="1" customFormat="1" ht="16.5" customHeight="1">
      <c r="B278" s="136"/>
      <c r="C278" s="137" t="s">
        <v>496</v>
      </c>
      <c r="D278" s="137" t="s">
        <v>266</v>
      </c>
      <c r="E278" s="138" t="s">
        <v>2078</v>
      </c>
      <c r="F278" s="139" t="s">
        <v>2079</v>
      </c>
      <c r="G278" s="140" t="s">
        <v>434</v>
      </c>
      <c r="H278" s="141">
        <v>4</v>
      </c>
      <c r="I278" s="142"/>
      <c r="J278" s="143">
        <f>ROUND(I278*H278,2)</f>
        <v>0</v>
      </c>
      <c r="K278" s="139" t="s">
        <v>270</v>
      </c>
      <c r="L278" s="32"/>
      <c r="M278" s="144" t="s">
        <v>1</v>
      </c>
      <c r="N278" s="145" t="s">
        <v>42</v>
      </c>
      <c r="P278" s="146">
        <f>O278*H278</f>
        <v>0</v>
      </c>
      <c r="Q278" s="146">
        <v>1.01E-3</v>
      </c>
      <c r="R278" s="146">
        <f>Q278*H278</f>
        <v>4.0400000000000002E-3</v>
      </c>
      <c r="S278" s="146">
        <v>0</v>
      </c>
      <c r="T278" s="147">
        <f>S278*H278</f>
        <v>0</v>
      </c>
      <c r="AR278" s="148" t="s">
        <v>366</v>
      </c>
      <c r="AT278" s="148" t="s">
        <v>266</v>
      </c>
      <c r="AU278" s="148" t="s">
        <v>89</v>
      </c>
      <c r="AY278" s="17" t="s">
        <v>264</v>
      </c>
      <c r="BE278" s="149">
        <f>IF(N278="základní",J278,0)</f>
        <v>0</v>
      </c>
      <c r="BF278" s="149">
        <f>IF(N278="snížená",J278,0)</f>
        <v>0</v>
      </c>
      <c r="BG278" s="149">
        <f>IF(N278="zákl. přenesená",J278,0)</f>
        <v>0</v>
      </c>
      <c r="BH278" s="149">
        <f>IF(N278="sníž. přenesená",J278,0)</f>
        <v>0</v>
      </c>
      <c r="BI278" s="149">
        <f>IF(N278="nulová",J278,0)</f>
        <v>0</v>
      </c>
      <c r="BJ278" s="17" t="s">
        <v>89</v>
      </c>
      <c r="BK278" s="149">
        <f>ROUND(I278*H278,2)</f>
        <v>0</v>
      </c>
      <c r="BL278" s="17" t="s">
        <v>366</v>
      </c>
      <c r="BM278" s="148" t="s">
        <v>3224</v>
      </c>
    </row>
    <row r="279" spans="2:65" s="1" customFormat="1" ht="11.25">
      <c r="B279" s="32"/>
      <c r="D279" s="150" t="s">
        <v>273</v>
      </c>
      <c r="F279" s="151" t="s">
        <v>2081</v>
      </c>
      <c r="I279" s="152"/>
      <c r="L279" s="32"/>
      <c r="M279" s="153"/>
      <c r="T279" s="56"/>
      <c r="AT279" s="17" t="s">
        <v>273</v>
      </c>
      <c r="AU279" s="17" t="s">
        <v>89</v>
      </c>
    </row>
    <row r="280" spans="2:65" s="1" customFormat="1" ht="19.5">
      <c r="B280" s="32"/>
      <c r="D280" s="154" t="s">
        <v>275</v>
      </c>
      <c r="F280" s="155" t="s">
        <v>2082</v>
      </c>
      <c r="I280" s="152"/>
      <c r="L280" s="32"/>
      <c r="M280" s="153"/>
      <c r="T280" s="56"/>
      <c r="AT280" s="17" t="s">
        <v>275</v>
      </c>
      <c r="AU280" s="17" t="s">
        <v>89</v>
      </c>
    </row>
    <row r="281" spans="2:65" s="14" customFormat="1" ht="11.25">
      <c r="B281" s="170"/>
      <c r="D281" s="154" t="s">
        <v>277</v>
      </c>
      <c r="E281" s="171" t="s">
        <v>1</v>
      </c>
      <c r="F281" s="172" t="s">
        <v>2083</v>
      </c>
      <c r="H281" s="171" t="s">
        <v>1</v>
      </c>
      <c r="I281" s="173"/>
      <c r="L281" s="170"/>
      <c r="M281" s="174"/>
      <c r="T281" s="175"/>
      <c r="AT281" s="171" t="s">
        <v>277</v>
      </c>
      <c r="AU281" s="171" t="s">
        <v>89</v>
      </c>
      <c r="AV281" s="14" t="s">
        <v>83</v>
      </c>
      <c r="AW281" s="14" t="s">
        <v>32</v>
      </c>
      <c r="AX281" s="14" t="s">
        <v>76</v>
      </c>
      <c r="AY281" s="171" t="s">
        <v>264</v>
      </c>
    </row>
    <row r="282" spans="2:65" s="12" customFormat="1" ht="11.25">
      <c r="B282" s="156"/>
      <c r="D282" s="154" t="s">
        <v>277</v>
      </c>
      <c r="E282" s="157" t="s">
        <v>1</v>
      </c>
      <c r="F282" s="158" t="s">
        <v>89</v>
      </c>
      <c r="H282" s="159">
        <v>2</v>
      </c>
      <c r="I282" s="160"/>
      <c r="L282" s="156"/>
      <c r="M282" s="161"/>
      <c r="T282" s="162"/>
      <c r="AT282" s="157" t="s">
        <v>277</v>
      </c>
      <c r="AU282" s="157" t="s">
        <v>89</v>
      </c>
      <c r="AV282" s="12" t="s">
        <v>89</v>
      </c>
      <c r="AW282" s="12" t="s">
        <v>32</v>
      </c>
      <c r="AX282" s="12" t="s">
        <v>76</v>
      </c>
      <c r="AY282" s="157" t="s">
        <v>264</v>
      </c>
    </row>
    <row r="283" spans="2:65" s="14" customFormat="1" ht="11.25">
      <c r="B283" s="170"/>
      <c r="D283" s="154" t="s">
        <v>277</v>
      </c>
      <c r="E283" s="171" t="s">
        <v>1</v>
      </c>
      <c r="F283" s="172" t="s">
        <v>2084</v>
      </c>
      <c r="H283" s="171" t="s">
        <v>1</v>
      </c>
      <c r="I283" s="173"/>
      <c r="L283" s="170"/>
      <c r="M283" s="174"/>
      <c r="T283" s="175"/>
      <c r="AT283" s="171" t="s">
        <v>277</v>
      </c>
      <c r="AU283" s="171" t="s">
        <v>89</v>
      </c>
      <c r="AV283" s="14" t="s">
        <v>83</v>
      </c>
      <c r="AW283" s="14" t="s">
        <v>32</v>
      </c>
      <c r="AX283" s="14" t="s">
        <v>76</v>
      </c>
      <c r="AY283" s="171" t="s">
        <v>264</v>
      </c>
    </row>
    <row r="284" spans="2:65" s="12" customFormat="1" ht="11.25">
      <c r="B284" s="156"/>
      <c r="D284" s="154" t="s">
        <v>277</v>
      </c>
      <c r="E284" s="157" t="s">
        <v>1</v>
      </c>
      <c r="F284" s="158" t="s">
        <v>89</v>
      </c>
      <c r="H284" s="159">
        <v>2</v>
      </c>
      <c r="I284" s="160"/>
      <c r="L284" s="156"/>
      <c r="M284" s="161"/>
      <c r="T284" s="162"/>
      <c r="AT284" s="157" t="s">
        <v>277</v>
      </c>
      <c r="AU284" s="157" t="s">
        <v>89</v>
      </c>
      <c r="AV284" s="12" t="s">
        <v>89</v>
      </c>
      <c r="AW284" s="12" t="s">
        <v>32</v>
      </c>
      <c r="AX284" s="12" t="s">
        <v>76</v>
      </c>
      <c r="AY284" s="157" t="s">
        <v>264</v>
      </c>
    </row>
    <row r="285" spans="2:65" s="13" customFormat="1" ht="11.25">
      <c r="B285" s="163"/>
      <c r="D285" s="154" t="s">
        <v>277</v>
      </c>
      <c r="E285" s="164" t="s">
        <v>1</v>
      </c>
      <c r="F285" s="165" t="s">
        <v>279</v>
      </c>
      <c r="H285" s="166">
        <v>4</v>
      </c>
      <c r="I285" s="167"/>
      <c r="L285" s="163"/>
      <c r="M285" s="168"/>
      <c r="T285" s="169"/>
      <c r="AT285" s="164" t="s">
        <v>277</v>
      </c>
      <c r="AU285" s="164" t="s">
        <v>89</v>
      </c>
      <c r="AV285" s="13" t="s">
        <v>271</v>
      </c>
      <c r="AW285" s="13" t="s">
        <v>32</v>
      </c>
      <c r="AX285" s="13" t="s">
        <v>83</v>
      </c>
      <c r="AY285" s="164" t="s">
        <v>264</v>
      </c>
    </row>
    <row r="286" spans="2:65" s="1" customFormat="1" ht="16.5" customHeight="1">
      <c r="B286" s="136"/>
      <c r="C286" s="137" t="s">
        <v>502</v>
      </c>
      <c r="D286" s="137" t="s">
        <v>266</v>
      </c>
      <c r="E286" s="138" t="s">
        <v>2085</v>
      </c>
      <c r="F286" s="139" t="s">
        <v>2086</v>
      </c>
      <c r="G286" s="140" t="s">
        <v>434</v>
      </c>
      <c r="H286" s="141">
        <v>4</v>
      </c>
      <c r="I286" s="142"/>
      <c r="J286" s="143">
        <f>ROUND(I286*H286,2)</f>
        <v>0</v>
      </c>
      <c r="K286" s="139" t="s">
        <v>270</v>
      </c>
      <c r="L286" s="32"/>
      <c r="M286" s="144" t="s">
        <v>1</v>
      </c>
      <c r="N286" s="145" t="s">
        <v>42</v>
      </c>
      <c r="P286" s="146">
        <f>O286*H286</f>
        <v>0</v>
      </c>
      <c r="Q286" s="146">
        <v>2.7999999999999998E-4</v>
      </c>
      <c r="R286" s="146">
        <f>Q286*H286</f>
        <v>1.1199999999999999E-3</v>
      </c>
      <c r="S286" s="146">
        <v>0</v>
      </c>
      <c r="T286" s="147">
        <f>S286*H286</f>
        <v>0</v>
      </c>
      <c r="AR286" s="148" t="s">
        <v>366</v>
      </c>
      <c r="AT286" s="148" t="s">
        <v>266</v>
      </c>
      <c r="AU286" s="148" t="s">
        <v>89</v>
      </c>
      <c r="AY286" s="17" t="s">
        <v>264</v>
      </c>
      <c r="BE286" s="149">
        <f>IF(N286="základní",J286,0)</f>
        <v>0</v>
      </c>
      <c r="BF286" s="149">
        <f>IF(N286="snížená",J286,0)</f>
        <v>0</v>
      </c>
      <c r="BG286" s="149">
        <f>IF(N286="zákl. přenesená",J286,0)</f>
        <v>0</v>
      </c>
      <c r="BH286" s="149">
        <f>IF(N286="sníž. přenesená",J286,0)</f>
        <v>0</v>
      </c>
      <c r="BI286" s="149">
        <f>IF(N286="nulová",J286,0)</f>
        <v>0</v>
      </c>
      <c r="BJ286" s="17" t="s">
        <v>89</v>
      </c>
      <c r="BK286" s="149">
        <f>ROUND(I286*H286,2)</f>
        <v>0</v>
      </c>
      <c r="BL286" s="17" t="s">
        <v>366</v>
      </c>
      <c r="BM286" s="148" t="s">
        <v>3225</v>
      </c>
    </row>
    <row r="287" spans="2:65" s="1" customFormat="1" ht="11.25">
      <c r="B287" s="32"/>
      <c r="D287" s="150" t="s">
        <v>273</v>
      </c>
      <c r="F287" s="151" t="s">
        <v>2088</v>
      </c>
      <c r="I287" s="152"/>
      <c r="L287" s="32"/>
      <c r="M287" s="153"/>
      <c r="T287" s="56"/>
      <c r="AT287" s="17" t="s">
        <v>273</v>
      </c>
      <c r="AU287" s="17" t="s">
        <v>89</v>
      </c>
    </row>
    <row r="288" spans="2:65" s="1" customFormat="1" ht="19.5">
      <c r="B288" s="32"/>
      <c r="D288" s="154" t="s">
        <v>275</v>
      </c>
      <c r="F288" s="155" t="s">
        <v>2089</v>
      </c>
      <c r="I288" s="152"/>
      <c r="L288" s="32"/>
      <c r="M288" s="153"/>
      <c r="T288" s="56"/>
      <c r="AT288" s="17" t="s">
        <v>275</v>
      </c>
      <c r="AU288" s="17" t="s">
        <v>89</v>
      </c>
    </row>
    <row r="289" spans="2:65" s="14" customFormat="1" ht="11.25">
      <c r="B289" s="170"/>
      <c r="D289" s="154" t="s">
        <v>277</v>
      </c>
      <c r="E289" s="171" t="s">
        <v>1</v>
      </c>
      <c r="F289" s="172" t="s">
        <v>2083</v>
      </c>
      <c r="H289" s="171" t="s">
        <v>1</v>
      </c>
      <c r="I289" s="173"/>
      <c r="L289" s="170"/>
      <c r="M289" s="174"/>
      <c r="T289" s="175"/>
      <c r="AT289" s="171" t="s">
        <v>277</v>
      </c>
      <c r="AU289" s="171" t="s">
        <v>89</v>
      </c>
      <c r="AV289" s="14" t="s">
        <v>83</v>
      </c>
      <c r="AW289" s="14" t="s">
        <v>32</v>
      </c>
      <c r="AX289" s="14" t="s">
        <v>76</v>
      </c>
      <c r="AY289" s="171" t="s">
        <v>264</v>
      </c>
    </row>
    <row r="290" spans="2:65" s="12" customFormat="1" ht="11.25">
      <c r="B290" s="156"/>
      <c r="D290" s="154" t="s">
        <v>277</v>
      </c>
      <c r="E290" s="157" t="s">
        <v>1</v>
      </c>
      <c r="F290" s="158" t="s">
        <v>89</v>
      </c>
      <c r="H290" s="159">
        <v>2</v>
      </c>
      <c r="I290" s="160"/>
      <c r="L290" s="156"/>
      <c r="M290" s="161"/>
      <c r="T290" s="162"/>
      <c r="AT290" s="157" t="s">
        <v>277</v>
      </c>
      <c r="AU290" s="157" t="s">
        <v>89</v>
      </c>
      <c r="AV290" s="12" t="s">
        <v>89</v>
      </c>
      <c r="AW290" s="12" t="s">
        <v>32</v>
      </c>
      <c r="AX290" s="12" t="s">
        <v>76</v>
      </c>
      <c r="AY290" s="157" t="s">
        <v>264</v>
      </c>
    </row>
    <row r="291" spans="2:65" s="14" customFormat="1" ht="11.25">
      <c r="B291" s="170"/>
      <c r="D291" s="154" t="s">
        <v>277</v>
      </c>
      <c r="E291" s="171" t="s">
        <v>1</v>
      </c>
      <c r="F291" s="172" t="s">
        <v>2084</v>
      </c>
      <c r="H291" s="171" t="s">
        <v>1</v>
      </c>
      <c r="I291" s="173"/>
      <c r="L291" s="170"/>
      <c r="M291" s="174"/>
      <c r="T291" s="175"/>
      <c r="AT291" s="171" t="s">
        <v>277</v>
      </c>
      <c r="AU291" s="171" t="s">
        <v>89</v>
      </c>
      <c r="AV291" s="14" t="s">
        <v>83</v>
      </c>
      <c r="AW291" s="14" t="s">
        <v>32</v>
      </c>
      <c r="AX291" s="14" t="s">
        <v>76</v>
      </c>
      <c r="AY291" s="171" t="s">
        <v>264</v>
      </c>
    </row>
    <row r="292" spans="2:65" s="12" customFormat="1" ht="11.25">
      <c r="B292" s="156"/>
      <c r="D292" s="154" t="s">
        <v>277</v>
      </c>
      <c r="E292" s="157" t="s">
        <v>1</v>
      </c>
      <c r="F292" s="158" t="s">
        <v>89</v>
      </c>
      <c r="H292" s="159">
        <v>2</v>
      </c>
      <c r="I292" s="160"/>
      <c r="L292" s="156"/>
      <c r="M292" s="161"/>
      <c r="T292" s="162"/>
      <c r="AT292" s="157" t="s">
        <v>277</v>
      </c>
      <c r="AU292" s="157" t="s">
        <v>89</v>
      </c>
      <c r="AV292" s="12" t="s">
        <v>89</v>
      </c>
      <c r="AW292" s="12" t="s">
        <v>32</v>
      </c>
      <c r="AX292" s="12" t="s">
        <v>76</v>
      </c>
      <c r="AY292" s="157" t="s">
        <v>264</v>
      </c>
    </row>
    <row r="293" spans="2:65" s="13" customFormat="1" ht="11.25">
      <c r="B293" s="163"/>
      <c r="D293" s="154" t="s">
        <v>277</v>
      </c>
      <c r="E293" s="164" t="s">
        <v>1</v>
      </c>
      <c r="F293" s="165" t="s">
        <v>279</v>
      </c>
      <c r="H293" s="166">
        <v>4</v>
      </c>
      <c r="I293" s="167"/>
      <c r="L293" s="163"/>
      <c r="M293" s="168"/>
      <c r="T293" s="169"/>
      <c r="AT293" s="164" t="s">
        <v>277</v>
      </c>
      <c r="AU293" s="164" t="s">
        <v>89</v>
      </c>
      <c r="AV293" s="13" t="s">
        <v>271</v>
      </c>
      <c r="AW293" s="13" t="s">
        <v>32</v>
      </c>
      <c r="AX293" s="13" t="s">
        <v>83</v>
      </c>
      <c r="AY293" s="164" t="s">
        <v>264</v>
      </c>
    </row>
    <row r="294" spans="2:65" s="1" customFormat="1" ht="16.5" customHeight="1">
      <c r="B294" s="136"/>
      <c r="C294" s="137" t="s">
        <v>509</v>
      </c>
      <c r="D294" s="137" t="s">
        <v>266</v>
      </c>
      <c r="E294" s="138" t="s">
        <v>2090</v>
      </c>
      <c r="F294" s="139" t="s">
        <v>2091</v>
      </c>
      <c r="G294" s="140" t="s">
        <v>434</v>
      </c>
      <c r="H294" s="141">
        <v>4</v>
      </c>
      <c r="I294" s="142"/>
      <c r="J294" s="143">
        <f>ROUND(I294*H294,2)</f>
        <v>0</v>
      </c>
      <c r="K294" s="139" t="s">
        <v>270</v>
      </c>
      <c r="L294" s="32"/>
      <c r="M294" s="144" t="s">
        <v>1</v>
      </c>
      <c r="N294" s="145" t="s">
        <v>42</v>
      </c>
      <c r="P294" s="146">
        <f>O294*H294</f>
        <v>0</v>
      </c>
      <c r="Q294" s="146">
        <v>2.1199999999999999E-3</v>
      </c>
      <c r="R294" s="146">
        <f>Q294*H294</f>
        <v>8.4799999999999997E-3</v>
      </c>
      <c r="S294" s="146">
        <v>0</v>
      </c>
      <c r="T294" s="147">
        <f>S294*H294</f>
        <v>0</v>
      </c>
      <c r="AR294" s="148" t="s">
        <v>366</v>
      </c>
      <c r="AT294" s="148" t="s">
        <v>266</v>
      </c>
      <c r="AU294" s="148" t="s">
        <v>89</v>
      </c>
      <c r="AY294" s="17" t="s">
        <v>264</v>
      </c>
      <c r="BE294" s="149">
        <f>IF(N294="základní",J294,0)</f>
        <v>0</v>
      </c>
      <c r="BF294" s="149">
        <f>IF(N294="snížená",J294,0)</f>
        <v>0</v>
      </c>
      <c r="BG294" s="149">
        <f>IF(N294="zákl. přenesená",J294,0)</f>
        <v>0</v>
      </c>
      <c r="BH294" s="149">
        <f>IF(N294="sníž. přenesená",J294,0)</f>
        <v>0</v>
      </c>
      <c r="BI294" s="149">
        <f>IF(N294="nulová",J294,0)</f>
        <v>0</v>
      </c>
      <c r="BJ294" s="17" t="s">
        <v>89</v>
      </c>
      <c r="BK294" s="149">
        <f>ROUND(I294*H294,2)</f>
        <v>0</v>
      </c>
      <c r="BL294" s="17" t="s">
        <v>366</v>
      </c>
      <c r="BM294" s="148" t="s">
        <v>3226</v>
      </c>
    </row>
    <row r="295" spans="2:65" s="1" customFormat="1" ht="11.25">
      <c r="B295" s="32"/>
      <c r="D295" s="150" t="s">
        <v>273</v>
      </c>
      <c r="F295" s="151" t="s">
        <v>2093</v>
      </c>
      <c r="I295" s="152"/>
      <c r="L295" s="32"/>
      <c r="M295" s="153"/>
      <c r="T295" s="56"/>
      <c r="AT295" s="17" t="s">
        <v>273</v>
      </c>
      <c r="AU295" s="17" t="s">
        <v>89</v>
      </c>
    </row>
    <row r="296" spans="2:65" s="12" customFormat="1" ht="11.25">
      <c r="B296" s="156"/>
      <c r="D296" s="154" t="s">
        <v>277</v>
      </c>
      <c r="E296" s="157" t="s">
        <v>1</v>
      </c>
      <c r="F296" s="158" t="s">
        <v>271</v>
      </c>
      <c r="H296" s="159">
        <v>4</v>
      </c>
      <c r="I296" s="160"/>
      <c r="L296" s="156"/>
      <c r="M296" s="161"/>
      <c r="T296" s="162"/>
      <c r="AT296" s="157" t="s">
        <v>277</v>
      </c>
      <c r="AU296" s="157" t="s">
        <v>89</v>
      </c>
      <c r="AV296" s="12" t="s">
        <v>89</v>
      </c>
      <c r="AW296" s="12" t="s">
        <v>32</v>
      </c>
      <c r="AX296" s="12" t="s">
        <v>83</v>
      </c>
      <c r="AY296" s="157" t="s">
        <v>264</v>
      </c>
    </row>
    <row r="297" spans="2:65" s="1" customFormat="1" ht="16.5" customHeight="1">
      <c r="B297" s="136"/>
      <c r="C297" s="137" t="s">
        <v>515</v>
      </c>
      <c r="D297" s="137" t="s">
        <v>266</v>
      </c>
      <c r="E297" s="138" t="s">
        <v>2094</v>
      </c>
      <c r="F297" s="139" t="s">
        <v>2095</v>
      </c>
      <c r="G297" s="140" t="s">
        <v>434</v>
      </c>
      <c r="H297" s="141">
        <v>1</v>
      </c>
      <c r="I297" s="142"/>
      <c r="J297" s="143">
        <f>ROUND(I297*H297,2)</f>
        <v>0</v>
      </c>
      <c r="K297" s="139" t="s">
        <v>270</v>
      </c>
      <c r="L297" s="32"/>
      <c r="M297" s="144" t="s">
        <v>1</v>
      </c>
      <c r="N297" s="145" t="s">
        <v>42</v>
      </c>
      <c r="P297" s="146">
        <f>O297*H297</f>
        <v>0</v>
      </c>
      <c r="Q297" s="146">
        <v>2.9E-4</v>
      </c>
      <c r="R297" s="146">
        <f>Q297*H297</f>
        <v>2.9E-4</v>
      </c>
      <c r="S297" s="146">
        <v>0</v>
      </c>
      <c r="T297" s="147">
        <f>S297*H297</f>
        <v>0</v>
      </c>
      <c r="AR297" s="148" t="s">
        <v>366</v>
      </c>
      <c r="AT297" s="148" t="s">
        <v>266</v>
      </c>
      <c r="AU297" s="148" t="s">
        <v>89</v>
      </c>
      <c r="AY297" s="17" t="s">
        <v>264</v>
      </c>
      <c r="BE297" s="149">
        <f>IF(N297="základní",J297,0)</f>
        <v>0</v>
      </c>
      <c r="BF297" s="149">
        <f>IF(N297="snížená",J297,0)</f>
        <v>0</v>
      </c>
      <c r="BG297" s="149">
        <f>IF(N297="zákl. přenesená",J297,0)</f>
        <v>0</v>
      </c>
      <c r="BH297" s="149">
        <f>IF(N297="sníž. přenesená",J297,0)</f>
        <v>0</v>
      </c>
      <c r="BI297" s="149">
        <f>IF(N297="nulová",J297,0)</f>
        <v>0</v>
      </c>
      <c r="BJ297" s="17" t="s">
        <v>89</v>
      </c>
      <c r="BK297" s="149">
        <f>ROUND(I297*H297,2)</f>
        <v>0</v>
      </c>
      <c r="BL297" s="17" t="s">
        <v>366</v>
      </c>
      <c r="BM297" s="148" t="s">
        <v>3227</v>
      </c>
    </row>
    <row r="298" spans="2:65" s="1" customFormat="1" ht="11.25">
      <c r="B298" s="32"/>
      <c r="D298" s="150" t="s">
        <v>273</v>
      </c>
      <c r="F298" s="151" t="s">
        <v>2097</v>
      </c>
      <c r="I298" s="152"/>
      <c r="L298" s="32"/>
      <c r="M298" s="153"/>
      <c r="T298" s="56"/>
      <c r="AT298" s="17" t="s">
        <v>273</v>
      </c>
      <c r="AU298" s="17" t="s">
        <v>89</v>
      </c>
    </row>
    <row r="299" spans="2:65" s="12" customFormat="1" ht="11.25">
      <c r="B299" s="156"/>
      <c r="D299" s="154" t="s">
        <v>277</v>
      </c>
      <c r="E299" s="157" t="s">
        <v>1</v>
      </c>
      <c r="F299" s="158" t="s">
        <v>83</v>
      </c>
      <c r="H299" s="159">
        <v>1</v>
      </c>
      <c r="I299" s="160"/>
      <c r="L299" s="156"/>
      <c r="M299" s="161"/>
      <c r="T299" s="162"/>
      <c r="AT299" s="157" t="s">
        <v>277</v>
      </c>
      <c r="AU299" s="157" t="s">
        <v>89</v>
      </c>
      <c r="AV299" s="12" t="s">
        <v>89</v>
      </c>
      <c r="AW299" s="12" t="s">
        <v>32</v>
      </c>
      <c r="AX299" s="12" t="s">
        <v>83</v>
      </c>
      <c r="AY299" s="157" t="s">
        <v>264</v>
      </c>
    </row>
    <row r="300" spans="2:65" s="1" customFormat="1" ht="16.5" customHeight="1">
      <c r="B300" s="136"/>
      <c r="C300" s="137" t="s">
        <v>521</v>
      </c>
      <c r="D300" s="137" t="s">
        <v>266</v>
      </c>
      <c r="E300" s="138" t="s">
        <v>2098</v>
      </c>
      <c r="F300" s="139" t="s">
        <v>2099</v>
      </c>
      <c r="G300" s="140" t="s">
        <v>428</v>
      </c>
      <c r="H300" s="141">
        <v>135</v>
      </c>
      <c r="I300" s="142"/>
      <c r="J300" s="143">
        <f>ROUND(I300*H300,2)</f>
        <v>0</v>
      </c>
      <c r="K300" s="139" t="s">
        <v>270</v>
      </c>
      <c r="L300" s="32"/>
      <c r="M300" s="144" t="s">
        <v>1</v>
      </c>
      <c r="N300" s="145" t="s">
        <v>42</v>
      </c>
      <c r="P300" s="146">
        <f>O300*H300</f>
        <v>0</v>
      </c>
      <c r="Q300" s="146">
        <v>0</v>
      </c>
      <c r="R300" s="146">
        <f>Q300*H300</f>
        <v>0</v>
      </c>
      <c r="S300" s="146">
        <v>0</v>
      </c>
      <c r="T300" s="147">
        <f>S300*H300</f>
        <v>0</v>
      </c>
      <c r="AR300" s="148" t="s">
        <v>366</v>
      </c>
      <c r="AT300" s="148" t="s">
        <v>266</v>
      </c>
      <c r="AU300" s="148" t="s">
        <v>89</v>
      </c>
      <c r="AY300" s="17" t="s">
        <v>264</v>
      </c>
      <c r="BE300" s="149">
        <f>IF(N300="základní",J300,0)</f>
        <v>0</v>
      </c>
      <c r="BF300" s="149">
        <f>IF(N300="snížená",J300,0)</f>
        <v>0</v>
      </c>
      <c r="BG300" s="149">
        <f>IF(N300="zákl. přenesená",J300,0)</f>
        <v>0</v>
      </c>
      <c r="BH300" s="149">
        <f>IF(N300="sníž. přenesená",J300,0)</f>
        <v>0</v>
      </c>
      <c r="BI300" s="149">
        <f>IF(N300="nulová",J300,0)</f>
        <v>0</v>
      </c>
      <c r="BJ300" s="17" t="s">
        <v>89</v>
      </c>
      <c r="BK300" s="149">
        <f>ROUND(I300*H300,2)</f>
        <v>0</v>
      </c>
      <c r="BL300" s="17" t="s">
        <v>366</v>
      </c>
      <c r="BM300" s="148" t="s">
        <v>3228</v>
      </c>
    </row>
    <row r="301" spans="2:65" s="1" customFormat="1" ht="11.25">
      <c r="B301" s="32"/>
      <c r="D301" s="150" t="s">
        <v>273</v>
      </c>
      <c r="F301" s="151" t="s">
        <v>2101</v>
      </c>
      <c r="I301" s="152"/>
      <c r="L301" s="32"/>
      <c r="M301" s="153"/>
      <c r="T301" s="56"/>
      <c r="AT301" s="17" t="s">
        <v>273</v>
      </c>
      <c r="AU301" s="17" t="s">
        <v>89</v>
      </c>
    </row>
    <row r="302" spans="2:65" s="12" customFormat="1" ht="11.25">
      <c r="B302" s="156"/>
      <c r="D302" s="154" t="s">
        <v>277</v>
      </c>
      <c r="E302" s="157" t="s">
        <v>1</v>
      </c>
      <c r="F302" s="158" t="s">
        <v>1073</v>
      </c>
      <c r="H302" s="159">
        <v>135</v>
      </c>
      <c r="I302" s="160"/>
      <c r="L302" s="156"/>
      <c r="M302" s="161"/>
      <c r="T302" s="162"/>
      <c r="AT302" s="157" t="s">
        <v>277</v>
      </c>
      <c r="AU302" s="157" t="s">
        <v>89</v>
      </c>
      <c r="AV302" s="12" t="s">
        <v>89</v>
      </c>
      <c r="AW302" s="12" t="s">
        <v>32</v>
      </c>
      <c r="AX302" s="12" t="s">
        <v>83</v>
      </c>
      <c r="AY302" s="157" t="s">
        <v>264</v>
      </c>
    </row>
    <row r="303" spans="2:65" s="1" customFormat="1" ht="16.5" customHeight="1">
      <c r="B303" s="136"/>
      <c r="C303" s="137" t="s">
        <v>526</v>
      </c>
      <c r="D303" s="137" t="s">
        <v>266</v>
      </c>
      <c r="E303" s="138" t="s">
        <v>2102</v>
      </c>
      <c r="F303" s="139" t="s">
        <v>2103</v>
      </c>
      <c r="G303" s="140" t="s">
        <v>319</v>
      </c>
      <c r="H303" s="141">
        <v>0.16900000000000001</v>
      </c>
      <c r="I303" s="142"/>
      <c r="J303" s="143">
        <f>ROUND(I303*H303,2)</f>
        <v>0</v>
      </c>
      <c r="K303" s="139" t="s">
        <v>270</v>
      </c>
      <c r="L303" s="32"/>
      <c r="M303" s="144" t="s">
        <v>1</v>
      </c>
      <c r="N303" s="145" t="s">
        <v>42</v>
      </c>
      <c r="P303" s="146">
        <f>O303*H303</f>
        <v>0</v>
      </c>
      <c r="Q303" s="146">
        <v>0</v>
      </c>
      <c r="R303" s="146">
        <f>Q303*H303</f>
        <v>0</v>
      </c>
      <c r="S303" s="146">
        <v>0</v>
      </c>
      <c r="T303" s="147">
        <f>S303*H303</f>
        <v>0</v>
      </c>
      <c r="AR303" s="148" t="s">
        <v>366</v>
      </c>
      <c r="AT303" s="148" t="s">
        <v>266</v>
      </c>
      <c r="AU303" s="148" t="s">
        <v>89</v>
      </c>
      <c r="AY303" s="17" t="s">
        <v>264</v>
      </c>
      <c r="BE303" s="149">
        <f>IF(N303="základní",J303,0)</f>
        <v>0</v>
      </c>
      <c r="BF303" s="149">
        <f>IF(N303="snížená",J303,0)</f>
        <v>0</v>
      </c>
      <c r="BG303" s="149">
        <f>IF(N303="zákl. přenesená",J303,0)</f>
        <v>0</v>
      </c>
      <c r="BH303" s="149">
        <f>IF(N303="sníž. přenesená",J303,0)</f>
        <v>0</v>
      </c>
      <c r="BI303" s="149">
        <f>IF(N303="nulová",J303,0)</f>
        <v>0</v>
      </c>
      <c r="BJ303" s="17" t="s">
        <v>89</v>
      </c>
      <c r="BK303" s="149">
        <f>ROUND(I303*H303,2)</f>
        <v>0</v>
      </c>
      <c r="BL303" s="17" t="s">
        <v>366</v>
      </c>
      <c r="BM303" s="148" t="s">
        <v>3229</v>
      </c>
    </row>
    <row r="304" spans="2:65" s="1" customFormat="1" ht="11.25">
      <c r="B304" s="32"/>
      <c r="D304" s="150" t="s">
        <v>273</v>
      </c>
      <c r="F304" s="151" t="s">
        <v>2105</v>
      </c>
      <c r="I304" s="152"/>
      <c r="L304" s="32"/>
      <c r="M304" s="153"/>
      <c r="T304" s="56"/>
      <c r="AT304" s="17" t="s">
        <v>273</v>
      </c>
      <c r="AU304" s="17" t="s">
        <v>89</v>
      </c>
    </row>
    <row r="305" spans="2:65" s="11" customFormat="1" ht="22.9" customHeight="1">
      <c r="B305" s="124"/>
      <c r="D305" s="125" t="s">
        <v>75</v>
      </c>
      <c r="E305" s="134" t="s">
        <v>2106</v>
      </c>
      <c r="F305" s="134" t="s">
        <v>2107</v>
      </c>
      <c r="I305" s="127"/>
      <c r="J305" s="135">
        <f>BK305</f>
        <v>0</v>
      </c>
      <c r="L305" s="124"/>
      <c r="M305" s="129"/>
      <c r="P305" s="130">
        <f>SUM(P306:P400)</f>
        <v>0</v>
      </c>
      <c r="R305" s="130">
        <f>SUM(R306:R400)</f>
        <v>0.50019000000000002</v>
      </c>
      <c r="T305" s="131">
        <f>SUM(T306:T400)</f>
        <v>0</v>
      </c>
      <c r="AR305" s="125" t="s">
        <v>89</v>
      </c>
      <c r="AT305" s="132" t="s">
        <v>75</v>
      </c>
      <c r="AU305" s="132" t="s">
        <v>83</v>
      </c>
      <c r="AY305" s="125" t="s">
        <v>264</v>
      </c>
      <c r="BK305" s="133">
        <f>SUM(BK306:BK400)</f>
        <v>0</v>
      </c>
    </row>
    <row r="306" spans="2:65" s="1" customFormat="1" ht="16.5" customHeight="1">
      <c r="B306" s="136"/>
      <c r="C306" s="137" t="s">
        <v>533</v>
      </c>
      <c r="D306" s="137" t="s">
        <v>266</v>
      </c>
      <c r="E306" s="138" t="s">
        <v>2108</v>
      </c>
      <c r="F306" s="139" t="s">
        <v>2109</v>
      </c>
      <c r="G306" s="140" t="s">
        <v>428</v>
      </c>
      <c r="H306" s="141">
        <v>200</v>
      </c>
      <c r="I306" s="142"/>
      <c r="J306" s="143">
        <f>ROUND(I306*H306,2)</f>
        <v>0</v>
      </c>
      <c r="K306" s="139" t="s">
        <v>270</v>
      </c>
      <c r="L306" s="32"/>
      <c r="M306" s="144" t="s">
        <v>1</v>
      </c>
      <c r="N306" s="145" t="s">
        <v>42</v>
      </c>
      <c r="P306" s="146">
        <f>O306*H306</f>
        <v>0</v>
      </c>
      <c r="Q306" s="146">
        <v>8.0999999999999996E-4</v>
      </c>
      <c r="R306" s="146">
        <f>Q306*H306</f>
        <v>0.16199999999999998</v>
      </c>
      <c r="S306" s="146">
        <v>0</v>
      </c>
      <c r="T306" s="147">
        <f>S306*H306</f>
        <v>0</v>
      </c>
      <c r="AR306" s="148" t="s">
        <v>366</v>
      </c>
      <c r="AT306" s="148" t="s">
        <v>266</v>
      </c>
      <c r="AU306" s="148" t="s">
        <v>89</v>
      </c>
      <c r="AY306" s="17" t="s">
        <v>264</v>
      </c>
      <c r="BE306" s="149">
        <f>IF(N306="základní",J306,0)</f>
        <v>0</v>
      </c>
      <c r="BF306" s="149">
        <f>IF(N306="snížená",J306,0)</f>
        <v>0</v>
      </c>
      <c r="BG306" s="149">
        <f>IF(N306="zákl. přenesená",J306,0)</f>
        <v>0</v>
      </c>
      <c r="BH306" s="149">
        <f>IF(N306="sníž. přenesená",J306,0)</f>
        <v>0</v>
      </c>
      <c r="BI306" s="149">
        <f>IF(N306="nulová",J306,0)</f>
        <v>0</v>
      </c>
      <c r="BJ306" s="17" t="s">
        <v>89</v>
      </c>
      <c r="BK306" s="149">
        <f>ROUND(I306*H306,2)</f>
        <v>0</v>
      </c>
      <c r="BL306" s="17" t="s">
        <v>366</v>
      </c>
      <c r="BM306" s="148" t="s">
        <v>3230</v>
      </c>
    </row>
    <row r="307" spans="2:65" s="1" customFormat="1" ht="11.25">
      <c r="B307" s="32"/>
      <c r="D307" s="150" t="s">
        <v>273</v>
      </c>
      <c r="F307" s="151" t="s">
        <v>2111</v>
      </c>
      <c r="I307" s="152"/>
      <c r="L307" s="32"/>
      <c r="M307" s="153"/>
      <c r="T307" s="56"/>
      <c r="AT307" s="17" t="s">
        <v>273</v>
      </c>
      <c r="AU307" s="17" t="s">
        <v>89</v>
      </c>
    </row>
    <row r="308" spans="2:65" s="1" customFormat="1" ht="19.5">
      <c r="B308" s="32"/>
      <c r="D308" s="154" t="s">
        <v>275</v>
      </c>
      <c r="F308" s="155" t="s">
        <v>2041</v>
      </c>
      <c r="I308" s="152"/>
      <c r="L308" s="32"/>
      <c r="M308" s="153"/>
      <c r="T308" s="56"/>
      <c r="AT308" s="17" t="s">
        <v>275</v>
      </c>
      <c r="AU308" s="17" t="s">
        <v>89</v>
      </c>
    </row>
    <row r="309" spans="2:65" s="12" customFormat="1" ht="11.25">
      <c r="B309" s="156"/>
      <c r="D309" s="154" t="s">
        <v>277</v>
      </c>
      <c r="E309" s="157" t="s">
        <v>1</v>
      </c>
      <c r="F309" s="158" t="s">
        <v>1423</v>
      </c>
      <c r="H309" s="159">
        <v>200</v>
      </c>
      <c r="I309" s="160"/>
      <c r="L309" s="156"/>
      <c r="M309" s="161"/>
      <c r="T309" s="162"/>
      <c r="AT309" s="157" t="s">
        <v>277</v>
      </c>
      <c r="AU309" s="157" t="s">
        <v>89</v>
      </c>
      <c r="AV309" s="12" t="s">
        <v>89</v>
      </c>
      <c r="AW309" s="12" t="s">
        <v>32</v>
      </c>
      <c r="AX309" s="12" t="s">
        <v>83</v>
      </c>
      <c r="AY309" s="157" t="s">
        <v>264</v>
      </c>
    </row>
    <row r="310" spans="2:65" s="1" customFormat="1" ht="16.5" customHeight="1">
      <c r="B310" s="136"/>
      <c r="C310" s="137" t="s">
        <v>541</v>
      </c>
      <c r="D310" s="137" t="s">
        <v>266</v>
      </c>
      <c r="E310" s="138" t="s">
        <v>2112</v>
      </c>
      <c r="F310" s="139" t="s">
        <v>2113</v>
      </c>
      <c r="G310" s="140" t="s">
        <v>428</v>
      </c>
      <c r="H310" s="141">
        <v>60</v>
      </c>
      <c r="I310" s="142"/>
      <c r="J310" s="143">
        <f>ROUND(I310*H310,2)</f>
        <v>0</v>
      </c>
      <c r="K310" s="139" t="s">
        <v>270</v>
      </c>
      <c r="L310" s="32"/>
      <c r="M310" s="144" t="s">
        <v>1</v>
      </c>
      <c r="N310" s="145" t="s">
        <v>42</v>
      </c>
      <c r="P310" s="146">
        <f>O310*H310</f>
        <v>0</v>
      </c>
      <c r="Q310" s="146">
        <v>1.1900000000000001E-3</v>
      </c>
      <c r="R310" s="146">
        <f>Q310*H310</f>
        <v>7.1400000000000005E-2</v>
      </c>
      <c r="S310" s="146">
        <v>0</v>
      </c>
      <c r="T310" s="147">
        <f>S310*H310</f>
        <v>0</v>
      </c>
      <c r="AR310" s="148" t="s">
        <v>366</v>
      </c>
      <c r="AT310" s="148" t="s">
        <v>266</v>
      </c>
      <c r="AU310" s="148" t="s">
        <v>89</v>
      </c>
      <c r="AY310" s="17" t="s">
        <v>264</v>
      </c>
      <c r="BE310" s="149">
        <f>IF(N310="základní",J310,0)</f>
        <v>0</v>
      </c>
      <c r="BF310" s="149">
        <f>IF(N310="snížená",J310,0)</f>
        <v>0</v>
      </c>
      <c r="BG310" s="149">
        <f>IF(N310="zákl. přenesená",J310,0)</f>
        <v>0</v>
      </c>
      <c r="BH310" s="149">
        <f>IF(N310="sníž. přenesená",J310,0)</f>
        <v>0</v>
      </c>
      <c r="BI310" s="149">
        <f>IF(N310="nulová",J310,0)</f>
        <v>0</v>
      </c>
      <c r="BJ310" s="17" t="s">
        <v>89</v>
      </c>
      <c r="BK310" s="149">
        <f>ROUND(I310*H310,2)</f>
        <v>0</v>
      </c>
      <c r="BL310" s="17" t="s">
        <v>366</v>
      </c>
      <c r="BM310" s="148" t="s">
        <v>3231</v>
      </c>
    </row>
    <row r="311" spans="2:65" s="1" customFormat="1" ht="11.25">
      <c r="B311" s="32"/>
      <c r="D311" s="150" t="s">
        <v>273</v>
      </c>
      <c r="F311" s="151" t="s">
        <v>2115</v>
      </c>
      <c r="I311" s="152"/>
      <c r="L311" s="32"/>
      <c r="M311" s="153"/>
      <c r="T311" s="56"/>
      <c r="AT311" s="17" t="s">
        <v>273</v>
      </c>
      <c r="AU311" s="17" t="s">
        <v>89</v>
      </c>
    </row>
    <row r="312" spans="2:65" s="1" customFormat="1" ht="19.5">
      <c r="B312" s="32"/>
      <c r="D312" s="154" t="s">
        <v>275</v>
      </c>
      <c r="F312" s="155" t="s">
        <v>2041</v>
      </c>
      <c r="I312" s="152"/>
      <c r="L312" s="32"/>
      <c r="M312" s="153"/>
      <c r="T312" s="56"/>
      <c r="AT312" s="17" t="s">
        <v>275</v>
      </c>
      <c r="AU312" s="17" t="s">
        <v>89</v>
      </c>
    </row>
    <row r="313" spans="2:65" s="12" customFormat="1" ht="11.25">
      <c r="B313" s="156"/>
      <c r="D313" s="154" t="s">
        <v>277</v>
      </c>
      <c r="E313" s="157" t="s">
        <v>1</v>
      </c>
      <c r="F313" s="158" t="s">
        <v>644</v>
      </c>
      <c r="H313" s="159">
        <v>60</v>
      </c>
      <c r="I313" s="160"/>
      <c r="L313" s="156"/>
      <c r="M313" s="161"/>
      <c r="T313" s="162"/>
      <c r="AT313" s="157" t="s">
        <v>277</v>
      </c>
      <c r="AU313" s="157" t="s">
        <v>89</v>
      </c>
      <c r="AV313" s="12" t="s">
        <v>89</v>
      </c>
      <c r="AW313" s="12" t="s">
        <v>32</v>
      </c>
      <c r="AX313" s="12" t="s">
        <v>83</v>
      </c>
      <c r="AY313" s="157" t="s">
        <v>264</v>
      </c>
    </row>
    <row r="314" spans="2:65" s="1" customFormat="1" ht="16.5" customHeight="1">
      <c r="B314" s="136"/>
      <c r="C314" s="137" t="s">
        <v>549</v>
      </c>
      <c r="D314" s="137" t="s">
        <v>266</v>
      </c>
      <c r="E314" s="138" t="s">
        <v>2116</v>
      </c>
      <c r="F314" s="139" t="s">
        <v>2117</v>
      </c>
      <c r="G314" s="140" t="s">
        <v>428</v>
      </c>
      <c r="H314" s="141">
        <v>90</v>
      </c>
      <c r="I314" s="142"/>
      <c r="J314" s="143">
        <f>ROUND(I314*H314,2)</f>
        <v>0</v>
      </c>
      <c r="K314" s="139" t="s">
        <v>270</v>
      </c>
      <c r="L314" s="32"/>
      <c r="M314" s="144" t="s">
        <v>1</v>
      </c>
      <c r="N314" s="145" t="s">
        <v>42</v>
      </c>
      <c r="P314" s="146">
        <f>O314*H314</f>
        <v>0</v>
      </c>
      <c r="Q314" s="146">
        <v>1.3600000000000001E-3</v>
      </c>
      <c r="R314" s="146">
        <f>Q314*H314</f>
        <v>0.12240000000000001</v>
      </c>
      <c r="S314" s="146">
        <v>0</v>
      </c>
      <c r="T314" s="147">
        <f>S314*H314</f>
        <v>0</v>
      </c>
      <c r="AR314" s="148" t="s">
        <v>366</v>
      </c>
      <c r="AT314" s="148" t="s">
        <v>266</v>
      </c>
      <c r="AU314" s="148" t="s">
        <v>89</v>
      </c>
      <c r="AY314" s="17" t="s">
        <v>264</v>
      </c>
      <c r="BE314" s="149">
        <f>IF(N314="základní",J314,0)</f>
        <v>0</v>
      </c>
      <c r="BF314" s="149">
        <f>IF(N314="snížená",J314,0)</f>
        <v>0</v>
      </c>
      <c r="BG314" s="149">
        <f>IF(N314="zákl. přenesená",J314,0)</f>
        <v>0</v>
      </c>
      <c r="BH314" s="149">
        <f>IF(N314="sníž. přenesená",J314,0)</f>
        <v>0</v>
      </c>
      <c r="BI314" s="149">
        <f>IF(N314="nulová",J314,0)</f>
        <v>0</v>
      </c>
      <c r="BJ314" s="17" t="s">
        <v>89</v>
      </c>
      <c r="BK314" s="149">
        <f>ROUND(I314*H314,2)</f>
        <v>0</v>
      </c>
      <c r="BL314" s="17" t="s">
        <v>366</v>
      </c>
      <c r="BM314" s="148" t="s">
        <v>3232</v>
      </c>
    </row>
    <row r="315" spans="2:65" s="1" customFormat="1" ht="11.25">
      <c r="B315" s="32"/>
      <c r="D315" s="150" t="s">
        <v>273</v>
      </c>
      <c r="F315" s="151" t="s">
        <v>2119</v>
      </c>
      <c r="I315" s="152"/>
      <c r="L315" s="32"/>
      <c r="M315" s="153"/>
      <c r="T315" s="56"/>
      <c r="AT315" s="17" t="s">
        <v>273</v>
      </c>
      <c r="AU315" s="17" t="s">
        <v>89</v>
      </c>
    </row>
    <row r="316" spans="2:65" s="1" customFormat="1" ht="19.5">
      <c r="B316" s="32"/>
      <c r="D316" s="154" t="s">
        <v>275</v>
      </c>
      <c r="F316" s="155" t="s">
        <v>2041</v>
      </c>
      <c r="I316" s="152"/>
      <c r="L316" s="32"/>
      <c r="M316" s="153"/>
      <c r="T316" s="56"/>
      <c r="AT316" s="17" t="s">
        <v>275</v>
      </c>
      <c r="AU316" s="17" t="s">
        <v>89</v>
      </c>
    </row>
    <row r="317" spans="2:65" s="14" customFormat="1" ht="11.25">
      <c r="B317" s="170"/>
      <c r="D317" s="154" t="s">
        <v>277</v>
      </c>
      <c r="E317" s="171" t="s">
        <v>1</v>
      </c>
      <c r="F317" s="172" t="s">
        <v>2120</v>
      </c>
      <c r="H317" s="171" t="s">
        <v>1</v>
      </c>
      <c r="I317" s="173"/>
      <c r="L317" s="170"/>
      <c r="M317" s="174"/>
      <c r="T317" s="175"/>
      <c r="AT317" s="171" t="s">
        <v>277</v>
      </c>
      <c r="AU317" s="171" t="s">
        <v>89</v>
      </c>
      <c r="AV317" s="14" t="s">
        <v>83</v>
      </c>
      <c r="AW317" s="14" t="s">
        <v>32</v>
      </c>
      <c r="AX317" s="14" t="s">
        <v>76</v>
      </c>
      <c r="AY317" s="171" t="s">
        <v>264</v>
      </c>
    </row>
    <row r="318" spans="2:65" s="12" customFormat="1" ht="11.25">
      <c r="B318" s="156"/>
      <c r="D318" s="154" t="s">
        <v>277</v>
      </c>
      <c r="E318" s="157" t="s">
        <v>1</v>
      </c>
      <c r="F318" s="158" t="s">
        <v>584</v>
      </c>
      <c r="H318" s="159">
        <v>50</v>
      </c>
      <c r="I318" s="160"/>
      <c r="L318" s="156"/>
      <c r="M318" s="161"/>
      <c r="T318" s="162"/>
      <c r="AT318" s="157" t="s">
        <v>277</v>
      </c>
      <c r="AU318" s="157" t="s">
        <v>89</v>
      </c>
      <c r="AV318" s="12" t="s">
        <v>89</v>
      </c>
      <c r="AW318" s="12" t="s">
        <v>32</v>
      </c>
      <c r="AX318" s="12" t="s">
        <v>76</v>
      </c>
      <c r="AY318" s="157" t="s">
        <v>264</v>
      </c>
    </row>
    <row r="319" spans="2:65" s="14" customFormat="1" ht="11.25">
      <c r="B319" s="170"/>
      <c r="D319" s="154" t="s">
        <v>277</v>
      </c>
      <c r="E319" s="171" t="s">
        <v>1</v>
      </c>
      <c r="F319" s="172" t="s">
        <v>2121</v>
      </c>
      <c r="H319" s="171" t="s">
        <v>1</v>
      </c>
      <c r="I319" s="173"/>
      <c r="L319" s="170"/>
      <c r="M319" s="174"/>
      <c r="T319" s="175"/>
      <c r="AT319" s="171" t="s">
        <v>277</v>
      </c>
      <c r="AU319" s="171" t="s">
        <v>89</v>
      </c>
      <c r="AV319" s="14" t="s">
        <v>83</v>
      </c>
      <c r="AW319" s="14" t="s">
        <v>32</v>
      </c>
      <c r="AX319" s="14" t="s">
        <v>76</v>
      </c>
      <c r="AY319" s="171" t="s">
        <v>264</v>
      </c>
    </row>
    <row r="320" spans="2:65" s="12" customFormat="1" ht="11.25">
      <c r="B320" s="156"/>
      <c r="D320" s="154" t="s">
        <v>277</v>
      </c>
      <c r="E320" s="157" t="s">
        <v>1</v>
      </c>
      <c r="F320" s="158" t="s">
        <v>521</v>
      </c>
      <c r="H320" s="159">
        <v>40</v>
      </c>
      <c r="I320" s="160"/>
      <c r="L320" s="156"/>
      <c r="M320" s="161"/>
      <c r="T320" s="162"/>
      <c r="AT320" s="157" t="s">
        <v>277</v>
      </c>
      <c r="AU320" s="157" t="s">
        <v>89</v>
      </c>
      <c r="AV320" s="12" t="s">
        <v>89</v>
      </c>
      <c r="AW320" s="12" t="s">
        <v>32</v>
      </c>
      <c r="AX320" s="12" t="s">
        <v>76</v>
      </c>
      <c r="AY320" s="157" t="s">
        <v>264</v>
      </c>
    </row>
    <row r="321" spans="2:65" s="13" customFormat="1" ht="11.25">
      <c r="B321" s="163"/>
      <c r="D321" s="154" t="s">
        <v>277</v>
      </c>
      <c r="E321" s="164" t="s">
        <v>1</v>
      </c>
      <c r="F321" s="165" t="s">
        <v>279</v>
      </c>
      <c r="H321" s="166">
        <v>90</v>
      </c>
      <c r="I321" s="167"/>
      <c r="L321" s="163"/>
      <c r="M321" s="168"/>
      <c r="T321" s="169"/>
      <c r="AT321" s="164" t="s">
        <v>277</v>
      </c>
      <c r="AU321" s="164" t="s">
        <v>89</v>
      </c>
      <c r="AV321" s="13" t="s">
        <v>271</v>
      </c>
      <c r="AW321" s="13" t="s">
        <v>32</v>
      </c>
      <c r="AX321" s="13" t="s">
        <v>83</v>
      </c>
      <c r="AY321" s="164" t="s">
        <v>264</v>
      </c>
    </row>
    <row r="322" spans="2:65" s="1" customFormat="1" ht="21.75" customHeight="1">
      <c r="B322" s="136"/>
      <c r="C322" s="137" t="s">
        <v>554</v>
      </c>
      <c r="D322" s="137" t="s">
        <v>266</v>
      </c>
      <c r="E322" s="138" t="s">
        <v>2122</v>
      </c>
      <c r="F322" s="139" t="s">
        <v>2123</v>
      </c>
      <c r="G322" s="140" t="s">
        <v>428</v>
      </c>
      <c r="H322" s="141">
        <v>67</v>
      </c>
      <c r="I322" s="142"/>
      <c r="J322" s="143">
        <f>ROUND(I322*H322,2)</f>
        <v>0</v>
      </c>
      <c r="K322" s="139" t="s">
        <v>270</v>
      </c>
      <c r="L322" s="32"/>
      <c r="M322" s="144" t="s">
        <v>1</v>
      </c>
      <c r="N322" s="145" t="s">
        <v>42</v>
      </c>
      <c r="P322" s="146">
        <f>O322*H322</f>
        <v>0</v>
      </c>
      <c r="Q322" s="146">
        <v>4.0000000000000003E-5</v>
      </c>
      <c r="R322" s="146">
        <f>Q322*H322</f>
        <v>2.6800000000000001E-3</v>
      </c>
      <c r="S322" s="146">
        <v>0</v>
      </c>
      <c r="T322" s="147">
        <f>S322*H322</f>
        <v>0</v>
      </c>
      <c r="AR322" s="148" t="s">
        <v>366</v>
      </c>
      <c r="AT322" s="148" t="s">
        <v>266</v>
      </c>
      <c r="AU322" s="148" t="s">
        <v>89</v>
      </c>
      <c r="AY322" s="17" t="s">
        <v>264</v>
      </c>
      <c r="BE322" s="149">
        <f>IF(N322="základní",J322,0)</f>
        <v>0</v>
      </c>
      <c r="BF322" s="149">
        <f>IF(N322="snížená",J322,0)</f>
        <v>0</v>
      </c>
      <c r="BG322" s="149">
        <f>IF(N322="zákl. přenesená",J322,0)</f>
        <v>0</v>
      </c>
      <c r="BH322" s="149">
        <f>IF(N322="sníž. přenesená",J322,0)</f>
        <v>0</v>
      </c>
      <c r="BI322" s="149">
        <f>IF(N322="nulová",J322,0)</f>
        <v>0</v>
      </c>
      <c r="BJ322" s="17" t="s">
        <v>89</v>
      </c>
      <c r="BK322" s="149">
        <f>ROUND(I322*H322,2)</f>
        <v>0</v>
      </c>
      <c r="BL322" s="17" t="s">
        <v>366</v>
      </c>
      <c r="BM322" s="148" t="s">
        <v>3233</v>
      </c>
    </row>
    <row r="323" spans="2:65" s="1" customFormat="1" ht="11.25">
      <c r="B323" s="32"/>
      <c r="D323" s="150" t="s">
        <v>273</v>
      </c>
      <c r="F323" s="151" t="s">
        <v>2125</v>
      </c>
      <c r="I323" s="152"/>
      <c r="L323" s="32"/>
      <c r="M323" s="153"/>
      <c r="T323" s="56"/>
      <c r="AT323" s="17" t="s">
        <v>273</v>
      </c>
      <c r="AU323" s="17" t="s">
        <v>89</v>
      </c>
    </row>
    <row r="324" spans="2:65" s="14" customFormat="1" ht="11.25">
      <c r="B324" s="170"/>
      <c r="D324" s="154" t="s">
        <v>277</v>
      </c>
      <c r="E324" s="171" t="s">
        <v>1</v>
      </c>
      <c r="F324" s="172" t="s">
        <v>2126</v>
      </c>
      <c r="H324" s="171" t="s">
        <v>1</v>
      </c>
      <c r="I324" s="173"/>
      <c r="L324" s="170"/>
      <c r="M324" s="174"/>
      <c r="T324" s="175"/>
      <c r="AT324" s="171" t="s">
        <v>277</v>
      </c>
      <c r="AU324" s="171" t="s">
        <v>89</v>
      </c>
      <c r="AV324" s="14" t="s">
        <v>83</v>
      </c>
      <c r="AW324" s="14" t="s">
        <v>32</v>
      </c>
      <c r="AX324" s="14" t="s">
        <v>76</v>
      </c>
      <c r="AY324" s="171" t="s">
        <v>264</v>
      </c>
    </row>
    <row r="325" spans="2:65" s="12" customFormat="1" ht="11.25">
      <c r="B325" s="156"/>
      <c r="D325" s="154" t="s">
        <v>277</v>
      </c>
      <c r="E325" s="157" t="s">
        <v>1</v>
      </c>
      <c r="F325" s="158" t="s">
        <v>682</v>
      </c>
      <c r="H325" s="159">
        <v>67</v>
      </c>
      <c r="I325" s="160"/>
      <c r="L325" s="156"/>
      <c r="M325" s="161"/>
      <c r="T325" s="162"/>
      <c r="AT325" s="157" t="s">
        <v>277</v>
      </c>
      <c r="AU325" s="157" t="s">
        <v>89</v>
      </c>
      <c r="AV325" s="12" t="s">
        <v>89</v>
      </c>
      <c r="AW325" s="12" t="s">
        <v>32</v>
      </c>
      <c r="AX325" s="12" t="s">
        <v>83</v>
      </c>
      <c r="AY325" s="157" t="s">
        <v>264</v>
      </c>
    </row>
    <row r="326" spans="2:65" s="1" customFormat="1" ht="24.2" customHeight="1">
      <c r="B326" s="136"/>
      <c r="C326" s="137" t="s">
        <v>559</v>
      </c>
      <c r="D326" s="137" t="s">
        <v>266</v>
      </c>
      <c r="E326" s="138" t="s">
        <v>2127</v>
      </c>
      <c r="F326" s="139" t="s">
        <v>2128</v>
      </c>
      <c r="G326" s="140" t="s">
        <v>428</v>
      </c>
      <c r="H326" s="141">
        <v>95</v>
      </c>
      <c r="I326" s="142"/>
      <c r="J326" s="143">
        <f>ROUND(I326*H326,2)</f>
        <v>0</v>
      </c>
      <c r="K326" s="139" t="s">
        <v>270</v>
      </c>
      <c r="L326" s="32"/>
      <c r="M326" s="144" t="s">
        <v>1</v>
      </c>
      <c r="N326" s="145" t="s">
        <v>42</v>
      </c>
      <c r="P326" s="146">
        <f>O326*H326</f>
        <v>0</v>
      </c>
      <c r="Q326" s="146">
        <v>8.0000000000000007E-5</v>
      </c>
      <c r="R326" s="146">
        <f>Q326*H326</f>
        <v>7.6000000000000009E-3</v>
      </c>
      <c r="S326" s="146">
        <v>0</v>
      </c>
      <c r="T326" s="147">
        <f>S326*H326</f>
        <v>0</v>
      </c>
      <c r="AR326" s="148" t="s">
        <v>366</v>
      </c>
      <c r="AT326" s="148" t="s">
        <v>266</v>
      </c>
      <c r="AU326" s="148" t="s">
        <v>89</v>
      </c>
      <c r="AY326" s="17" t="s">
        <v>264</v>
      </c>
      <c r="BE326" s="149">
        <f>IF(N326="základní",J326,0)</f>
        <v>0</v>
      </c>
      <c r="BF326" s="149">
        <f>IF(N326="snížená",J326,0)</f>
        <v>0</v>
      </c>
      <c r="BG326" s="149">
        <f>IF(N326="zákl. přenesená",J326,0)</f>
        <v>0</v>
      </c>
      <c r="BH326" s="149">
        <f>IF(N326="sníž. přenesená",J326,0)</f>
        <v>0</v>
      </c>
      <c r="BI326" s="149">
        <f>IF(N326="nulová",J326,0)</f>
        <v>0</v>
      </c>
      <c r="BJ326" s="17" t="s">
        <v>89</v>
      </c>
      <c r="BK326" s="149">
        <f>ROUND(I326*H326,2)</f>
        <v>0</v>
      </c>
      <c r="BL326" s="17" t="s">
        <v>366</v>
      </c>
      <c r="BM326" s="148" t="s">
        <v>3234</v>
      </c>
    </row>
    <row r="327" spans="2:65" s="1" customFormat="1" ht="11.25">
      <c r="B327" s="32"/>
      <c r="D327" s="150" t="s">
        <v>273</v>
      </c>
      <c r="F327" s="151" t="s">
        <v>2130</v>
      </c>
      <c r="I327" s="152"/>
      <c r="L327" s="32"/>
      <c r="M327" s="153"/>
      <c r="T327" s="56"/>
      <c r="AT327" s="17" t="s">
        <v>273</v>
      </c>
      <c r="AU327" s="17" t="s">
        <v>89</v>
      </c>
    </row>
    <row r="328" spans="2:65" s="14" customFormat="1" ht="11.25">
      <c r="B328" s="170"/>
      <c r="D328" s="154" t="s">
        <v>277</v>
      </c>
      <c r="E328" s="171" t="s">
        <v>1</v>
      </c>
      <c r="F328" s="172" t="s">
        <v>2126</v>
      </c>
      <c r="H328" s="171" t="s">
        <v>1</v>
      </c>
      <c r="I328" s="173"/>
      <c r="L328" s="170"/>
      <c r="M328" s="174"/>
      <c r="T328" s="175"/>
      <c r="AT328" s="171" t="s">
        <v>277</v>
      </c>
      <c r="AU328" s="171" t="s">
        <v>89</v>
      </c>
      <c r="AV328" s="14" t="s">
        <v>83</v>
      </c>
      <c r="AW328" s="14" t="s">
        <v>32</v>
      </c>
      <c r="AX328" s="14" t="s">
        <v>76</v>
      </c>
      <c r="AY328" s="171" t="s">
        <v>264</v>
      </c>
    </row>
    <row r="329" spans="2:65" s="12" customFormat="1" ht="11.25">
      <c r="B329" s="156"/>
      <c r="D329" s="154" t="s">
        <v>277</v>
      </c>
      <c r="E329" s="157" t="s">
        <v>1</v>
      </c>
      <c r="F329" s="158" t="s">
        <v>2131</v>
      </c>
      <c r="H329" s="159">
        <v>55</v>
      </c>
      <c r="I329" s="160"/>
      <c r="L329" s="156"/>
      <c r="M329" s="161"/>
      <c r="T329" s="162"/>
      <c r="AT329" s="157" t="s">
        <v>277</v>
      </c>
      <c r="AU329" s="157" t="s">
        <v>89</v>
      </c>
      <c r="AV329" s="12" t="s">
        <v>89</v>
      </c>
      <c r="AW329" s="12" t="s">
        <v>32</v>
      </c>
      <c r="AX329" s="12" t="s">
        <v>76</v>
      </c>
      <c r="AY329" s="157" t="s">
        <v>264</v>
      </c>
    </row>
    <row r="330" spans="2:65" s="14" customFormat="1" ht="11.25">
      <c r="B330" s="170"/>
      <c r="D330" s="154" t="s">
        <v>277</v>
      </c>
      <c r="E330" s="171" t="s">
        <v>1</v>
      </c>
      <c r="F330" s="172" t="s">
        <v>2121</v>
      </c>
      <c r="H330" s="171" t="s">
        <v>1</v>
      </c>
      <c r="I330" s="173"/>
      <c r="L330" s="170"/>
      <c r="M330" s="174"/>
      <c r="T330" s="175"/>
      <c r="AT330" s="171" t="s">
        <v>277</v>
      </c>
      <c r="AU330" s="171" t="s">
        <v>89</v>
      </c>
      <c r="AV330" s="14" t="s">
        <v>83</v>
      </c>
      <c r="AW330" s="14" t="s">
        <v>32</v>
      </c>
      <c r="AX330" s="14" t="s">
        <v>76</v>
      </c>
      <c r="AY330" s="171" t="s">
        <v>264</v>
      </c>
    </row>
    <row r="331" spans="2:65" s="12" customFormat="1" ht="11.25">
      <c r="B331" s="156"/>
      <c r="D331" s="154" t="s">
        <v>277</v>
      </c>
      <c r="E331" s="157" t="s">
        <v>1</v>
      </c>
      <c r="F331" s="158" t="s">
        <v>521</v>
      </c>
      <c r="H331" s="159">
        <v>40</v>
      </c>
      <c r="I331" s="160"/>
      <c r="L331" s="156"/>
      <c r="M331" s="161"/>
      <c r="T331" s="162"/>
      <c r="AT331" s="157" t="s">
        <v>277</v>
      </c>
      <c r="AU331" s="157" t="s">
        <v>89</v>
      </c>
      <c r="AV331" s="12" t="s">
        <v>89</v>
      </c>
      <c r="AW331" s="12" t="s">
        <v>32</v>
      </c>
      <c r="AX331" s="12" t="s">
        <v>76</v>
      </c>
      <c r="AY331" s="157" t="s">
        <v>264</v>
      </c>
    </row>
    <row r="332" spans="2:65" s="13" customFormat="1" ht="11.25">
      <c r="B332" s="163"/>
      <c r="D332" s="154" t="s">
        <v>277</v>
      </c>
      <c r="E332" s="164" t="s">
        <v>1</v>
      </c>
      <c r="F332" s="165" t="s">
        <v>279</v>
      </c>
      <c r="H332" s="166">
        <v>95</v>
      </c>
      <c r="I332" s="167"/>
      <c r="L332" s="163"/>
      <c r="M332" s="168"/>
      <c r="T332" s="169"/>
      <c r="AT332" s="164" t="s">
        <v>277</v>
      </c>
      <c r="AU332" s="164" t="s">
        <v>89</v>
      </c>
      <c r="AV332" s="13" t="s">
        <v>271</v>
      </c>
      <c r="AW332" s="13" t="s">
        <v>32</v>
      </c>
      <c r="AX332" s="13" t="s">
        <v>83</v>
      </c>
      <c r="AY332" s="164" t="s">
        <v>264</v>
      </c>
    </row>
    <row r="333" spans="2:65" s="1" customFormat="1" ht="21.75" customHeight="1">
      <c r="B333" s="136"/>
      <c r="C333" s="137" t="s">
        <v>564</v>
      </c>
      <c r="D333" s="137" t="s">
        <v>266</v>
      </c>
      <c r="E333" s="138" t="s">
        <v>2132</v>
      </c>
      <c r="F333" s="139" t="s">
        <v>2133</v>
      </c>
      <c r="G333" s="140" t="s">
        <v>428</v>
      </c>
      <c r="H333" s="141">
        <v>133</v>
      </c>
      <c r="I333" s="142"/>
      <c r="J333" s="143">
        <f>ROUND(I333*H333,2)</f>
        <v>0</v>
      </c>
      <c r="K333" s="139" t="s">
        <v>270</v>
      </c>
      <c r="L333" s="32"/>
      <c r="M333" s="144" t="s">
        <v>1</v>
      </c>
      <c r="N333" s="145" t="s">
        <v>42</v>
      </c>
      <c r="P333" s="146">
        <f>O333*H333</f>
        <v>0</v>
      </c>
      <c r="Q333" s="146">
        <v>2.0000000000000001E-4</v>
      </c>
      <c r="R333" s="146">
        <f>Q333*H333</f>
        <v>2.6600000000000002E-2</v>
      </c>
      <c r="S333" s="146">
        <v>0</v>
      </c>
      <c r="T333" s="147">
        <f>S333*H333</f>
        <v>0</v>
      </c>
      <c r="AR333" s="148" t="s">
        <v>366</v>
      </c>
      <c r="AT333" s="148" t="s">
        <v>266</v>
      </c>
      <c r="AU333" s="148" t="s">
        <v>89</v>
      </c>
      <c r="AY333" s="17" t="s">
        <v>264</v>
      </c>
      <c r="BE333" s="149">
        <f>IF(N333="základní",J333,0)</f>
        <v>0</v>
      </c>
      <c r="BF333" s="149">
        <f>IF(N333="snížená",J333,0)</f>
        <v>0</v>
      </c>
      <c r="BG333" s="149">
        <f>IF(N333="zákl. přenesená",J333,0)</f>
        <v>0</v>
      </c>
      <c r="BH333" s="149">
        <f>IF(N333="sníž. přenesená",J333,0)</f>
        <v>0</v>
      </c>
      <c r="BI333" s="149">
        <f>IF(N333="nulová",J333,0)</f>
        <v>0</v>
      </c>
      <c r="BJ333" s="17" t="s">
        <v>89</v>
      </c>
      <c r="BK333" s="149">
        <f>ROUND(I333*H333,2)</f>
        <v>0</v>
      </c>
      <c r="BL333" s="17" t="s">
        <v>366</v>
      </c>
      <c r="BM333" s="148" t="s">
        <v>3235</v>
      </c>
    </row>
    <row r="334" spans="2:65" s="1" customFormat="1" ht="11.25">
      <c r="B334" s="32"/>
      <c r="D334" s="150" t="s">
        <v>273</v>
      </c>
      <c r="F334" s="151" t="s">
        <v>2135</v>
      </c>
      <c r="I334" s="152"/>
      <c r="L334" s="32"/>
      <c r="M334" s="153"/>
      <c r="T334" s="56"/>
      <c r="AT334" s="17" t="s">
        <v>273</v>
      </c>
      <c r="AU334" s="17" t="s">
        <v>89</v>
      </c>
    </row>
    <row r="335" spans="2:65" s="14" customFormat="1" ht="11.25">
      <c r="B335" s="170"/>
      <c r="D335" s="154" t="s">
        <v>277</v>
      </c>
      <c r="E335" s="171" t="s">
        <v>1</v>
      </c>
      <c r="F335" s="172" t="s">
        <v>2136</v>
      </c>
      <c r="H335" s="171" t="s">
        <v>1</v>
      </c>
      <c r="I335" s="173"/>
      <c r="L335" s="170"/>
      <c r="M335" s="174"/>
      <c r="T335" s="175"/>
      <c r="AT335" s="171" t="s">
        <v>277</v>
      </c>
      <c r="AU335" s="171" t="s">
        <v>89</v>
      </c>
      <c r="AV335" s="14" t="s">
        <v>83</v>
      </c>
      <c r="AW335" s="14" t="s">
        <v>32</v>
      </c>
      <c r="AX335" s="14" t="s">
        <v>76</v>
      </c>
      <c r="AY335" s="171" t="s">
        <v>264</v>
      </c>
    </row>
    <row r="336" spans="2:65" s="12" customFormat="1" ht="11.25">
      <c r="B336" s="156"/>
      <c r="D336" s="154" t="s">
        <v>277</v>
      </c>
      <c r="E336" s="157" t="s">
        <v>1</v>
      </c>
      <c r="F336" s="158" t="s">
        <v>1065</v>
      </c>
      <c r="H336" s="159">
        <v>133</v>
      </c>
      <c r="I336" s="160"/>
      <c r="L336" s="156"/>
      <c r="M336" s="161"/>
      <c r="T336" s="162"/>
      <c r="AT336" s="157" t="s">
        <v>277</v>
      </c>
      <c r="AU336" s="157" t="s">
        <v>89</v>
      </c>
      <c r="AV336" s="12" t="s">
        <v>89</v>
      </c>
      <c r="AW336" s="12" t="s">
        <v>32</v>
      </c>
      <c r="AX336" s="12" t="s">
        <v>83</v>
      </c>
      <c r="AY336" s="157" t="s">
        <v>264</v>
      </c>
    </row>
    <row r="337" spans="2:65" s="1" customFormat="1" ht="24.2" customHeight="1">
      <c r="B337" s="136"/>
      <c r="C337" s="137" t="s">
        <v>570</v>
      </c>
      <c r="D337" s="137" t="s">
        <v>266</v>
      </c>
      <c r="E337" s="138" t="s">
        <v>2137</v>
      </c>
      <c r="F337" s="139" t="s">
        <v>2138</v>
      </c>
      <c r="G337" s="140" t="s">
        <v>428</v>
      </c>
      <c r="H337" s="141">
        <v>55</v>
      </c>
      <c r="I337" s="142"/>
      <c r="J337" s="143">
        <f>ROUND(I337*H337,2)</f>
        <v>0</v>
      </c>
      <c r="K337" s="139" t="s">
        <v>270</v>
      </c>
      <c r="L337" s="32"/>
      <c r="M337" s="144" t="s">
        <v>1</v>
      </c>
      <c r="N337" s="145" t="s">
        <v>42</v>
      </c>
      <c r="P337" s="146">
        <f>O337*H337</f>
        <v>0</v>
      </c>
      <c r="Q337" s="146">
        <v>2.4000000000000001E-4</v>
      </c>
      <c r="R337" s="146">
        <f>Q337*H337</f>
        <v>1.32E-2</v>
      </c>
      <c r="S337" s="146">
        <v>0</v>
      </c>
      <c r="T337" s="147">
        <f>S337*H337</f>
        <v>0</v>
      </c>
      <c r="AR337" s="148" t="s">
        <v>366</v>
      </c>
      <c r="AT337" s="148" t="s">
        <v>266</v>
      </c>
      <c r="AU337" s="148" t="s">
        <v>89</v>
      </c>
      <c r="AY337" s="17" t="s">
        <v>264</v>
      </c>
      <c r="BE337" s="149">
        <f>IF(N337="základní",J337,0)</f>
        <v>0</v>
      </c>
      <c r="BF337" s="149">
        <f>IF(N337="snížená",J337,0)</f>
        <v>0</v>
      </c>
      <c r="BG337" s="149">
        <f>IF(N337="zákl. přenesená",J337,0)</f>
        <v>0</v>
      </c>
      <c r="BH337" s="149">
        <f>IF(N337="sníž. přenesená",J337,0)</f>
        <v>0</v>
      </c>
      <c r="BI337" s="149">
        <f>IF(N337="nulová",J337,0)</f>
        <v>0</v>
      </c>
      <c r="BJ337" s="17" t="s">
        <v>89</v>
      </c>
      <c r="BK337" s="149">
        <f>ROUND(I337*H337,2)</f>
        <v>0</v>
      </c>
      <c r="BL337" s="17" t="s">
        <v>366</v>
      </c>
      <c r="BM337" s="148" t="s">
        <v>3236</v>
      </c>
    </row>
    <row r="338" spans="2:65" s="1" customFormat="1" ht="11.25">
      <c r="B338" s="32"/>
      <c r="D338" s="150" t="s">
        <v>273</v>
      </c>
      <c r="F338" s="151" t="s">
        <v>2140</v>
      </c>
      <c r="I338" s="152"/>
      <c r="L338" s="32"/>
      <c r="M338" s="153"/>
      <c r="T338" s="56"/>
      <c r="AT338" s="17" t="s">
        <v>273</v>
      </c>
      <c r="AU338" s="17" t="s">
        <v>89</v>
      </c>
    </row>
    <row r="339" spans="2:65" s="14" customFormat="1" ht="11.25">
      <c r="B339" s="170"/>
      <c r="D339" s="154" t="s">
        <v>277</v>
      </c>
      <c r="E339" s="171" t="s">
        <v>1</v>
      </c>
      <c r="F339" s="172" t="s">
        <v>2141</v>
      </c>
      <c r="H339" s="171" t="s">
        <v>1</v>
      </c>
      <c r="I339" s="173"/>
      <c r="L339" s="170"/>
      <c r="M339" s="174"/>
      <c r="T339" s="175"/>
      <c r="AT339" s="171" t="s">
        <v>277</v>
      </c>
      <c r="AU339" s="171" t="s">
        <v>89</v>
      </c>
      <c r="AV339" s="14" t="s">
        <v>83</v>
      </c>
      <c r="AW339" s="14" t="s">
        <v>32</v>
      </c>
      <c r="AX339" s="14" t="s">
        <v>76</v>
      </c>
      <c r="AY339" s="171" t="s">
        <v>264</v>
      </c>
    </row>
    <row r="340" spans="2:65" s="12" customFormat="1" ht="11.25">
      <c r="B340" s="156"/>
      <c r="D340" s="154" t="s">
        <v>277</v>
      </c>
      <c r="E340" s="157" t="s">
        <v>1</v>
      </c>
      <c r="F340" s="158" t="s">
        <v>2131</v>
      </c>
      <c r="H340" s="159">
        <v>55</v>
      </c>
      <c r="I340" s="160"/>
      <c r="L340" s="156"/>
      <c r="M340" s="161"/>
      <c r="T340" s="162"/>
      <c r="AT340" s="157" t="s">
        <v>277</v>
      </c>
      <c r="AU340" s="157" t="s">
        <v>89</v>
      </c>
      <c r="AV340" s="12" t="s">
        <v>89</v>
      </c>
      <c r="AW340" s="12" t="s">
        <v>32</v>
      </c>
      <c r="AX340" s="12" t="s">
        <v>83</v>
      </c>
      <c r="AY340" s="157" t="s">
        <v>264</v>
      </c>
    </row>
    <row r="341" spans="2:65" s="1" customFormat="1" ht="16.5" customHeight="1">
      <c r="B341" s="136"/>
      <c r="C341" s="176" t="s">
        <v>577</v>
      </c>
      <c r="D341" s="176" t="s">
        <v>310</v>
      </c>
      <c r="E341" s="177" t="s">
        <v>2142</v>
      </c>
      <c r="F341" s="178" t="s">
        <v>2143</v>
      </c>
      <c r="G341" s="179" t="s">
        <v>434</v>
      </c>
      <c r="H341" s="180">
        <v>10</v>
      </c>
      <c r="I341" s="181"/>
      <c r="J341" s="182">
        <f>ROUND(I341*H341,2)</f>
        <v>0</v>
      </c>
      <c r="K341" s="178" t="s">
        <v>270</v>
      </c>
      <c r="L341" s="183"/>
      <c r="M341" s="184" t="s">
        <v>1</v>
      </c>
      <c r="N341" s="185" t="s">
        <v>42</v>
      </c>
      <c r="P341" s="146">
        <f>O341*H341</f>
        <v>0</v>
      </c>
      <c r="Q341" s="146">
        <v>5.0000000000000001E-4</v>
      </c>
      <c r="R341" s="146">
        <f>Q341*H341</f>
        <v>5.0000000000000001E-3</v>
      </c>
      <c r="S341" s="146">
        <v>0</v>
      </c>
      <c r="T341" s="147">
        <f>S341*H341</f>
        <v>0</v>
      </c>
      <c r="AR341" s="148" t="s">
        <v>468</v>
      </c>
      <c r="AT341" s="148" t="s">
        <v>310</v>
      </c>
      <c r="AU341" s="148" t="s">
        <v>89</v>
      </c>
      <c r="AY341" s="17" t="s">
        <v>264</v>
      </c>
      <c r="BE341" s="149">
        <f>IF(N341="základní",J341,0)</f>
        <v>0</v>
      </c>
      <c r="BF341" s="149">
        <f>IF(N341="snížená",J341,0)</f>
        <v>0</v>
      </c>
      <c r="BG341" s="149">
        <f>IF(N341="zákl. přenesená",J341,0)</f>
        <v>0</v>
      </c>
      <c r="BH341" s="149">
        <f>IF(N341="sníž. přenesená",J341,0)</f>
        <v>0</v>
      </c>
      <c r="BI341" s="149">
        <f>IF(N341="nulová",J341,0)</f>
        <v>0</v>
      </c>
      <c r="BJ341" s="17" t="s">
        <v>89</v>
      </c>
      <c r="BK341" s="149">
        <f>ROUND(I341*H341,2)</f>
        <v>0</v>
      </c>
      <c r="BL341" s="17" t="s">
        <v>366</v>
      </c>
      <c r="BM341" s="148" t="s">
        <v>3237</v>
      </c>
    </row>
    <row r="342" spans="2:65" s="1" customFormat="1" ht="19.5">
      <c r="B342" s="32"/>
      <c r="D342" s="154" t="s">
        <v>275</v>
      </c>
      <c r="F342" s="155" t="s">
        <v>2052</v>
      </c>
      <c r="I342" s="152"/>
      <c r="L342" s="32"/>
      <c r="M342" s="153"/>
      <c r="T342" s="56"/>
      <c r="AT342" s="17" t="s">
        <v>275</v>
      </c>
      <c r="AU342" s="17" t="s">
        <v>89</v>
      </c>
    </row>
    <row r="343" spans="2:65" s="12" customFormat="1" ht="11.25">
      <c r="B343" s="156"/>
      <c r="D343" s="154" t="s">
        <v>277</v>
      </c>
      <c r="E343" s="157" t="s">
        <v>1</v>
      </c>
      <c r="F343" s="158" t="s">
        <v>328</v>
      </c>
      <c r="H343" s="159">
        <v>10</v>
      </c>
      <c r="I343" s="160"/>
      <c r="L343" s="156"/>
      <c r="M343" s="161"/>
      <c r="T343" s="162"/>
      <c r="AT343" s="157" t="s">
        <v>277</v>
      </c>
      <c r="AU343" s="157" t="s">
        <v>89</v>
      </c>
      <c r="AV343" s="12" t="s">
        <v>89</v>
      </c>
      <c r="AW343" s="12" t="s">
        <v>32</v>
      </c>
      <c r="AX343" s="12" t="s">
        <v>83</v>
      </c>
      <c r="AY343" s="157" t="s">
        <v>264</v>
      </c>
    </row>
    <row r="344" spans="2:65" s="1" customFormat="1" ht="16.5" customHeight="1">
      <c r="B344" s="136"/>
      <c r="C344" s="137" t="s">
        <v>584</v>
      </c>
      <c r="D344" s="137" t="s">
        <v>266</v>
      </c>
      <c r="E344" s="138" t="s">
        <v>2145</v>
      </c>
      <c r="F344" s="139" t="s">
        <v>2146</v>
      </c>
      <c r="G344" s="140" t="s">
        <v>434</v>
      </c>
      <c r="H344" s="141">
        <v>23</v>
      </c>
      <c r="I344" s="142"/>
      <c r="J344" s="143">
        <f>ROUND(I344*H344,2)</f>
        <v>0</v>
      </c>
      <c r="K344" s="139" t="s">
        <v>270</v>
      </c>
      <c r="L344" s="32"/>
      <c r="M344" s="144" t="s">
        <v>1</v>
      </c>
      <c r="N344" s="145" t="s">
        <v>42</v>
      </c>
      <c r="P344" s="146">
        <f>O344*H344</f>
        <v>0</v>
      </c>
      <c r="Q344" s="146">
        <v>1.2999999999999999E-4</v>
      </c>
      <c r="R344" s="146">
        <f>Q344*H344</f>
        <v>2.9899999999999996E-3</v>
      </c>
      <c r="S344" s="146">
        <v>0</v>
      </c>
      <c r="T344" s="147">
        <f>S344*H344</f>
        <v>0</v>
      </c>
      <c r="AR344" s="148" t="s">
        <v>366</v>
      </c>
      <c r="AT344" s="148" t="s">
        <v>266</v>
      </c>
      <c r="AU344" s="148" t="s">
        <v>89</v>
      </c>
      <c r="AY344" s="17" t="s">
        <v>264</v>
      </c>
      <c r="BE344" s="149">
        <f>IF(N344="základní",J344,0)</f>
        <v>0</v>
      </c>
      <c r="BF344" s="149">
        <f>IF(N344="snížená",J344,0)</f>
        <v>0</v>
      </c>
      <c r="BG344" s="149">
        <f>IF(N344="zákl. přenesená",J344,0)</f>
        <v>0</v>
      </c>
      <c r="BH344" s="149">
        <f>IF(N344="sníž. přenesená",J344,0)</f>
        <v>0</v>
      </c>
      <c r="BI344" s="149">
        <f>IF(N344="nulová",J344,0)</f>
        <v>0</v>
      </c>
      <c r="BJ344" s="17" t="s">
        <v>89</v>
      </c>
      <c r="BK344" s="149">
        <f>ROUND(I344*H344,2)</f>
        <v>0</v>
      </c>
      <c r="BL344" s="17" t="s">
        <v>366</v>
      </c>
      <c r="BM344" s="148" t="s">
        <v>3238</v>
      </c>
    </row>
    <row r="345" spans="2:65" s="1" customFormat="1" ht="11.25">
      <c r="B345" s="32"/>
      <c r="D345" s="150" t="s">
        <v>273</v>
      </c>
      <c r="F345" s="151" t="s">
        <v>2148</v>
      </c>
      <c r="I345" s="152"/>
      <c r="L345" s="32"/>
      <c r="M345" s="153"/>
      <c r="T345" s="56"/>
      <c r="AT345" s="17" t="s">
        <v>273</v>
      </c>
      <c r="AU345" s="17" t="s">
        <v>89</v>
      </c>
    </row>
    <row r="346" spans="2:65" s="1" customFormat="1" ht="19.5">
      <c r="B346" s="32"/>
      <c r="D346" s="154" t="s">
        <v>275</v>
      </c>
      <c r="F346" s="155" t="s">
        <v>2149</v>
      </c>
      <c r="I346" s="152"/>
      <c r="L346" s="32"/>
      <c r="M346" s="153"/>
      <c r="T346" s="56"/>
      <c r="AT346" s="17" t="s">
        <v>275</v>
      </c>
      <c r="AU346" s="17" t="s">
        <v>89</v>
      </c>
    </row>
    <row r="347" spans="2:65" s="12" customFormat="1" ht="11.25">
      <c r="B347" s="156"/>
      <c r="D347" s="154" t="s">
        <v>277</v>
      </c>
      <c r="E347" s="157" t="s">
        <v>1</v>
      </c>
      <c r="F347" s="158" t="s">
        <v>418</v>
      </c>
      <c r="H347" s="159">
        <v>23</v>
      </c>
      <c r="I347" s="160"/>
      <c r="L347" s="156"/>
      <c r="M347" s="161"/>
      <c r="T347" s="162"/>
      <c r="AT347" s="157" t="s">
        <v>277</v>
      </c>
      <c r="AU347" s="157" t="s">
        <v>89</v>
      </c>
      <c r="AV347" s="12" t="s">
        <v>89</v>
      </c>
      <c r="AW347" s="12" t="s">
        <v>32</v>
      </c>
      <c r="AX347" s="12" t="s">
        <v>83</v>
      </c>
      <c r="AY347" s="157" t="s">
        <v>264</v>
      </c>
    </row>
    <row r="348" spans="2:65" s="1" customFormat="1" ht="16.5" customHeight="1">
      <c r="B348" s="136"/>
      <c r="C348" s="137" t="s">
        <v>589</v>
      </c>
      <c r="D348" s="137" t="s">
        <v>266</v>
      </c>
      <c r="E348" s="138" t="s">
        <v>2150</v>
      </c>
      <c r="F348" s="139" t="s">
        <v>2151</v>
      </c>
      <c r="G348" s="140" t="s">
        <v>2152</v>
      </c>
      <c r="H348" s="141">
        <v>4</v>
      </c>
      <c r="I348" s="142"/>
      <c r="J348" s="143">
        <f>ROUND(I348*H348,2)</f>
        <v>0</v>
      </c>
      <c r="K348" s="139" t="s">
        <v>270</v>
      </c>
      <c r="L348" s="32"/>
      <c r="M348" s="144" t="s">
        <v>1</v>
      </c>
      <c r="N348" s="145" t="s">
        <v>42</v>
      </c>
      <c r="P348" s="146">
        <f>O348*H348</f>
        <v>0</v>
      </c>
      <c r="Q348" s="146">
        <v>2.5000000000000001E-4</v>
      </c>
      <c r="R348" s="146">
        <f>Q348*H348</f>
        <v>1E-3</v>
      </c>
      <c r="S348" s="146">
        <v>0</v>
      </c>
      <c r="T348" s="147">
        <f>S348*H348</f>
        <v>0</v>
      </c>
      <c r="AR348" s="148" t="s">
        <v>366</v>
      </c>
      <c r="AT348" s="148" t="s">
        <v>266</v>
      </c>
      <c r="AU348" s="148" t="s">
        <v>89</v>
      </c>
      <c r="AY348" s="17" t="s">
        <v>264</v>
      </c>
      <c r="BE348" s="149">
        <f>IF(N348="základní",J348,0)</f>
        <v>0</v>
      </c>
      <c r="BF348" s="149">
        <f>IF(N348="snížená",J348,0)</f>
        <v>0</v>
      </c>
      <c r="BG348" s="149">
        <f>IF(N348="zákl. přenesená",J348,0)</f>
        <v>0</v>
      </c>
      <c r="BH348" s="149">
        <f>IF(N348="sníž. přenesená",J348,0)</f>
        <v>0</v>
      </c>
      <c r="BI348" s="149">
        <f>IF(N348="nulová",J348,0)</f>
        <v>0</v>
      </c>
      <c r="BJ348" s="17" t="s">
        <v>89</v>
      </c>
      <c r="BK348" s="149">
        <f>ROUND(I348*H348,2)</f>
        <v>0</v>
      </c>
      <c r="BL348" s="17" t="s">
        <v>366</v>
      </c>
      <c r="BM348" s="148" t="s">
        <v>3239</v>
      </c>
    </row>
    <row r="349" spans="2:65" s="1" customFormat="1" ht="11.25">
      <c r="B349" s="32"/>
      <c r="D349" s="150" t="s">
        <v>273</v>
      </c>
      <c r="F349" s="151" t="s">
        <v>2154</v>
      </c>
      <c r="I349" s="152"/>
      <c r="L349" s="32"/>
      <c r="M349" s="153"/>
      <c r="T349" s="56"/>
      <c r="AT349" s="17" t="s">
        <v>273</v>
      </c>
      <c r="AU349" s="17" t="s">
        <v>89</v>
      </c>
    </row>
    <row r="350" spans="2:65" s="12" customFormat="1" ht="11.25">
      <c r="B350" s="156"/>
      <c r="D350" s="154" t="s">
        <v>277</v>
      </c>
      <c r="E350" s="157" t="s">
        <v>1</v>
      </c>
      <c r="F350" s="158" t="s">
        <v>271</v>
      </c>
      <c r="H350" s="159">
        <v>4</v>
      </c>
      <c r="I350" s="160"/>
      <c r="L350" s="156"/>
      <c r="M350" s="161"/>
      <c r="T350" s="162"/>
      <c r="AT350" s="157" t="s">
        <v>277</v>
      </c>
      <c r="AU350" s="157" t="s">
        <v>89</v>
      </c>
      <c r="AV350" s="12" t="s">
        <v>89</v>
      </c>
      <c r="AW350" s="12" t="s">
        <v>32</v>
      </c>
      <c r="AX350" s="12" t="s">
        <v>83</v>
      </c>
      <c r="AY350" s="157" t="s">
        <v>264</v>
      </c>
    </row>
    <row r="351" spans="2:65" s="1" customFormat="1" ht="16.5" customHeight="1">
      <c r="B351" s="136"/>
      <c r="C351" s="137" t="s">
        <v>596</v>
      </c>
      <c r="D351" s="137" t="s">
        <v>266</v>
      </c>
      <c r="E351" s="138" t="s">
        <v>2155</v>
      </c>
      <c r="F351" s="139" t="s">
        <v>2156</v>
      </c>
      <c r="G351" s="140" t="s">
        <v>434</v>
      </c>
      <c r="H351" s="141">
        <v>6</v>
      </c>
      <c r="I351" s="142"/>
      <c r="J351" s="143">
        <f>ROUND(I351*H351,2)</f>
        <v>0</v>
      </c>
      <c r="K351" s="139" t="s">
        <v>270</v>
      </c>
      <c r="L351" s="32"/>
      <c r="M351" s="144" t="s">
        <v>1</v>
      </c>
      <c r="N351" s="145" t="s">
        <v>42</v>
      </c>
      <c r="P351" s="146">
        <f>O351*H351</f>
        <v>0</v>
      </c>
      <c r="Q351" s="146">
        <v>2.2000000000000001E-4</v>
      </c>
      <c r="R351" s="146">
        <f>Q351*H351</f>
        <v>1.32E-3</v>
      </c>
      <c r="S351" s="146">
        <v>0</v>
      </c>
      <c r="T351" s="147">
        <f>S351*H351</f>
        <v>0</v>
      </c>
      <c r="AR351" s="148" t="s">
        <v>366</v>
      </c>
      <c r="AT351" s="148" t="s">
        <v>266</v>
      </c>
      <c r="AU351" s="148" t="s">
        <v>89</v>
      </c>
      <c r="AY351" s="17" t="s">
        <v>264</v>
      </c>
      <c r="BE351" s="149">
        <f>IF(N351="základní",J351,0)</f>
        <v>0</v>
      </c>
      <c r="BF351" s="149">
        <f>IF(N351="snížená",J351,0)</f>
        <v>0</v>
      </c>
      <c r="BG351" s="149">
        <f>IF(N351="zákl. přenesená",J351,0)</f>
        <v>0</v>
      </c>
      <c r="BH351" s="149">
        <f>IF(N351="sníž. přenesená",J351,0)</f>
        <v>0</v>
      </c>
      <c r="BI351" s="149">
        <f>IF(N351="nulová",J351,0)</f>
        <v>0</v>
      </c>
      <c r="BJ351" s="17" t="s">
        <v>89</v>
      </c>
      <c r="BK351" s="149">
        <f>ROUND(I351*H351,2)</f>
        <v>0</v>
      </c>
      <c r="BL351" s="17" t="s">
        <v>366</v>
      </c>
      <c r="BM351" s="148" t="s">
        <v>3240</v>
      </c>
    </row>
    <row r="352" spans="2:65" s="1" customFormat="1" ht="11.25">
      <c r="B352" s="32"/>
      <c r="D352" s="150" t="s">
        <v>273</v>
      </c>
      <c r="F352" s="151" t="s">
        <v>2158</v>
      </c>
      <c r="I352" s="152"/>
      <c r="L352" s="32"/>
      <c r="M352" s="153"/>
      <c r="T352" s="56"/>
      <c r="AT352" s="17" t="s">
        <v>273</v>
      </c>
      <c r="AU352" s="17" t="s">
        <v>89</v>
      </c>
    </row>
    <row r="353" spans="2:65" s="12" customFormat="1" ht="11.25">
      <c r="B353" s="156"/>
      <c r="D353" s="154" t="s">
        <v>277</v>
      </c>
      <c r="E353" s="157" t="s">
        <v>1</v>
      </c>
      <c r="F353" s="158" t="s">
        <v>303</v>
      </c>
      <c r="H353" s="159">
        <v>6</v>
      </c>
      <c r="I353" s="160"/>
      <c r="L353" s="156"/>
      <c r="M353" s="161"/>
      <c r="T353" s="162"/>
      <c r="AT353" s="157" t="s">
        <v>277</v>
      </c>
      <c r="AU353" s="157" t="s">
        <v>89</v>
      </c>
      <c r="AV353" s="12" t="s">
        <v>89</v>
      </c>
      <c r="AW353" s="12" t="s">
        <v>32</v>
      </c>
      <c r="AX353" s="12" t="s">
        <v>83</v>
      </c>
      <c r="AY353" s="157" t="s">
        <v>264</v>
      </c>
    </row>
    <row r="354" spans="2:65" s="1" customFormat="1" ht="16.5" customHeight="1">
      <c r="B354" s="136"/>
      <c r="C354" s="137" t="s">
        <v>601</v>
      </c>
      <c r="D354" s="137" t="s">
        <v>266</v>
      </c>
      <c r="E354" s="138" t="s">
        <v>2159</v>
      </c>
      <c r="F354" s="139" t="s">
        <v>2160</v>
      </c>
      <c r="G354" s="140" t="s">
        <v>434</v>
      </c>
      <c r="H354" s="141">
        <v>1</v>
      </c>
      <c r="I354" s="142"/>
      <c r="J354" s="143">
        <f>ROUND(I354*H354,2)</f>
        <v>0</v>
      </c>
      <c r="K354" s="139" t="s">
        <v>270</v>
      </c>
      <c r="L354" s="32"/>
      <c r="M354" s="144" t="s">
        <v>1</v>
      </c>
      <c r="N354" s="145" t="s">
        <v>42</v>
      </c>
      <c r="P354" s="146">
        <f>O354*H354</f>
        <v>0</v>
      </c>
      <c r="Q354" s="146">
        <v>1.2E-4</v>
      </c>
      <c r="R354" s="146">
        <f>Q354*H354</f>
        <v>1.2E-4</v>
      </c>
      <c r="S354" s="146">
        <v>0</v>
      </c>
      <c r="T354" s="147">
        <f>S354*H354</f>
        <v>0</v>
      </c>
      <c r="AR354" s="148" t="s">
        <v>366</v>
      </c>
      <c r="AT354" s="148" t="s">
        <v>266</v>
      </c>
      <c r="AU354" s="148" t="s">
        <v>89</v>
      </c>
      <c r="AY354" s="17" t="s">
        <v>264</v>
      </c>
      <c r="BE354" s="149">
        <f>IF(N354="základní",J354,0)</f>
        <v>0</v>
      </c>
      <c r="BF354" s="149">
        <f>IF(N354="snížená",J354,0)</f>
        <v>0</v>
      </c>
      <c r="BG354" s="149">
        <f>IF(N354="zákl. přenesená",J354,0)</f>
        <v>0</v>
      </c>
      <c r="BH354" s="149">
        <f>IF(N354="sníž. přenesená",J354,0)</f>
        <v>0</v>
      </c>
      <c r="BI354" s="149">
        <f>IF(N354="nulová",J354,0)</f>
        <v>0</v>
      </c>
      <c r="BJ354" s="17" t="s">
        <v>89</v>
      </c>
      <c r="BK354" s="149">
        <f>ROUND(I354*H354,2)</f>
        <v>0</v>
      </c>
      <c r="BL354" s="17" t="s">
        <v>366</v>
      </c>
      <c r="BM354" s="148" t="s">
        <v>3241</v>
      </c>
    </row>
    <row r="355" spans="2:65" s="1" customFormat="1" ht="11.25">
      <c r="B355" s="32"/>
      <c r="D355" s="150" t="s">
        <v>273</v>
      </c>
      <c r="F355" s="151" t="s">
        <v>2162</v>
      </c>
      <c r="I355" s="152"/>
      <c r="L355" s="32"/>
      <c r="M355" s="153"/>
      <c r="T355" s="56"/>
      <c r="AT355" s="17" t="s">
        <v>273</v>
      </c>
      <c r="AU355" s="17" t="s">
        <v>89</v>
      </c>
    </row>
    <row r="356" spans="2:65" s="1" customFormat="1" ht="19.5">
      <c r="B356" s="32"/>
      <c r="D356" s="154" t="s">
        <v>275</v>
      </c>
      <c r="F356" s="155" t="s">
        <v>2163</v>
      </c>
      <c r="I356" s="152"/>
      <c r="L356" s="32"/>
      <c r="M356" s="153"/>
      <c r="T356" s="56"/>
      <c r="AT356" s="17" t="s">
        <v>275</v>
      </c>
      <c r="AU356" s="17" t="s">
        <v>89</v>
      </c>
    </row>
    <row r="357" spans="2:65" s="12" customFormat="1" ht="11.25">
      <c r="B357" s="156"/>
      <c r="D357" s="154" t="s">
        <v>277</v>
      </c>
      <c r="E357" s="157" t="s">
        <v>1</v>
      </c>
      <c r="F357" s="158" t="s">
        <v>83</v>
      </c>
      <c r="H357" s="159">
        <v>1</v>
      </c>
      <c r="I357" s="160"/>
      <c r="L357" s="156"/>
      <c r="M357" s="161"/>
      <c r="T357" s="162"/>
      <c r="AT357" s="157" t="s">
        <v>277</v>
      </c>
      <c r="AU357" s="157" t="s">
        <v>89</v>
      </c>
      <c r="AV357" s="12" t="s">
        <v>89</v>
      </c>
      <c r="AW357" s="12" t="s">
        <v>32</v>
      </c>
      <c r="AX357" s="12" t="s">
        <v>83</v>
      </c>
      <c r="AY357" s="157" t="s">
        <v>264</v>
      </c>
    </row>
    <row r="358" spans="2:65" s="1" customFormat="1" ht="16.5" customHeight="1">
      <c r="B358" s="136"/>
      <c r="C358" s="137" t="s">
        <v>607</v>
      </c>
      <c r="D358" s="137" t="s">
        <v>266</v>
      </c>
      <c r="E358" s="138" t="s">
        <v>2164</v>
      </c>
      <c r="F358" s="139" t="s">
        <v>2165</v>
      </c>
      <c r="G358" s="140" t="s">
        <v>434</v>
      </c>
      <c r="H358" s="141">
        <v>1</v>
      </c>
      <c r="I358" s="142"/>
      <c r="J358" s="143">
        <f>ROUND(I358*H358,2)</f>
        <v>0</v>
      </c>
      <c r="K358" s="139" t="s">
        <v>270</v>
      </c>
      <c r="L358" s="32"/>
      <c r="M358" s="144" t="s">
        <v>1</v>
      </c>
      <c r="N358" s="145" t="s">
        <v>42</v>
      </c>
      <c r="P358" s="146">
        <f>O358*H358</f>
        <v>0</v>
      </c>
      <c r="Q358" s="146">
        <v>5.1999999999999995E-4</v>
      </c>
      <c r="R358" s="146">
        <f>Q358*H358</f>
        <v>5.1999999999999995E-4</v>
      </c>
      <c r="S358" s="146">
        <v>0</v>
      </c>
      <c r="T358" s="147">
        <f>S358*H358</f>
        <v>0</v>
      </c>
      <c r="AR358" s="148" t="s">
        <v>366</v>
      </c>
      <c r="AT358" s="148" t="s">
        <v>266</v>
      </c>
      <c r="AU358" s="148" t="s">
        <v>89</v>
      </c>
      <c r="AY358" s="17" t="s">
        <v>264</v>
      </c>
      <c r="BE358" s="149">
        <f>IF(N358="základní",J358,0)</f>
        <v>0</v>
      </c>
      <c r="BF358" s="149">
        <f>IF(N358="snížená",J358,0)</f>
        <v>0</v>
      </c>
      <c r="BG358" s="149">
        <f>IF(N358="zákl. přenesená",J358,0)</f>
        <v>0</v>
      </c>
      <c r="BH358" s="149">
        <f>IF(N358="sníž. přenesená",J358,0)</f>
        <v>0</v>
      </c>
      <c r="BI358" s="149">
        <f>IF(N358="nulová",J358,0)</f>
        <v>0</v>
      </c>
      <c r="BJ358" s="17" t="s">
        <v>89</v>
      </c>
      <c r="BK358" s="149">
        <f>ROUND(I358*H358,2)</f>
        <v>0</v>
      </c>
      <c r="BL358" s="17" t="s">
        <v>366</v>
      </c>
      <c r="BM358" s="148" t="s">
        <v>3242</v>
      </c>
    </row>
    <row r="359" spans="2:65" s="1" customFormat="1" ht="11.25">
      <c r="B359" s="32"/>
      <c r="D359" s="150" t="s">
        <v>273</v>
      </c>
      <c r="F359" s="151" t="s">
        <v>2167</v>
      </c>
      <c r="I359" s="152"/>
      <c r="L359" s="32"/>
      <c r="M359" s="153"/>
      <c r="T359" s="56"/>
      <c r="AT359" s="17" t="s">
        <v>273</v>
      </c>
      <c r="AU359" s="17" t="s">
        <v>89</v>
      </c>
    </row>
    <row r="360" spans="2:65" s="12" customFormat="1" ht="11.25">
      <c r="B360" s="156"/>
      <c r="D360" s="154" t="s">
        <v>277</v>
      </c>
      <c r="E360" s="157" t="s">
        <v>1</v>
      </c>
      <c r="F360" s="158" t="s">
        <v>83</v>
      </c>
      <c r="H360" s="159">
        <v>1</v>
      </c>
      <c r="I360" s="160"/>
      <c r="L360" s="156"/>
      <c r="M360" s="161"/>
      <c r="T360" s="162"/>
      <c r="AT360" s="157" t="s">
        <v>277</v>
      </c>
      <c r="AU360" s="157" t="s">
        <v>89</v>
      </c>
      <c r="AV360" s="12" t="s">
        <v>89</v>
      </c>
      <c r="AW360" s="12" t="s">
        <v>32</v>
      </c>
      <c r="AX360" s="12" t="s">
        <v>83</v>
      </c>
      <c r="AY360" s="157" t="s">
        <v>264</v>
      </c>
    </row>
    <row r="361" spans="2:65" s="1" customFormat="1" ht="16.5" customHeight="1">
      <c r="B361" s="136"/>
      <c r="C361" s="137" t="s">
        <v>615</v>
      </c>
      <c r="D361" s="137" t="s">
        <v>266</v>
      </c>
      <c r="E361" s="138" t="s">
        <v>2168</v>
      </c>
      <c r="F361" s="139" t="s">
        <v>2169</v>
      </c>
      <c r="G361" s="140" t="s">
        <v>434</v>
      </c>
      <c r="H361" s="141">
        <v>1</v>
      </c>
      <c r="I361" s="142"/>
      <c r="J361" s="143">
        <f>ROUND(I361*H361,2)</f>
        <v>0</v>
      </c>
      <c r="K361" s="139" t="s">
        <v>270</v>
      </c>
      <c r="L361" s="32"/>
      <c r="M361" s="144" t="s">
        <v>1</v>
      </c>
      <c r="N361" s="145" t="s">
        <v>42</v>
      </c>
      <c r="P361" s="146">
        <f>O361*H361</f>
        <v>0</v>
      </c>
      <c r="Q361" s="146">
        <v>7.6999999999999996E-4</v>
      </c>
      <c r="R361" s="146">
        <f>Q361*H361</f>
        <v>7.6999999999999996E-4</v>
      </c>
      <c r="S361" s="146">
        <v>0</v>
      </c>
      <c r="T361" s="147">
        <f>S361*H361</f>
        <v>0</v>
      </c>
      <c r="AR361" s="148" t="s">
        <v>366</v>
      </c>
      <c r="AT361" s="148" t="s">
        <v>266</v>
      </c>
      <c r="AU361" s="148" t="s">
        <v>89</v>
      </c>
      <c r="AY361" s="17" t="s">
        <v>264</v>
      </c>
      <c r="BE361" s="149">
        <f>IF(N361="základní",J361,0)</f>
        <v>0</v>
      </c>
      <c r="BF361" s="149">
        <f>IF(N361="snížená",J361,0)</f>
        <v>0</v>
      </c>
      <c r="BG361" s="149">
        <f>IF(N361="zákl. přenesená",J361,0)</f>
        <v>0</v>
      </c>
      <c r="BH361" s="149">
        <f>IF(N361="sníž. přenesená",J361,0)</f>
        <v>0</v>
      </c>
      <c r="BI361" s="149">
        <f>IF(N361="nulová",J361,0)</f>
        <v>0</v>
      </c>
      <c r="BJ361" s="17" t="s">
        <v>89</v>
      </c>
      <c r="BK361" s="149">
        <f>ROUND(I361*H361,2)</f>
        <v>0</v>
      </c>
      <c r="BL361" s="17" t="s">
        <v>366</v>
      </c>
      <c r="BM361" s="148" t="s">
        <v>3243</v>
      </c>
    </row>
    <row r="362" spans="2:65" s="1" customFormat="1" ht="11.25">
      <c r="B362" s="32"/>
      <c r="D362" s="150" t="s">
        <v>273</v>
      </c>
      <c r="F362" s="151" t="s">
        <v>2171</v>
      </c>
      <c r="I362" s="152"/>
      <c r="L362" s="32"/>
      <c r="M362" s="153"/>
      <c r="T362" s="56"/>
      <c r="AT362" s="17" t="s">
        <v>273</v>
      </c>
      <c r="AU362" s="17" t="s">
        <v>89</v>
      </c>
    </row>
    <row r="363" spans="2:65" s="12" customFormat="1" ht="11.25">
      <c r="B363" s="156"/>
      <c r="D363" s="154" t="s">
        <v>277</v>
      </c>
      <c r="E363" s="157" t="s">
        <v>1</v>
      </c>
      <c r="F363" s="158" t="s">
        <v>83</v>
      </c>
      <c r="H363" s="159">
        <v>1</v>
      </c>
      <c r="I363" s="160"/>
      <c r="L363" s="156"/>
      <c r="M363" s="161"/>
      <c r="T363" s="162"/>
      <c r="AT363" s="157" t="s">
        <v>277</v>
      </c>
      <c r="AU363" s="157" t="s">
        <v>89</v>
      </c>
      <c r="AV363" s="12" t="s">
        <v>89</v>
      </c>
      <c r="AW363" s="12" t="s">
        <v>32</v>
      </c>
      <c r="AX363" s="12" t="s">
        <v>83</v>
      </c>
      <c r="AY363" s="157" t="s">
        <v>264</v>
      </c>
    </row>
    <row r="364" spans="2:65" s="1" customFormat="1" ht="16.5" customHeight="1">
      <c r="B364" s="136"/>
      <c r="C364" s="137" t="s">
        <v>623</v>
      </c>
      <c r="D364" s="137" t="s">
        <v>266</v>
      </c>
      <c r="E364" s="138" t="s">
        <v>2172</v>
      </c>
      <c r="F364" s="139" t="s">
        <v>2173</v>
      </c>
      <c r="G364" s="140" t="s">
        <v>434</v>
      </c>
      <c r="H364" s="141">
        <v>12</v>
      </c>
      <c r="I364" s="142"/>
      <c r="J364" s="143">
        <f>ROUND(I364*H364,2)</f>
        <v>0</v>
      </c>
      <c r="K364" s="139" t="s">
        <v>270</v>
      </c>
      <c r="L364" s="32"/>
      <c r="M364" s="144" t="s">
        <v>1</v>
      </c>
      <c r="N364" s="145" t="s">
        <v>42</v>
      </c>
      <c r="P364" s="146">
        <f>O364*H364</f>
        <v>0</v>
      </c>
      <c r="Q364" s="146">
        <v>2.1000000000000001E-4</v>
      </c>
      <c r="R364" s="146">
        <f>Q364*H364</f>
        <v>2.5200000000000001E-3</v>
      </c>
      <c r="S364" s="146">
        <v>0</v>
      </c>
      <c r="T364" s="147">
        <f>S364*H364</f>
        <v>0</v>
      </c>
      <c r="AR364" s="148" t="s">
        <v>366</v>
      </c>
      <c r="AT364" s="148" t="s">
        <v>266</v>
      </c>
      <c r="AU364" s="148" t="s">
        <v>89</v>
      </c>
      <c r="AY364" s="17" t="s">
        <v>264</v>
      </c>
      <c r="BE364" s="149">
        <f>IF(N364="základní",J364,0)</f>
        <v>0</v>
      </c>
      <c r="BF364" s="149">
        <f>IF(N364="snížená",J364,0)</f>
        <v>0</v>
      </c>
      <c r="BG364" s="149">
        <f>IF(N364="zákl. přenesená",J364,0)</f>
        <v>0</v>
      </c>
      <c r="BH364" s="149">
        <f>IF(N364="sníž. přenesená",J364,0)</f>
        <v>0</v>
      </c>
      <c r="BI364" s="149">
        <f>IF(N364="nulová",J364,0)</f>
        <v>0</v>
      </c>
      <c r="BJ364" s="17" t="s">
        <v>89</v>
      </c>
      <c r="BK364" s="149">
        <f>ROUND(I364*H364,2)</f>
        <v>0</v>
      </c>
      <c r="BL364" s="17" t="s">
        <v>366</v>
      </c>
      <c r="BM364" s="148" t="s">
        <v>3244</v>
      </c>
    </row>
    <row r="365" spans="2:65" s="1" customFormat="1" ht="11.25">
      <c r="B365" s="32"/>
      <c r="D365" s="150" t="s">
        <v>273</v>
      </c>
      <c r="F365" s="151" t="s">
        <v>2175</v>
      </c>
      <c r="I365" s="152"/>
      <c r="L365" s="32"/>
      <c r="M365" s="153"/>
      <c r="T365" s="56"/>
      <c r="AT365" s="17" t="s">
        <v>273</v>
      </c>
      <c r="AU365" s="17" t="s">
        <v>89</v>
      </c>
    </row>
    <row r="366" spans="2:65" s="1" customFormat="1" ht="19.5">
      <c r="B366" s="32"/>
      <c r="D366" s="154" t="s">
        <v>275</v>
      </c>
      <c r="F366" s="155" t="s">
        <v>2163</v>
      </c>
      <c r="I366" s="152"/>
      <c r="L366" s="32"/>
      <c r="M366" s="153"/>
      <c r="T366" s="56"/>
      <c r="AT366" s="17" t="s">
        <v>275</v>
      </c>
      <c r="AU366" s="17" t="s">
        <v>89</v>
      </c>
    </row>
    <row r="367" spans="2:65" s="12" customFormat="1" ht="11.25">
      <c r="B367" s="156"/>
      <c r="D367" s="154" t="s">
        <v>277</v>
      </c>
      <c r="E367" s="157" t="s">
        <v>1</v>
      </c>
      <c r="F367" s="158" t="s">
        <v>8</v>
      </c>
      <c r="H367" s="159">
        <v>12</v>
      </c>
      <c r="I367" s="160"/>
      <c r="L367" s="156"/>
      <c r="M367" s="161"/>
      <c r="T367" s="162"/>
      <c r="AT367" s="157" t="s">
        <v>277</v>
      </c>
      <c r="AU367" s="157" t="s">
        <v>89</v>
      </c>
      <c r="AV367" s="12" t="s">
        <v>89</v>
      </c>
      <c r="AW367" s="12" t="s">
        <v>32</v>
      </c>
      <c r="AX367" s="12" t="s">
        <v>83</v>
      </c>
      <c r="AY367" s="157" t="s">
        <v>264</v>
      </c>
    </row>
    <row r="368" spans="2:65" s="1" customFormat="1" ht="16.5" customHeight="1">
      <c r="B368" s="136"/>
      <c r="C368" s="137" t="s">
        <v>628</v>
      </c>
      <c r="D368" s="137" t="s">
        <v>266</v>
      </c>
      <c r="E368" s="138" t="s">
        <v>2176</v>
      </c>
      <c r="F368" s="139" t="s">
        <v>2177</v>
      </c>
      <c r="G368" s="140" t="s">
        <v>434</v>
      </c>
      <c r="H368" s="141">
        <v>2</v>
      </c>
      <c r="I368" s="142"/>
      <c r="J368" s="143">
        <f>ROUND(I368*H368,2)</f>
        <v>0</v>
      </c>
      <c r="K368" s="139" t="s">
        <v>270</v>
      </c>
      <c r="L368" s="32"/>
      <c r="M368" s="144" t="s">
        <v>1</v>
      </c>
      <c r="N368" s="145" t="s">
        <v>42</v>
      </c>
      <c r="P368" s="146">
        <f>O368*H368</f>
        <v>0</v>
      </c>
      <c r="Q368" s="146">
        <v>3.4000000000000002E-4</v>
      </c>
      <c r="R368" s="146">
        <f>Q368*H368</f>
        <v>6.8000000000000005E-4</v>
      </c>
      <c r="S368" s="146">
        <v>0</v>
      </c>
      <c r="T368" s="147">
        <f>S368*H368</f>
        <v>0</v>
      </c>
      <c r="AR368" s="148" t="s">
        <v>366</v>
      </c>
      <c r="AT368" s="148" t="s">
        <v>266</v>
      </c>
      <c r="AU368" s="148" t="s">
        <v>89</v>
      </c>
      <c r="AY368" s="17" t="s">
        <v>264</v>
      </c>
      <c r="BE368" s="149">
        <f>IF(N368="základní",J368,0)</f>
        <v>0</v>
      </c>
      <c r="BF368" s="149">
        <f>IF(N368="snížená",J368,0)</f>
        <v>0</v>
      </c>
      <c r="BG368" s="149">
        <f>IF(N368="zákl. přenesená",J368,0)</f>
        <v>0</v>
      </c>
      <c r="BH368" s="149">
        <f>IF(N368="sníž. přenesená",J368,0)</f>
        <v>0</v>
      </c>
      <c r="BI368" s="149">
        <f>IF(N368="nulová",J368,0)</f>
        <v>0</v>
      </c>
      <c r="BJ368" s="17" t="s">
        <v>89</v>
      </c>
      <c r="BK368" s="149">
        <f>ROUND(I368*H368,2)</f>
        <v>0</v>
      </c>
      <c r="BL368" s="17" t="s">
        <v>366</v>
      </c>
      <c r="BM368" s="148" t="s">
        <v>3245</v>
      </c>
    </row>
    <row r="369" spans="2:65" s="1" customFormat="1" ht="11.25">
      <c r="B369" s="32"/>
      <c r="D369" s="150" t="s">
        <v>273</v>
      </c>
      <c r="F369" s="151" t="s">
        <v>2179</v>
      </c>
      <c r="I369" s="152"/>
      <c r="L369" s="32"/>
      <c r="M369" s="153"/>
      <c r="T369" s="56"/>
      <c r="AT369" s="17" t="s">
        <v>273</v>
      </c>
      <c r="AU369" s="17" t="s">
        <v>89</v>
      </c>
    </row>
    <row r="370" spans="2:65" s="12" customFormat="1" ht="11.25">
      <c r="B370" s="156"/>
      <c r="D370" s="154" t="s">
        <v>277</v>
      </c>
      <c r="E370" s="157" t="s">
        <v>1</v>
      </c>
      <c r="F370" s="158" t="s">
        <v>89</v>
      </c>
      <c r="H370" s="159">
        <v>2</v>
      </c>
      <c r="I370" s="160"/>
      <c r="L370" s="156"/>
      <c r="M370" s="161"/>
      <c r="T370" s="162"/>
      <c r="AT370" s="157" t="s">
        <v>277</v>
      </c>
      <c r="AU370" s="157" t="s">
        <v>89</v>
      </c>
      <c r="AV370" s="12" t="s">
        <v>89</v>
      </c>
      <c r="AW370" s="12" t="s">
        <v>32</v>
      </c>
      <c r="AX370" s="12" t="s">
        <v>83</v>
      </c>
      <c r="AY370" s="157" t="s">
        <v>264</v>
      </c>
    </row>
    <row r="371" spans="2:65" s="1" customFormat="1" ht="16.5" customHeight="1">
      <c r="B371" s="136"/>
      <c r="C371" s="137" t="s">
        <v>634</v>
      </c>
      <c r="D371" s="137" t="s">
        <v>266</v>
      </c>
      <c r="E371" s="138" t="s">
        <v>2180</v>
      </c>
      <c r="F371" s="139" t="s">
        <v>2181</v>
      </c>
      <c r="G371" s="140" t="s">
        <v>434</v>
      </c>
      <c r="H371" s="141">
        <v>2</v>
      </c>
      <c r="I371" s="142"/>
      <c r="J371" s="143">
        <f>ROUND(I371*H371,2)</f>
        <v>0</v>
      </c>
      <c r="K371" s="139" t="s">
        <v>270</v>
      </c>
      <c r="L371" s="32"/>
      <c r="M371" s="144" t="s">
        <v>1</v>
      </c>
      <c r="N371" s="145" t="s">
        <v>42</v>
      </c>
      <c r="P371" s="146">
        <f>O371*H371</f>
        <v>0</v>
      </c>
      <c r="Q371" s="146">
        <v>5.0000000000000001E-4</v>
      </c>
      <c r="R371" s="146">
        <f>Q371*H371</f>
        <v>1E-3</v>
      </c>
      <c r="S371" s="146">
        <v>0</v>
      </c>
      <c r="T371" s="147">
        <f>S371*H371</f>
        <v>0</v>
      </c>
      <c r="AR371" s="148" t="s">
        <v>366</v>
      </c>
      <c r="AT371" s="148" t="s">
        <v>266</v>
      </c>
      <c r="AU371" s="148" t="s">
        <v>89</v>
      </c>
      <c r="AY371" s="17" t="s">
        <v>264</v>
      </c>
      <c r="BE371" s="149">
        <f>IF(N371="základní",J371,0)</f>
        <v>0</v>
      </c>
      <c r="BF371" s="149">
        <f>IF(N371="snížená",J371,0)</f>
        <v>0</v>
      </c>
      <c r="BG371" s="149">
        <f>IF(N371="zákl. přenesená",J371,0)</f>
        <v>0</v>
      </c>
      <c r="BH371" s="149">
        <f>IF(N371="sníž. přenesená",J371,0)</f>
        <v>0</v>
      </c>
      <c r="BI371" s="149">
        <f>IF(N371="nulová",J371,0)</f>
        <v>0</v>
      </c>
      <c r="BJ371" s="17" t="s">
        <v>89</v>
      </c>
      <c r="BK371" s="149">
        <f>ROUND(I371*H371,2)</f>
        <v>0</v>
      </c>
      <c r="BL371" s="17" t="s">
        <v>366</v>
      </c>
      <c r="BM371" s="148" t="s">
        <v>3246</v>
      </c>
    </row>
    <row r="372" spans="2:65" s="1" customFormat="1" ht="11.25">
      <c r="B372" s="32"/>
      <c r="D372" s="150" t="s">
        <v>273</v>
      </c>
      <c r="F372" s="151" t="s">
        <v>2183</v>
      </c>
      <c r="I372" s="152"/>
      <c r="L372" s="32"/>
      <c r="M372" s="153"/>
      <c r="T372" s="56"/>
      <c r="AT372" s="17" t="s">
        <v>273</v>
      </c>
      <c r="AU372" s="17" t="s">
        <v>89</v>
      </c>
    </row>
    <row r="373" spans="2:65" s="1" customFormat="1" ht="19.5">
      <c r="B373" s="32"/>
      <c r="D373" s="154" t="s">
        <v>275</v>
      </c>
      <c r="F373" s="155" t="s">
        <v>2163</v>
      </c>
      <c r="I373" s="152"/>
      <c r="L373" s="32"/>
      <c r="M373" s="153"/>
      <c r="T373" s="56"/>
      <c r="AT373" s="17" t="s">
        <v>275</v>
      </c>
      <c r="AU373" s="17" t="s">
        <v>89</v>
      </c>
    </row>
    <row r="374" spans="2:65" s="12" customFormat="1" ht="11.25">
      <c r="B374" s="156"/>
      <c r="D374" s="154" t="s">
        <v>277</v>
      </c>
      <c r="E374" s="157" t="s">
        <v>1</v>
      </c>
      <c r="F374" s="158" t="s">
        <v>89</v>
      </c>
      <c r="H374" s="159">
        <v>2</v>
      </c>
      <c r="I374" s="160"/>
      <c r="L374" s="156"/>
      <c r="M374" s="161"/>
      <c r="T374" s="162"/>
      <c r="AT374" s="157" t="s">
        <v>277</v>
      </c>
      <c r="AU374" s="157" t="s">
        <v>89</v>
      </c>
      <c r="AV374" s="12" t="s">
        <v>89</v>
      </c>
      <c r="AW374" s="12" t="s">
        <v>32</v>
      </c>
      <c r="AX374" s="12" t="s">
        <v>83</v>
      </c>
      <c r="AY374" s="157" t="s">
        <v>264</v>
      </c>
    </row>
    <row r="375" spans="2:65" s="1" customFormat="1" ht="16.5" customHeight="1">
      <c r="B375" s="136"/>
      <c r="C375" s="137" t="s">
        <v>639</v>
      </c>
      <c r="D375" s="137" t="s">
        <v>266</v>
      </c>
      <c r="E375" s="138" t="s">
        <v>2184</v>
      </c>
      <c r="F375" s="139" t="s">
        <v>2185</v>
      </c>
      <c r="G375" s="140" t="s">
        <v>434</v>
      </c>
      <c r="H375" s="141">
        <v>22</v>
      </c>
      <c r="I375" s="142"/>
      <c r="J375" s="143">
        <f>ROUND(I375*H375,2)</f>
        <v>0</v>
      </c>
      <c r="K375" s="139" t="s">
        <v>270</v>
      </c>
      <c r="L375" s="32"/>
      <c r="M375" s="144" t="s">
        <v>1</v>
      </c>
      <c r="N375" s="145" t="s">
        <v>42</v>
      </c>
      <c r="P375" s="146">
        <f>O375*H375</f>
        <v>0</v>
      </c>
      <c r="Q375" s="146">
        <v>2.7999999999999998E-4</v>
      </c>
      <c r="R375" s="146">
        <f>Q375*H375</f>
        <v>6.1599999999999997E-3</v>
      </c>
      <c r="S375" s="146">
        <v>0</v>
      </c>
      <c r="T375" s="147">
        <f>S375*H375</f>
        <v>0</v>
      </c>
      <c r="AR375" s="148" t="s">
        <v>366</v>
      </c>
      <c r="AT375" s="148" t="s">
        <v>266</v>
      </c>
      <c r="AU375" s="148" t="s">
        <v>89</v>
      </c>
      <c r="AY375" s="17" t="s">
        <v>264</v>
      </c>
      <c r="BE375" s="149">
        <f>IF(N375="základní",J375,0)</f>
        <v>0</v>
      </c>
      <c r="BF375" s="149">
        <f>IF(N375="snížená",J375,0)</f>
        <v>0</v>
      </c>
      <c r="BG375" s="149">
        <f>IF(N375="zákl. přenesená",J375,0)</f>
        <v>0</v>
      </c>
      <c r="BH375" s="149">
        <f>IF(N375="sníž. přenesená",J375,0)</f>
        <v>0</v>
      </c>
      <c r="BI375" s="149">
        <f>IF(N375="nulová",J375,0)</f>
        <v>0</v>
      </c>
      <c r="BJ375" s="17" t="s">
        <v>89</v>
      </c>
      <c r="BK375" s="149">
        <f>ROUND(I375*H375,2)</f>
        <v>0</v>
      </c>
      <c r="BL375" s="17" t="s">
        <v>366</v>
      </c>
      <c r="BM375" s="148" t="s">
        <v>3247</v>
      </c>
    </row>
    <row r="376" spans="2:65" s="1" customFormat="1" ht="11.25">
      <c r="B376" s="32"/>
      <c r="D376" s="150" t="s">
        <v>273</v>
      </c>
      <c r="F376" s="151" t="s">
        <v>2187</v>
      </c>
      <c r="I376" s="152"/>
      <c r="L376" s="32"/>
      <c r="M376" s="153"/>
      <c r="T376" s="56"/>
      <c r="AT376" s="17" t="s">
        <v>273</v>
      </c>
      <c r="AU376" s="17" t="s">
        <v>89</v>
      </c>
    </row>
    <row r="377" spans="2:65" s="1" customFormat="1" ht="29.25">
      <c r="B377" s="32"/>
      <c r="D377" s="154" t="s">
        <v>275</v>
      </c>
      <c r="F377" s="155" t="s">
        <v>2188</v>
      </c>
      <c r="I377" s="152"/>
      <c r="L377" s="32"/>
      <c r="M377" s="153"/>
      <c r="T377" s="56"/>
      <c r="AT377" s="17" t="s">
        <v>275</v>
      </c>
      <c r="AU377" s="17" t="s">
        <v>89</v>
      </c>
    </row>
    <row r="378" spans="2:65" s="12" customFormat="1" ht="11.25">
      <c r="B378" s="156"/>
      <c r="D378" s="154" t="s">
        <v>277</v>
      </c>
      <c r="E378" s="157" t="s">
        <v>1</v>
      </c>
      <c r="F378" s="158" t="s">
        <v>407</v>
      </c>
      <c r="H378" s="159">
        <v>22</v>
      </c>
      <c r="I378" s="160"/>
      <c r="L378" s="156"/>
      <c r="M378" s="161"/>
      <c r="T378" s="162"/>
      <c r="AT378" s="157" t="s">
        <v>277</v>
      </c>
      <c r="AU378" s="157" t="s">
        <v>89</v>
      </c>
      <c r="AV378" s="12" t="s">
        <v>89</v>
      </c>
      <c r="AW378" s="12" t="s">
        <v>32</v>
      </c>
      <c r="AX378" s="12" t="s">
        <v>83</v>
      </c>
      <c r="AY378" s="157" t="s">
        <v>264</v>
      </c>
    </row>
    <row r="379" spans="2:65" s="1" customFormat="1" ht="16.5" customHeight="1">
      <c r="B379" s="136"/>
      <c r="C379" s="137" t="s">
        <v>644</v>
      </c>
      <c r="D379" s="137" t="s">
        <v>266</v>
      </c>
      <c r="E379" s="138" t="s">
        <v>2189</v>
      </c>
      <c r="F379" s="139" t="s">
        <v>2190</v>
      </c>
      <c r="G379" s="140" t="s">
        <v>434</v>
      </c>
      <c r="H379" s="141">
        <v>4</v>
      </c>
      <c r="I379" s="142"/>
      <c r="J379" s="143">
        <f>ROUND(I379*H379,2)</f>
        <v>0</v>
      </c>
      <c r="K379" s="139" t="s">
        <v>270</v>
      </c>
      <c r="L379" s="32"/>
      <c r="M379" s="144" t="s">
        <v>1</v>
      </c>
      <c r="N379" s="145" t="s">
        <v>42</v>
      </c>
      <c r="P379" s="146">
        <f>O379*H379</f>
        <v>0</v>
      </c>
      <c r="Q379" s="146">
        <v>4.0999999999999999E-4</v>
      </c>
      <c r="R379" s="146">
        <f>Q379*H379</f>
        <v>1.64E-3</v>
      </c>
      <c r="S379" s="146">
        <v>0</v>
      </c>
      <c r="T379" s="147">
        <f>S379*H379</f>
        <v>0</v>
      </c>
      <c r="AR379" s="148" t="s">
        <v>366</v>
      </c>
      <c r="AT379" s="148" t="s">
        <v>266</v>
      </c>
      <c r="AU379" s="148" t="s">
        <v>89</v>
      </c>
      <c r="AY379" s="17" t="s">
        <v>264</v>
      </c>
      <c r="BE379" s="149">
        <f>IF(N379="základní",J379,0)</f>
        <v>0</v>
      </c>
      <c r="BF379" s="149">
        <f>IF(N379="snížená",J379,0)</f>
        <v>0</v>
      </c>
      <c r="BG379" s="149">
        <f>IF(N379="zákl. přenesená",J379,0)</f>
        <v>0</v>
      </c>
      <c r="BH379" s="149">
        <f>IF(N379="sníž. přenesená",J379,0)</f>
        <v>0</v>
      </c>
      <c r="BI379" s="149">
        <f>IF(N379="nulová",J379,0)</f>
        <v>0</v>
      </c>
      <c r="BJ379" s="17" t="s">
        <v>89</v>
      </c>
      <c r="BK379" s="149">
        <f>ROUND(I379*H379,2)</f>
        <v>0</v>
      </c>
      <c r="BL379" s="17" t="s">
        <v>366</v>
      </c>
      <c r="BM379" s="148" t="s">
        <v>3248</v>
      </c>
    </row>
    <row r="380" spans="2:65" s="1" customFormat="1" ht="11.25">
      <c r="B380" s="32"/>
      <c r="D380" s="150" t="s">
        <v>273</v>
      </c>
      <c r="F380" s="151" t="s">
        <v>2192</v>
      </c>
      <c r="I380" s="152"/>
      <c r="L380" s="32"/>
      <c r="M380" s="153"/>
      <c r="T380" s="56"/>
      <c r="AT380" s="17" t="s">
        <v>273</v>
      </c>
      <c r="AU380" s="17" t="s">
        <v>89</v>
      </c>
    </row>
    <row r="381" spans="2:65" s="12" customFormat="1" ht="11.25">
      <c r="B381" s="156"/>
      <c r="D381" s="154" t="s">
        <v>277</v>
      </c>
      <c r="E381" s="157" t="s">
        <v>1</v>
      </c>
      <c r="F381" s="158" t="s">
        <v>271</v>
      </c>
      <c r="H381" s="159">
        <v>4</v>
      </c>
      <c r="I381" s="160"/>
      <c r="L381" s="156"/>
      <c r="M381" s="161"/>
      <c r="T381" s="162"/>
      <c r="AT381" s="157" t="s">
        <v>277</v>
      </c>
      <c r="AU381" s="157" t="s">
        <v>89</v>
      </c>
      <c r="AV381" s="12" t="s">
        <v>89</v>
      </c>
      <c r="AW381" s="12" t="s">
        <v>32</v>
      </c>
      <c r="AX381" s="12" t="s">
        <v>83</v>
      </c>
      <c r="AY381" s="157" t="s">
        <v>264</v>
      </c>
    </row>
    <row r="382" spans="2:65" s="1" customFormat="1" ht="16.5" customHeight="1">
      <c r="B382" s="136"/>
      <c r="C382" s="137" t="s">
        <v>649</v>
      </c>
      <c r="D382" s="137" t="s">
        <v>266</v>
      </c>
      <c r="E382" s="138" t="s">
        <v>2193</v>
      </c>
      <c r="F382" s="139" t="s">
        <v>2194</v>
      </c>
      <c r="G382" s="140" t="s">
        <v>434</v>
      </c>
      <c r="H382" s="141">
        <v>1</v>
      </c>
      <c r="I382" s="142"/>
      <c r="J382" s="143">
        <f>ROUND(I382*H382,2)</f>
        <v>0</v>
      </c>
      <c r="K382" s="139" t="s">
        <v>270</v>
      </c>
      <c r="L382" s="32"/>
      <c r="M382" s="144" t="s">
        <v>1</v>
      </c>
      <c r="N382" s="145" t="s">
        <v>42</v>
      </c>
      <c r="P382" s="146">
        <f>O382*H382</f>
        <v>0</v>
      </c>
      <c r="Q382" s="146">
        <v>2.2000000000000001E-4</v>
      </c>
      <c r="R382" s="146">
        <f>Q382*H382</f>
        <v>2.2000000000000001E-4</v>
      </c>
      <c r="S382" s="146">
        <v>0</v>
      </c>
      <c r="T382" s="147">
        <f>S382*H382</f>
        <v>0</v>
      </c>
      <c r="AR382" s="148" t="s">
        <v>366</v>
      </c>
      <c r="AT382" s="148" t="s">
        <v>266</v>
      </c>
      <c r="AU382" s="148" t="s">
        <v>89</v>
      </c>
      <c r="AY382" s="17" t="s">
        <v>264</v>
      </c>
      <c r="BE382" s="149">
        <f>IF(N382="základní",J382,0)</f>
        <v>0</v>
      </c>
      <c r="BF382" s="149">
        <f>IF(N382="snížená",J382,0)</f>
        <v>0</v>
      </c>
      <c r="BG382" s="149">
        <f>IF(N382="zákl. přenesená",J382,0)</f>
        <v>0</v>
      </c>
      <c r="BH382" s="149">
        <f>IF(N382="sníž. přenesená",J382,0)</f>
        <v>0</v>
      </c>
      <c r="BI382" s="149">
        <f>IF(N382="nulová",J382,0)</f>
        <v>0</v>
      </c>
      <c r="BJ382" s="17" t="s">
        <v>89</v>
      </c>
      <c r="BK382" s="149">
        <f>ROUND(I382*H382,2)</f>
        <v>0</v>
      </c>
      <c r="BL382" s="17" t="s">
        <v>366</v>
      </c>
      <c r="BM382" s="148" t="s">
        <v>3249</v>
      </c>
    </row>
    <row r="383" spans="2:65" s="1" customFormat="1" ht="11.25">
      <c r="B383" s="32"/>
      <c r="D383" s="150" t="s">
        <v>273</v>
      </c>
      <c r="F383" s="151" t="s">
        <v>2196</v>
      </c>
      <c r="I383" s="152"/>
      <c r="L383" s="32"/>
      <c r="M383" s="153"/>
      <c r="T383" s="56"/>
      <c r="AT383" s="17" t="s">
        <v>273</v>
      </c>
      <c r="AU383" s="17" t="s">
        <v>89</v>
      </c>
    </row>
    <row r="384" spans="2:65" s="1" customFormat="1" ht="19.5">
      <c r="B384" s="32"/>
      <c r="D384" s="154" t="s">
        <v>275</v>
      </c>
      <c r="F384" s="155" t="s">
        <v>2163</v>
      </c>
      <c r="I384" s="152"/>
      <c r="L384" s="32"/>
      <c r="M384" s="153"/>
      <c r="T384" s="56"/>
      <c r="AT384" s="17" t="s">
        <v>275</v>
      </c>
      <c r="AU384" s="17" t="s">
        <v>89</v>
      </c>
    </row>
    <row r="385" spans="2:65" s="12" customFormat="1" ht="11.25">
      <c r="B385" s="156"/>
      <c r="D385" s="154" t="s">
        <v>277</v>
      </c>
      <c r="E385" s="157" t="s">
        <v>1</v>
      </c>
      <c r="F385" s="158" t="s">
        <v>83</v>
      </c>
      <c r="H385" s="159">
        <v>1</v>
      </c>
      <c r="I385" s="160"/>
      <c r="L385" s="156"/>
      <c r="M385" s="161"/>
      <c r="T385" s="162"/>
      <c r="AT385" s="157" t="s">
        <v>277</v>
      </c>
      <c r="AU385" s="157" t="s">
        <v>89</v>
      </c>
      <c r="AV385" s="12" t="s">
        <v>89</v>
      </c>
      <c r="AW385" s="12" t="s">
        <v>32</v>
      </c>
      <c r="AX385" s="12" t="s">
        <v>83</v>
      </c>
      <c r="AY385" s="157" t="s">
        <v>264</v>
      </c>
    </row>
    <row r="386" spans="2:65" s="1" customFormat="1" ht="16.5" customHeight="1">
      <c r="B386" s="136"/>
      <c r="C386" s="137" t="s">
        <v>654</v>
      </c>
      <c r="D386" s="137" t="s">
        <v>266</v>
      </c>
      <c r="E386" s="138" t="s">
        <v>2197</v>
      </c>
      <c r="F386" s="139" t="s">
        <v>2198</v>
      </c>
      <c r="G386" s="140" t="s">
        <v>434</v>
      </c>
      <c r="H386" s="141">
        <v>1</v>
      </c>
      <c r="I386" s="142"/>
      <c r="J386" s="143">
        <f>ROUND(I386*H386,2)</f>
        <v>0</v>
      </c>
      <c r="K386" s="139" t="s">
        <v>270</v>
      </c>
      <c r="L386" s="32"/>
      <c r="M386" s="144" t="s">
        <v>1</v>
      </c>
      <c r="N386" s="145" t="s">
        <v>42</v>
      </c>
      <c r="P386" s="146">
        <f>O386*H386</f>
        <v>0</v>
      </c>
      <c r="Q386" s="146">
        <v>2.0000000000000002E-5</v>
      </c>
      <c r="R386" s="146">
        <f>Q386*H386</f>
        <v>2.0000000000000002E-5</v>
      </c>
      <c r="S386" s="146">
        <v>0</v>
      </c>
      <c r="T386" s="147">
        <f>S386*H386</f>
        <v>0</v>
      </c>
      <c r="AR386" s="148" t="s">
        <v>366</v>
      </c>
      <c r="AT386" s="148" t="s">
        <v>266</v>
      </c>
      <c r="AU386" s="148" t="s">
        <v>89</v>
      </c>
      <c r="AY386" s="17" t="s">
        <v>264</v>
      </c>
      <c r="BE386" s="149">
        <f>IF(N386="základní",J386,0)</f>
        <v>0</v>
      </c>
      <c r="BF386" s="149">
        <f>IF(N386="snížená",J386,0)</f>
        <v>0</v>
      </c>
      <c r="BG386" s="149">
        <f>IF(N386="zákl. přenesená",J386,0)</f>
        <v>0</v>
      </c>
      <c r="BH386" s="149">
        <f>IF(N386="sníž. přenesená",J386,0)</f>
        <v>0</v>
      </c>
      <c r="BI386" s="149">
        <f>IF(N386="nulová",J386,0)</f>
        <v>0</v>
      </c>
      <c r="BJ386" s="17" t="s">
        <v>89</v>
      </c>
      <c r="BK386" s="149">
        <f>ROUND(I386*H386,2)</f>
        <v>0</v>
      </c>
      <c r="BL386" s="17" t="s">
        <v>366</v>
      </c>
      <c r="BM386" s="148" t="s">
        <v>3250</v>
      </c>
    </row>
    <row r="387" spans="2:65" s="1" customFormat="1" ht="11.25">
      <c r="B387" s="32"/>
      <c r="D387" s="150" t="s">
        <v>273</v>
      </c>
      <c r="F387" s="151" t="s">
        <v>2200</v>
      </c>
      <c r="I387" s="152"/>
      <c r="L387" s="32"/>
      <c r="M387" s="153"/>
      <c r="T387" s="56"/>
      <c r="AT387" s="17" t="s">
        <v>273</v>
      </c>
      <c r="AU387" s="17" t="s">
        <v>89</v>
      </c>
    </row>
    <row r="388" spans="2:65" s="14" customFormat="1" ht="11.25">
      <c r="B388" s="170"/>
      <c r="D388" s="154" t="s">
        <v>277</v>
      </c>
      <c r="E388" s="171" t="s">
        <v>1</v>
      </c>
      <c r="F388" s="172" t="s">
        <v>2201</v>
      </c>
      <c r="H388" s="171" t="s">
        <v>1</v>
      </c>
      <c r="I388" s="173"/>
      <c r="L388" s="170"/>
      <c r="M388" s="174"/>
      <c r="T388" s="175"/>
      <c r="AT388" s="171" t="s">
        <v>277</v>
      </c>
      <c r="AU388" s="171" t="s">
        <v>89</v>
      </c>
      <c r="AV388" s="14" t="s">
        <v>83</v>
      </c>
      <c r="AW388" s="14" t="s">
        <v>32</v>
      </c>
      <c r="AX388" s="14" t="s">
        <v>76</v>
      </c>
      <c r="AY388" s="171" t="s">
        <v>264</v>
      </c>
    </row>
    <row r="389" spans="2:65" s="12" customFormat="1" ht="11.25">
      <c r="B389" s="156"/>
      <c r="D389" s="154" t="s">
        <v>277</v>
      </c>
      <c r="E389" s="157" t="s">
        <v>1</v>
      </c>
      <c r="F389" s="158" t="s">
        <v>83</v>
      </c>
      <c r="H389" s="159">
        <v>1</v>
      </c>
      <c r="I389" s="160"/>
      <c r="L389" s="156"/>
      <c r="M389" s="161"/>
      <c r="T389" s="162"/>
      <c r="AT389" s="157" t="s">
        <v>277</v>
      </c>
      <c r="AU389" s="157" t="s">
        <v>89</v>
      </c>
      <c r="AV389" s="12" t="s">
        <v>89</v>
      </c>
      <c r="AW389" s="12" t="s">
        <v>32</v>
      </c>
      <c r="AX389" s="12" t="s">
        <v>83</v>
      </c>
      <c r="AY389" s="157" t="s">
        <v>264</v>
      </c>
    </row>
    <row r="390" spans="2:65" s="1" customFormat="1" ht="16.5" customHeight="1">
      <c r="B390" s="136"/>
      <c r="C390" s="176" t="s">
        <v>659</v>
      </c>
      <c r="D390" s="176" t="s">
        <v>310</v>
      </c>
      <c r="E390" s="177" t="s">
        <v>2202</v>
      </c>
      <c r="F390" s="178" t="s">
        <v>2203</v>
      </c>
      <c r="G390" s="179" t="s">
        <v>434</v>
      </c>
      <c r="H390" s="180">
        <v>1</v>
      </c>
      <c r="I390" s="181"/>
      <c r="J390" s="182">
        <f>ROUND(I390*H390,2)</f>
        <v>0</v>
      </c>
      <c r="K390" s="178" t="s">
        <v>270</v>
      </c>
      <c r="L390" s="183"/>
      <c r="M390" s="184" t="s">
        <v>1</v>
      </c>
      <c r="N390" s="185" t="s">
        <v>42</v>
      </c>
      <c r="P390" s="146">
        <f>O390*H390</f>
        <v>0</v>
      </c>
      <c r="Q390" s="146">
        <v>7.5000000000000002E-4</v>
      </c>
      <c r="R390" s="146">
        <f>Q390*H390</f>
        <v>7.5000000000000002E-4</v>
      </c>
      <c r="S390" s="146">
        <v>0</v>
      </c>
      <c r="T390" s="147">
        <f>S390*H390</f>
        <v>0</v>
      </c>
      <c r="AR390" s="148" t="s">
        <v>468</v>
      </c>
      <c r="AT390" s="148" t="s">
        <v>310</v>
      </c>
      <c r="AU390" s="148" t="s">
        <v>89</v>
      </c>
      <c r="AY390" s="17" t="s">
        <v>264</v>
      </c>
      <c r="BE390" s="149">
        <f>IF(N390="základní",J390,0)</f>
        <v>0</v>
      </c>
      <c r="BF390" s="149">
        <f>IF(N390="snížená",J390,0)</f>
        <v>0</v>
      </c>
      <c r="BG390" s="149">
        <f>IF(N390="zákl. přenesená",J390,0)</f>
        <v>0</v>
      </c>
      <c r="BH390" s="149">
        <f>IF(N390="sníž. přenesená",J390,0)</f>
        <v>0</v>
      </c>
      <c r="BI390" s="149">
        <f>IF(N390="nulová",J390,0)</f>
        <v>0</v>
      </c>
      <c r="BJ390" s="17" t="s">
        <v>89</v>
      </c>
      <c r="BK390" s="149">
        <f>ROUND(I390*H390,2)</f>
        <v>0</v>
      </c>
      <c r="BL390" s="17" t="s">
        <v>366</v>
      </c>
      <c r="BM390" s="148" t="s">
        <v>3251</v>
      </c>
    </row>
    <row r="391" spans="2:65" s="14" customFormat="1" ht="11.25">
      <c r="B391" s="170"/>
      <c r="D391" s="154" t="s">
        <v>277</v>
      </c>
      <c r="E391" s="171" t="s">
        <v>1</v>
      </c>
      <c r="F391" s="172" t="s">
        <v>2201</v>
      </c>
      <c r="H391" s="171" t="s">
        <v>1</v>
      </c>
      <c r="I391" s="173"/>
      <c r="L391" s="170"/>
      <c r="M391" s="174"/>
      <c r="T391" s="175"/>
      <c r="AT391" s="171" t="s">
        <v>277</v>
      </c>
      <c r="AU391" s="171" t="s">
        <v>89</v>
      </c>
      <c r="AV391" s="14" t="s">
        <v>83</v>
      </c>
      <c r="AW391" s="14" t="s">
        <v>32</v>
      </c>
      <c r="AX391" s="14" t="s">
        <v>76</v>
      </c>
      <c r="AY391" s="171" t="s">
        <v>264</v>
      </c>
    </row>
    <row r="392" spans="2:65" s="12" customFormat="1" ht="11.25">
      <c r="B392" s="156"/>
      <c r="D392" s="154" t="s">
        <v>277</v>
      </c>
      <c r="E392" s="157" t="s">
        <v>1</v>
      </c>
      <c r="F392" s="158" t="s">
        <v>83</v>
      </c>
      <c r="H392" s="159">
        <v>1</v>
      </c>
      <c r="I392" s="160"/>
      <c r="L392" s="156"/>
      <c r="M392" s="161"/>
      <c r="T392" s="162"/>
      <c r="AT392" s="157" t="s">
        <v>277</v>
      </c>
      <c r="AU392" s="157" t="s">
        <v>89</v>
      </c>
      <c r="AV392" s="12" t="s">
        <v>89</v>
      </c>
      <c r="AW392" s="12" t="s">
        <v>32</v>
      </c>
      <c r="AX392" s="12" t="s">
        <v>83</v>
      </c>
      <c r="AY392" s="157" t="s">
        <v>264</v>
      </c>
    </row>
    <row r="393" spans="2:65" s="1" customFormat="1" ht="16.5" customHeight="1">
      <c r="B393" s="136"/>
      <c r="C393" s="137" t="s">
        <v>665</v>
      </c>
      <c r="D393" s="137" t="s">
        <v>266</v>
      </c>
      <c r="E393" s="138" t="s">
        <v>2205</v>
      </c>
      <c r="F393" s="139" t="s">
        <v>2206</v>
      </c>
      <c r="G393" s="140" t="s">
        <v>428</v>
      </c>
      <c r="H393" s="141">
        <v>350</v>
      </c>
      <c r="I393" s="142"/>
      <c r="J393" s="143">
        <f>ROUND(I393*H393,2)</f>
        <v>0</v>
      </c>
      <c r="K393" s="139" t="s">
        <v>270</v>
      </c>
      <c r="L393" s="32"/>
      <c r="M393" s="144" t="s">
        <v>1</v>
      </c>
      <c r="N393" s="145" t="s">
        <v>42</v>
      </c>
      <c r="P393" s="146">
        <f>O393*H393</f>
        <v>0</v>
      </c>
      <c r="Q393" s="146">
        <v>1.9000000000000001E-4</v>
      </c>
      <c r="R393" s="146">
        <f>Q393*H393</f>
        <v>6.6500000000000004E-2</v>
      </c>
      <c r="S393" s="146">
        <v>0</v>
      </c>
      <c r="T393" s="147">
        <f>S393*H393</f>
        <v>0</v>
      </c>
      <c r="AR393" s="148" t="s">
        <v>366</v>
      </c>
      <c r="AT393" s="148" t="s">
        <v>266</v>
      </c>
      <c r="AU393" s="148" t="s">
        <v>89</v>
      </c>
      <c r="AY393" s="17" t="s">
        <v>264</v>
      </c>
      <c r="BE393" s="149">
        <f>IF(N393="základní",J393,0)</f>
        <v>0</v>
      </c>
      <c r="BF393" s="149">
        <f>IF(N393="snížená",J393,0)</f>
        <v>0</v>
      </c>
      <c r="BG393" s="149">
        <f>IF(N393="zákl. přenesená",J393,0)</f>
        <v>0</v>
      </c>
      <c r="BH393" s="149">
        <f>IF(N393="sníž. přenesená",J393,0)</f>
        <v>0</v>
      </c>
      <c r="BI393" s="149">
        <f>IF(N393="nulová",J393,0)</f>
        <v>0</v>
      </c>
      <c r="BJ393" s="17" t="s">
        <v>89</v>
      </c>
      <c r="BK393" s="149">
        <f>ROUND(I393*H393,2)</f>
        <v>0</v>
      </c>
      <c r="BL393" s="17" t="s">
        <v>366</v>
      </c>
      <c r="BM393" s="148" t="s">
        <v>3252</v>
      </c>
    </row>
    <row r="394" spans="2:65" s="1" customFormat="1" ht="11.25">
      <c r="B394" s="32"/>
      <c r="D394" s="150" t="s">
        <v>273</v>
      </c>
      <c r="F394" s="151" t="s">
        <v>2208</v>
      </c>
      <c r="I394" s="152"/>
      <c r="L394" s="32"/>
      <c r="M394" s="153"/>
      <c r="T394" s="56"/>
      <c r="AT394" s="17" t="s">
        <v>273</v>
      </c>
      <c r="AU394" s="17" t="s">
        <v>89</v>
      </c>
    </row>
    <row r="395" spans="2:65" s="12" customFormat="1" ht="11.25">
      <c r="B395" s="156"/>
      <c r="D395" s="154" t="s">
        <v>277</v>
      </c>
      <c r="E395" s="157" t="s">
        <v>1</v>
      </c>
      <c r="F395" s="158" t="s">
        <v>2209</v>
      </c>
      <c r="H395" s="159">
        <v>350</v>
      </c>
      <c r="I395" s="160"/>
      <c r="L395" s="156"/>
      <c r="M395" s="161"/>
      <c r="T395" s="162"/>
      <c r="AT395" s="157" t="s">
        <v>277</v>
      </c>
      <c r="AU395" s="157" t="s">
        <v>89</v>
      </c>
      <c r="AV395" s="12" t="s">
        <v>89</v>
      </c>
      <c r="AW395" s="12" t="s">
        <v>32</v>
      </c>
      <c r="AX395" s="12" t="s">
        <v>83</v>
      </c>
      <c r="AY395" s="157" t="s">
        <v>264</v>
      </c>
    </row>
    <row r="396" spans="2:65" s="1" customFormat="1" ht="16.5" customHeight="1">
      <c r="B396" s="136"/>
      <c r="C396" s="137" t="s">
        <v>672</v>
      </c>
      <c r="D396" s="137" t="s">
        <v>266</v>
      </c>
      <c r="E396" s="138" t="s">
        <v>2210</v>
      </c>
      <c r="F396" s="139" t="s">
        <v>2211</v>
      </c>
      <c r="G396" s="140" t="s">
        <v>428</v>
      </c>
      <c r="H396" s="141">
        <v>310</v>
      </c>
      <c r="I396" s="142"/>
      <c r="J396" s="143">
        <f>ROUND(I396*H396,2)</f>
        <v>0</v>
      </c>
      <c r="K396" s="139" t="s">
        <v>270</v>
      </c>
      <c r="L396" s="32"/>
      <c r="M396" s="144" t="s">
        <v>1</v>
      </c>
      <c r="N396" s="145" t="s">
        <v>42</v>
      </c>
      <c r="P396" s="146">
        <f>O396*H396</f>
        <v>0</v>
      </c>
      <c r="Q396" s="146">
        <v>1.0000000000000001E-5</v>
      </c>
      <c r="R396" s="146">
        <f>Q396*H396</f>
        <v>3.1000000000000003E-3</v>
      </c>
      <c r="S396" s="146">
        <v>0</v>
      </c>
      <c r="T396" s="147">
        <f>S396*H396</f>
        <v>0</v>
      </c>
      <c r="AR396" s="148" t="s">
        <v>366</v>
      </c>
      <c r="AT396" s="148" t="s">
        <v>266</v>
      </c>
      <c r="AU396" s="148" t="s">
        <v>89</v>
      </c>
      <c r="AY396" s="17" t="s">
        <v>264</v>
      </c>
      <c r="BE396" s="149">
        <f>IF(N396="základní",J396,0)</f>
        <v>0</v>
      </c>
      <c r="BF396" s="149">
        <f>IF(N396="snížená",J396,0)</f>
        <v>0</v>
      </c>
      <c r="BG396" s="149">
        <f>IF(N396="zákl. přenesená",J396,0)</f>
        <v>0</v>
      </c>
      <c r="BH396" s="149">
        <f>IF(N396="sníž. přenesená",J396,0)</f>
        <v>0</v>
      </c>
      <c r="BI396" s="149">
        <f>IF(N396="nulová",J396,0)</f>
        <v>0</v>
      </c>
      <c r="BJ396" s="17" t="s">
        <v>89</v>
      </c>
      <c r="BK396" s="149">
        <f>ROUND(I396*H396,2)</f>
        <v>0</v>
      </c>
      <c r="BL396" s="17" t="s">
        <v>366</v>
      </c>
      <c r="BM396" s="148" t="s">
        <v>3253</v>
      </c>
    </row>
    <row r="397" spans="2:65" s="1" customFormat="1" ht="11.25">
      <c r="B397" s="32"/>
      <c r="D397" s="150" t="s">
        <v>273</v>
      </c>
      <c r="F397" s="151" t="s">
        <v>2213</v>
      </c>
      <c r="I397" s="152"/>
      <c r="L397" s="32"/>
      <c r="M397" s="153"/>
      <c r="T397" s="56"/>
      <c r="AT397" s="17" t="s">
        <v>273</v>
      </c>
      <c r="AU397" s="17" t="s">
        <v>89</v>
      </c>
    </row>
    <row r="398" spans="2:65" s="12" customFormat="1" ht="11.25">
      <c r="B398" s="156"/>
      <c r="D398" s="154" t="s">
        <v>277</v>
      </c>
      <c r="E398" s="157" t="s">
        <v>1</v>
      </c>
      <c r="F398" s="158" t="s">
        <v>2214</v>
      </c>
      <c r="H398" s="159">
        <v>310</v>
      </c>
      <c r="I398" s="160"/>
      <c r="L398" s="156"/>
      <c r="M398" s="161"/>
      <c r="T398" s="162"/>
      <c r="AT398" s="157" t="s">
        <v>277</v>
      </c>
      <c r="AU398" s="157" t="s">
        <v>89</v>
      </c>
      <c r="AV398" s="12" t="s">
        <v>89</v>
      </c>
      <c r="AW398" s="12" t="s">
        <v>32</v>
      </c>
      <c r="AX398" s="12" t="s">
        <v>83</v>
      </c>
      <c r="AY398" s="157" t="s">
        <v>264</v>
      </c>
    </row>
    <row r="399" spans="2:65" s="1" customFormat="1" ht="16.5" customHeight="1">
      <c r="B399" s="136"/>
      <c r="C399" s="137" t="s">
        <v>677</v>
      </c>
      <c r="D399" s="137" t="s">
        <v>266</v>
      </c>
      <c r="E399" s="138" t="s">
        <v>2215</v>
      </c>
      <c r="F399" s="139" t="s">
        <v>2216</v>
      </c>
      <c r="G399" s="140" t="s">
        <v>319</v>
      </c>
      <c r="H399" s="141">
        <v>0.5</v>
      </c>
      <c r="I399" s="142"/>
      <c r="J399" s="143">
        <f>ROUND(I399*H399,2)</f>
        <v>0</v>
      </c>
      <c r="K399" s="139" t="s">
        <v>270</v>
      </c>
      <c r="L399" s="32"/>
      <c r="M399" s="144" t="s">
        <v>1</v>
      </c>
      <c r="N399" s="145" t="s">
        <v>42</v>
      </c>
      <c r="P399" s="146">
        <f>O399*H399</f>
        <v>0</v>
      </c>
      <c r="Q399" s="146">
        <v>0</v>
      </c>
      <c r="R399" s="146">
        <f>Q399*H399</f>
        <v>0</v>
      </c>
      <c r="S399" s="146">
        <v>0</v>
      </c>
      <c r="T399" s="147">
        <f>S399*H399</f>
        <v>0</v>
      </c>
      <c r="AR399" s="148" t="s">
        <v>366</v>
      </c>
      <c r="AT399" s="148" t="s">
        <v>266</v>
      </c>
      <c r="AU399" s="148" t="s">
        <v>89</v>
      </c>
      <c r="AY399" s="17" t="s">
        <v>264</v>
      </c>
      <c r="BE399" s="149">
        <f>IF(N399="základní",J399,0)</f>
        <v>0</v>
      </c>
      <c r="BF399" s="149">
        <f>IF(N399="snížená",J399,0)</f>
        <v>0</v>
      </c>
      <c r="BG399" s="149">
        <f>IF(N399="zákl. přenesená",J399,0)</f>
        <v>0</v>
      </c>
      <c r="BH399" s="149">
        <f>IF(N399="sníž. přenesená",J399,0)</f>
        <v>0</v>
      </c>
      <c r="BI399" s="149">
        <f>IF(N399="nulová",J399,0)</f>
        <v>0</v>
      </c>
      <c r="BJ399" s="17" t="s">
        <v>89</v>
      </c>
      <c r="BK399" s="149">
        <f>ROUND(I399*H399,2)</f>
        <v>0</v>
      </c>
      <c r="BL399" s="17" t="s">
        <v>366</v>
      </c>
      <c r="BM399" s="148" t="s">
        <v>3254</v>
      </c>
    </row>
    <row r="400" spans="2:65" s="1" customFormat="1" ht="11.25">
      <c r="B400" s="32"/>
      <c r="D400" s="150" t="s">
        <v>273</v>
      </c>
      <c r="F400" s="151" t="s">
        <v>2218</v>
      </c>
      <c r="I400" s="152"/>
      <c r="L400" s="32"/>
      <c r="M400" s="153"/>
      <c r="T400" s="56"/>
      <c r="AT400" s="17" t="s">
        <v>273</v>
      </c>
      <c r="AU400" s="17" t="s">
        <v>89</v>
      </c>
    </row>
    <row r="401" spans="2:65" s="11" customFormat="1" ht="22.9" customHeight="1">
      <c r="B401" s="124"/>
      <c r="D401" s="125" t="s">
        <v>75</v>
      </c>
      <c r="E401" s="134" t="s">
        <v>2219</v>
      </c>
      <c r="F401" s="134" t="s">
        <v>2220</v>
      </c>
      <c r="I401" s="127"/>
      <c r="J401" s="135">
        <f>BK401</f>
        <v>0</v>
      </c>
      <c r="L401" s="124"/>
      <c r="M401" s="129"/>
      <c r="P401" s="130">
        <f>SUM(P402:P406)</f>
        <v>0</v>
      </c>
      <c r="R401" s="130">
        <f>SUM(R402:R406)</f>
        <v>4.9300000000000004E-3</v>
      </c>
      <c r="T401" s="131">
        <f>SUM(T402:T406)</f>
        <v>0</v>
      </c>
      <c r="AR401" s="125" t="s">
        <v>89</v>
      </c>
      <c r="AT401" s="132" t="s">
        <v>75</v>
      </c>
      <c r="AU401" s="132" t="s">
        <v>83</v>
      </c>
      <c r="AY401" s="125" t="s">
        <v>264</v>
      </c>
      <c r="BK401" s="133">
        <f>SUM(BK402:BK406)</f>
        <v>0</v>
      </c>
    </row>
    <row r="402" spans="2:65" s="1" customFormat="1" ht="21.75" customHeight="1">
      <c r="B402" s="136"/>
      <c r="C402" s="137" t="s">
        <v>682</v>
      </c>
      <c r="D402" s="137" t="s">
        <v>266</v>
      </c>
      <c r="E402" s="138" t="s">
        <v>2221</v>
      </c>
      <c r="F402" s="139" t="s">
        <v>2222</v>
      </c>
      <c r="G402" s="140" t="s">
        <v>1862</v>
      </c>
      <c r="H402" s="141">
        <v>1</v>
      </c>
      <c r="I402" s="142"/>
      <c r="J402" s="143">
        <f>ROUND(I402*H402,2)</f>
        <v>0</v>
      </c>
      <c r="K402" s="139" t="s">
        <v>270</v>
      </c>
      <c r="L402" s="32"/>
      <c r="M402" s="144" t="s">
        <v>1</v>
      </c>
      <c r="N402" s="145" t="s">
        <v>42</v>
      </c>
      <c r="P402" s="146">
        <f>O402*H402</f>
        <v>0</v>
      </c>
      <c r="Q402" s="146">
        <v>4.9300000000000004E-3</v>
      </c>
      <c r="R402" s="146">
        <f>Q402*H402</f>
        <v>4.9300000000000004E-3</v>
      </c>
      <c r="S402" s="146">
        <v>0</v>
      </c>
      <c r="T402" s="147">
        <f>S402*H402</f>
        <v>0</v>
      </c>
      <c r="AR402" s="148" t="s">
        <v>366</v>
      </c>
      <c r="AT402" s="148" t="s">
        <v>266</v>
      </c>
      <c r="AU402" s="148" t="s">
        <v>89</v>
      </c>
      <c r="AY402" s="17" t="s">
        <v>264</v>
      </c>
      <c r="BE402" s="149">
        <f>IF(N402="základní",J402,0)</f>
        <v>0</v>
      </c>
      <c r="BF402" s="149">
        <f>IF(N402="snížená",J402,0)</f>
        <v>0</v>
      </c>
      <c r="BG402" s="149">
        <f>IF(N402="zákl. přenesená",J402,0)</f>
        <v>0</v>
      </c>
      <c r="BH402" s="149">
        <f>IF(N402="sníž. přenesená",J402,0)</f>
        <v>0</v>
      </c>
      <c r="BI402" s="149">
        <f>IF(N402="nulová",J402,0)</f>
        <v>0</v>
      </c>
      <c r="BJ402" s="17" t="s">
        <v>89</v>
      </c>
      <c r="BK402" s="149">
        <f>ROUND(I402*H402,2)</f>
        <v>0</v>
      </c>
      <c r="BL402" s="17" t="s">
        <v>366</v>
      </c>
      <c r="BM402" s="148" t="s">
        <v>3255</v>
      </c>
    </row>
    <row r="403" spans="2:65" s="1" customFormat="1" ht="11.25">
      <c r="B403" s="32"/>
      <c r="D403" s="150" t="s">
        <v>273</v>
      </c>
      <c r="F403" s="151" t="s">
        <v>2224</v>
      </c>
      <c r="I403" s="152"/>
      <c r="L403" s="32"/>
      <c r="M403" s="153"/>
      <c r="T403" s="56"/>
      <c r="AT403" s="17" t="s">
        <v>273</v>
      </c>
      <c r="AU403" s="17" t="s">
        <v>89</v>
      </c>
    </row>
    <row r="404" spans="2:65" s="12" customFormat="1" ht="11.25">
      <c r="B404" s="156"/>
      <c r="D404" s="154" t="s">
        <v>277</v>
      </c>
      <c r="E404" s="157" t="s">
        <v>1</v>
      </c>
      <c r="F404" s="158" t="s">
        <v>83</v>
      </c>
      <c r="H404" s="159">
        <v>1</v>
      </c>
      <c r="I404" s="160"/>
      <c r="L404" s="156"/>
      <c r="M404" s="161"/>
      <c r="T404" s="162"/>
      <c r="AT404" s="157" t="s">
        <v>277</v>
      </c>
      <c r="AU404" s="157" t="s">
        <v>89</v>
      </c>
      <c r="AV404" s="12" t="s">
        <v>89</v>
      </c>
      <c r="AW404" s="12" t="s">
        <v>32</v>
      </c>
      <c r="AX404" s="12" t="s">
        <v>83</v>
      </c>
      <c r="AY404" s="157" t="s">
        <v>264</v>
      </c>
    </row>
    <row r="405" spans="2:65" s="1" customFormat="1" ht="16.5" customHeight="1">
      <c r="B405" s="136"/>
      <c r="C405" s="137" t="s">
        <v>688</v>
      </c>
      <c r="D405" s="137" t="s">
        <v>266</v>
      </c>
      <c r="E405" s="138" t="s">
        <v>2225</v>
      </c>
      <c r="F405" s="139" t="s">
        <v>2226</v>
      </c>
      <c r="G405" s="140" t="s">
        <v>319</v>
      </c>
      <c r="H405" s="141">
        <v>5.0000000000000001E-3</v>
      </c>
      <c r="I405" s="142"/>
      <c r="J405" s="143">
        <f>ROUND(I405*H405,2)</f>
        <v>0</v>
      </c>
      <c r="K405" s="139" t="s">
        <v>270</v>
      </c>
      <c r="L405" s="32"/>
      <c r="M405" s="144" t="s">
        <v>1</v>
      </c>
      <c r="N405" s="145" t="s">
        <v>42</v>
      </c>
      <c r="P405" s="146">
        <f>O405*H405</f>
        <v>0</v>
      </c>
      <c r="Q405" s="146">
        <v>0</v>
      </c>
      <c r="R405" s="146">
        <f>Q405*H405</f>
        <v>0</v>
      </c>
      <c r="S405" s="146">
        <v>0</v>
      </c>
      <c r="T405" s="147">
        <f>S405*H405</f>
        <v>0</v>
      </c>
      <c r="AR405" s="148" t="s">
        <v>366</v>
      </c>
      <c r="AT405" s="148" t="s">
        <v>266</v>
      </c>
      <c r="AU405" s="148" t="s">
        <v>89</v>
      </c>
      <c r="AY405" s="17" t="s">
        <v>264</v>
      </c>
      <c r="BE405" s="149">
        <f>IF(N405="základní",J405,0)</f>
        <v>0</v>
      </c>
      <c r="BF405" s="149">
        <f>IF(N405="snížená",J405,0)</f>
        <v>0</v>
      </c>
      <c r="BG405" s="149">
        <f>IF(N405="zákl. přenesená",J405,0)</f>
        <v>0</v>
      </c>
      <c r="BH405" s="149">
        <f>IF(N405="sníž. přenesená",J405,0)</f>
        <v>0</v>
      </c>
      <c r="BI405" s="149">
        <f>IF(N405="nulová",J405,0)</f>
        <v>0</v>
      </c>
      <c r="BJ405" s="17" t="s">
        <v>89</v>
      </c>
      <c r="BK405" s="149">
        <f>ROUND(I405*H405,2)</f>
        <v>0</v>
      </c>
      <c r="BL405" s="17" t="s">
        <v>366</v>
      </c>
      <c r="BM405" s="148" t="s">
        <v>3256</v>
      </c>
    </row>
    <row r="406" spans="2:65" s="1" customFormat="1" ht="11.25">
      <c r="B406" s="32"/>
      <c r="D406" s="150" t="s">
        <v>273</v>
      </c>
      <c r="F406" s="151" t="s">
        <v>2228</v>
      </c>
      <c r="I406" s="152"/>
      <c r="L406" s="32"/>
      <c r="M406" s="153"/>
      <c r="T406" s="56"/>
      <c r="AT406" s="17" t="s">
        <v>273</v>
      </c>
      <c r="AU406" s="17" t="s">
        <v>89</v>
      </c>
    </row>
    <row r="407" spans="2:65" s="11" customFormat="1" ht="22.9" customHeight="1">
      <c r="B407" s="124"/>
      <c r="D407" s="125" t="s">
        <v>75</v>
      </c>
      <c r="E407" s="134" t="s">
        <v>2229</v>
      </c>
      <c r="F407" s="134" t="s">
        <v>2230</v>
      </c>
      <c r="I407" s="127"/>
      <c r="J407" s="135">
        <f>BK407</f>
        <v>0</v>
      </c>
      <c r="L407" s="124"/>
      <c r="M407" s="129"/>
      <c r="P407" s="130">
        <f>SUM(P408:P507)</f>
        <v>0</v>
      </c>
      <c r="R407" s="130">
        <f>SUM(R408:R507)</f>
        <v>0.57316999999999996</v>
      </c>
      <c r="T407" s="131">
        <f>SUM(T408:T507)</f>
        <v>0</v>
      </c>
      <c r="AR407" s="125" t="s">
        <v>89</v>
      </c>
      <c r="AT407" s="132" t="s">
        <v>75</v>
      </c>
      <c r="AU407" s="132" t="s">
        <v>83</v>
      </c>
      <c r="AY407" s="125" t="s">
        <v>264</v>
      </c>
      <c r="BK407" s="133">
        <f>SUM(BK408:BK507)</f>
        <v>0</v>
      </c>
    </row>
    <row r="408" spans="2:65" s="1" customFormat="1" ht="16.5" customHeight="1">
      <c r="B408" s="136"/>
      <c r="C408" s="137" t="s">
        <v>693</v>
      </c>
      <c r="D408" s="137" t="s">
        <v>266</v>
      </c>
      <c r="E408" s="138" t="s">
        <v>2231</v>
      </c>
      <c r="F408" s="139" t="s">
        <v>2232</v>
      </c>
      <c r="G408" s="140" t="s">
        <v>1862</v>
      </c>
      <c r="H408" s="141">
        <v>5</v>
      </c>
      <c r="I408" s="142"/>
      <c r="J408" s="143">
        <f>ROUND(I408*H408,2)</f>
        <v>0</v>
      </c>
      <c r="K408" s="139" t="s">
        <v>270</v>
      </c>
      <c r="L408" s="32"/>
      <c r="M408" s="144" t="s">
        <v>1</v>
      </c>
      <c r="N408" s="145" t="s">
        <v>42</v>
      </c>
      <c r="P408" s="146">
        <f>O408*H408</f>
        <v>0</v>
      </c>
      <c r="Q408" s="146">
        <v>1.7469999999999999E-2</v>
      </c>
      <c r="R408" s="146">
        <f>Q408*H408</f>
        <v>8.7349999999999997E-2</v>
      </c>
      <c r="S408" s="146">
        <v>0</v>
      </c>
      <c r="T408" s="147">
        <f>S408*H408</f>
        <v>0</v>
      </c>
      <c r="AR408" s="148" t="s">
        <v>366</v>
      </c>
      <c r="AT408" s="148" t="s">
        <v>266</v>
      </c>
      <c r="AU408" s="148" t="s">
        <v>89</v>
      </c>
      <c r="AY408" s="17" t="s">
        <v>264</v>
      </c>
      <c r="BE408" s="149">
        <f>IF(N408="základní",J408,0)</f>
        <v>0</v>
      </c>
      <c r="BF408" s="149">
        <f>IF(N408="snížená",J408,0)</f>
        <v>0</v>
      </c>
      <c r="BG408" s="149">
        <f>IF(N408="zákl. přenesená",J408,0)</f>
        <v>0</v>
      </c>
      <c r="BH408" s="149">
        <f>IF(N408="sníž. přenesená",J408,0)</f>
        <v>0</v>
      </c>
      <c r="BI408" s="149">
        <f>IF(N408="nulová",J408,0)</f>
        <v>0</v>
      </c>
      <c r="BJ408" s="17" t="s">
        <v>89</v>
      </c>
      <c r="BK408" s="149">
        <f>ROUND(I408*H408,2)</f>
        <v>0</v>
      </c>
      <c r="BL408" s="17" t="s">
        <v>366</v>
      </c>
      <c r="BM408" s="148" t="s">
        <v>3257</v>
      </c>
    </row>
    <row r="409" spans="2:65" s="1" customFormat="1" ht="11.25">
      <c r="B409" s="32"/>
      <c r="D409" s="150" t="s">
        <v>273</v>
      </c>
      <c r="F409" s="151" t="s">
        <v>2234</v>
      </c>
      <c r="I409" s="152"/>
      <c r="L409" s="32"/>
      <c r="M409" s="153"/>
      <c r="T409" s="56"/>
      <c r="AT409" s="17" t="s">
        <v>273</v>
      </c>
      <c r="AU409" s="17" t="s">
        <v>89</v>
      </c>
    </row>
    <row r="410" spans="2:65" s="1" customFormat="1" ht="19.5">
      <c r="B410" s="32"/>
      <c r="D410" s="154" t="s">
        <v>275</v>
      </c>
      <c r="F410" s="155" t="s">
        <v>2089</v>
      </c>
      <c r="I410" s="152"/>
      <c r="L410" s="32"/>
      <c r="M410" s="153"/>
      <c r="T410" s="56"/>
      <c r="AT410" s="17" t="s">
        <v>275</v>
      </c>
      <c r="AU410" s="17" t="s">
        <v>89</v>
      </c>
    </row>
    <row r="411" spans="2:65" s="14" customFormat="1" ht="11.25">
      <c r="B411" s="170"/>
      <c r="D411" s="154" t="s">
        <v>277</v>
      </c>
      <c r="E411" s="171" t="s">
        <v>1</v>
      </c>
      <c r="F411" s="172" t="s">
        <v>2235</v>
      </c>
      <c r="H411" s="171" t="s">
        <v>1</v>
      </c>
      <c r="I411" s="173"/>
      <c r="L411" s="170"/>
      <c r="M411" s="174"/>
      <c r="T411" s="175"/>
      <c r="AT411" s="171" t="s">
        <v>277</v>
      </c>
      <c r="AU411" s="171" t="s">
        <v>89</v>
      </c>
      <c r="AV411" s="14" t="s">
        <v>83</v>
      </c>
      <c r="AW411" s="14" t="s">
        <v>32</v>
      </c>
      <c r="AX411" s="14" t="s">
        <v>76</v>
      </c>
      <c r="AY411" s="171" t="s">
        <v>264</v>
      </c>
    </row>
    <row r="412" spans="2:65" s="12" customFormat="1" ht="11.25">
      <c r="B412" s="156"/>
      <c r="D412" s="154" t="s">
        <v>277</v>
      </c>
      <c r="E412" s="157" t="s">
        <v>1</v>
      </c>
      <c r="F412" s="158" t="s">
        <v>96</v>
      </c>
      <c r="H412" s="159">
        <v>3</v>
      </c>
      <c r="I412" s="160"/>
      <c r="L412" s="156"/>
      <c r="M412" s="161"/>
      <c r="T412" s="162"/>
      <c r="AT412" s="157" t="s">
        <v>277</v>
      </c>
      <c r="AU412" s="157" t="s">
        <v>89</v>
      </c>
      <c r="AV412" s="12" t="s">
        <v>89</v>
      </c>
      <c r="AW412" s="12" t="s">
        <v>32</v>
      </c>
      <c r="AX412" s="12" t="s">
        <v>76</v>
      </c>
      <c r="AY412" s="157" t="s">
        <v>264</v>
      </c>
    </row>
    <row r="413" spans="2:65" s="14" customFormat="1" ht="11.25">
      <c r="B413" s="170"/>
      <c r="D413" s="154" t="s">
        <v>277</v>
      </c>
      <c r="E413" s="171" t="s">
        <v>1</v>
      </c>
      <c r="F413" s="172" t="s">
        <v>2236</v>
      </c>
      <c r="H413" s="171" t="s">
        <v>1</v>
      </c>
      <c r="I413" s="173"/>
      <c r="L413" s="170"/>
      <c r="M413" s="174"/>
      <c r="T413" s="175"/>
      <c r="AT413" s="171" t="s">
        <v>277</v>
      </c>
      <c r="AU413" s="171" t="s">
        <v>89</v>
      </c>
      <c r="AV413" s="14" t="s">
        <v>83</v>
      </c>
      <c r="AW413" s="14" t="s">
        <v>32</v>
      </c>
      <c r="AX413" s="14" t="s">
        <v>76</v>
      </c>
      <c r="AY413" s="171" t="s">
        <v>264</v>
      </c>
    </row>
    <row r="414" spans="2:65" s="12" customFormat="1" ht="11.25">
      <c r="B414" s="156"/>
      <c r="D414" s="154" t="s">
        <v>277</v>
      </c>
      <c r="E414" s="157" t="s">
        <v>1</v>
      </c>
      <c r="F414" s="158" t="s">
        <v>89</v>
      </c>
      <c r="H414" s="159">
        <v>2</v>
      </c>
      <c r="I414" s="160"/>
      <c r="L414" s="156"/>
      <c r="M414" s="161"/>
      <c r="T414" s="162"/>
      <c r="AT414" s="157" t="s">
        <v>277</v>
      </c>
      <c r="AU414" s="157" t="s">
        <v>89</v>
      </c>
      <c r="AV414" s="12" t="s">
        <v>89</v>
      </c>
      <c r="AW414" s="12" t="s">
        <v>32</v>
      </c>
      <c r="AX414" s="12" t="s">
        <v>76</v>
      </c>
      <c r="AY414" s="157" t="s">
        <v>264</v>
      </c>
    </row>
    <row r="415" spans="2:65" s="13" customFormat="1" ht="11.25">
      <c r="B415" s="163"/>
      <c r="D415" s="154" t="s">
        <v>277</v>
      </c>
      <c r="E415" s="164" t="s">
        <v>1</v>
      </c>
      <c r="F415" s="165" t="s">
        <v>279</v>
      </c>
      <c r="H415" s="166">
        <v>5</v>
      </c>
      <c r="I415" s="167"/>
      <c r="L415" s="163"/>
      <c r="M415" s="168"/>
      <c r="T415" s="169"/>
      <c r="AT415" s="164" t="s">
        <v>277</v>
      </c>
      <c r="AU415" s="164" t="s">
        <v>89</v>
      </c>
      <c r="AV415" s="13" t="s">
        <v>271</v>
      </c>
      <c r="AW415" s="13" t="s">
        <v>32</v>
      </c>
      <c r="AX415" s="13" t="s">
        <v>83</v>
      </c>
      <c r="AY415" s="164" t="s">
        <v>264</v>
      </c>
    </row>
    <row r="416" spans="2:65" s="1" customFormat="1" ht="16.5" customHeight="1">
      <c r="B416" s="136"/>
      <c r="C416" s="176" t="s">
        <v>699</v>
      </c>
      <c r="D416" s="176" t="s">
        <v>310</v>
      </c>
      <c r="E416" s="177" t="s">
        <v>2237</v>
      </c>
      <c r="F416" s="178" t="s">
        <v>2238</v>
      </c>
      <c r="G416" s="179" t="s">
        <v>434</v>
      </c>
      <c r="H416" s="180">
        <v>5</v>
      </c>
      <c r="I416" s="181"/>
      <c r="J416" s="182">
        <f>ROUND(I416*H416,2)</f>
        <v>0</v>
      </c>
      <c r="K416" s="178" t="s">
        <v>270</v>
      </c>
      <c r="L416" s="183"/>
      <c r="M416" s="184" t="s">
        <v>1</v>
      </c>
      <c r="N416" s="185" t="s">
        <v>42</v>
      </c>
      <c r="P416" s="146">
        <f>O416*H416</f>
        <v>0</v>
      </c>
      <c r="Q416" s="146">
        <v>1.2800000000000001E-3</v>
      </c>
      <c r="R416" s="146">
        <f>Q416*H416</f>
        <v>6.4000000000000003E-3</v>
      </c>
      <c r="S416" s="146">
        <v>0</v>
      </c>
      <c r="T416" s="147">
        <f>S416*H416</f>
        <v>0</v>
      </c>
      <c r="AR416" s="148" t="s">
        <v>468</v>
      </c>
      <c r="AT416" s="148" t="s">
        <v>310</v>
      </c>
      <c r="AU416" s="148" t="s">
        <v>89</v>
      </c>
      <c r="AY416" s="17" t="s">
        <v>264</v>
      </c>
      <c r="BE416" s="149">
        <f>IF(N416="základní",J416,0)</f>
        <v>0</v>
      </c>
      <c r="BF416" s="149">
        <f>IF(N416="snížená",J416,0)</f>
        <v>0</v>
      </c>
      <c r="BG416" s="149">
        <f>IF(N416="zákl. přenesená",J416,0)</f>
        <v>0</v>
      </c>
      <c r="BH416" s="149">
        <f>IF(N416="sníž. přenesená",J416,0)</f>
        <v>0</v>
      </c>
      <c r="BI416" s="149">
        <f>IF(N416="nulová",J416,0)</f>
        <v>0</v>
      </c>
      <c r="BJ416" s="17" t="s">
        <v>89</v>
      </c>
      <c r="BK416" s="149">
        <f>ROUND(I416*H416,2)</f>
        <v>0</v>
      </c>
      <c r="BL416" s="17" t="s">
        <v>366</v>
      </c>
      <c r="BM416" s="148" t="s">
        <v>3258</v>
      </c>
    </row>
    <row r="417" spans="2:65" s="1" customFormat="1" ht="19.5">
      <c r="B417" s="32"/>
      <c r="D417" s="154" t="s">
        <v>275</v>
      </c>
      <c r="F417" s="155" t="s">
        <v>2089</v>
      </c>
      <c r="I417" s="152"/>
      <c r="L417" s="32"/>
      <c r="M417" s="153"/>
      <c r="T417" s="56"/>
      <c r="AT417" s="17" t="s">
        <v>275</v>
      </c>
      <c r="AU417" s="17" t="s">
        <v>89</v>
      </c>
    </row>
    <row r="418" spans="2:65" s="14" customFormat="1" ht="11.25">
      <c r="B418" s="170"/>
      <c r="D418" s="154" t="s">
        <v>277</v>
      </c>
      <c r="E418" s="171" t="s">
        <v>1</v>
      </c>
      <c r="F418" s="172" t="s">
        <v>2240</v>
      </c>
      <c r="H418" s="171" t="s">
        <v>1</v>
      </c>
      <c r="I418" s="173"/>
      <c r="L418" s="170"/>
      <c r="M418" s="174"/>
      <c r="T418" s="175"/>
      <c r="AT418" s="171" t="s">
        <v>277</v>
      </c>
      <c r="AU418" s="171" t="s">
        <v>89</v>
      </c>
      <c r="AV418" s="14" t="s">
        <v>83</v>
      </c>
      <c r="AW418" s="14" t="s">
        <v>32</v>
      </c>
      <c r="AX418" s="14" t="s">
        <v>76</v>
      </c>
      <c r="AY418" s="171" t="s">
        <v>264</v>
      </c>
    </row>
    <row r="419" spans="2:65" s="12" customFormat="1" ht="11.25">
      <c r="B419" s="156"/>
      <c r="D419" s="154" t="s">
        <v>277</v>
      </c>
      <c r="E419" s="157" t="s">
        <v>1</v>
      </c>
      <c r="F419" s="158" t="s">
        <v>96</v>
      </c>
      <c r="H419" s="159">
        <v>3</v>
      </c>
      <c r="I419" s="160"/>
      <c r="L419" s="156"/>
      <c r="M419" s="161"/>
      <c r="T419" s="162"/>
      <c r="AT419" s="157" t="s">
        <v>277</v>
      </c>
      <c r="AU419" s="157" t="s">
        <v>89</v>
      </c>
      <c r="AV419" s="12" t="s">
        <v>89</v>
      </c>
      <c r="AW419" s="12" t="s">
        <v>32</v>
      </c>
      <c r="AX419" s="12" t="s">
        <v>76</v>
      </c>
      <c r="AY419" s="157" t="s">
        <v>264</v>
      </c>
    </row>
    <row r="420" spans="2:65" s="14" customFormat="1" ht="11.25">
      <c r="B420" s="170"/>
      <c r="D420" s="154" t="s">
        <v>277</v>
      </c>
      <c r="E420" s="171" t="s">
        <v>1</v>
      </c>
      <c r="F420" s="172" t="s">
        <v>2241</v>
      </c>
      <c r="H420" s="171" t="s">
        <v>1</v>
      </c>
      <c r="I420" s="173"/>
      <c r="L420" s="170"/>
      <c r="M420" s="174"/>
      <c r="T420" s="175"/>
      <c r="AT420" s="171" t="s">
        <v>277</v>
      </c>
      <c r="AU420" s="171" t="s">
        <v>89</v>
      </c>
      <c r="AV420" s="14" t="s">
        <v>83</v>
      </c>
      <c r="AW420" s="14" t="s">
        <v>32</v>
      </c>
      <c r="AX420" s="14" t="s">
        <v>76</v>
      </c>
      <c r="AY420" s="171" t="s">
        <v>264</v>
      </c>
    </row>
    <row r="421" spans="2:65" s="12" customFormat="1" ht="11.25">
      <c r="B421" s="156"/>
      <c r="D421" s="154" t="s">
        <v>277</v>
      </c>
      <c r="E421" s="157" t="s">
        <v>1</v>
      </c>
      <c r="F421" s="158" t="s">
        <v>89</v>
      </c>
      <c r="H421" s="159">
        <v>2</v>
      </c>
      <c r="I421" s="160"/>
      <c r="L421" s="156"/>
      <c r="M421" s="161"/>
      <c r="T421" s="162"/>
      <c r="AT421" s="157" t="s">
        <v>277</v>
      </c>
      <c r="AU421" s="157" t="s">
        <v>89</v>
      </c>
      <c r="AV421" s="12" t="s">
        <v>89</v>
      </c>
      <c r="AW421" s="12" t="s">
        <v>32</v>
      </c>
      <c r="AX421" s="12" t="s">
        <v>76</v>
      </c>
      <c r="AY421" s="157" t="s">
        <v>264</v>
      </c>
    </row>
    <row r="422" spans="2:65" s="13" customFormat="1" ht="11.25">
      <c r="B422" s="163"/>
      <c r="D422" s="154" t="s">
        <v>277</v>
      </c>
      <c r="E422" s="164" t="s">
        <v>1</v>
      </c>
      <c r="F422" s="165" t="s">
        <v>279</v>
      </c>
      <c r="H422" s="166">
        <v>5</v>
      </c>
      <c r="I422" s="167"/>
      <c r="L422" s="163"/>
      <c r="M422" s="168"/>
      <c r="T422" s="169"/>
      <c r="AT422" s="164" t="s">
        <v>277</v>
      </c>
      <c r="AU422" s="164" t="s">
        <v>89</v>
      </c>
      <c r="AV422" s="13" t="s">
        <v>271</v>
      </c>
      <c r="AW422" s="13" t="s">
        <v>32</v>
      </c>
      <c r="AX422" s="13" t="s">
        <v>83</v>
      </c>
      <c r="AY422" s="164" t="s">
        <v>264</v>
      </c>
    </row>
    <row r="423" spans="2:65" s="1" customFormat="1" ht="16.5" customHeight="1">
      <c r="B423" s="136"/>
      <c r="C423" s="137" t="s">
        <v>705</v>
      </c>
      <c r="D423" s="137" t="s">
        <v>266</v>
      </c>
      <c r="E423" s="138" t="s">
        <v>2242</v>
      </c>
      <c r="F423" s="139" t="s">
        <v>2243</v>
      </c>
      <c r="G423" s="140" t="s">
        <v>1862</v>
      </c>
      <c r="H423" s="141">
        <v>2</v>
      </c>
      <c r="I423" s="142"/>
      <c r="J423" s="143">
        <f>ROUND(I423*H423,2)</f>
        <v>0</v>
      </c>
      <c r="K423" s="139" t="s">
        <v>270</v>
      </c>
      <c r="L423" s="32"/>
      <c r="M423" s="144" t="s">
        <v>1</v>
      </c>
      <c r="N423" s="145" t="s">
        <v>42</v>
      </c>
      <c r="P423" s="146">
        <f>O423*H423</f>
        <v>0</v>
      </c>
      <c r="Q423" s="146">
        <v>2.1229999999999999E-2</v>
      </c>
      <c r="R423" s="146">
        <f>Q423*H423</f>
        <v>4.2459999999999998E-2</v>
      </c>
      <c r="S423" s="146">
        <v>0</v>
      </c>
      <c r="T423" s="147">
        <f>S423*H423</f>
        <v>0</v>
      </c>
      <c r="AR423" s="148" t="s">
        <v>366</v>
      </c>
      <c r="AT423" s="148" t="s">
        <v>266</v>
      </c>
      <c r="AU423" s="148" t="s">
        <v>89</v>
      </c>
      <c r="AY423" s="17" t="s">
        <v>264</v>
      </c>
      <c r="BE423" s="149">
        <f>IF(N423="základní",J423,0)</f>
        <v>0</v>
      </c>
      <c r="BF423" s="149">
        <f>IF(N423="snížená",J423,0)</f>
        <v>0</v>
      </c>
      <c r="BG423" s="149">
        <f>IF(N423="zákl. přenesená",J423,0)</f>
        <v>0</v>
      </c>
      <c r="BH423" s="149">
        <f>IF(N423="sníž. přenesená",J423,0)</f>
        <v>0</v>
      </c>
      <c r="BI423" s="149">
        <f>IF(N423="nulová",J423,0)</f>
        <v>0</v>
      </c>
      <c r="BJ423" s="17" t="s">
        <v>89</v>
      </c>
      <c r="BK423" s="149">
        <f>ROUND(I423*H423,2)</f>
        <v>0</v>
      </c>
      <c r="BL423" s="17" t="s">
        <v>366</v>
      </c>
      <c r="BM423" s="148" t="s">
        <v>3259</v>
      </c>
    </row>
    <row r="424" spans="2:65" s="1" customFormat="1" ht="11.25">
      <c r="B424" s="32"/>
      <c r="D424" s="150" t="s">
        <v>273</v>
      </c>
      <c r="F424" s="151" t="s">
        <v>2245</v>
      </c>
      <c r="I424" s="152"/>
      <c r="L424" s="32"/>
      <c r="M424" s="153"/>
      <c r="T424" s="56"/>
      <c r="AT424" s="17" t="s">
        <v>273</v>
      </c>
      <c r="AU424" s="17" t="s">
        <v>89</v>
      </c>
    </row>
    <row r="425" spans="2:65" s="1" customFormat="1" ht="19.5">
      <c r="B425" s="32"/>
      <c r="D425" s="154" t="s">
        <v>275</v>
      </c>
      <c r="F425" s="155" t="s">
        <v>2089</v>
      </c>
      <c r="I425" s="152"/>
      <c r="L425" s="32"/>
      <c r="M425" s="153"/>
      <c r="T425" s="56"/>
      <c r="AT425" s="17" t="s">
        <v>275</v>
      </c>
      <c r="AU425" s="17" t="s">
        <v>89</v>
      </c>
    </row>
    <row r="426" spans="2:65" s="14" customFormat="1" ht="11.25">
      <c r="B426" s="170"/>
      <c r="D426" s="154" t="s">
        <v>277</v>
      </c>
      <c r="E426" s="171" t="s">
        <v>1</v>
      </c>
      <c r="F426" s="172" t="s">
        <v>2246</v>
      </c>
      <c r="H426" s="171" t="s">
        <v>1</v>
      </c>
      <c r="I426" s="173"/>
      <c r="L426" s="170"/>
      <c r="M426" s="174"/>
      <c r="T426" s="175"/>
      <c r="AT426" s="171" t="s">
        <v>277</v>
      </c>
      <c r="AU426" s="171" t="s">
        <v>89</v>
      </c>
      <c r="AV426" s="14" t="s">
        <v>83</v>
      </c>
      <c r="AW426" s="14" t="s">
        <v>32</v>
      </c>
      <c r="AX426" s="14" t="s">
        <v>76</v>
      </c>
      <c r="AY426" s="171" t="s">
        <v>264</v>
      </c>
    </row>
    <row r="427" spans="2:65" s="12" customFormat="1" ht="11.25">
      <c r="B427" s="156"/>
      <c r="D427" s="154" t="s">
        <v>277</v>
      </c>
      <c r="E427" s="157" t="s">
        <v>1</v>
      </c>
      <c r="F427" s="158" t="s">
        <v>89</v>
      </c>
      <c r="H427" s="159">
        <v>2</v>
      </c>
      <c r="I427" s="160"/>
      <c r="L427" s="156"/>
      <c r="M427" s="161"/>
      <c r="T427" s="162"/>
      <c r="AT427" s="157" t="s">
        <v>277</v>
      </c>
      <c r="AU427" s="157" t="s">
        <v>89</v>
      </c>
      <c r="AV427" s="12" t="s">
        <v>89</v>
      </c>
      <c r="AW427" s="12" t="s">
        <v>32</v>
      </c>
      <c r="AX427" s="12" t="s">
        <v>83</v>
      </c>
      <c r="AY427" s="157" t="s">
        <v>264</v>
      </c>
    </row>
    <row r="428" spans="2:65" s="1" customFormat="1" ht="16.5" customHeight="1">
      <c r="B428" s="136"/>
      <c r="C428" s="137" t="s">
        <v>710</v>
      </c>
      <c r="D428" s="137" t="s">
        <v>266</v>
      </c>
      <c r="E428" s="138" t="s">
        <v>2247</v>
      </c>
      <c r="F428" s="139" t="s">
        <v>2248</v>
      </c>
      <c r="G428" s="140" t="s">
        <v>1862</v>
      </c>
      <c r="H428" s="141">
        <v>2</v>
      </c>
      <c r="I428" s="142"/>
      <c r="J428" s="143">
        <f>ROUND(I428*H428,2)</f>
        <v>0</v>
      </c>
      <c r="K428" s="139" t="s">
        <v>270</v>
      </c>
      <c r="L428" s="32"/>
      <c r="M428" s="144" t="s">
        <v>1</v>
      </c>
      <c r="N428" s="145" t="s">
        <v>42</v>
      </c>
      <c r="P428" s="146">
        <f>O428*H428</f>
        <v>0</v>
      </c>
      <c r="Q428" s="146">
        <v>1.9709999999999998E-2</v>
      </c>
      <c r="R428" s="146">
        <f>Q428*H428</f>
        <v>3.9419999999999997E-2</v>
      </c>
      <c r="S428" s="146">
        <v>0</v>
      </c>
      <c r="T428" s="147">
        <f>S428*H428</f>
        <v>0</v>
      </c>
      <c r="AR428" s="148" t="s">
        <v>366</v>
      </c>
      <c r="AT428" s="148" t="s">
        <v>266</v>
      </c>
      <c r="AU428" s="148" t="s">
        <v>89</v>
      </c>
      <c r="AY428" s="17" t="s">
        <v>264</v>
      </c>
      <c r="BE428" s="149">
        <f>IF(N428="základní",J428,0)</f>
        <v>0</v>
      </c>
      <c r="BF428" s="149">
        <f>IF(N428="snížená",J428,0)</f>
        <v>0</v>
      </c>
      <c r="BG428" s="149">
        <f>IF(N428="zákl. přenesená",J428,0)</f>
        <v>0</v>
      </c>
      <c r="BH428" s="149">
        <f>IF(N428="sníž. přenesená",J428,0)</f>
        <v>0</v>
      </c>
      <c r="BI428" s="149">
        <f>IF(N428="nulová",J428,0)</f>
        <v>0</v>
      </c>
      <c r="BJ428" s="17" t="s">
        <v>89</v>
      </c>
      <c r="BK428" s="149">
        <f>ROUND(I428*H428,2)</f>
        <v>0</v>
      </c>
      <c r="BL428" s="17" t="s">
        <v>366</v>
      </c>
      <c r="BM428" s="148" t="s">
        <v>3260</v>
      </c>
    </row>
    <row r="429" spans="2:65" s="1" customFormat="1" ht="11.25">
      <c r="B429" s="32"/>
      <c r="D429" s="150" t="s">
        <v>273</v>
      </c>
      <c r="F429" s="151" t="s">
        <v>2250</v>
      </c>
      <c r="I429" s="152"/>
      <c r="L429" s="32"/>
      <c r="M429" s="153"/>
      <c r="T429" s="56"/>
      <c r="AT429" s="17" t="s">
        <v>273</v>
      </c>
      <c r="AU429" s="17" t="s">
        <v>89</v>
      </c>
    </row>
    <row r="430" spans="2:65" s="1" customFormat="1" ht="19.5">
      <c r="B430" s="32"/>
      <c r="D430" s="154" t="s">
        <v>275</v>
      </c>
      <c r="F430" s="155" t="s">
        <v>2089</v>
      </c>
      <c r="I430" s="152"/>
      <c r="L430" s="32"/>
      <c r="M430" s="153"/>
      <c r="T430" s="56"/>
      <c r="AT430" s="17" t="s">
        <v>275</v>
      </c>
      <c r="AU430" s="17" t="s">
        <v>89</v>
      </c>
    </row>
    <row r="431" spans="2:65" s="14" customFormat="1" ht="11.25">
      <c r="B431" s="170"/>
      <c r="D431" s="154" t="s">
        <v>277</v>
      </c>
      <c r="E431" s="171" t="s">
        <v>1</v>
      </c>
      <c r="F431" s="172" t="s">
        <v>2251</v>
      </c>
      <c r="H431" s="171" t="s">
        <v>1</v>
      </c>
      <c r="I431" s="173"/>
      <c r="L431" s="170"/>
      <c r="M431" s="174"/>
      <c r="T431" s="175"/>
      <c r="AT431" s="171" t="s">
        <v>277</v>
      </c>
      <c r="AU431" s="171" t="s">
        <v>89</v>
      </c>
      <c r="AV431" s="14" t="s">
        <v>83</v>
      </c>
      <c r="AW431" s="14" t="s">
        <v>32</v>
      </c>
      <c r="AX431" s="14" t="s">
        <v>76</v>
      </c>
      <c r="AY431" s="171" t="s">
        <v>264</v>
      </c>
    </row>
    <row r="432" spans="2:65" s="12" customFormat="1" ht="11.25">
      <c r="B432" s="156"/>
      <c r="D432" s="154" t="s">
        <v>277</v>
      </c>
      <c r="E432" s="157" t="s">
        <v>1</v>
      </c>
      <c r="F432" s="158" t="s">
        <v>89</v>
      </c>
      <c r="H432" s="159">
        <v>2</v>
      </c>
      <c r="I432" s="160"/>
      <c r="L432" s="156"/>
      <c r="M432" s="161"/>
      <c r="T432" s="162"/>
      <c r="AT432" s="157" t="s">
        <v>277</v>
      </c>
      <c r="AU432" s="157" t="s">
        <v>89</v>
      </c>
      <c r="AV432" s="12" t="s">
        <v>89</v>
      </c>
      <c r="AW432" s="12" t="s">
        <v>32</v>
      </c>
      <c r="AX432" s="12" t="s">
        <v>83</v>
      </c>
      <c r="AY432" s="157" t="s">
        <v>264</v>
      </c>
    </row>
    <row r="433" spans="2:65" s="1" customFormat="1" ht="16.5" customHeight="1">
      <c r="B433" s="136"/>
      <c r="C433" s="137" t="s">
        <v>716</v>
      </c>
      <c r="D433" s="137" t="s">
        <v>266</v>
      </c>
      <c r="E433" s="138" t="s">
        <v>2252</v>
      </c>
      <c r="F433" s="139" t="s">
        <v>2253</v>
      </c>
      <c r="G433" s="140" t="s">
        <v>1862</v>
      </c>
      <c r="H433" s="141">
        <v>2</v>
      </c>
      <c r="I433" s="142"/>
      <c r="J433" s="143">
        <f>ROUND(I433*H433,2)</f>
        <v>0</v>
      </c>
      <c r="K433" s="139" t="s">
        <v>270</v>
      </c>
      <c r="L433" s="32"/>
      <c r="M433" s="144" t="s">
        <v>1</v>
      </c>
      <c r="N433" s="145" t="s">
        <v>42</v>
      </c>
      <c r="P433" s="146">
        <f>O433*H433</f>
        <v>0</v>
      </c>
      <c r="Q433" s="146">
        <v>1.447E-2</v>
      </c>
      <c r="R433" s="146">
        <f>Q433*H433</f>
        <v>2.894E-2</v>
      </c>
      <c r="S433" s="146">
        <v>0</v>
      </c>
      <c r="T433" s="147">
        <f>S433*H433</f>
        <v>0</v>
      </c>
      <c r="AR433" s="148" t="s">
        <v>366</v>
      </c>
      <c r="AT433" s="148" t="s">
        <v>266</v>
      </c>
      <c r="AU433" s="148" t="s">
        <v>89</v>
      </c>
      <c r="AY433" s="17" t="s">
        <v>264</v>
      </c>
      <c r="BE433" s="149">
        <f>IF(N433="základní",J433,0)</f>
        <v>0</v>
      </c>
      <c r="BF433" s="149">
        <f>IF(N433="snížená",J433,0)</f>
        <v>0</v>
      </c>
      <c r="BG433" s="149">
        <f>IF(N433="zákl. přenesená",J433,0)</f>
        <v>0</v>
      </c>
      <c r="BH433" s="149">
        <f>IF(N433="sníž. přenesená",J433,0)</f>
        <v>0</v>
      </c>
      <c r="BI433" s="149">
        <f>IF(N433="nulová",J433,0)</f>
        <v>0</v>
      </c>
      <c r="BJ433" s="17" t="s">
        <v>89</v>
      </c>
      <c r="BK433" s="149">
        <f>ROUND(I433*H433,2)</f>
        <v>0</v>
      </c>
      <c r="BL433" s="17" t="s">
        <v>366</v>
      </c>
      <c r="BM433" s="148" t="s">
        <v>3261</v>
      </c>
    </row>
    <row r="434" spans="2:65" s="1" customFormat="1" ht="11.25">
      <c r="B434" s="32"/>
      <c r="D434" s="150" t="s">
        <v>273</v>
      </c>
      <c r="F434" s="151" t="s">
        <v>2255</v>
      </c>
      <c r="I434" s="152"/>
      <c r="L434" s="32"/>
      <c r="M434" s="153"/>
      <c r="T434" s="56"/>
      <c r="AT434" s="17" t="s">
        <v>273</v>
      </c>
      <c r="AU434" s="17" t="s">
        <v>89</v>
      </c>
    </row>
    <row r="435" spans="2:65" s="1" customFormat="1" ht="19.5">
      <c r="B435" s="32"/>
      <c r="D435" s="154" t="s">
        <v>275</v>
      </c>
      <c r="F435" s="155" t="s">
        <v>2089</v>
      </c>
      <c r="I435" s="152"/>
      <c r="L435" s="32"/>
      <c r="M435" s="153"/>
      <c r="T435" s="56"/>
      <c r="AT435" s="17" t="s">
        <v>275</v>
      </c>
      <c r="AU435" s="17" t="s">
        <v>89</v>
      </c>
    </row>
    <row r="436" spans="2:65" s="14" customFormat="1" ht="11.25">
      <c r="B436" s="170"/>
      <c r="D436" s="154" t="s">
        <v>277</v>
      </c>
      <c r="E436" s="171" t="s">
        <v>1</v>
      </c>
      <c r="F436" s="172" t="s">
        <v>2256</v>
      </c>
      <c r="H436" s="171" t="s">
        <v>1</v>
      </c>
      <c r="I436" s="173"/>
      <c r="L436" s="170"/>
      <c r="M436" s="174"/>
      <c r="T436" s="175"/>
      <c r="AT436" s="171" t="s">
        <v>277</v>
      </c>
      <c r="AU436" s="171" t="s">
        <v>89</v>
      </c>
      <c r="AV436" s="14" t="s">
        <v>83</v>
      </c>
      <c r="AW436" s="14" t="s">
        <v>32</v>
      </c>
      <c r="AX436" s="14" t="s">
        <v>76</v>
      </c>
      <c r="AY436" s="171" t="s">
        <v>264</v>
      </c>
    </row>
    <row r="437" spans="2:65" s="12" customFormat="1" ht="11.25">
      <c r="B437" s="156"/>
      <c r="D437" s="154" t="s">
        <v>277</v>
      </c>
      <c r="E437" s="157" t="s">
        <v>1</v>
      </c>
      <c r="F437" s="158" t="s">
        <v>89</v>
      </c>
      <c r="H437" s="159">
        <v>2</v>
      </c>
      <c r="I437" s="160"/>
      <c r="L437" s="156"/>
      <c r="M437" s="161"/>
      <c r="T437" s="162"/>
      <c r="AT437" s="157" t="s">
        <v>277</v>
      </c>
      <c r="AU437" s="157" t="s">
        <v>89</v>
      </c>
      <c r="AV437" s="12" t="s">
        <v>89</v>
      </c>
      <c r="AW437" s="12" t="s">
        <v>32</v>
      </c>
      <c r="AX437" s="12" t="s">
        <v>83</v>
      </c>
      <c r="AY437" s="157" t="s">
        <v>264</v>
      </c>
    </row>
    <row r="438" spans="2:65" s="1" customFormat="1" ht="16.5" customHeight="1">
      <c r="B438" s="136"/>
      <c r="C438" s="137" t="s">
        <v>724</v>
      </c>
      <c r="D438" s="137" t="s">
        <v>266</v>
      </c>
      <c r="E438" s="138" t="s">
        <v>2257</v>
      </c>
      <c r="F438" s="139" t="s">
        <v>2258</v>
      </c>
      <c r="G438" s="140" t="s">
        <v>1862</v>
      </c>
      <c r="H438" s="141">
        <v>2</v>
      </c>
      <c r="I438" s="142"/>
      <c r="J438" s="143">
        <f>ROUND(I438*H438,2)</f>
        <v>0</v>
      </c>
      <c r="K438" s="139" t="s">
        <v>270</v>
      </c>
      <c r="L438" s="32"/>
      <c r="M438" s="144" t="s">
        <v>1</v>
      </c>
      <c r="N438" s="145" t="s">
        <v>42</v>
      </c>
      <c r="P438" s="146">
        <f>O438*H438</f>
        <v>0</v>
      </c>
      <c r="Q438" s="146">
        <v>3.5479999999999998E-2</v>
      </c>
      <c r="R438" s="146">
        <f>Q438*H438</f>
        <v>7.0959999999999995E-2</v>
      </c>
      <c r="S438" s="146">
        <v>0</v>
      </c>
      <c r="T438" s="147">
        <f>S438*H438</f>
        <v>0</v>
      </c>
      <c r="AR438" s="148" t="s">
        <v>366</v>
      </c>
      <c r="AT438" s="148" t="s">
        <v>266</v>
      </c>
      <c r="AU438" s="148" t="s">
        <v>89</v>
      </c>
      <c r="AY438" s="17" t="s">
        <v>264</v>
      </c>
      <c r="BE438" s="149">
        <f>IF(N438="základní",J438,0)</f>
        <v>0</v>
      </c>
      <c r="BF438" s="149">
        <f>IF(N438="snížená",J438,0)</f>
        <v>0</v>
      </c>
      <c r="BG438" s="149">
        <f>IF(N438="zákl. přenesená",J438,0)</f>
        <v>0</v>
      </c>
      <c r="BH438" s="149">
        <f>IF(N438="sníž. přenesená",J438,0)</f>
        <v>0</v>
      </c>
      <c r="BI438" s="149">
        <f>IF(N438="nulová",J438,0)</f>
        <v>0</v>
      </c>
      <c r="BJ438" s="17" t="s">
        <v>89</v>
      </c>
      <c r="BK438" s="149">
        <f>ROUND(I438*H438,2)</f>
        <v>0</v>
      </c>
      <c r="BL438" s="17" t="s">
        <v>366</v>
      </c>
      <c r="BM438" s="148" t="s">
        <v>3262</v>
      </c>
    </row>
    <row r="439" spans="2:65" s="1" customFormat="1" ht="11.25">
      <c r="B439" s="32"/>
      <c r="D439" s="150" t="s">
        <v>273</v>
      </c>
      <c r="F439" s="151" t="s">
        <v>2260</v>
      </c>
      <c r="I439" s="152"/>
      <c r="L439" s="32"/>
      <c r="M439" s="153"/>
      <c r="T439" s="56"/>
      <c r="AT439" s="17" t="s">
        <v>273</v>
      </c>
      <c r="AU439" s="17" t="s">
        <v>89</v>
      </c>
    </row>
    <row r="440" spans="2:65" s="1" customFormat="1" ht="19.5">
      <c r="B440" s="32"/>
      <c r="D440" s="154" t="s">
        <v>275</v>
      </c>
      <c r="F440" s="155" t="s">
        <v>2089</v>
      </c>
      <c r="I440" s="152"/>
      <c r="L440" s="32"/>
      <c r="M440" s="153"/>
      <c r="T440" s="56"/>
      <c r="AT440" s="17" t="s">
        <v>275</v>
      </c>
      <c r="AU440" s="17" t="s">
        <v>89</v>
      </c>
    </row>
    <row r="441" spans="2:65" s="14" customFormat="1" ht="11.25">
      <c r="B441" s="170"/>
      <c r="D441" s="154" t="s">
        <v>277</v>
      </c>
      <c r="E441" s="171" t="s">
        <v>1</v>
      </c>
      <c r="F441" s="172" t="s">
        <v>2261</v>
      </c>
      <c r="H441" s="171" t="s">
        <v>1</v>
      </c>
      <c r="I441" s="173"/>
      <c r="L441" s="170"/>
      <c r="M441" s="174"/>
      <c r="T441" s="175"/>
      <c r="AT441" s="171" t="s">
        <v>277</v>
      </c>
      <c r="AU441" s="171" t="s">
        <v>89</v>
      </c>
      <c r="AV441" s="14" t="s">
        <v>83</v>
      </c>
      <c r="AW441" s="14" t="s">
        <v>32</v>
      </c>
      <c r="AX441" s="14" t="s">
        <v>76</v>
      </c>
      <c r="AY441" s="171" t="s">
        <v>264</v>
      </c>
    </row>
    <row r="442" spans="2:65" s="12" customFormat="1" ht="11.25">
      <c r="B442" s="156"/>
      <c r="D442" s="154" t="s">
        <v>277</v>
      </c>
      <c r="E442" s="157" t="s">
        <v>1</v>
      </c>
      <c r="F442" s="158" t="s">
        <v>89</v>
      </c>
      <c r="H442" s="159">
        <v>2</v>
      </c>
      <c r="I442" s="160"/>
      <c r="L442" s="156"/>
      <c r="M442" s="161"/>
      <c r="T442" s="162"/>
      <c r="AT442" s="157" t="s">
        <v>277</v>
      </c>
      <c r="AU442" s="157" t="s">
        <v>89</v>
      </c>
      <c r="AV442" s="12" t="s">
        <v>89</v>
      </c>
      <c r="AW442" s="12" t="s">
        <v>32</v>
      </c>
      <c r="AX442" s="12" t="s">
        <v>83</v>
      </c>
      <c r="AY442" s="157" t="s">
        <v>264</v>
      </c>
    </row>
    <row r="443" spans="2:65" s="1" customFormat="1" ht="21.75" customHeight="1">
      <c r="B443" s="136"/>
      <c r="C443" s="137" t="s">
        <v>730</v>
      </c>
      <c r="D443" s="137" t="s">
        <v>266</v>
      </c>
      <c r="E443" s="138" t="s">
        <v>2262</v>
      </c>
      <c r="F443" s="139" t="s">
        <v>2263</v>
      </c>
      <c r="G443" s="140" t="s">
        <v>1862</v>
      </c>
      <c r="H443" s="141">
        <v>2</v>
      </c>
      <c r="I443" s="142"/>
      <c r="J443" s="143">
        <f>ROUND(I443*H443,2)</f>
        <v>0</v>
      </c>
      <c r="K443" s="139" t="s">
        <v>270</v>
      </c>
      <c r="L443" s="32"/>
      <c r="M443" s="144" t="s">
        <v>1</v>
      </c>
      <c r="N443" s="145" t="s">
        <v>42</v>
      </c>
      <c r="P443" s="146">
        <f>O443*H443</f>
        <v>0</v>
      </c>
      <c r="Q443" s="146">
        <v>2.01E-2</v>
      </c>
      <c r="R443" s="146">
        <f>Q443*H443</f>
        <v>4.02E-2</v>
      </c>
      <c r="S443" s="146">
        <v>0</v>
      </c>
      <c r="T443" s="147">
        <f>S443*H443</f>
        <v>0</v>
      </c>
      <c r="AR443" s="148" t="s">
        <v>366</v>
      </c>
      <c r="AT443" s="148" t="s">
        <v>266</v>
      </c>
      <c r="AU443" s="148" t="s">
        <v>89</v>
      </c>
      <c r="AY443" s="17" t="s">
        <v>264</v>
      </c>
      <c r="BE443" s="149">
        <f>IF(N443="základní",J443,0)</f>
        <v>0</v>
      </c>
      <c r="BF443" s="149">
        <f>IF(N443="snížená",J443,0)</f>
        <v>0</v>
      </c>
      <c r="BG443" s="149">
        <f>IF(N443="zákl. přenesená",J443,0)</f>
        <v>0</v>
      </c>
      <c r="BH443" s="149">
        <f>IF(N443="sníž. přenesená",J443,0)</f>
        <v>0</v>
      </c>
      <c r="BI443" s="149">
        <f>IF(N443="nulová",J443,0)</f>
        <v>0</v>
      </c>
      <c r="BJ443" s="17" t="s">
        <v>89</v>
      </c>
      <c r="BK443" s="149">
        <f>ROUND(I443*H443,2)</f>
        <v>0</v>
      </c>
      <c r="BL443" s="17" t="s">
        <v>366</v>
      </c>
      <c r="BM443" s="148" t="s">
        <v>3263</v>
      </c>
    </row>
    <row r="444" spans="2:65" s="1" customFormat="1" ht="11.25">
      <c r="B444" s="32"/>
      <c r="D444" s="150" t="s">
        <v>273</v>
      </c>
      <c r="F444" s="151" t="s">
        <v>2265</v>
      </c>
      <c r="I444" s="152"/>
      <c r="L444" s="32"/>
      <c r="M444" s="153"/>
      <c r="T444" s="56"/>
      <c r="AT444" s="17" t="s">
        <v>273</v>
      </c>
      <c r="AU444" s="17" t="s">
        <v>89</v>
      </c>
    </row>
    <row r="445" spans="2:65" s="1" customFormat="1" ht="19.5">
      <c r="B445" s="32"/>
      <c r="D445" s="154" t="s">
        <v>275</v>
      </c>
      <c r="F445" s="155" t="s">
        <v>2266</v>
      </c>
      <c r="I445" s="152"/>
      <c r="L445" s="32"/>
      <c r="M445" s="153"/>
      <c r="T445" s="56"/>
      <c r="AT445" s="17" t="s">
        <v>275</v>
      </c>
      <c r="AU445" s="17" t="s">
        <v>89</v>
      </c>
    </row>
    <row r="446" spans="2:65" s="14" customFormat="1" ht="11.25">
      <c r="B446" s="170"/>
      <c r="D446" s="154" t="s">
        <v>277</v>
      </c>
      <c r="E446" s="171" t="s">
        <v>1</v>
      </c>
      <c r="F446" s="172" t="s">
        <v>2261</v>
      </c>
      <c r="H446" s="171" t="s">
        <v>1</v>
      </c>
      <c r="I446" s="173"/>
      <c r="L446" s="170"/>
      <c r="M446" s="174"/>
      <c r="T446" s="175"/>
      <c r="AT446" s="171" t="s">
        <v>277</v>
      </c>
      <c r="AU446" s="171" t="s">
        <v>89</v>
      </c>
      <c r="AV446" s="14" t="s">
        <v>83</v>
      </c>
      <c r="AW446" s="14" t="s">
        <v>32</v>
      </c>
      <c r="AX446" s="14" t="s">
        <v>76</v>
      </c>
      <c r="AY446" s="171" t="s">
        <v>264</v>
      </c>
    </row>
    <row r="447" spans="2:65" s="12" customFormat="1" ht="11.25">
      <c r="B447" s="156"/>
      <c r="D447" s="154" t="s">
        <v>277</v>
      </c>
      <c r="E447" s="157" t="s">
        <v>1</v>
      </c>
      <c r="F447" s="158" t="s">
        <v>89</v>
      </c>
      <c r="H447" s="159">
        <v>2</v>
      </c>
      <c r="I447" s="160"/>
      <c r="L447" s="156"/>
      <c r="M447" s="161"/>
      <c r="T447" s="162"/>
      <c r="AT447" s="157" t="s">
        <v>277</v>
      </c>
      <c r="AU447" s="157" t="s">
        <v>89</v>
      </c>
      <c r="AV447" s="12" t="s">
        <v>89</v>
      </c>
      <c r="AW447" s="12" t="s">
        <v>32</v>
      </c>
      <c r="AX447" s="12" t="s">
        <v>83</v>
      </c>
      <c r="AY447" s="157" t="s">
        <v>264</v>
      </c>
    </row>
    <row r="448" spans="2:65" s="1" customFormat="1" ht="16.5" customHeight="1">
      <c r="B448" s="136"/>
      <c r="C448" s="137" t="s">
        <v>735</v>
      </c>
      <c r="D448" s="137" t="s">
        <v>266</v>
      </c>
      <c r="E448" s="138" t="s">
        <v>2267</v>
      </c>
      <c r="F448" s="139" t="s">
        <v>2268</v>
      </c>
      <c r="G448" s="140" t="s">
        <v>1862</v>
      </c>
      <c r="H448" s="141">
        <v>2</v>
      </c>
      <c r="I448" s="142"/>
      <c r="J448" s="143">
        <f>ROUND(I448*H448,2)</f>
        <v>0</v>
      </c>
      <c r="K448" s="139" t="s">
        <v>270</v>
      </c>
      <c r="L448" s="32"/>
      <c r="M448" s="144" t="s">
        <v>1</v>
      </c>
      <c r="N448" s="145" t="s">
        <v>42</v>
      </c>
      <c r="P448" s="146">
        <f>O448*H448</f>
        <v>0</v>
      </c>
      <c r="Q448" s="146">
        <v>2.264E-2</v>
      </c>
      <c r="R448" s="146">
        <f>Q448*H448</f>
        <v>4.5280000000000001E-2</v>
      </c>
      <c r="S448" s="146">
        <v>0</v>
      </c>
      <c r="T448" s="147">
        <f>S448*H448</f>
        <v>0</v>
      </c>
      <c r="AR448" s="148" t="s">
        <v>366</v>
      </c>
      <c r="AT448" s="148" t="s">
        <v>266</v>
      </c>
      <c r="AU448" s="148" t="s">
        <v>89</v>
      </c>
      <c r="AY448" s="17" t="s">
        <v>264</v>
      </c>
      <c r="BE448" s="149">
        <f>IF(N448="základní",J448,0)</f>
        <v>0</v>
      </c>
      <c r="BF448" s="149">
        <f>IF(N448="snížená",J448,0)</f>
        <v>0</v>
      </c>
      <c r="BG448" s="149">
        <f>IF(N448="zákl. přenesená",J448,0)</f>
        <v>0</v>
      </c>
      <c r="BH448" s="149">
        <f>IF(N448="sníž. přenesená",J448,0)</f>
        <v>0</v>
      </c>
      <c r="BI448" s="149">
        <f>IF(N448="nulová",J448,0)</f>
        <v>0</v>
      </c>
      <c r="BJ448" s="17" t="s">
        <v>89</v>
      </c>
      <c r="BK448" s="149">
        <f>ROUND(I448*H448,2)</f>
        <v>0</v>
      </c>
      <c r="BL448" s="17" t="s">
        <v>366</v>
      </c>
      <c r="BM448" s="148" t="s">
        <v>3264</v>
      </c>
    </row>
    <row r="449" spans="2:65" s="1" customFormat="1" ht="11.25">
      <c r="B449" s="32"/>
      <c r="D449" s="150" t="s">
        <v>273</v>
      </c>
      <c r="F449" s="151" t="s">
        <v>2270</v>
      </c>
      <c r="I449" s="152"/>
      <c r="L449" s="32"/>
      <c r="M449" s="153"/>
      <c r="T449" s="56"/>
      <c r="AT449" s="17" t="s">
        <v>273</v>
      </c>
      <c r="AU449" s="17" t="s">
        <v>89</v>
      </c>
    </row>
    <row r="450" spans="2:65" s="1" customFormat="1" ht="19.5">
      <c r="B450" s="32"/>
      <c r="D450" s="154" t="s">
        <v>275</v>
      </c>
      <c r="F450" s="155" t="s">
        <v>2266</v>
      </c>
      <c r="I450" s="152"/>
      <c r="L450" s="32"/>
      <c r="M450" s="153"/>
      <c r="T450" s="56"/>
      <c r="AT450" s="17" t="s">
        <v>275</v>
      </c>
      <c r="AU450" s="17" t="s">
        <v>89</v>
      </c>
    </row>
    <row r="451" spans="2:65" s="14" customFormat="1" ht="11.25">
      <c r="B451" s="170"/>
      <c r="D451" s="154" t="s">
        <v>277</v>
      </c>
      <c r="E451" s="171" t="s">
        <v>1</v>
      </c>
      <c r="F451" s="172" t="s">
        <v>2261</v>
      </c>
      <c r="H451" s="171" t="s">
        <v>1</v>
      </c>
      <c r="I451" s="173"/>
      <c r="L451" s="170"/>
      <c r="M451" s="174"/>
      <c r="T451" s="175"/>
      <c r="AT451" s="171" t="s">
        <v>277</v>
      </c>
      <c r="AU451" s="171" t="s">
        <v>89</v>
      </c>
      <c r="AV451" s="14" t="s">
        <v>83</v>
      </c>
      <c r="AW451" s="14" t="s">
        <v>32</v>
      </c>
      <c r="AX451" s="14" t="s">
        <v>76</v>
      </c>
      <c r="AY451" s="171" t="s">
        <v>264</v>
      </c>
    </row>
    <row r="452" spans="2:65" s="12" customFormat="1" ht="11.25">
      <c r="B452" s="156"/>
      <c r="D452" s="154" t="s">
        <v>277</v>
      </c>
      <c r="E452" s="157" t="s">
        <v>1</v>
      </c>
      <c r="F452" s="158" t="s">
        <v>89</v>
      </c>
      <c r="H452" s="159">
        <v>2</v>
      </c>
      <c r="I452" s="160"/>
      <c r="L452" s="156"/>
      <c r="M452" s="161"/>
      <c r="T452" s="162"/>
      <c r="AT452" s="157" t="s">
        <v>277</v>
      </c>
      <c r="AU452" s="157" t="s">
        <v>89</v>
      </c>
      <c r="AV452" s="12" t="s">
        <v>89</v>
      </c>
      <c r="AW452" s="12" t="s">
        <v>32</v>
      </c>
      <c r="AX452" s="12" t="s">
        <v>83</v>
      </c>
      <c r="AY452" s="157" t="s">
        <v>264</v>
      </c>
    </row>
    <row r="453" spans="2:65" s="1" customFormat="1" ht="16.5" customHeight="1">
      <c r="B453" s="136"/>
      <c r="C453" s="137" t="s">
        <v>740</v>
      </c>
      <c r="D453" s="137" t="s">
        <v>266</v>
      </c>
      <c r="E453" s="138" t="s">
        <v>2271</v>
      </c>
      <c r="F453" s="139" t="s">
        <v>2272</v>
      </c>
      <c r="G453" s="140" t="s">
        <v>1862</v>
      </c>
      <c r="H453" s="141">
        <v>1</v>
      </c>
      <c r="I453" s="142"/>
      <c r="J453" s="143">
        <f>ROUND(I453*H453,2)</f>
        <v>0</v>
      </c>
      <c r="K453" s="139" t="s">
        <v>270</v>
      </c>
      <c r="L453" s="32"/>
      <c r="M453" s="144" t="s">
        <v>1</v>
      </c>
      <c r="N453" s="145" t="s">
        <v>42</v>
      </c>
      <c r="P453" s="146">
        <f>O453*H453</f>
        <v>0</v>
      </c>
      <c r="Q453" s="146">
        <v>1.745E-2</v>
      </c>
      <c r="R453" s="146">
        <f>Q453*H453</f>
        <v>1.745E-2</v>
      </c>
      <c r="S453" s="146">
        <v>0</v>
      </c>
      <c r="T453" s="147">
        <f>S453*H453</f>
        <v>0</v>
      </c>
      <c r="AR453" s="148" t="s">
        <v>366</v>
      </c>
      <c r="AT453" s="148" t="s">
        <v>266</v>
      </c>
      <c r="AU453" s="148" t="s">
        <v>89</v>
      </c>
      <c r="AY453" s="17" t="s">
        <v>264</v>
      </c>
      <c r="BE453" s="149">
        <f>IF(N453="základní",J453,0)</f>
        <v>0</v>
      </c>
      <c r="BF453" s="149">
        <f>IF(N453="snížená",J453,0)</f>
        <v>0</v>
      </c>
      <c r="BG453" s="149">
        <f>IF(N453="zákl. přenesená",J453,0)</f>
        <v>0</v>
      </c>
      <c r="BH453" s="149">
        <f>IF(N453="sníž. přenesená",J453,0)</f>
        <v>0</v>
      </c>
      <c r="BI453" s="149">
        <f>IF(N453="nulová",J453,0)</f>
        <v>0</v>
      </c>
      <c r="BJ453" s="17" t="s">
        <v>89</v>
      </c>
      <c r="BK453" s="149">
        <f>ROUND(I453*H453,2)</f>
        <v>0</v>
      </c>
      <c r="BL453" s="17" t="s">
        <v>366</v>
      </c>
      <c r="BM453" s="148" t="s">
        <v>3265</v>
      </c>
    </row>
    <row r="454" spans="2:65" s="1" customFormat="1" ht="11.25">
      <c r="B454" s="32"/>
      <c r="D454" s="150" t="s">
        <v>273</v>
      </c>
      <c r="F454" s="151" t="s">
        <v>2274</v>
      </c>
      <c r="I454" s="152"/>
      <c r="L454" s="32"/>
      <c r="M454" s="153"/>
      <c r="T454" s="56"/>
      <c r="AT454" s="17" t="s">
        <v>273</v>
      </c>
      <c r="AU454" s="17" t="s">
        <v>89</v>
      </c>
    </row>
    <row r="455" spans="2:65" s="1" customFormat="1" ht="19.5">
      <c r="B455" s="32"/>
      <c r="D455" s="154" t="s">
        <v>275</v>
      </c>
      <c r="F455" s="155" t="s">
        <v>2089</v>
      </c>
      <c r="I455" s="152"/>
      <c r="L455" s="32"/>
      <c r="M455" s="153"/>
      <c r="T455" s="56"/>
      <c r="AT455" s="17" t="s">
        <v>275</v>
      </c>
      <c r="AU455" s="17" t="s">
        <v>89</v>
      </c>
    </row>
    <row r="456" spans="2:65" s="14" customFormat="1" ht="11.25">
      <c r="B456" s="170"/>
      <c r="D456" s="154" t="s">
        <v>277</v>
      </c>
      <c r="E456" s="171" t="s">
        <v>1</v>
      </c>
      <c r="F456" s="172" t="s">
        <v>2275</v>
      </c>
      <c r="H456" s="171" t="s">
        <v>1</v>
      </c>
      <c r="I456" s="173"/>
      <c r="L456" s="170"/>
      <c r="M456" s="174"/>
      <c r="T456" s="175"/>
      <c r="AT456" s="171" t="s">
        <v>277</v>
      </c>
      <c r="AU456" s="171" t="s">
        <v>89</v>
      </c>
      <c r="AV456" s="14" t="s">
        <v>83</v>
      </c>
      <c r="AW456" s="14" t="s">
        <v>32</v>
      </c>
      <c r="AX456" s="14" t="s">
        <v>76</v>
      </c>
      <c r="AY456" s="171" t="s">
        <v>264</v>
      </c>
    </row>
    <row r="457" spans="2:65" s="12" customFormat="1" ht="11.25">
      <c r="B457" s="156"/>
      <c r="D457" s="154" t="s">
        <v>277</v>
      </c>
      <c r="E457" s="157" t="s">
        <v>1</v>
      </c>
      <c r="F457" s="158" t="s">
        <v>83</v>
      </c>
      <c r="H457" s="159">
        <v>1</v>
      </c>
      <c r="I457" s="160"/>
      <c r="L457" s="156"/>
      <c r="M457" s="161"/>
      <c r="T457" s="162"/>
      <c r="AT457" s="157" t="s">
        <v>277</v>
      </c>
      <c r="AU457" s="157" t="s">
        <v>89</v>
      </c>
      <c r="AV457" s="12" t="s">
        <v>89</v>
      </c>
      <c r="AW457" s="12" t="s">
        <v>32</v>
      </c>
      <c r="AX457" s="12" t="s">
        <v>83</v>
      </c>
      <c r="AY457" s="157" t="s">
        <v>264</v>
      </c>
    </row>
    <row r="458" spans="2:65" s="1" customFormat="1" ht="16.5" customHeight="1">
      <c r="B458" s="136"/>
      <c r="C458" s="137" t="s">
        <v>745</v>
      </c>
      <c r="D458" s="137" t="s">
        <v>266</v>
      </c>
      <c r="E458" s="138" t="s">
        <v>2276</v>
      </c>
      <c r="F458" s="139" t="s">
        <v>2277</v>
      </c>
      <c r="G458" s="140" t="s">
        <v>1862</v>
      </c>
      <c r="H458" s="141">
        <v>1</v>
      </c>
      <c r="I458" s="142"/>
      <c r="J458" s="143">
        <f>ROUND(I458*H458,2)</f>
        <v>0</v>
      </c>
      <c r="K458" s="139" t="s">
        <v>270</v>
      </c>
      <c r="L458" s="32"/>
      <c r="M458" s="144" t="s">
        <v>1</v>
      </c>
      <c r="N458" s="145" t="s">
        <v>42</v>
      </c>
      <c r="P458" s="146">
        <f>O458*H458</f>
        <v>0</v>
      </c>
      <c r="Q458" s="146">
        <v>1.72E-3</v>
      </c>
      <c r="R458" s="146">
        <f>Q458*H458</f>
        <v>1.72E-3</v>
      </c>
      <c r="S458" s="146">
        <v>0</v>
      </c>
      <c r="T458" s="147">
        <f>S458*H458</f>
        <v>0</v>
      </c>
      <c r="AR458" s="148" t="s">
        <v>366</v>
      </c>
      <c r="AT458" s="148" t="s">
        <v>266</v>
      </c>
      <c r="AU458" s="148" t="s">
        <v>89</v>
      </c>
      <c r="AY458" s="17" t="s">
        <v>264</v>
      </c>
      <c r="BE458" s="149">
        <f>IF(N458="základní",J458,0)</f>
        <v>0</v>
      </c>
      <c r="BF458" s="149">
        <f>IF(N458="snížená",J458,0)</f>
        <v>0</v>
      </c>
      <c r="BG458" s="149">
        <f>IF(N458="zákl. přenesená",J458,0)</f>
        <v>0</v>
      </c>
      <c r="BH458" s="149">
        <f>IF(N458="sníž. přenesená",J458,0)</f>
        <v>0</v>
      </c>
      <c r="BI458" s="149">
        <f>IF(N458="nulová",J458,0)</f>
        <v>0</v>
      </c>
      <c r="BJ458" s="17" t="s">
        <v>89</v>
      </c>
      <c r="BK458" s="149">
        <f>ROUND(I458*H458,2)</f>
        <v>0</v>
      </c>
      <c r="BL458" s="17" t="s">
        <v>366</v>
      </c>
      <c r="BM458" s="148" t="s">
        <v>3266</v>
      </c>
    </row>
    <row r="459" spans="2:65" s="1" customFormat="1" ht="11.25">
      <c r="B459" s="32"/>
      <c r="D459" s="150" t="s">
        <v>273</v>
      </c>
      <c r="F459" s="151" t="s">
        <v>2279</v>
      </c>
      <c r="I459" s="152"/>
      <c r="L459" s="32"/>
      <c r="M459" s="153"/>
      <c r="T459" s="56"/>
      <c r="AT459" s="17" t="s">
        <v>273</v>
      </c>
      <c r="AU459" s="17" t="s">
        <v>89</v>
      </c>
    </row>
    <row r="460" spans="2:65" s="1" customFormat="1" ht="19.5">
      <c r="B460" s="32"/>
      <c r="D460" s="154" t="s">
        <v>275</v>
      </c>
      <c r="F460" s="155" t="s">
        <v>2089</v>
      </c>
      <c r="I460" s="152"/>
      <c r="L460" s="32"/>
      <c r="M460" s="153"/>
      <c r="T460" s="56"/>
      <c r="AT460" s="17" t="s">
        <v>275</v>
      </c>
      <c r="AU460" s="17" t="s">
        <v>89</v>
      </c>
    </row>
    <row r="461" spans="2:65" s="14" customFormat="1" ht="11.25">
      <c r="B461" s="170"/>
      <c r="D461" s="154" t="s">
        <v>277</v>
      </c>
      <c r="E461" s="171" t="s">
        <v>1</v>
      </c>
      <c r="F461" s="172" t="s">
        <v>2275</v>
      </c>
      <c r="H461" s="171" t="s">
        <v>1</v>
      </c>
      <c r="I461" s="173"/>
      <c r="L461" s="170"/>
      <c r="M461" s="174"/>
      <c r="T461" s="175"/>
      <c r="AT461" s="171" t="s">
        <v>277</v>
      </c>
      <c r="AU461" s="171" t="s">
        <v>89</v>
      </c>
      <c r="AV461" s="14" t="s">
        <v>83</v>
      </c>
      <c r="AW461" s="14" t="s">
        <v>32</v>
      </c>
      <c r="AX461" s="14" t="s">
        <v>76</v>
      </c>
      <c r="AY461" s="171" t="s">
        <v>264</v>
      </c>
    </row>
    <row r="462" spans="2:65" s="12" customFormat="1" ht="11.25">
      <c r="B462" s="156"/>
      <c r="D462" s="154" t="s">
        <v>277</v>
      </c>
      <c r="E462" s="157" t="s">
        <v>1</v>
      </c>
      <c r="F462" s="158" t="s">
        <v>83</v>
      </c>
      <c r="H462" s="159">
        <v>1</v>
      </c>
      <c r="I462" s="160"/>
      <c r="L462" s="156"/>
      <c r="M462" s="161"/>
      <c r="T462" s="162"/>
      <c r="AT462" s="157" t="s">
        <v>277</v>
      </c>
      <c r="AU462" s="157" t="s">
        <v>89</v>
      </c>
      <c r="AV462" s="12" t="s">
        <v>89</v>
      </c>
      <c r="AW462" s="12" t="s">
        <v>32</v>
      </c>
      <c r="AX462" s="12" t="s">
        <v>83</v>
      </c>
      <c r="AY462" s="157" t="s">
        <v>264</v>
      </c>
    </row>
    <row r="463" spans="2:65" s="1" customFormat="1" ht="16.5" customHeight="1">
      <c r="B463" s="136"/>
      <c r="C463" s="137" t="s">
        <v>753</v>
      </c>
      <c r="D463" s="137" t="s">
        <v>266</v>
      </c>
      <c r="E463" s="138" t="s">
        <v>2280</v>
      </c>
      <c r="F463" s="139" t="s">
        <v>2281</v>
      </c>
      <c r="G463" s="140" t="s">
        <v>1862</v>
      </c>
      <c r="H463" s="141">
        <v>2</v>
      </c>
      <c r="I463" s="142"/>
      <c r="J463" s="143">
        <f>ROUND(I463*H463,2)</f>
        <v>0</v>
      </c>
      <c r="K463" s="139" t="s">
        <v>270</v>
      </c>
      <c r="L463" s="32"/>
      <c r="M463" s="144" t="s">
        <v>1</v>
      </c>
      <c r="N463" s="145" t="s">
        <v>42</v>
      </c>
      <c r="P463" s="146">
        <f>O463*H463</f>
        <v>0</v>
      </c>
      <c r="Q463" s="146">
        <v>1.8E-3</v>
      </c>
      <c r="R463" s="146">
        <f>Q463*H463</f>
        <v>3.5999999999999999E-3</v>
      </c>
      <c r="S463" s="146">
        <v>0</v>
      </c>
      <c r="T463" s="147">
        <f>S463*H463</f>
        <v>0</v>
      </c>
      <c r="AR463" s="148" t="s">
        <v>366</v>
      </c>
      <c r="AT463" s="148" t="s">
        <v>266</v>
      </c>
      <c r="AU463" s="148" t="s">
        <v>89</v>
      </c>
      <c r="AY463" s="17" t="s">
        <v>264</v>
      </c>
      <c r="BE463" s="149">
        <f>IF(N463="základní",J463,0)</f>
        <v>0</v>
      </c>
      <c r="BF463" s="149">
        <f>IF(N463="snížená",J463,0)</f>
        <v>0</v>
      </c>
      <c r="BG463" s="149">
        <f>IF(N463="zákl. přenesená",J463,0)</f>
        <v>0</v>
      </c>
      <c r="BH463" s="149">
        <f>IF(N463="sníž. přenesená",J463,0)</f>
        <v>0</v>
      </c>
      <c r="BI463" s="149">
        <f>IF(N463="nulová",J463,0)</f>
        <v>0</v>
      </c>
      <c r="BJ463" s="17" t="s">
        <v>89</v>
      </c>
      <c r="BK463" s="149">
        <f>ROUND(I463*H463,2)</f>
        <v>0</v>
      </c>
      <c r="BL463" s="17" t="s">
        <v>366</v>
      </c>
      <c r="BM463" s="148" t="s">
        <v>3267</v>
      </c>
    </row>
    <row r="464" spans="2:65" s="1" customFormat="1" ht="11.25">
      <c r="B464" s="32"/>
      <c r="D464" s="150" t="s">
        <v>273</v>
      </c>
      <c r="F464" s="151" t="s">
        <v>2283</v>
      </c>
      <c r="I464" s="152"/>
      <c r="L464" s="32"/>
      <c r="M464" s="153"/>
      <c r="T464" s="56"/>
      <c r="AT464" s="17" t="s">
        <v>273</v>
      </c>
      <c r="AU464" s="17" t="s">
        <v>89</v>
      </c>
    </row>
    <row r="465" spans="2:65" s="1" customFormat="1" ht="19.5">
      <c r="B465" s="32"/>
      <c r="D465" s="154" t="s">
        <v>275</v>
      </c>
      <c r="F465" s="155" t="s">
        <v>2089</v>
      </c>
      <c r="I465" s="152"/>
      <c r="L465" s="32"/>
      <c r="M465" s="153"/>
      <c r="T465" s="56"/>
      <c r="AT465" s="17" t="s">
        <v>275</v>
      </c>
      <c r="AU465" s="17" t="s">
        <v>89</v>
      </c>
    </row>
    <row r="466" spans="2:65" s="14" customFormat="1" ht="11.25">
      <c r="B466" s="170"/>
      <c r="D466" s="154" t="s">
        <v>277</v>
      </c>
      <c r="E466" s="171" t="s">
        <v>1</v>
      </c>
      <c r="F466" s="172" t="s">
        <v>2284</v>
      </c>
      <c r="H466" s="171" t="s">
        <v>1</v>
      </c>
      <c r="I466" s="173"/>
      <c r="L466" s="170"/>
      <c r="M466" s="174"/>
      <c r="T466" s="175"/>
      <c r="AT466" s="171" t="s">
        <v>277</v>
      </c>
      <c r="AU466" s="171" t="s">
        <v>89</v>
      </c>
      <c r="AV466" s="14" t="s">
        <v>83</v>
      </c>
      <c r="AW466" s="14" t="s">
        <v>32</v>
      </c>
      <c r="AX466" s="14" t="s">
        <v>76</v>
      </c>
      <c r="AY466" s="171" t="s">
        <v>264</v>
      </c>
    </row>
    <row r="467" spans="2:65" s="12" customFormat="1" ht="11.25">
      <c r="B467" s="156"/>
      <c r="D467" s="154" t="s">
        <v>277</v>
      </c>
      <c r="E467" s="157" t="s">
        <v>1</v>
      </c>
      <c r="F467" s="158" t="s">
        <v>89</v>
      </c>
      <c r="H467" s="159">
        <v>2</v>
      </c>
      <c r="I467" s="160"/>
      <c r="L467" s="156"/>
      <c r="M467" s="161"/>
      <c r="T467" s="162"/>
      <c r="AT467" s="157" t="s">
        <v>277</v>
      </c>
      <c r="AU467" s="157" t="s">
        <v>89</v>
      </c>
      <c r="AV467" s="12" t="s">
        <v>89</v>
      </c>
      <c r="AW467" s="12" t="s">
        <v>32</v>
      </c>
      <c r="AX467" s="12" t="s">
        <v>83</v>
      </c>
      <c r="AY467" s="157" t="s">
        <v>264</v>
      </c>
    </row>
    <row r="468" spans="2:65" s="1" customFormat="1" ht="16.5" customHeight="1">
      <c r="B468" s="136"/>
      <c r="C468" s="137" t="s">
        <v>758</v>
      </c>
      <c r="D468" s="137" t="s">
        <v>266</v>
      </c>
      <c r="E468" s="138" t="s">
        <v>2285</v>
      </c>
      <c r="F468" s="139" t="s">
        <v>2286</v>
      </c>
      <c r="G468" s="140" t="s">
        <v>1862</v>
      </c>
      <c r="H468" s="141">
        <v>6</v>
      </c>
      <c r="I468" s="142"/>
      <c r="J468" s="143">
        <f>ROUND(I468*H468,2)</f>
        <v>0</v>
      </c>
      <c r="K468" s="139" t="s">
        <v>270</v>
      </c>
      <c r="L468" s="32"/>
      <c r="M468" s="144" t="s">
        <v>1</v>
      </c>
      <c r="N468" s="145" t="s">
        <v>42</v>
      </c>
      <c r="P468" s="146">
        <f>O468*H468</f>
        <v>0</v>
      </c>
      <c r="Q468" s="146">
        <v>1.8400000000000001E-3</v>
      </c>
      <c r="R468" s="146">
        <f>Q468*H468</f>
        <v>1.1040000000000001E-2</v>
      </c>
      <c r="S468" s="146">
        <v>0</v>
      </c>
      <c r="T468" s="147">
        <f>S468*H468</f>
        <v>0</v>
      </c>
      <c r="AR468" s="148" t="s">
        <v>366</v>
      </c>
      <c r="AT468" s="148" t="s">
        <v>266</v>
      </c>
      <c r="AU468" s="148" t="s">
        <v>89</v>
      </c>
      <c r="AY468" s="17" t="s">
        <v>264</v>
      </c>
      <c r="BE468" s="149">
        <f>IF(N468="základní",J468,0)</f>
        <v>0</v>
      </c>
      <c r="BF468" s="149">
        <f>IF(N468="snížená",J468,0)</f>
        <v>0</v>
      </c>
      <c r="BG468" s="149">
        <f>IF(N468="zákl. přenesená",J468,0)</f>
        <v>0</v>
      </c>
      <c r="BH468" s="149">
        <f>IF(N468="sníž. přenesená",J468,0)</f>
        <v>0</v>
      </c>
      <c r="BI468" s="149">
        <f>IF(N468="nulová",J468,0)</f>
        <v>0</v>
      </c>
      <c r="BJ468" s="17" t="s">
        <v>89</v>
      </c>
      <c r="BK468" s="149">
        <f>ROUND(I468*H468,2)</f>
        <v>0</v>
      </c>
      <c r="BL468" s="17" t="s">
        <v>366</v>
      </c>
      <c r="BM468" s="148" t="s">
        <v>3268</v>
      </c>
    </row>
    <row r="469" spans="2:65" s="1" customFormat="1" ht="11.25">
      <c r="B469" s="32"/>
      <c r="D469" s="150" t="s">
        <v>273</v>
      </c>
      <c r="F469" s="151" t="s">
        <v>2288</v>
      </c>
      <c r="I469" s="152"/>
      <c r="L469" s="32"/>
      <c r="M469" s="153"/>
      <c r="T469" s="56"/>
      <c r="AT469" s="17" t="s">
        <v>273</v>
      </c>
      <c r="AU469" s="17" t="s">
        <v>89</v>
      </c>
    </row>
    <row r="470" spans="2:65" s="1" customFormat="1" ht="19.5">
      <c r="B470" s="32"/>
      <c r="D470" s="154" t="s">
        <v>275</v>
      </c>
      <c r="F470" s="155" t="s">
        <v>2089</v>
      </c>
      <c r="I470" s="152"/>
      <c r="L470" s="32"/>
      <c r="M470" s="153"/>
      <c r="T470" s="56"/>
      <c r="AT470" s="17" t="s">
        <v>275</v>
      </c>
      <c r="AU470" s="17" t="s">
        <v>89</v>
      </c>
    </row>
    <row r="471" spans="2:65" s="14" customFormat="1" ht="11.25">
      <c r="B471" s="170"/>
      <c r="D471" s="154" t="s">
        <v>277</v>
      </c>
      <c r="E471" s="171" t="s">
        <v>1</v>
      </c>
      <c r="F471" s="172" t="s">
        <v>2289</v>
      </c>
      <c r="H471" s="171" t="s">
        <v>1</v>
      </c>
      <c r="I471" s="173"/>
      <c r="L471" s="170"/>
      <c r="M471" s="174"/>
      <c r="T471" s="175"/>
      <c r="AT471" s="171" t="s">
        <v>277</v>
      </c>
      <c r="AU471" s="171" t="s">
        <v>89</v>
      </c>
      <c r="AV471" s="14" t="s">
        <v>83</v>
      </c>
      <c r="AW471" s="14" t="s">
        <v>32</v>
      </c>
      <c r="AX471" s="14" t="s">
        <v>76</v>
      </c>
      <c r="AY471" s="171" t="s">
        <v>264</v>
      </c>
    </row>
    <row r="472" spans="2:65" s="12" customFormat="1" ht="11.25">
      <c r="B472" s="156"/>
      <c r="D472" s="154" t="s">
        <v>277</v>
      </c>
      <c r="E472" s="157" t="s">
        <v>1</v>
      </c>
      <c r="F472" s="158" t="s">
        <v>2290</v>
      </c>
      <c r="H472" s="159">
        <v>4</v>
      </c>
      <c r="I472" s="160"/>
      <c r="L472" s="156"/>
      <c r="M472" s="161"/>
      <c r="T472" s="162"/>
      <c r="AT472" s="157" t="s">
        <v>277</v>
      </c>
      <c r="AU472" s="157" t="s">
        <v>89</v>
      </c>
      <c r="AV472" s="12" t="s">
        <v>89</v>
      </c>
      <c r="AW472" s="12" t="s">
        <v>32</v>
      </c>
      <c r="AX472" s="12" t="s">
        <v>76</v>
      </c>
      <c r="AY472" s="157" t="s">
        <v>264</v>
      </c>
    </row>
    <row r="473" spans="2:65" s="14" customFormat="1" ht="11.25">
      <c r="B473" s="170"/>
      <c r="D473" s="154" t="s">
        <v>277</v>
      </c>
      <c r="E473" s="171" t="s">
        <v>1</v>
      </c>
      <c r="F473" s="172" t="s">
        <v>2291</v>
      </c>
      <c r="H473" s="171" t="s">
        <v>1</v>
      </c>
      <c r="I473" s="173"/>
      <c r="L473" s="170"/>
      <c r="M473" s="174"/>
      <c r="T473" s="175"/>
      <c r="AT473" s="171" t="s">
        <v>277</v>
      </c>
      <c r="AU473" s="171" t="s">
        <v>89</v>
      </c>
      <c r="AV473" s="14" t="s">
        <v>83</v>
      </c>
      <c r="AW473" s="14" t="s">
        <v>32</v>
      </c>
      <c r="AX473" s="14" t="s">
        <v>76</v>
      </c>
      <c r="AY473" s="171" t="s">
        <v>264</v>
      </c>
    </row>
    <row r="474" spans="2:65" s="12" customFormat="1" ht="11.25">
      <c r="B474" s="156"/>
      <c r="D474" s="154" t="s">
        <v>277</v>
      </c>
      <c r="E474" s="157" t="s">
        <v>1</v>
      </c>
      <c r="F474" s="158" t="s">
        <v>89</v>
      </c>
      <c r="H474" s="159">
        <v>2</v>
      </c>
      <c r="I474" s="160"/>
      <c r="L474" s="156"/>
      <c r="M474" s="161"/>
      <c r="T474" s="162"/>
      <c r="AT474" s="157" t="s">
        <v>277</v>
      </c>
      <c r="AU474" s="157" t="s">
        <v>89</v>
      </c>
      <c r="AV474" s="12" t="s">
        <v>89</v>
      </c>
      <c r="AW474" s="12" t="s">
        <v>32</v>
      </c>
      <c r="AX474" s="12" t="s">
        <v>76</v>
      </c>
      <c r="AY474" s="157" t="s">
        <v>264</v>
      </c>
    </row>
    <row r="475" spans="2:65" s="13" customFormat="1" ht="11.25">
      <c r="B475" s="163"/>
      <c r="D475" s="154" t="s">
        <v>277</v>
      </c>
      <c r="E475" s="164" t="s">
        <v>1</v>
      </c>
      <c r="F475" s="165" t="s">
        <v>279</v>
      </c>
      <c r="H475" s="166">
        <v>6</v>
      </c>
      <c r="I475" s="167"/>
      <c r="L475" s="163"/>
      <c r="M475" s="168"/>
      <c r="T475" s="169"/>
      <c r="AT475" s="164" t="s">
        <v>277</v>
      </c>
      <c r="AU475" s="164" t="s">
        <v>89</v>
      </c>
      <c r="AV475" s="13" t="s">
        <v>271</v>
      </c>
      <c r="AW475" s="13" t="s">
        <v>32</v>
      </c>
      <c r="AX475" s="13" t="s">
        <v>83</v>
      </c>
      <c r="AY475" s="164" t="s">
        <v>264</v>
      </c>
    </row>
    <row r="476" spans="2:65" s="1" customFormat="1" ht="16.5" customHeight="1">
      <c r="B476" s="136"/>
      <c r="C476" s="137" t="s">
        <v>763</v>
      </c>
      <c r="D476" s="137" t="s">
        <v>266</v>
      </c>
      <c r="E476" s="138" t="s">
        <v>2292</v>
      </c>
      <c r="F476" s="139" t="s">
        <v>2293</v>
      </c>
      <c r="G476" s="140" t="s">
        <v>1862</v>
      </c>
      <c r="H476" s="141">
        <v>4</v>
      </c>
      <c r="I476" s="142"/>
      <c r="J476" s="143">
        <f>ROUND(I476*H476,2)</f>
        <v>0</v>
      </c>
      <c r="K476" s="139" t="s">
        <v>270</v>
      </c>
      <c r="L476" s="32"/>
      <c r="M476" s="144" t="s">
        <v>1</v>
      </c>
      <c r="N476" s="145" t="s">
        <v>42</v>
      </c>
      <c r="P476" s="146">
        <f>O476*H476</f>
        <v>0</v>
      </c>
      <c r="Q476" s="146">
        <v>1.8400000000000001E-3</v>
      </c>
      <c r="R476" s="146">
        <f>Q476*H476</f>
        <v>7.3600000000000002E-3</v>
      </c>
      <c r="S476" s="146">
        <v>0</v>
      </c>
      <c r="T476" s="147">
        <f>S476*H476</f>
        <v>0</v>
      </c>
      <c r="AR476" s="148" t="s">
        <v>366</v>
      </c>
      <c r="AT476" s="148" t="s">
        <v>266</v>
      </c>
      <c r="AU476" s="148" t="s">
        <v>89</v>
      </c>
      <c r="AY476" s="17" t="s">
        <v>264</v>
      </c>
      <c r="BE476" s="149">
        <f>IF(N476="základní",J476,0)</f>
        <v>0</v>
      </c>
      <c r="BF476" s="149">
        <f>IF(N476="snížená",J476,0)</f>
        <v>0</v>
      </c>
      <c r="BG476" s="149">
        <f>IF(N476="zákl. přenesená",J476,0)</f>
        <v>0</v>
      </c>
      <c r="BH476" s="149">
        <f>IF(N476="sníž. přenesená",J476,0)</f>
        <v>0</v>
      </c>
      <c r="BI476" s="149">
        <f>IF(N476="nulová",J476,0)</f>
        <v>0</v>
      </c>
      <c r="BJ476" s="17" t="s">
        <v>89</v>
      </c>
      <c r="BK476" s="149">
        <f>ROUND(I476*H476,2)</f>
        <v>0</v>
      </c>
      <c r="BL476" s="17" t="s">
        <v>366</v>
      </c>
      <c r="BM476" s="148" t="s">
        <v>3269</v>
      </c>
    </row>
    <row r="477" spans="2:65" s="1" customFormat="1" ht="11.25">
      <c r="B477" s="32"/>
      <c r="D477" s="150" t="s">
        <v>273</v>
      </c>
      <c r="F477" s="151" t="s">
        <v>2295</v>
      </c>
      <c r="I477" s="152"/>
      <c r="L477" s="32"/>
      <c r="M477" s="153"/>
      <c r="T477" s="56"/>
      <c r="AT477" s="17" t="s">
        <v>273</v>
      </c>
      <c r="AU477" s="17" t="s">
        <v>89</v>
      </c>
    </row>
    <row r="478" spans="2:65" s="1" customFormat="1" ht="19.5">
      <c r="B478" s="32"/>
      <c r="D478" s="154" t="s">
        <v>275</v>
      </c>
      <c r="F478" s="155" t="s">
        <v>2089</v>
      </c>
      <c r="I478" s="152"/>
      <c r="L478" s="32"/>
      <c r="M478" s="153"/>
      <c r="T478" s="56"/>
      <c r="AT478" s="17" t="s">
        <v>275</v>
      </c>
      <c r="AU478" s="17" t="s">
        <v>89</v>
      </c>
    </row>
    <row r="479" spans="2:65" s="14" customFormat="1" ht="11.25">
      <c r="B479" s="170"/>
      <c r="D479" s="154" t="s">
        <v>277</v>
      </c>
      <c r="E479" s="171" t="s">
        <v>1</v>
      </c>
      <c r="F479" s="172" t="s">
        <v>2261</v>
      </c>
      <c r="H479" s="171" t="s">
        <v>1</v>
      </c>
      <c r="I479" s="173"/>
      <c r="L479" s="170"/>
      <c r="M479" s="174"/>
      <c r="T479" s="175"/>
      <c r="AT479" s="171" t="s">
        <v>277</v>
      </c>
      <c r="AU479" s="171" t="s">
        <v>89</v>
      </c>
      <c r="AV479" s="14" t="s">
        <v>83</v>
      </c>
      <c r="AW479" s="14" t="s">
        <v>32</v>
      </c>
      <c r="AX479" s="14" t="s">
        <v>76</v>
      </c>
      <c r="AY479" s="171" t="s">
        <v>264</v>
      </c>
    </row>
    <row r="480" spans="2:65" s="12" customFormat="1" ht="11.25">
      <c r="B480" s="156"/>
      <c r="D480" s="154" t="s">
        <v>277</v>
      </c>
      <c r="E480" s="157" t="s">
        <v>1</v>
      </c>
      <c r="F480" s="158" t="s">
        <v>89</v>
      </c>
      <c r="H480" s="159">
        <v>2</v>
      </c>
      <c r="I480" s="160"/>
      <c r="L480" s="156"/>
      <c r="M480" s="161"/>
      <c r="T480" s="162"/>
      <c r="AT480" s="157" t="s">
        <v>277</v>
      </c>
      <c r="AU480" s="157" t="s">
        <v>89</v>
      </c>
      <c r="AV480" s="12" t="s">
        <v>89</v>
      </c>
      <c r="AW480" s="12" t="s">
        <v>32</v>
      </c>
      <c r="AX480" s="12" t="s">
        <v>76</v>
      </c>
      <c r="AY480" s="157" t="s">
        <v>264</v>
      </c>
    </row>
    <row r="481" spans="2:65" s="14" customFormat="1" ht="11.25">
      <c r="B481" s="170"/>
      <c r="D481" s="154" t="s">
        <v>277</v>
      </c>
      <c r="E481" s="171" t="s">
        <v>1</v>
      </c>
      <c r="F481" s="172" t="s">
        <v>2084</v>
      </c>
      <c r="H481" s="171" t="s">
        <v>1</v>
      </c>
      <c r="I481" s="173"/>
      <c r="L481" s="170"/>
      <c r="M481" s="174"/>
      <c r="T481" s="175"/>
      <c r="AT481" s="171" t="s">
        <v>277</v>
      </c>
      <c r="AU481" s="171" t="s">
        <v>89</v>
      </c>
      <c r="AV481" s="14" t="s">
        <v>83</v>
      </c>
      <c r="AW481" s="14" t="s">
        <v>32</v>
      </c>
      <c r="AX481" s="14" t="s">
        <v>76</v>
      </c>
      <c r="AY481" s="171" t="s">
        <v>264</v>
      </c>
    </row>
    <row r="482" spans="2:65" s="12" customFormat="1" ht="11.25">
      <c r="B482" s="156"/>
      <c r="D482" s="154" t="s">
        <v>277</v>
      </c>
      <c r="E482" s="157" t="s">
        <v>1</v>
      </c>
      <c r="F482" s="158" t="s">
        <v>89</v>
      </c>
      <c r="H482" s="159">
        <v>2</v>
      </c>
      <c r="I482" s="160"/>
      <c r="L482" s="156"/>
      <c r="M482" s="161"/>
      <c r="T482" s="162"/>
      <c r="AT482" s="157" t="s">
        <v>277</v>
      </c>
      <c r="AU482" s="157" t="s">
        <v>89</v>
      </c>
      <c r="AV482" s="12" t="s">
        <v>89</v>
      </c>
      <c r="AW482" s="12" t="s">
        <v>32</v>
      </c>
      <c r="AX482" s="12" t="s">
        <v>76</v>
      </c>
      <c r="AY482" s="157" t="s">
        <v>264</v>
      </c>
    </row>
    <row r="483" spans="2:65" s="13" customFormat="1" ht="11.25">
      <c r="B483" s="163"/>
      <c r="D483" s="154" t="s">
        <v>277</v>
      </c>
      <c r="E483" s="164" t="s">
        <v>1</v>
      </c>
      <c r="F483" s="165" t="s">
        <v>279</v>
      </c>
      <c r="H483" s="166">
        <v>4</v>
      </c>
      <c r="I483" s="167"/>
      <c r="L483" s="163"/>
      <c r="M483" s="168"/>
      <c r="T483" s="169"/>
      <c r="AT483" s="164" t="s">
        <v>277</v>
      </c>
      <c r="AU483" s="164" t="s">
        <v>89</v>
      </c>
      <c r="AV483" s="13" t="s">
        <v>271</v>
      </c>
      <c r="AW483" s="13" t="s">
        <v>32</v>
      </c>
      <c r="AX483" s="13" t="s">
        <v>83</v>
      </c>
      <c r="AY483" s="164" t="s">
        <v>264</v>
      </c>
    </row>
    <row r="484" spans="2:65" s="1" customFormat="1" ht="16.5" customHeight="1">
      <c r="B484" s="136"/>
      <c r="C484" s="137" t="s">
        <v>771</v>
      </c>
      <c r="D484" s="137" t="s">
        <v>266</v>
      </c>
      <c r="E484" s="138" t="s">
        <v>2296</v>
      </c>
      <c r="F484" s="139" t="s">
        <v>2297</v>
      </c>
      <c r="G484" s="140" t="s">
        <v>434</v>
      </c>
      <c r="H484" s="141">
        <v>4</v>
      </c>
      <c r="I484" s="142"/>
      <c r="J484" s="143">
        <f>ROUND(I484*H484,2)</f>
        <v>0</v>
      </c>
      <c r="K484" s="139" t="s">
        <v>270</v>
      </c>
      <c r="L484" s="32"/>
      <c r="M484" s="144" t="s">
        <v>1</v>
      </c>
      <c r="N484" s="145" t="s">
        <v>42</v>
      </c>
      <c r="P484" s="146">
        <f>O484*H484</f>
        <v>0</v>
      </c>
      <c r="Q484" s="146">
        <v>2.4000000000000001E-4</v>
      </c>
      <c r="R484" s="146">
        <f>Q484*H484</f>
        <v>9.6000000000000002E-4</v>
      </c>
      <c r="S484" s="146">
        <v>0</v>
      </c>
      <c r="T484" s="147">
        <f>S484*H484</f>
        <v>0</v>
      </c>
      <c r="AR484" s="148" t="s">
        <v>366</v>
      </c>
      <c r="AT484" s="148" t="s">
        <v>266</v>
      </c>
      <c r="AU484" s="148" t="s">
        <v>89</v>
      </c>
      <c r="AY484" s="17" t="s">
        <v>264</v>
      </c>
      <c r="BE484" s="149">
        <f>IF(N484="základní",J484,0)</f>
        <v>0</v>
      </c>
      <c r="BF484" s="149">
        <f>IF(N484="snížená",J484,0)</f>
        <v>0</v>
      </c>
      <c r="BG484" s="149">
        <f>IF(N484="zákl. přenesená",J484,0)</f>
        <v>0</v>
      </c>
      <c r="BH484" s="149">
        <f>IF(N484="sníž. přenesená",J484,0)</f>
        <v>0</v>
      </c>
      <c r="BI484" s="149">
        <f>IF(N484="nulová",J484,0)</f>
        <v>0</v>
      </c>
      <c r="BJ484" s="17" t="s">
        <v>89</v>
      </c>
      <c r="BK484" s="149">
        <f>ROUND(I484*H484,2)</f>
        <v>0</v>
      </c>
      <c r="BL484" s="17" t="s">
        <v>366</v>
      </c>
      <c r="BM484" s="148" t="s">
        <v>3270</v>
      </c>
    </row>
    <row r="485" spans="2:65" s="1" customFormat="1" ht="11.25">
      <c r="B485" s="32"/>
      <c r="D485" s="150" t="s">
        <v>273</v>
      </c>
      <c r="F485" s="151" t="s">
        <v>2299</v>
      </c>
      <c r="I485" s="152"/>
      <c r="L485" s="32"/>
      <c r="M485" s="153"/>
      <c r="T485" s="56"/>
      <c r="AT485" s="17" t="s">
        <v>273</v>
      </c>
      <c r="AU485" s="17" t="s">
        <v>89</v>
      </c>
    </row>
    <row r="486" spans="2:65" s="1" customFormat="1" ht="19.5">
      <c r="B486" s="32"/>
      <c r="D486" s="154" t="s">
        <v>275</v>
      </c>
      <c r="F486" s="155" t="s">
        <v>2089</v>
      </c>
      <c r="I486" s="152"/>
      <c r="L486" s="32"/>
      <c r="M486" s="153"/>
      <c r="T486" s="56"/>
      <c r="AT486" s="17" t="s">
        <v>275</v>
      </c>
      <c r="AU486" s="17" t="s">
        <v>89</v>
      </c>
    </row>
    <row r="487" spans="2:65" s="14" customFormat="1" ht="11.25">
      <c r="B487" s="170"/>
      <c r="D487" s="154" t="s">
        <v>277</v>
      </c>
      <c r="E487" s="171" t="s">
        <v>1</v>
      </c>
      <c r="F487" s="172" t="s">
        <v>2289</v>
      </c>
      <c r="H487" s="171" t="s">
        <v>1</v>
      </c>
      <c r="I487" s="173"/>
      <c r="L487" s="170"/>
      <c r="M487" s="174"/>
      <c r="T487" s="175"/>
      <c r="AT487" s="171" t="s">
        <v>277</v>
      </c>
      <c r="AU487" s="171" t="s">
        <v>89</v>
      </c>
      <c r="AV487" s="14" t="s">
        <v>83</v>
      </c>
      <c r="AW487" s="14" t="s">
        <v>32</v>
      </c>
      <c r="AX487" s="14" t="s">
        <v>76</v>
      </c>
      <c r="AY487" s="171" t="s">
        <v>264</v>
      </c>
    </row>
    <row r="488" spans="2:65" s="12" customFormat="1" ht="11.25">
      <c r="B488" s="156"/>
      <c r="D488" s="154" t="s">
        <v>277</v>
      </c>
      <c r="E488" s="157" t="s">
        <v>1</v>
      </c>
      <c r="F488" s="158" t="s">
        <v>2290</v>
      </c>
      <c r="H488" s="159">
        <v>4</v>
      </c>
      <c r="I488" s="160"/>
      <c r="L488" s="156"/>
      <c r="M488" s="161"/>
      <c r="T488" s="162"/>
      <c r="AT488" s="157" t="s">
        <v>277</v>
      </c>
      <c r="AU488" s="157" t="s">
        <v>89</v>
      </c>
      <c r="AV488" s="12" t="s">
        <v>89</v>
      </c>
      <c r="AW488" s="12" t="s">
        <v>32</v>
      </c>
      <c r="AX488" s="12" t="s">
        <v>83</v>
      </c>
      <c r="AY488" s="157" t="s">
        <v>264</v>
      </c>
    </row>
    <row r="489" spans="2:65" s="1" customFormat="1" ht="16.5" customHeight="1">
      <c r="B489" s="136"/>
      <c r="C489" s="137" t="s">
        <v>776</v>
      </c>
      <c r="D489" s="137" t="s">
        <v>266</v>
      </c>
      <c r="E489" s="138" t="s">
        <v>2300</v>
      </c>
      <c r="F489" s="139" t="s">
        <v>2301</v>
      </c>
      <c r="G489" s="140" t="s">
        <v>434</v>
      </c>
      <c r="H489" s="141">
        <v>2</v>
      </c>
      <c r="I489" s="142"/>
      <c r="J489" s="143">
        <f>ROUND(I489*H489,2)</f>
        <v>0</v>
      </c>
      <c r="K489" s="139" t="s">
        <v>270</v>
      </c>
      <c r="L489" s="32"/>
      <c r="M489" s="144" t="s">
        <v>1</v>
      </c>
      <c r="N489" s="145" t="s">
        <v>42</v>
      </c>
      <c r="P489" s="146">
        <f>O489*H489</f>
        <v>0</v>
      </c>
      <c r="Q489" s="146">
        <v>5.5000000000000003E-4</v>
      </c>
      <c r="R489" s="146">
        <f>Q489*H489</f>
        <v>1.1000000000000001E-3</v>
      </c>
      <c r="S489" s="146">
        <v>0</v>
      </c>
      <c r="T489" s="147">
        <f>S489*H489</f>
        <v>0</v>
      </c>
      <c r="AR489" s="148" t="s">
        <v>366</v>
      </c>
      <c r="AT489" s="148" t="s">
        <v>266</v>
      </c>
      <c r="AU489" s="148" t="s">
        <v>89</v>
      </c>
      <c r="AY489" s="17" t="s">
        <v>264</v>
      </c>
      <c r="BE489" s="149">
        <f>IF(N489="základní",J489,0)</f>
        <v>0</v>
      </c>
      <c r="BF489" s="149">
        <f>IF(N489="snížená",J489,0)</f>
        <v>0</v>
      </c>
      <c r="BG489" s="149">
        <f>IF(N489="zákl. přenesená",J489,0)</f>
        <v>0</v>
      </c>
      <c r="BH489" s="149">
        <f>IF(N489="sníž. přenesená",J489,0)</f>
        <v>0</v>
      </c>
      <c r="BI489" s="149">
        <f>IF(N489="nulová",J489,0)</f>
        <v>0</v>
      </c>
      <c r="BJ489" s="17" t="s">
        <v>89</v>
      </c>
      <c r="BK489" s="149">
        <f>ROUND(I489*H489,2)</f>
        <v>0</v>
      </c>
      <c r="BL489" s="17" t="s">
        <v>366</v>
      </c>
      <c r="BM489" s="148" t="s">
        <v>3271</v>
      </c>
    </row>
    <row r="490" spans="2:65" s="1" customFormat="1" ht="11.25">
      <c r="B490" s="32"/>
      <c r="D490" s="150" t="s">
        <v>273</v>
      </c>
      <c r="F490" s="151" t="s">
        <v>2303</v>
      </c>
      <c r="I490" s="152"/>
      <c r="L490" s="32"/>
      <c r="M490" s="153"/>
      <c r="T490" s="56"/>
      <c r="AT490" s="17" t="s">
        <v>273</v>
      </c>
      <c r="AU490" s="17" t="s">
        <v>89</v>
      </c>
    </row>
    <row r="491" spans="2:65" s="1" customFormat="1" ht="19.5">
      <c r="B491" s="32"/>
      <c r="D491" s="154" t="s">
        <v>275</v>
      </c>
      <c r="F491" s="155" t="s">
        <v>2089</v>
      </c>
      <c r="I491" s="152"/>
      <c r="L491" s="32"/>
      <c r="M491" s="153"/>
      <c r="T491" s="56"/>
      <c r="AT491" s="17" t="s">
        <v>275</v>
      </c>
      <c r="AU491" s="17" t="s">
        <v>89</v>
      </c>
    </row>
    <row r="492" spans="2:65" s="14" customFormat="1" ht="11.25">
      <c r="B492" s="170"/>
      <c r="D492" s="154" t="s">
        <v>277</v>
      </c>
      <c r="E492" s="171" t="s">
        <v>1</v>
      </c>
      <c r="F492" s="172" t="s">
        <v>2251</v>
      </c>
      <c r="H492" s="171" t="s">
        <v>1</v>
      </c>
      <c r="I492" s="173"/>
      <c r="L492" s="170"/>
      <c r="M492" s="174"/>
      <c r="T492" s="175"/>
      <c r="AT492" s="171" t="s">
        <v>277</v>
      </c>
      <c r="AU492" s="171" t="s">
        <v>89</v>
      </c>
      <c r="AV492" s="14" t="s">
        <v>83</v>
      </c>
      <c r="AW492" s="14" t="s">
        <v>32</v>
      </c>
      <c r="AX492" s="14" t="s">
        <v>76</v>
      </c>
      <c r="AY492" s="171" t="s">
        <v>264</v>
      </c>
    </row>
    <row r="493" spans="2:65" s="12" customFormat="1" ht="11.25">
      <c r="B493" s="156"/>
      <c r="D493" s="154" t="s">
        <v>277</v>
      </c>
      <c r="E493" s="157" t="s">
        <v>1</v>
      </c>
      <c r="F493" s="158" t="s">
        <v>89</v>
      </c>
      <c r="H493" s="159">
        <v>2</v>
      </c>
      <c r="I493" s="160"/>
      <c r="L493" s="156"/>
      <c r="M493" s="161"/>
      <c r="T493" s="162"/>
      <c r="AT493" s="157" t="s">
        <v>277</v>
      </c>
      <c r="AU493" s="157" t="s">
        <v>89</v>
      </c>
      <c r="AV493" s="12" t="s">
        <v>89</v>
      </c>
      <c r="AW493" s="12" t="s">
        <v>32</v>
      </c>
      <c r="AX493" s="12" t="s">
        <v>83</v>
      </c>
      <c r="AY493" s="157" t="s">
        <v>264</v>
      </c>
    </row>
    <row r="494" spans="2:65" s="1" customFormat="1" ht="16.5" customHeight="1">
      <c r="B494" s="136"/>
      <c r="C494" s="137" t="s">
        <v>781</v>
      </c>
      <c r="D494" s="137" t="s">
        <v>266</v>
      </c>
      <c r="E494" s="138" t="s">
        <v>2304</v>
      </c>
      <c r="F494" s="139" t="s">
        <v>2305</v>
      </c>
      <c r="G494" s="140" t="s">
        <v>434</v>
      </c>
      <c r="H494" s="141">
        <v>2</v>
      </c>
      <c r="I494" s="142"/>
      <c r="J494" s="143">
        <f>ROUND(I494*H494,2)</f>
        <v>0</v>
      </c>
      <c r="K494" s="139" t="s">
        <v>270</v>
      </c>
      <c r="L494" s="32"/>
      <c r="M494" s="144" t="s">
        <v>1</v>
      </c>
      <c r="N494" s="145" t="s">
        <v>42</v>
      </c>
      <c r="P494" s="146">
        <f>O494*H494</f>
        <v>0</v>
      </c>
      <c r="Q494" s="146">
        <v>2.7999999999999998E-4</v>
      </c>
      <c r="R494" s="146">
        <f>Q494*H494</f>
        <v>5.5999999999999995E-4</v>
      </c>
      <c r="S494" s="146">
        <v>0</v>
      </c>
      <c r="T494" s="147">
        <f>S494*H494</f>
        <v>0</v>
      </c>
      <c r="AR494" s="148" t="s">
        <v>366</v>
      </c>
      <c r="AT494" s="148" t="s">
        <v>266</v>
      </c>
      <c r="AU494" s="148" t="s">
        <v>89</v>
      </c>
      <c r="AY494" s="17" t="s">
        <v>264</v>
      </c>
      <c r="BE494" s="149">
        <f>IF(N494="základní",J494,0)</f>
        <v>0</v>
      </c>
      <c r="BF494" s="149">
        <f>IF(N494="snížená",J494,0)</f>
        <v>0</v>
      </c>
      <c r="BG494" s="149">
        <f>IF(N494="zákl. přenesená",J494,0)</f>
        <v>0</v>
      </c>
      <c r="BH494" s="149">
        <f>IF(N494="sníž. přenesená",J494,0)</f>
        <v>0</v>
      </c>
      <c r="BI494" s="149">
        <f>IF(N494="nulová",J494,0)</f>
        <v>0</v>
      </c>
      <c r="BJ494" s="17" t="s">
        <v>89</v>
      </c>
      <c r="BK494" s="149">
        <f>ROUND(I494*H494,2)</f>
        <v>0</v>
      </c>
      <c r="BL494" s="17" t="s">
        <v>366</v>
      </c>
      <c r="BM494" s="148" t="s">
        <v>3272</v>
      </c>
    </row>
    <row r="495" spans="2:65" s="1" customFormat="1" ht="11.25">
      <c r="B495" s="32"/>
      <c r="D495" s="150" t="s">
        <v>273</v>
      </c>
      <c r="F495" s="151" t="s">
        <v>2307</v>
      </c>
      <c r="I495" s="152"/>
      <c r="L495" s="32"/>
      <c r="M495" s="153"/>
      <c r="T495" s="56"/>
      <c r="AT495" s="17" t="s">
        <v>273</v>
      </c>
      <c r="AU495" s="17" t="s">
        <v>89</v>
      </c>
    </row>
    <row r="496" spans="2:65" s="1" customFormat="1" ht="19.5">
      <c r="B496" s="32"/>
      <c r="D496" s="154" t="s">
        <v>275</v>
      </c>
      <c r="F496" s="155" t="s">
        <v>2089</v>
      </c>
      <c r="I496" s="152"/>
      <c r="L496" s="32"/>
      <c r="M496" s="153"/>
      <c r="T496" s="56"/>
      <c r="AT496" s="17" t="s">
        <v>275</v>
      </c>
      <c r="AU496" s="17" t="s">
        <v>89</v>
      </c>
    </row>
    <row r="497" spans="2:65" s="14" customFormat="1" ht="11.25">
      <c r="B497" s="170"/>
      <c r="D497" s="154" t="s">
        <v>277</v>
      </c>
      <c r="E497" s="171" t="s">
        <v>1</v>
      </c>
      <c r="F497" s="172" t="s">
        <v>2284</v>
      </c>
      <c r="H497" s="171" t="s">
        <v>1</v>
      </c>
      <c r="I497" s="173"/>
      <c r="L497" s="170"/>
      <c r="M497" s="174"/>
      <c r="T497" s="175"/>
      <c r="AT497" s="171" t="s">
        <v>277</v>
      </c>
      <c r="AU497" s="171" t="s">
        <v>89</v>
      </c>
      <c r="AV497" s="14" t="s">
        <v>83</v>
      </c>
      <c r="AW497" s="14" t="s">
        <v>32</v>
      </c>
      <c r="AX497" s="14" t="s">
        <v>76</v>
      </c>
      <c r="AY497" s="171" t="s">
        <v>264</v>
      </c>
    </row>
    <row r="498" spans="2:65" s="12" customFormat="1" ht="11.25">
      <c r="B498" s="156"/>
      <c r="D498" s="154" t="s">
        <v>277</v>
      </c>
      <c r="E498" s="157" t="s">
        <v>1</v>
      </c>
      <c r="F498" s="158" t="s">
        <v>89</v>
      </c>
      <c r="H498" s="159">
        <v>2</v>
      </c>
      <c r="I498" s="160"/>
      <c r="L498" s="156"/>
      <c r="M498" s="161"/>
      <c r="T498" s="162"/>
      <c r="AT498" s="157" t="s">
        <v>277</v>
      </c>
      <c r="AU498" s="157" t="s">
        <v>89</v>
      </c>
      <c r="AV498" s="12" t="s">
        <v>89</v>
      </c>
      <c r="AW498" s="12" t="s">
        <v>32</v>
      </c>
      <c r="AX498" s="12" t="s">
        <v>83</v>
      </c>
      <c r="AY498" s="157" t="s">
        <v>264</v>
      </c>
    </row>
    <row r="499" spans="2:65" s="1" customFormat="1" ht="16.5" customHeight="1">
      <c r="B499" s="136"/>
      <c r="C499" s="137" t="s">
        <v>786</v>
      </c>
      <c r="D499" s="137" t="s">
        <v>266</v>
      </c>
      <c r="E499" s="138" t="s">
        <v>2308</v>
      </c>
      <c r="F499" s="139" t="s">
        <v>2309</v>
      </c>
      <c r="G499" s="140" t="s">
        <v>434</v>
      </c>
      <c r="H499" s="141">
        <v>10</v>
      </c>
      <c r="I499" s="142"/>
      <c r="J499" s="143">
        <f>ROUND(I499*H499,2)</f>
        <v>0</v>
      </c>
      <c r="K499" s="139" t="s">
        <v>270</v>
      </c>
      <c r="L499" s="32"/>
      <c r="M499" s="144" t="s">
        <v>1</v>
      </c>
      <c r="N499" s="145" t="s">
        <v>42</v>
      </c>
      <c r="P499" s="146">
        <f>O499*H499</f>
        <v>0</v>
      </c>
      <c r="Q499" s="146">
        <v>1.2800000000000001E-3</v>
      </c>
      <c r="R499" s="146">
        <f>Q499*H499</f>
        <v>1.2800000000000001E-2</v>
      </c>
      <c r="S499" s="146">
        <v>0</v>
      </c>
      <c r="T499" s="147">
        <f>S499*H499</f>
        <v>0</v>
      </c>
      <c r="AR499" s="148" t="s">
        <v>366</v>
      </c>
      <c r="AT499" s="148" t="s">
        <v>266</v>
      </c>
      <c r="AU499" s="148" t="s">
        <v>89</v>
      </c>
      <c r="AY499" s="17" t="s">
        <v>264</v>
      </c>
      <c r="BE499" s="149">
        <f>IF(N499="základní",J499,0)</f>
        <v>0</v>
      </c>
      <c r="BF499" s="149">
        <f>IF(N499="snížená",J499,0)</f>
        <v>0</v>
      </c>
      <c r="BG499" s="149">
        <f>IF(N499="zákl. přenesená",J499,0)</f>
        <v>0</v>
      </c>
      <c r="BH499" s="149">
        <f>IF(N499="sníž. přenesená",J499,0)</f>
        <v>0</v>
      </c>
      <c r="BI499" s="149">
        <f>IF(N499="nulová",J499,0)</f>
        <v>0</v>
      </c>
      <c r="BJ499" s="17" t="s">
        <v>89</v>
      </c>
      <c r="BK499" s="149">
        <f>ROUND(I499*H499,2)</f>
        <v>0</v>
      </c>
      <c r="BL499" s="17" t="s">
        <v>366</v>
      </c>
      <c r="BM499" s="148" t="s">
        <v>3273</v>
      </c>
    </row>
    <row r="500" spans="2:65" s="1" customFormat="1" ht="11.25">
      <c r="B500" s="32"/>
      <c r="D500" s="150" t="s">
        <v>273</v>
      </c>
      <c r="F500" s="151" t="s">
        <v>2311</v>
      </c>
      <c r="I500" s="152"/>
      <c r="L500" s="32"/>
      <c r="M500" s="153"/>
      <c r="T500" s="56"/>
      <c r="AT500" s="17" t="s">
        <v>273</v>
      </c>
      <c r="AU500" s="17" t="s">
        <v>89</v>
      </c>
    </row>
    <row r="501" spans="2:65" s="1" customFormat="1" ht="19.5">
      <c r="B501" s="32"/>
      <c r="D501" s="154" t="s">
        <v>275</v>
      </c>
      <c r="F501" s="155" t="s">
        <v>2312</v>
      </c>
      <c r="I501" s="152"/>
      <c r="L501" s="32"/>
      <c r="M501" s="153"/>
      <c r="T501" s="56"/>
      <c r="AT501" s="17" t="s">
        <v>275</v>
      </c>
      <c r="AU501" s="17" t="s">
        <v>89</v>
      </c>
    </row>
    <row r="502" spans="2:65" s="12" customFormat="1" ht="11.25">
      <c r="B502" s="156"/>
      <c r="D502" s="154" t="s">
        <v>277</v>
      </c>
      <c r="E502" s="157" t="s">
        <v>1</v>
      </c>
      <c r="F502" s="158" t="s">
        <v>328</v>
      </c>
      <c r="H502" s="159">
        <v>10</v>
      </c>
      <c r="I502" s="160"/>
      <c r="L502" s="156"/>
      <c r="M502" s="161"/>
      <c r="T502" s="162"/>
      <c r="AT502" s="157" t="s">
        <v>277</v>
      </c>
      <c r="AU502" s="157" t="s">
        <v>89</v>
      </c>
      <c r="AV502" s="12" t="s">
        <v>89</v>
      </c>
      <c r="AW502" s="12" t="s">
        <v>32</v>
      </c>
      <c r="AX502" s="12" t="s">
        <v>83</v>
      </c>
      <c r="AY502" s="157" t="s">
        <v>264</v>
      </c>
    </row>
    <row r="503" spans="2:65" s="1" customFormat="1" ht="16.5" customHeight="1">
      <c r="B503" s="136"/>
      <c r="C503" s="137" t="s">
        <v>791</v>
      </c>
      <c r="D503" s="137" t="s">
        <v>266</v>
      </c>
      <c r="E503" s="138" t="s">
        <v>2313</v>
      </c>
      <c r="F503" s="139" t="s">
        <v>2314</v>
      </c>
      <c r="G503" s="140" t="s">
        <v>1862</v>
      </c>
      <c r="H503" s="141">
        <v>1</v>
      </c>
      <c r="I503" s="142"/>
      <c r="J503" s="143">
        <f>ROUND(I503*H503,2)</f>
        <v>0</v>
      </c>
      <c r="K503" s="139" t="s">
        <v>1</v>
      </c>
      <c r="L503" s="32"/>
      <c r="M503" s="144" t="s">
        <v>1</v>
      </c>
      <c r="N503" s="145" t="s">
        <v>42</v>
      </c>
      <c r="P503" s="146">
        <f>O503*H503</f>
        <v>0</v>
      </c>
      <c r="Q503" s="146">
        <v>0.15557000000000001</v>
      </c>
      <c r="R503" s="146">
        <f>Q503*H503</f>
        <v>0.15557000000000001</v>
      </c>
      <c r="S503" s="146">
        <v>0</v>
      </c>
      <c r="T503" s="147">
        <f>S503*H503</f>
        <v>0</v>
      </c>
      <c r="AR503" s="148" t="s">
        <v>366</v>
      </c>
      <c r="AT503" s="148" t="s">
        <v>266</v>
      </c>
      <c r="AU503" s="148" t="s">
        <v>89</v>
      </c>
      <c r="AY503" s="17" t="s">
        <v>264</v>
      </c>
      <c r="BE503" s="149">
        <f>IF(N503="základní",J503,0)</f>
        <v>0</v>
      </c>
      <c r="BF503" s="149">
        <f>IF(N503="snížená",J503,0)</f>
        <v>0</v>
      </c>
      <c r="BG503" s="149">
        <f>IF(N503="zákl. přenesená",J503,0)</f>
        <v>0</v>
      </c>
      <c r="BH503" s="149">
        <f>IF(N503="sníž. přenesená",J503,0)</f>
        <v>0</v>
      </c>
      <c r="BI503" s="149">
        <f>IF(N503="nulová",J503,0)</f>
        <v>0</v>
      </c>
      <c r="BJ503" s="17" t="s">
        <v>89</v>
      </c>
      <c r="BK503" s="149">
        <f>ROUND(I503*H503,2)</f>
        <v>0</v>
      </c>
      <c r="BL503" s="17" t="s">
        <v>366</v>
      </c>
      <c r="BM503" s="148" t="s">
        <v>3274</v>
      </c>
    </row>
    <row r="504" spans="2:65" s="1" customFormat="1" ht="273">
      <c r="B504" s="32"/>
      <c r="D504" s="154" t="s">
        <v>275</v>
      </c>
      <c r="F504" s="155" t="s">
        <v>2316</v>
      </c>
      <c r="I504" s="152"/>
      <c r="L504" s="32"/>
      <c r="M504" s="153"/>
      <c r="T504" s="56"/>
      <c r="AT504" s="17" t="s">
        <v>275</v>
      </c>
      <c r="AU504" s="17" t="s">
        <v>89</v>
      </c>
    </row>
    <row r="505" spans="2:65" s="12" customFormat="1" ht="11.25">
      <c r="B505" s="156"/>
      <c r="D505" s="154" t="s">
        <v>277</v>
      </c>
      <c r="E505" s="157" t="s">
        <v>1</v>
      </c>
      <c r="F505" s="158" t="s">
        <v>83</v>
      </c>
      <c r="H505" s="159">
        <v>1</v>
      </c>
      <c r="I505" s="160"/>
      <c r="L505" s="156"/>
      <c r="M505" s="161"/>
      <c r="T505" s="162"/>
      <c r="AT505" s="157" t="s">
        <v>277</v>
      </c>
      <c r="AU505" s="157" t="s">
        <v>89</v>
      </c>
      <c r="AV505" s="12" t="s">
        <v>89</v>
      </c>
      <c r="AW505" s="12" t="s">
        <v>32</v>
      </c>
      <c r="AX505" s="12" t="s">
        <v>83</v>
      </c>
      <c r="AY505" s="157" t="s">
        <v>264</v>
      </c>
    </row>
    <row r="506" spans="2:65" s="1" customFormat="1" ht="16.5" customHeight="1">
      <c r="B506" s="136"/>
      <c r="C506" s="137" t="s">
        <v>796</v>
      </c>
      <c r="D506" s="137" t="s">
        <v>266</v>
      </c>
      <c r="E506" s="138" t="s">
        <v>2321</v>
      </c>
      <c r="F506" s="139" t="s">
        <v>2322</v>
      </c>
      <c r="G506" s="140" t="s">
        <v>319</v>
      </c>
      <c r="H506" s="141">
        <v>0.57299999999999995</v>
      </c>
      <c r="I506" s="142"/>
      <c r="J506" s="143">
        <f>ROUND(I506*H506,2)</f>
        <v>0</v>
      </c>
      <c r="K506" s="139" t="s">
        <v>270</v>
      </c>
      <c r="L506" s="32"/>
      <c r="M506" s="144" t="s">
        <v>1</v>
      </c>
      <c r="N506" s="145" t="s">
        <v>42</v>
      </c>
      <c r="P506" s="146">
        <f>O506*H506</f>
        <v>0</v>
      </c>
      <c r="Q506" s="146">
        <v>0</v>
      </c>
      <c r="R506" s="146">
        <f>Q506*H506</f>
        <v>0</v>
      </c>
      <c r="S506" s="146">
        <v>0</v>
      </c>
      <c r="T506" s="147">
        <f>S506*H506</f>
        <v>0</v>
      </c>
      <c r="AR506" s="148" t="s">
        <v>366</v>
      </c>
      <c r="AT506" s="148" t="s">
        <v>266</v>
      </c>
      <c r="AU506" s="148" t="s">
        <v>89</v>
      </c>
      <c r="AY506" s="17" t="s">
        <v>264</v>
      </c>
      <c r="BE506" s="149">
        <f>IF(N506="základní",J506,0)</f>
        <v>0</v>
      </c>
      <c r="BF506" s="149">
        <f>IF(N506="snížená",J506,0)</f>
        <v>0</v>
      </c>
      <c r="BG506" s="149">
        <f>IF(N506="zákl. přenesená",J506,0)</f>
        <v>0</v>
      </c>
      <c r="BH506" s="149">
        <f>IF(N506="sníž. přenesená",J506,0)</f>
        <v>0</v>
      </c>
      <c r="BI506" s="149">
        <f>IF(N506="nulová",J506,0)</f>
        <v>0</v>
      </c>
      <c r="BJ506" s="17" t="s">
        <v>89</v>
      </c>
      <c r="BK506" s="149">
        <f>ROUND(I506*H506,2)</f>
        <v>0</v>
      </c>
      <c r="BL506" s="17" t="s">
        <v>366</v>
      </c>
      <c r="BM506" s="148" t="s">
        <v>3275</v>
      </c>
    </row>
    <row r="507" spans="2:65" s="1" customFormat="1" ht="11.25">
      <c r="B507" s="32"/>
      <c r="D507" s="150" t="s">
        <v>273</v>
      </c>
      <c r="F507" s="151" t="s">
        <v>2324</v>
      </c>
      <c r="I507" s="152"/>
      <c r="L507" s="32"/>
      <c r="M507" s="153"/>
      <c r="T507" s="56"/>
      <c r="AT507" s="17" t="s">
        <v>273</v>
      </c>
      <c r="AU507" s="17" t="s">
        <v>89</v>
      </c>
    </row>
    <row r="508" spans="2:65" s="11" customFormat="1" ht="22.9" customHeight="1">
      <c r="B508" s="124"/>
      <c r="D508" s="125" t="s">
        <v>75</v>
      </c>
      <c r="E508" s="134" t="s">
        <v>2325</v>
      </c>
      <c r="F508" s="134" t="s">
        <v>2326</v>
      </c>
      <c r="I508" s="127"/>
      <c r="J508" s="135">
        <f>BK508</f>
        <v>0</v>
      </c>
      <c r="L508" s="124"/>
      <c r="M508" s="129"/>
      <c r="P508" s="130">
        <f>SUM(P509:P531)</f>
        <v>0</v>
      </c>
      <c r="R508" s="130">
        <f>SUM(R509:R531)</f>
        <v>0.13700000000000001</v>
      </c>
      <c r="T508" s="131">
        <f>SUM(T509:T531)</f>
        <v>0</v>
      </c>
      <c r="AR508" s="125" t="s">
        <v>89</v>
      </c>
      <c r="AT508" s="132" t="s">
        <v>75</v>
      </c>
      <c r="AU508" s="132" t="s">
        <v>83</v>
      </c>
      <c r="AY508" s="125" t="s">
        <v>264</v>
      </c>
      <c r="BK508" s="133">
        <f>SUM(BK509:BK531)</f>
        <v>0</v>
      </c>
    </row>
    <row r="509" spans="2:65" s="1" customFormat="1" ht="16.5" customHeight="1">
      <c r="B509" s="136"/>
      <c r="C509" s="137" t="s">
        <v>802</v>
      </c>
      <c r="D509" s="137" t="s">
        <v>266</v>
      </c>
      <c r="E509" s="138" t="s">
        <v>2327</v>
      </c>
      <c r="F509" s="139" t="s">
        <v>2328</v>
      </c>
      <c r="G509" s="140" t="s">
        <v>1862</v>
      </c>
      <c r="H509" s="141">
        <v>3</v>
      </c>
      <c r="I509" s="142"/>
      <c r="J509" s="143">
        <f>ROUND(I509*H509,2)</f>
        <v>0</v>
      </c>
      <c r="K509" s="139" t="s">
        <v>270</v>
      </c>
      <c r="L509" s="32"/>
      <c r="M509" s="144" t="s">
        <v>1</v>
      </c>
      <c r="N509" s="145" t="s">
        <v>42</v>
      </c>
      <c r="P509" s="146">
        <f>O509*H509</f>
        <v>0</v>
      </c>
      <c r="Q509" s="146">
        <v>1.17E-2</v>
      </c>
      <c r="R509" s="146">
        <f>Q509*H509</f>
        <v>3.5099999999999999E-2</v>
      </c>
      <c r="S509" s="146">
        <v>0</v>
      </c>
      <c r="T509" s="147">
        <f>S509*H509</f>
        <v>0</v>
      </c>
      <c r="AR509" s="148" t="s">
        <v>366</v>
      </c>
      <c r="AT509" s="148" t="s">
        <v>266</v>
      </c>
      <c r="AU509" s="148" t="s">
        <v>89</v>
      </c>
      <c r="AY509" s="17" t="s">
        <v>264</v>
      </c>
      <c r="BE509" s="149">
        <f>IF(N509="základní",J509,0)</f>
        <v>0</v>
      </c>
      <c r="BF509" s="149">
        <f>IF(N509="snížená",J509,0)</f>
        <v>0</v>
      </c>
      <c r="BG509" s="149">
        <f>IF(N509="zákl. přenesená",J509,0)</f>
        <v>0</v>
      </c>
      <c r="BH509" s="149">
        <f>IF(N509="sníž. přenesená",J509,0)</f>
        <v>0</v>
      </c>
      <c r="BI509" s="149">
        <f>IF(N509="nulová",J509,0)</f>
        <v>0</v>
      </c>
      <c r="BJ509" s="17" t="s">
        <v>89</v>
      </c>
      <c r="BK509" s="149">
        <f>ROUND(I509*H509,2)</f>
        <v>0</v>
      </c>
      <c r="BL509" s="17" t="s">
        <v>366</v>
      </c>
      <c r="BM509" s="148" t="s">
        <v>3276</v>
      </c>
    </row>
    <row r="510" spans="2:65" s="1" customFormat="1" ht="11.25">
      <c r="B510" s="32"/>
      <c r="D510" s="150" t="s">
        <v>273</v>
      </c>
      <c r="F510" s="151" t="s">
        <v>2330</v>
      </c>
      <c r="I510" s="152"/>
      <c r="L510" s="32"/>
      <c r="M510" s="153"/>
      <c r="T510" s="56"/>
      <c r="AT510" s="17" t="s">
        <v>273</v>
      </c>
      <c r="AU510" s="17" t="s">
        <v>89</v>
      </c>
    </row>
    <row r="511" spans="2:65" s="1" customFormat="1" ht="19.5">
      <c r="B511" s="32"/>
      <c r="D511" s="154" t="s">
        <v>275</v>
      </c>
      <c r="F511" s="155" t="s">
        <v>2089</v>
      </c>
      <c r="I511" s="152"/>
      <c r="L511" s="32"/>
      <c r="M511" s="153"/>
      <c r="T511" s="56"/>
      <c r="AT511" s="17" t="s">
        <v>275</v>
      </c>
      <c r="AU511" s="17" t="s">
        <v>89</v>
      </c>
    </row>
    <row r="512" spans="2:65" s="14" customFormat="1" ht="11.25">
      <c r="B512" s="170"/>
      <c r="D512" s="154" t="s">
        <v>277</v>
      </c>
      <c r="E512" s="171" t="s">
        <v>1</v>
      </c>
      <c r="F512" s="172" t="s">
        <v>2236</v>
      </c>
      <c r="H512" s="171" t="s">
        <v>1</v>
      </c>
      <c r="I512" s="173"/>
      <c r="L512" s="170"/>
      <c r="M512" s="174"/>
      <c r="T512" s="175"/>
      <c r="AT512" s="171" t="s">
        <v>277</v>
      </c>
      <c r="AU512" s="171" t="s">
        <v>89</v>
      </c>
      <c r="AV512" s="14" t="s">
        <v>83</v>
      </c>
      <c r="AW512" s="14" t="s">
        <v>32</v>
      </c>
      <c r="AX512" s="14" t="s">
        <v>76</v>
      </c>
      <c r="AY512" s="171" t="s">
        <v>264</v>
      </c>
    </row>
    <row r="513" spans="2:65" s="12" customFormat="1" ht="11.25">
      <c r="B513" s="156"/>
      <c r="D513" s="154" t="s">
        <v>277</v>
      </c>
      <c r="E513" s="157" t="s">
        <v>1</v>
      </c>
      <c r="F513" s="158" t="s">
        <v>89</v>
      </c>
      <c r="H513" s="159">
        <v>2</v>
      </c>
      <c r="I513" s="160"/>
      <c r="L513" s="156"/>
      <c r="M513" s="161"/>
      <c r="T513" s="162"/>
      <c r="AT513" s="157" t="s">
        <v>277</v>
      </c>
      <c r="AU513" s="157" t="s">
        <v>89</v>
      </c>
      <c r="AV513" s="12" t="s">
        <v>89</v>
      </c>
      <c r="AW513" s="12" t="s">
        <v>32</v>
      </c>
      <c r="AX513" s="12" t="s">
        <v>76</v>
      </c>
      <c r="AY513" s="157" t="s">
        <v>264</v>
      </c>
    </row>
    <row r="514" spans="2:65" s="14" customFormat="1" ht="11.25">
      <c r="B514" s="170"/>
      <c r="D514" s="154" t="s">
        <v>277</v>
      </c>
      <c r="E514" s="171" t="s">
        <v>1</v>
      </c>
      <c r="F514" s="172" t="s">
        <v>2084</v>
      </c>
      <c r="H514" s="171" t="s">
        <v>1</v>
      </c>
      <c r="I514" s="173"/>
      <c r="L514" s="170"/>
      <c r="M514" s="174"/>
      <c r="T514" s="175"/>
      <c r="AT514" s="171" t="s">
        <v>277</v>
      </c>
      <c r="AU514" s="171" t="s">
        <v>89</v>
      </c>
      <c r="AV514" s="14" t="s">
        <v>83</v>
      </c>
      <c r="AW514" s="14" t="s">
        <v>32</v>
      </c>
      <c r="AX514" s="14" t="s">
        <v>76</v>
      </c>
      <c r="AY514" s="171" t="s">
        <v>264</v>
      </c>
    </row>
    <row r="515" spans="2:65" s="12" customFormat="1" ht="11.25">
      <c r="B515" s="156"/>
      <c r="D515" s="154" t="s">
        <v>277</v>
      </c>
      <c r="E515" s="157" t="s">
        <v>1</v>
      </c>
      <c r="F515" s="158" t="s">
        <v>83</v>
      </c>
      <c r="H515" s="159">
        <v>1</v>
      </c>
      <c r="I515" s="160"/>
      <c r="L515" s="156"/>
      <c r="M515" s="161"/>
      <c r="T515" s="162"/>
      <c r="AT515" s="157" t="s">
        <v>277</v>
      </c>
      <c r="AU515" s="157" t="s">
        <v>89</v>
      </c>
      <c r="AV515" s="12" t="s">
        <v>89</v>
      </c>
      <c r="AW515" s="12" t="s">
        <v>32</v>
      </c>
      <c r="AX515" s="12" t="s">
        <v>76</v>
      </c>
      <c r="AY515" s="157" t="s">
        <v>264</v>
      </c>
    </row>
    <row r="516" spans="2:65" s="13" customFormat="1" ht="11.25">
      <c r="B516" s="163"/>
      <c r="D516" s="154" t="s">
        <v>277</v>
      </c>
      <c r="E516" s="164" t="s">
        <v>1</v>
      </c>
      <c r="F516" s="165" t="s">
        <v>279</v>
      </c>
      <c r="H516" s="166">
        <v>3</v>
      </c>
      <c r="I516" s="167"/>
      <c r="L516" s="163"/>
      <c r="M516" s="168"/>
      <c r="T516" s="169"/>
      <c r="AT516" s="164" t="s">
        <v>277</v>
      </c>
      <c r="AU516" s="164" t="s">
        <v>89</v>
      </c>
      <c r="AV516" s="13" t="s">
        <v>271</v>
      </c>
      <c r="AW516" s="13" t="s">
        <v>32</v>
      </c>
      <c r="AX516" s="13" t="s">
        <v>83</v>
      </c>
      <c r="AY516" s="164" t="s">
        <v>264</v>
      </c>
    </row>
    <row r="517" spans="2:65" s="1" customFormat="1" ht="21.75" customHeight="1">
      <c r="B517" s="136"/>
      <c r="C517" s="137" t="s">
        <v>807</v>
      </c>
      <c r="D517" s="137" t="s">
        <v>266</v>
      </c>
      <c r="E517" s="138" t="s">
        <v>2331</v>
      </c>
      <c r="F517" s="139" t="s">
        <v>2332</v>
      </c>
      <c r="G517" s="140" t="s">
        <v>1862</v>
      </c>
      <c r="H517" s="141">
        <v>4</v>
      </c>
      <c r="I517" s="142"/>
      <c r="J517" s="143">
        <f>ROUND(I517*H517,2)</f>
        <v>0</v>
      </c>
      <c r="K517" s="139" t="s">
        <v>270</v>
      </c>
      <c r="L517" s="32"/>
      <c r="M517" s="144" t="s">
        <v>1</v>
      </c>
      <c r="N517" s="145" t="s">
        <v>42</v>
      </c>
      <c r="P517" s="146">
        <f>O517*H517</f>
        <v>0</v>
      </c>
      <c r="Q517" s="146">
        <v>1.6650000000000002E-2</v>
      </c>
      <c r="R517" s="146">
        <f>Q517*H517</f>
        <v>6.6600000000000006E-2</v>
      </c>
      <c r="S517" s="146">
        <v>0</v>
      </c>
      <c r="T517" s="147">
        <f>S517*H517</f>
        <v>0</v>
      </c>
      <c r="AR517" s="148" t="s">
        <v>366</v>
      </c>
      <c r="AT517" s="148" t="s">
        <v>266</v>
      </c>
      <c r="AU517" s="148" t="s">
        <v>89</v>
      </c>
      <c r="AY517" s="17" t="s">
        <v>264</v>
      </c>
      <c r="BE517" s="149">
        <f>IF(N517="základní",J517,0)</f>
        <v>0</v>
      </c>
      <c r="BF517" s="149">
        <f>IF(N517="snížená",J517,0)</f>
        <v>0</v>
      </c>
      <c r="BG517" s="149">
        <f>IF(N517="zákl. přenesená",J517,0)</f>
        <v>0</v>
      </c>
      <c r="BH517" s="149">
        <f>IF(N517="sníž. přenesená",J517,0)</f>
        <v>0</v>
      </c>
      <c r="BI517" s="149">
        <f>IF(N517="nulová",J517,0)</f>
        <v>0</v>
      </c>
      <c r="BJ517" s="17" t="s">
        <v>89</v>
      </c>
      <c r="BK517" s="149">
        <f>ROUND(I517*H517,2)</f>
        <v>0</v>
      </c>
      <c r="BL517" s="17" t="s">
        <v>366</v>
      </c>
      <c r="BM517" s="148" t="s">
        <v>3277</v>
      </c>
    </row>
    <row r="518" spans="2:65" s="1" customFormat="1" ht="11.25">
      <c r="B518" s="32"/>
      <c r="D518" s="150" t="s">
        <v>273</v>
      </c>
      <c r="F518" s="151" t="s">
        <v>2334</v>
      </c>
      <c r="I518" s="152"/>
      <c r="L518" s="32"/>
      <c r="M518" s="153"/>
      <c r="T518" s="56"/>
      <c r="AT518" s="17" t="s">
        <v>273</v>
      </c>
      <c r="AU518" s="17" t="s">
        <v>89</v>
      </c>
    </row>
    <row r="519" spans="2:65" s="1" customFormat="1" ht="29.25">
      <c r="B519" s="32"/>
      <c r="D519" s="154" t="s">
        <v>275</v>
      </c>
      <c r="F519" s="155" t="s">
        <v>2335</v>
      </c>
      <c r="I519" s="152"/>
      <c r="L519" s="32"/>
      <c r="M519" s="153"/>
      <c r="T519" s="56"/>
      <c r="AT519" s="17" t="s">
        <v>275</v>
      </c>
      <c r="AU519" s="17" t="s">
        <v>89</v>
      </c>
    </row>
    <row r="520" spans="2:65" s="14" customFormat="1" ht="11.25">
      <c r="B520" s="170"/>
      <c r="D520" s="154" t="s">
        <v>277</v>
      </c>
      <c r="E520" s="171" t="s">
        <v>1</v>
      </c>
      <c r="F520" s="172" t="s">
        <v>2235</v>
      </c>
      <c r="H520" s="171" t="s">
        <v>1</v>
      </c>
      <c r="I520" s="173"/>
      <c r="L520" s="170"/>
      <c r="M520" s="174"/>
      <c r="T520" s="175"/>
      <c r="AT520" s="171" t="s">
        <v>277</v>
      </c>
      <c r="AU520" s="171" t="s">
        <v>89</v>
      </c>
      <c r="AV520" s="14" t="s">
        <v>83</v>
      </c>
      <c r="AW520" s="14" t="s">
        <v>32</v>
      </c>
      <c r="AX520" s="14" t="s">
        <v>76</v>
      </c>
      <c r="AY520" s="171" t="s">
        <v>264</v>
      </c>
    </row>
    <row r="521" spans="2:65" s="12" customFormat="1" ht="11.25">
      <c r="B521" s="156"/>
      <c r="D521" s="154" t="s">
        <v>277</v>
      </c>
      <c r="E521" s="157" t="s">
        <v>1</v>
      </c>
      <c r="F521" s="158" t="s">
        <v>96</v>
      </c>
      <c r="H521" s="159">
        <v>3</v>
      </c>
      <c r="I521" s="160"/>
      <c r="L521" s="156"/>
      <c r="M521" s="161"/>
      <c r="T521" s="162"/>
      <c r="AT521" s="157" t="s">
        <v>277</v>
      </c>
      <c r="AU521" s="157" t="s">
        <v>89</v>
      </c>
      <c r="AV521" s="12" t="s">
        <v>89</v>
      </c>
      <c r="AW521" s="12" t="s">
        <v>32</v>
      </c>
      <c r="AX521" s="12" t="s">
        <v>76</v>
      </c>
      <c r="AY521" s="157" t="s">
        <v>264</v>
      </c>
    </row>
    <row r="522" spans="2:65" s="14" customFormat="1" ht="11.25">
      <c r="B522" s="170"/>
      <c r="D522" s="154" t="s">
        <v>277</v>
      </c>
      <c r="E522" s="171" t="s">
        <v>1</v>
      </c>
      <c r="F522" s="172" t="s">
        <v>2275</v>
      </c>
      <c r="H522" s="171" t="s">
        <v>1</v>
      </c>
      <c r="I522" s="173"/>
      <c r="L522" s="170"/>
      <c r="M522" s="174"/>
      <c r="T522" s="175"/>
      <c r="AT522" s="171" t="s">
        <v>277</v>
      </c>
      <c r="AU522" s="171" t="s">
        <v>89</v>
      </c>
      <c r="AV522" s="14" t="s">
        <v>83</v>
      </c>
      <c r="AW522" s="14" t="s">
        <v>32</v>
      </c>
      <c r="AX522" s="14" t="s">
        <v>76</v>
      </c>
      <c r="AY522" s="171" t="s">
        <v>264</v>
      </c>
    </row>
    <row r="523" spans="2:65" s="12" customFormat="1" ht="11.25">
      <c r="B523" s="156"/>
      <c r="D523" s="154" t="s">
        <v>277</v>
      </c>
      <c r="E523" s="157" t="s">
        <v>1</v>
      </c>
      <c r="F523" s="158" t="s">
        <v>83</v>
      </c>
      <c r="H523" s="159">
        <v>1</v>
      </c>
      <c r="I523" s="160"/>
      <c r="L523" s="156"/>
      <c r="M523" s="161"/>
      <c r="T523" s="162"/>
      <c r="AT523" s="157" t="s">
        <v>277</v>
      </c>
      <c r="AU523" s="157" t="s">
        <v>89</v>
      </c>
      <c r="AV523" s="12" t="s">
        <v>89</v>
      </c>
      <c r="AW523" s="12" t="s">
        <v>32</v>
      </c>
      <c r="AX523" s="12" t="s">
        <v>76</v>
      </c>
      <c r="AY523" s="157" t="s">
        <v>264</v>
      </c>
    </row>
    <row r="524" spans="2:65" s="13" customFormat="1" ht="11.25">
      <c r="B524" s="163"/>
      <c r="D524" s="154" t="s">
        <v>277</v>
      </c>
      <c r="E524" s="164" t="s">
        <v>1</v>
      </c>
      <c r="F524" s="165" t="s">
        <v>279</v>
      </c>
      <c r="H524" s="166">
        <v>4</v>
      </c>
      <c r="I524" s="167"/>
      <c r="L524" s="163"/>
      <c r="M524" s="168"/>
      <c r="T524" s="169"/>
      <c r="AT524" s="164" t="s">
        <v>277</v>
      </c>
      <c r="AU524" s="164" t="s">
        <v>89</v>
      </c>
      <c r="AV524" s="13" t="s">
        <v>271</v>
      </c>
      <c r="AW524" s="13" t="s">
        <v>32</v>
      </c>
      <c r="AX524" s="13" t="s">
        <v>83</v>
      </c>
      <c r="AY524" s="164" t="s">
        <v>264</v>
      </c>
    </row>
    <row r="525" spans="2:65" s="1" customFormat="1" ht="21.75" customHeight="1">
      <c r="B525" s="136"/>
      <c r="C525" s="137" t="s">
        <v>812</v>
      </c>
      <c r="D525" s="137" t="s">
        <v>266</v>
      </c>
      <c r="E525" s="138" t="s">
        <v>2336</v>
      </c>
      <c r="F525" s="139" t="s">
        <v>2337</v>
      </c>
      <c r="G525" s="140" t="s">
        <v>1862</v>
      </c>
      <c r="H525" s="141">
        <v>2</v>
      </c>
      <c r="I525" s="142"/>
      <c r="J525" s="143">
        <f>ROUND(I525*H525,2)</f>
        <v>0</v>
      </c>
      <c r="K525" s="139" t="s">
        <v>270</v>
      </c>
      <c r="L525" s="32"/>
      <c r="M525" s="144" t="s">
        <v>1</v>
      </c>
      <c r="N525" s="145" t="s">
        <v>42</v>
      </c>
      <c r="P525" s="146">
        <f>O525*H525</f>
        <v>0</v>
      </c>
      <c r="Q525" s="146">
        <v>1.7649999999999999E-2</v>
      </c>
      <c r="R525" s="146">
        <f>Q525*H525</f>
        <v>3.5299999999999998E-2</v>
      </c>
      <c r="S525" s="146">
        <v>0</v>
      </c>
      <c r="T525" s="147">
        <f>S525*H525</f>
        <v>0</v>
      </c>
      <c r="AR525" s="148" t="s">
        <v>366</v>
      </c>
      <c r="AT525" s="148" t="s">
        <v>266</v>
      </c>
      <c r="AU525" s="148" t="s">
        <v>89</v>
      </c>
      <c r="AY525" s="17" t="s">
        <v>264</v>
      </c>
      <c r="BE525" s="149">
        <f>IF(N525="základní",J525,0)</f>
        <v>0</v>
      </c>
      <c r="BF525" s="149">
        <f>IF(N525="snížená",J525,0)</f>
        <v>0</v>
      </c>
      <c r="BG525" s="149">
        <f>IF(N525="zákl. přenesená",J525,0)</f>
        <v>0</v>
      </c>
      <c r="BH525" s="149">
        <f>IF(N525="sníž. přenesená",J525,0)</f>
        <v>0</v>
      </c>
      <c r="BI525" s="149">
        <f>IF(N525="nulová",J525,0)</f>
        <v>0</v>
      </c>
      <c r="BJ525" s="17" t="s">
        <v>89</v>
      </c>
      <c r="BK525" s="149">
        <f>ROUND(I525*H525,2)</f>
        <v>0</v>
      </c>
      <c r="BL525" s="17" t="s">
        <v>366</v>
      </c>
      <c r="BM525" s="148" t="s">
        <v>3278</v>
      </c>
    </row>
    <row r="526" spans="2:65" s="1" customFormat="1" ht="11.25">
      <c r="B526" s="32"/>
      <c r="D526" s="150" t="s">
        <v>273</v>
      </c>
      <c r="F526" s="151" t="s">
        <v>2339</v>
      </c>
      <c r="I526" s="152"/>
      <c r="L526" s="32"/>
      <c r="M526" s="153"/>
      <c r="T526" s="56"/>
      <c r="AT526" s="17" t="s">
        <v>273</v>
      </c>
      <c r="AU526" s="17" t="s">
        <v>89</v>
      </c>
    </row>
    <row r="527" spans="2:65" s="1" customFormat="1" ht="29.25">
      <c r="B527" s="32"/>
      <c r="D527" s="154" t="s">
        <v>275</v>
      </c>
      <c r="F527" s="155" t="s">
        <v>2335</v>
      </c>
      <c r="I527" s="152"/>
      <c r="L527" s="32"/>
      <c r="M527" s="153"/>
      <c r="T527" s="56"/>
      <c r="AT527" s="17" t="s">
        <v>275</v>
      </c>
      <c r="AU527" s="17" t="s">
        <v>89</v>
      </c>
    </row>
    <row r="528" spans="2:65" s="14" customFormat="1" ht="11.25">
      <c r="B528" s="170"/>
      <c r="D528" s="154" t="s">
        <v>277</v>
      </c>
      <c r="E528" s="171" t="s">
        <v>1</v>
      </c>
      <c r="F528" s="172" t="s">
        <v>2236</v>
      </c>
      <c r="H528" s="171" t="s">
        <v>1</v>
      </c>
      <c r="I528" s="173"/>
      <c r="L528" s="170"/>
      <c r="M528" s="174"/>
      <c r="T528" s="175"/>
      <c r="AT528" s="171" t="s">
        <v>277</v>
      </c>
      <c r="AU528" s="171" t="s">
        <v>89</v>
      </c>
      <c r="AV528" s="14" t="s">
        <v>83</v>
      </c>
      <c r="AW528" s="14" t="s">
        <v>32</v>
      </c>
      <c r="AX528" s="14" t="s">
        <v>76</v>
      </c>
      <c r="AY528" s="171" t="s">
        <v>264</v>
      </c>
    </row>
    <row r="529" spans="2:65" s="12" customFormat="1" ht="11.25">
      <c r="B529" s="156"/>
      <c r="D529" s="154" t="s">
        <v>277</v>
      </c>
      <c r="E529" s="157" t="s">
        <v>1</v>
      </c>
      <c r="F529" s="158" t="s">
        <v>89</v>
      </c>
      <c r="H529" s="159">
        <v>2</v>
      </c>
      <c r="I529" s="160"/>
      <c r="L529" s="156"/>
      <c r="M529" s="161"/>
      <c r="T529" s="162"/>
      <c r="AT529" s="157" t="s">
        <v>277</v>
      </c>
      <c r="AU529" s="157" t="s">
        <v>89</v>
      </c>
      <c r="AV529" s="12" t="s">
        <v>89</v>
      </c>
      <c r="AW529" s="12" t="s">
        <v>32</v>
      </c>
      <c r="AX529" s="12" t="s">
        <v>83</v>
      </c>
      <c r="AY529" s="157" t="s">
        <v>264</v>
      </c>
    </row>
    <row r="530" spans="2:65" s="1" customFormat="1" ht="16.5" customHeight="1">
      <c r="B530" s="136"/>
      <c r="C530" s="137" t="s">
        <v>817</v>
      </c>
      <c r="D530" s="137" t="s">
        <v>266</v>
      </c>
      <c r="E530" s="138" t="s">
        <v>2340</v>
      </c>
      <c r="F530" s="139" t="s">
        <v>2341</v>
      </c>
      <c r="G530" s="140" t="s">
        <v>319</v>
      </c>
      <c r="H530" s="141">
        <v>0.13700000000000001</v>
      </c>
      <c r="I530" s="142"/>
      <c r="J530" s="143">
        <f>ROUND(I530*H530,2)</f>
        <v>0</v>
      </c>
      <c r="K530" s="139" t="s">
        <v>270</v>
      </c>
      <c r="L530" s="32"/>
      <c r="M530" s="144" t="s">
        <v>1</v>
      </c>
      <c r="N530" s="145" t="s">
        <v>42</v>
      </c>
      <c r="P530" s="146">
        <f>O530*H530</f>
        <v>0</v>
      </c>
      <c r="Q530" s="146">
        <v>0</v>
      </c>
      <c r="R530" s="146">
        <f>Q530*H530</f>
        <v>0</v>
      </c>
      <c r="S530" s="146">
        <v>0</v>
      </c>
      <c r="T530" s="147">
        <f>S530*H530</f>
        <v>0</v>
      </c>
      <c r="AR530" s="148" t="s">
        <v>366</v>
      </c>
      <c r="AT530" s="148" t="s">
        <v>266</v>
      </c>
      <c r="AU530" s="148" t="s">
        <v>89</v>
      </c>
      <c r="AY530" s="17" t="s">
        <v>264</v>
      </c>
      <c r="BE530" s="149">
        <f>IF(N530="základní",J530,0)</f>
        <v>0</v>
      </c>
      <c r="BF530" s="149">
        <f>IF(N530="snížená",J530,0)</f>
        <v>0</v>
      </c>
      <c r="BG530" s="149">
        <f>IF(N530="zákl. přenesená",J530,0)</f>
        <v>0</v>
      </c>
      <c r="BH530" s="149">
        <f>IF(N530="sníž. přenesená",J530,0)</f>
        <v>0</v>
      </c>
      <c r="BI530" s="149">
        <f>IF(N530="nulová",J530,0)</f>
        <v>0</v>
      </c>
      <c r="BJ530" s="17" t="s">
        <v>89</v>
      </c>
      <c r="BK530" s="149">
        <f>ROUND(I530*H530,2)</f>
        <v>0</v>
      </c>
      <c r="BL530" s="17" t="s">
        <v>366</v>
      </c>
      <c r="BM530" s="148" t="s">
        <v>3279</v>
      </c>
    </row>
    <row r="531" spans="2:65" s="1" customFormat="1" ht="11.25">
      <c r="B531" s="32"/>
      <c r="D531" s="150" t="s">
        <v>273</v>
      </c>
      <c r="F531" s="151" t="s">
        <v>2343</v>
      </c>
      <c r="I531" s="152"/>
      <c r="L531" s="32"/>
      <c r="M531" s="153"/>
      <c r="T531" s="56"/>
      <c r="AT531" s="17" t="s">
        <v>273</v>
      </c>
      <c r="AU531" s="17" t="s">
        <v>89</v>
      </c>
    </row>
    <row r="532" spans="2:65" s="11" customFormat="1" ht="22.9" customHeight="1">
      <c r="B532" s="124"/>
      <c r="D532" s="125" t="s">
        <v>75</v>
      </c>
      <c r="E532" s="134" t="s">
        <v>2344</v>
      </c>
      <c r="F532" s="134" t="s">
        <v>2345</v>
      </c>
      <c r="I532" s="127"/>
      <c r="J532" s="135">
        <f>BK532</f>
        <v>0</v>
      </c>
      <c r="L532" s="124"/>
      <c r="M532" s="129"/>
      <c r="P532" s="130">
        <f>SUM(P533:P535)</f>
        <v>0</v>
      </c>
      <c r="R532" s="130">
        <f>SUM(R533:R535)</f>
        <v>1.8799999999999999E-3</v>
      </c>
      <c r="T532" s="131">
        <f>SUM(T533:T535)</f>
        <v>0</v>
      </c>
      <c r="AR532" s="125" t="s">
        <v>89</v>
      </c>
      <c r="AT532" s="132" t="s">
        <v>75</v>
      </c>
      <c r="AU532" s="132" t="s">
        <v>83</v>
      </c>
      <c r="AY532" s="125" t="s">
        <v>264</v>
      </c>
      <c r="BK532" s="133">
        <f>SUM(BK533:BK535)</f>
        <v>0</v>
      </c>
    </row>
    <row r="533" spans="2:65" s="1" customFormat="1" ht="21.75" customHeight="1">
      <c r="B533" s="136"/>
      <c r="C533" s="137" t="s">
        <v>822</v>
      </c>
      <c r="D533" s="137" t="s">
        <v>266</v>
      </c>
      <c r="E533" s="138" t="s">
        <v>2346</v>
      </c>
      <c r="F533" s="139" t="s">
        <v>2347</v>
      </c>
      <c r="G533" s="140" t="s">
        <v>1862</v>
      </c>
      <c r="H533" s="141">
        <v>1</v>
      </c>
      <c r="I533" s="142"/>
      <c r="J533" s="143">
        <f>ROUND(I533*H533,2)</f>
        <v>0</v>
      </c>
      <c r="K533" s="139" t="s">
        <v>270</v>
      </c>
      <c r="L533" s="32"/>
      <c r="M533" s="144" t="s">
        <v>1</v>
      </c>
      <c r="N533" s="145" t="s">
        <v>42</v>
      </c>
      <c r="P533" s="146">
        <f>O533*H533</f>
        <v>0</v>
      </c>
      <c r="Q533" s="146">
        <v>1.8799999999999999E-3</v>
      </c>
      <c r="R533" s="146">
        <f>Q533*H533</f>
        <v>1.8799999999999999E-3</v>
      </c>
      <c r="S533" s="146">
        <v>0</v>
      </c>
      <c r="T533" s="147">
        <f>S533*H533</f>
        <v>0</v>
      </c>
      <c r="AR533" s="148" t="s">
        <v>366</v>
      </c>
      <c r="AT533" s="148" t="s">
        <v>266</v>
      </c>
      <c r="AU533" s="148" t="s">
        <v>89</v>
      </c>
      <c r="AY533" s="17" t="s">
        <v>264</v>
      </c>
      <c r="BE533" s="149">
        <f>IF(N533="základní",J533,0)</f>
        <v>0</v>
      </c>
      <c r="BF533" s="149">
        <f>IF(N533="snížená",J533,0)</f>
        <v>0</v>
      </c>
      <c r="BG533" s="149">
        <f>IF(N533="zákl. přenesená",J533,0)</f>
        <v>0</v>
      </c>
      <c r="BH533" s="149">
        <f>IF(N533="sníž. přenesená",J533,0)</f>
        <v>0</v>
      </c>
      <c r="BI533" s="149">
        <f>IF(N533="nulová",J533,0)</f>
        <v>0</v>
      </c>
      <c r="BJ533" s="17" t="s">
        <v>89</v>
      </c>
      <c r="BK533" s="149">
        <f>ROUND(I533*H533,2)</f>
        <v>0</v>
      </c>
      <c r="BL533" s="17" t="s">
        <v>366</v>
      </c>
      <c r="BM533" s="148" t="s">
        <v>3280</v>
      </c>
    </row>
    <row r="534" spans="2:65" s="1" customFormat="1" ht="11.25">
      <c r="B534" s="32"/>
      <c r="D534" s="150" t="s">
        <v>273</v>
      </c>
      <c r="F534" s="151" t="s">
        <v>2349</v>
      </c>
      <c r="I534" s="152"/>
      <c r="L534" s="32"/>
      <c r="M534" s="153"/>
      <c r="T534" s="56"/>
      <c r="AT534" s="17" t="s">
        <v>273</v>
      </c>
      <c r="AU534" s="17" t="s">
        <v>89</v>
      </c>
    </row>
    <row r="535" spans="2:65" s="12" customFormat="1" ht="11.25">
      <c r="B535" s="156"/>
      <c r="D535" s="154" t="s">
        <v>277</v>
      </c>
      <c r="E535" s="157" t="s">
        <v>1</v>
      </c>
      <c r="F535" s="158" t="s">
        <v>83</v>
      </c>
      <c r="H535" s="159">
        <v>1</v>
      </c>
      <c r="I535" s="160"/>
      <c r="L535" s="156"/>
      <c r="M535" s="161"/>
      <c r="T535" s="162"/>
      <c r="AT535" s="157" t="s">
        <v>277</v>
      </c>
      <c r="AU535" s="157" t="s">
        <v>89</v>
      </c>
      <c r="AV535" s="12" t="s">
        <v>89</v>
      </c>
      <c r="AW535" s="12" t="s">
        <v>32</v>
      </c>
      <c r="AX535" s="12" t="s">
        <v>83</v>
      </c>
      <c r="AY535" s="157" t="s">
        <v>264</v>
      </c>
    </row>
    <row r="536" spans="2:65" s="11" customFormat="1" ht="22.9" customHeight="1">
      <c r="B536" s="124"/>
      <c r="D536" s="125" t="s">
        <v>75</v>
      </c>
      <c r="E536" s="134" t="s">
        <v>2350</v>
      </c>
      <c r="F536" s="134" t="s">
        <v>2351</v>
      </c>
      <c r="I536" s="127"/>
      <c r="J536" s="135">
        <f>BK536</f>
        <v>0</v>
      </c>
      <c r="L536" s="124"/>
      <c r="M536" s="129"/>
      <c r="P536" s="130">
        <f>SUM(P537:P542)</f>
        <v>0</v>
      </c>
      <c r="R536" s="130">
        <f>SUM(R537:R542)</f>
        <v>3.98E-3</v>
      </c>
      <c r="T536" s="131">
        <f>SUM(T537:T542)</f>
        <v>0</v>
      </c>
      <c r="AR536" s="125" t="s">
        <v>89</v>
      </c>
      <c r="AT536" s="132" t="s">
        <v>75</v>
      </c>
      <c r="AU536" s="132" t="s">
        <v>83</v>
      </c>
      <c r="AY536" s="125" t="s">
        <v>264</v>
      </c>
      <c r="BK536" s="133">
        <f>SUM(BK537:BK542)</f>
        <v>0</v>
      </c>
    </row>
    <row r="537" spans="2:65" s="1" customFormat="1" ht="16.5" customHeight="1">
      <c r="B537" s="136"/>
      <c r="C537" s="137" t="s">
        <v>827</v>
      </c>
      <c r="D537" s="137" t="s">
        <v>266</v>
      </c>
      <c r="E537" s="138" t="s">
        <v>2352</v>
      </c>
      <c r="F537" s="139" t="s">
        <v>2353</v>
      </c>
      <c r="G537" s="140" t="s">
        <v>434</v>
      </c>
      <c r="H537" s="141">
        <v>2</v>
      </c>
      <c r="I537" s="142"/>
      <c r="J537" s="143">
        <f>ROUND(I537*H537,2)</f>
        <v>0</v>
      </c>
      <c r="K537" s="139" t="s">
        <v>270</v>
      </c>
      <c r="L537" s="32"/>
      <c r="M537" s="144" t="s">
        <v>1</v>
      </c>
      <c r="N537" s="145" t="s">
        <v>42</v>
      </c>
      <c r="P537" s="146">
        <f>O537*H537</f>
        <v>0</v>
      </c>
      <c r="Q537" s="146">
        <v>5.1999999999999995E-4</v>
      </c>
      <c r="R537" s="146">
        <f>Q537*H537</f>
        <v>1.0399999999999999E-3</v>
      </c>
      <c r="S537" s="146">
        <v>0</v>
      </c>
      <c r="T537" s="147">
        <f>S537*H537</f>
        <v>0</v>
      </c>
      <c r="AR537" s="148" t="s">
        <v>366</v>
      </c>
      <c r="AT537" s="148" t="s">
        <v>266</v>
      </c>
      <c r="AU537" s="148" t="s">
        <v>89</v>
      </c>
      <c r="AY537" s="17" t="s">
        <v>264</v>
      </c>
      <c r="BE537" s="149">
        <f>IF(N537="základní",J537,0)</f>
        <v>0</v>
      </c>
      <c r="BF537" s="149">
        <f>IF(N537="snížená",J537,0)</f>
        <v>0</v>
      </c>
      <c r="BG537" s="149">
        <f>IF(N537="zákl. přenesená",J537,0)</f>
        <v>0</v>
      </c>
      <c r="BH537" s="149">
        <f>IF(N537="sníž. přenesená",J537,0)</f>
        <v>0</v>
      </c>
      <c r="BI537" s="149">
        <f>IF(N537="nulová",J537,0)</f>
        <v>0</v>
      </c>
      <c r="BJ537" s="17" t="s">
        <v>89</v>
      </c>
      <c r="BK537" s="149">
        <f>ROUND(I537*H537,2)</f>
        <v>0</v>
      </c>
      <c r="BL537" s="17" t="s">
        <v>366</v>
      </c>
      <c r="BM537" s="148" t="s">
        <v>3281</v>
      </c>
    </row>
    <row r="538" spans="2:65" s="1" customFormat="1" ht="11.25">
      <c r="B538" s="32"/>
      <c r="D538" s="150" t="s">
        <v>273</v>
      </c>
      <c r="F538" s="151" t="s">
        <v>2355</v>
      </c>
      <c r="I538" s="152"/>
      <c r="L538" s="32"/>
      <c r="M538" s="153"/>
      <c r="T538" s="56"/>
      <c r="AT538" s="17" t="s">
        <v>273</v>
      </c>
      <c r="AU538" s="17" t="s">
        <v>89</v>
      </c>
    </row>
    <row r="539" spans="2:65" s="12" customFormat="1" ht="11.25">
      <c r="B539" s="156"/>
      <c r="D539" s="154" t="s">
        <v>277</v>
      </c>
      <c r="E539" s="157" t="s">
        <v>1</v>
      </c>
      <c r="F539" s="158" t="s">
        <v>89</v>
      </c>
      <c r="H539" s="159">
        <v>2</v>
      </c>
      <c r="I539" s="160"/>
      <c r="L539" s="156"/>
      <c r="M539" s="161"/>
      <c r="T539" s="162"/>
      <c r="AT539" s="157" t="s">
        <v>277</v>
      </c>
      <c r="AU539" s="157" t="s">
        <v>89</v>
      </c>
      <c r="AV539" s="12" t="s">
        <v>89</v>
      </c>
      <c r="AW539" s="12" t="s">
        <v>32</v>
      </c>
      <c r="AX539" s="12" t="s">
        <v>83</v>
      </c>
      <c r="AY539" s="157" t="s">
        <v>264</v>
      </c>
    </row>
    <row r="540" spans="2:65" s="1" customFormat="1" ht="16.5" customHeight="1">
      <c r="B540" s="136"/>
      <c r="C540" s="137" t="s">
        <v>832</v>
      </c>
      <c r="D540" s="137" t="s">
        <v>266</v>
      </c>
      <c r="E540" s="138" t="s">
        <v>2356</v>
      </c>
      <c r="F540" s="139" t="s">
        <v>2357</v>
      </c>
      <c r="G540" s="140" t="s">
        <v>434</v>
      </c>
      <c r="H540" s="141">
        <v>2</v>
      </c>
      <c r="I540" s="142"/>
      <c r="J540" s="143">
        <f>ROUND(I540*H540,2)</f>
        <v>0</v>
      </c>
      <c r="K540" s="139" t="s">
        <v>270</v>
      </c>
      <c r="L540" s="32"/>
      <c r="M540" s="144" t="s">
        <v>1</v>
      </c>
      <c r="N540" s="145" t="s">
        <v>42</v>
      </c>
      <c r="P540" s="146">
        <f>O540*H540</f>
        <v>0</v>
      </c>
      <c r="Q540" s="146">
        <v>1.47E-3</v>
      </c>
      <c r="R540" s="146">
        <f>Q540*H540</f>
        <v>2.9399999999999999E-3</v>
      </c>
      <c r="S540" s="146">
        <v>0</v>
      </c>
      <c r="T540" s="147">
        <f>S540*H540</f>
        <v>0</v>
      </c>
      <c r="AR540" s="148" t="s">
        <v>366</v>
      </c>
      <c r="AT540" s="148" t="s">
        <v>266</v>
      </c>
      <c r="AU540" s="148" t="s">
        <v>89</v>
      </c>
      <c r="AY540" s="17" t="s">
        <v>264</v>
      </c>
      <c r="BE540" s="149">
        <f>IF(N540="základní",J540,0)</f>
        <v>0</v>
      </c>
      <c r="BF540" s="149">
        <f>IF(N540="snížená",J540,0)</f>
        <v>0</v>
      </c>
      <c r="BG540" s="149">
        <f>IF(N540="zákl. přenesená",J540,0)</f>
        <v>0</v>
      </c>
      <c r="BH540" s="149">
        <f>IF(N540="sníž. přenesená",J540,0)</f>
        <v>0</v>
      </c>
      <c r="BI540" s="149">
        <f>IF(N540="nulová",J540,0)</f>
        <v>0</v>
      </c>
      <c r="BJ540" s="17" t="s">
        <v>89</v>
      </c>
      <c r="BK540" s="149">
        <f>ROUND(I540*H540,2)</f>
        <v>0</v>
      </c>
      <c r="BL540" s="17" t="s">
        <v>366</v>
      </c>
      <c r="BM540" s="148" t="s">
        <v>3282</v>
      </c>
    </row>
    <row r="541" spans="2:65" s="1" customFormat="1" ht="11.25">
      <c r="B541" s="32"/>
      <c r="D541" s="150" t="s">
        <v>273</v>
      </c>
      <c r="F541" s="151" t="s">
        <v>2359</v>
      </c>
      <c r="I541" s="152"/>
      <c r="L541" s="32"/>
      <c r="M541" s="153"/>
      <c r="T541" s="56"/>
      <c r="AT541" s="17" t="s">
        <v>273</v>
      </c>
      <c r="AU541" s="17" t="s">
        <v>89</v>
      </c>
    </row>
    <row r="542" spans="2:65" s="12" customFormat="1" ht="11.25">
      <c r="B542" s="156"/>
      <c r="D542" s="154" t="s">
        <v>277</v>
      </c>
      <c r="E542" s="157" t="s">
        <v>1</v>
      </c>
      <c r="F542" s="158" t="s">
        <v>89</v>
      </c>
      <c r="H542" s="159">
        <v>2</v>
      </c>
      <c r="I542" s="160"/>
      <c r="L542" s="156"/>
      <c r="M542" s="161"/>
      <c r="T542" s="162"/>
      <c r="AT542" s="157" t="s">
        <v>277</v>
      </c>
      <c r="AU542" s="157" t="s">
        <v>89</v>
      </c>
      <c r="AV542" s="12" t="s">
        <v>89</v>
      </c>
      <c r="AW542" s="12" t="s">
        <v>32</v>
      </c>
      <c r="AX542" s="12" t="s">
        <v>83</v>
      </c>
      <c r="AY542" s="157" t="s">
        <v>264</v>
      </c>
    </row>
    <row r="543" spans="2:65" s="11" customFormat="1" ht="22.9" customHeight="1">
      <c r="B543" s="124"/>
      <c r="D543" s="125" t="s">
        <v>75</v>
      </c>
      <c r="E543" s="134" t="s">
        <v>1333</v>
      </c>
      <c r="F543" s="134" t="s">
        <v>1334</v>
      </c>
      <c r="I543" s="127"/>
      <c r="J543" s="135">
        <f>BK543</f>
        <v>0</v>
      </c>
      <c r="L543" s="124"/>
      <c r="M543" s="129"/>
      <c r="P543" s="130">
        <f>SUM(P544:P549)</f>
        <v>0</v>
      </c>
      <c r="R543" s="130">
        <f>SUM(R544:R549)</f>
        <v>2.7900000000000001E-2</v>
      </c>
      <c r="T543" s="131">
        <f>SUM(T544:T549)</f>
        <v>0</v>
      </c>
      <c r="AR543" s="125" t="s">
        <v>89</v>
      </c>
      <c r="AT543" s="132" t="s">
        <v>75</v>
      </c>
      <c r="AU543" s="132" t="s">
        <v>83</v>
      </c>
      <c r="AY543" s="125" t="s">
        <v>264</v>
      </c>
      <c r="BK543" s="133">
        <f>SUM(BK544:BK549)</f>
        <v>0</v>
      </c>
    </row>
    <row r="544" spans="2:65" s="1" customFormat="1" ht="16.5" customHeight="1">
      <c r="B544" s="136"/>
      <c r="C544" s="137" t="s">
        <v>837</v>
      </c>
      <c r="D544" s="137" t="s">
        <v>266</v>
      </c>
      <c r="E544" s="138" t="s">
        <v>2360</v>
      </c>
      <c r="F544" s="139" t="s">
        <v>2361</v>
      </c>
      <c r="G544" s="140" t="s">
        <v>434</v>
      </c>
      <c r="H544" s="141">
        <v>30</v>
      </c>
      <c r="I544" s="142"/>
      <c r="J544" s="143">
        <f>ROUND(I544*H544,2)</f>
        <v>0</v>
      </c>
      <c r="K544" s="139" t="s">
        <v>270</v>
      </c>
      <c r="L544" s="32"/>
      <c r="M544" s="144" t="s">
        <v>1</v>
      </c>
      <c r="N544" s="145" t="s">
        <v>42</v>
      </c>
      <c r="P544" s="146">
        <f>O544*H544</f>
        <v>0</v>
      </c>
      <c r="Q544" s="146">
        <v>3.0000000000000001E-5</v>
      </c>
      <c r="R544" s="146">
        <f>Q544*H544</f>
        <v>8.9999999999999998E-4</v>
      </c>
      <c r="S544" s="146">
        <v>0</v>
      </c>
      <c r="T544" s="147">
        <f>S544*H544</f>
        <v>0</v>
      </c>
      <c r="AR544" s="148" t="s">
        <v>366</v>
      </c>
      <c r="AT544" s="148" t="s">
        <v>266</v>
      </c>
      <c r="AU544" s="148" t="s">
        <v>89</v>
      </c>
      <c r="AY544" s="17" t="s">
        <v>264</v>
      </c>
      <c r="BE544" s="149">
        <f>IF(N544="základní",J544,0)</f>
        <v>0</v>
      </c>
      <c r="BF544" s="149">
        <f>IF(N544="snížená",J544,0)</f>
        <v>0</v>
      </c>
      <c r="BG544" s="149">
        <f>IF(N544="zákl. přenesená",J544,0)</f>
        <v>0</v>
      </c>
      <c r="BH544" s="149">
        <f>IF(N544="sníž. přenesená",J544,0)</f>
        <v>0</v>
      </c>
      <c r="BI544" s="149">
        <f>IF(N544="nulová",J544,0)</f>
        <v>0</v>
      </c>
      <c r="BJ544" s="17" t="s">
        <v>89</v>
      </c>
      <c r="BK544" s="149">
        <f>ROUND(I544*H544,2)</f>
        <v>0</v>
      </c>
      <c r="BL544" s="17" t="s">
        <v>366</v>
      </c>
      <c r="BM544" s="148" t="s">
        <v>3283</v>
      </c>
    </row>
    <row r="545" spans="2:65" s="1" customFormat="1" ht="11.25">
      <c r="B545" s="32"/>
      <c r="D545" s="150" t="s">
        <v>273</v>
      </c>
      <c r="F545" s="151" t="s">
        <v>2363</v>
      </c>
      <c r="I545" s="152"/>
      <c r="L545" s="32"/>
      <c r="M545" s="153"/>
      <c r="T545" s="56"/>
      <c r="AT545" s="17" t="s">
        <v>273</v>
      </c>
      <c r="AU545" s="17" t="s">
        <v>89</v>
      </c>
    </row>
    <row r="546" spans="2:65" s="14" customFormat="1" ht="11.25">
      <c r="B546" s="170"/>
      <c r="D546" s="154" t="s">
        <v>277</v>
      </c>
      <c r="E546" s="171" t="s">
        <v>1</v>
      </c>
      <c r="F546" s="172" t="s">
        <v>2364</v>
      </c>
      <c r="H546" s="171" t="s">
        <v>1</v>
      </c>
      <c r="I546" s="173"/>
      <c r="L546" s="170"/>
      <c r="M546" s="174"/>
      <c r="T546" s="175"/>
      <c r="AT546" s="171" t="s">
        <v>277</v>
      </c>
      <c r="AU546" s="171" t="s">
        <v>89</v>
      </c>
      <c r="AV546" s="14" t="s">
        <v>83</v>
      </c>
      <c r="AW546" s="14" t="s">
        <v>32</v>
      </c>
      <c r="AX546" s="14" t="s">
        <v>76</v>
      </c>
      <c r="AY546" s="171" t="s">
        <v>264</v>
      </c>
    </row>
    <row r="547" spans="2:65" s="12" customFormat="1" ht="11.25">
      <c r="B547" s="156"/>
      <c r="D547" s="154" t="s">
        <v>277</v>
      </c>
      <c r="E547" s="157" t="s">
        <v>1</v>
      </c>
      <c r="F547" s="158" t="s">
        <v>457</v>
      </c>
      <c r="H547" s="159">
        <v>30</v>
      </c>
      <c r="I547" s="160"/>
      <c r="L547" s="156"/>
      <c r="M547" s="161"/>
      <c r="T547" s="162"/>
      <c r="AT547" s="157" t="s">
        <v>277</v>
      </c>
      <c r="AU547" s="157" t="s">
        <v>89</v>
      </c>
      <c r="AV547" s="12" t="s">
        <v>89</v>
      </c>
      <c r="AW547" s="12" t="s">
        <v>32</v>
      </c>
      <c r="AX547" s="12" t="s">
        <v>83</v>
      </c>
      <c r="AY547" s="157" t="s">
        <v>264</v>
      </c>
    </row>
    <row r="548" spans="2:65" s="1" customFormat="1" ht="16.5" customHeight="1">
      <c r="B548" s="136"/>
      <c r="C548" s="176" t="s">
        <v>842</v>
      </c>
      <c r="D548" s="176" t="s">
        <v>310</v>
      </c>
      <c r="E548" s="177" t="s">
        <v>2365</v>
      </c>
      <c r="F548" s="178" t="s">
        <v>2366</v>
      </c>
      <c r="G548" s="179" t="s">
        <v>434</v>
      </c>
      <c r="H548" s="180">
        <v>30</v>
      </c>
      <c r="I548" s="181"/>
      <c r="J548" s="182">
        <f>ROUND(I548*H548,2)</f>
        <v>0</v>
      </c>
      <c r="K548" s="178" t="s">
        <v>270</v>
      </c>
      <c r="L548" s="183"/>
      <c r="M548" s="184" t="s">
        <v>1</v>
      </c>
      <c r="N548" s="185" t="s">
        <v>42</v>
      </c>
      <c r="P548" s="146">
        <f>O548*H548</f>
        <v>0</v>
      </c>
      <c r="Q548" s="146">
        <v>8.9999999999999998E-4</v>
      </c>
      <c r="R548" s="146">
        <f>Q548*H548</f>
        <v>2.7E-2</v>
      </c>
      <c r="S548" s="146">
        <v>0</v>
      </c>
      <c r="T548" s="147">
        <f>S548*H548</f>
        <v>0</v>
      </c>
      <c r="AR548" s="148" t="s">
        <v>468</v>
      </c>
      <c r="AT548" s="148" t="s">
        <v>310</v>
      </c>
      <c r="AU548" s="148" t="s">
        <v>89</v>
      </c>
      <c r="AY548" s="17" t="s">
        <v>264</v>
      </c>
      <c r="BE548" s="149">
        <f>IF(N548="základní",J548,0)</f>
        <v>0</v>
      </c>
      <c r="BF548" s="149">
        <f>IF(N548="snížená",J548,0)</f>
        <v>0</v>
      </c>
      <c r="BG548" s="149">
        <f>IF(N548="zákl. přenesená",J548,0)</f>
        <v>0</v>
      </c>
      <c r="BH548" s="149">
        <f>IF(N548="sníž. přenesená",J548,0)</f>
        <v>0</v>
      </c>
      <c r="BI548" s="149">
        <f>IF(N548="nulová",J548,0)</f>
        <v>0</v>
      </c>
      <c r="BJ548" s="17" t="s">
        <v>89</v>
      </c>
      <c r="BK548" s="149">
        <f>ROUND(I548*H548,2)</f>
        <v>0</v>
      </c>
      <c r="BL548" s="17" t="s">
        <v>366</v>
      </c>
      <c r="BM548" s="148" t="s">
        <v>3284</v>
      </c>
    </row>
    <row r="549" spans="2:65" s="12" customFormat="1" ht="11.25">
      <c r="B549" s="156"/>
      <c r="D549" s="154" t="s">
        <v>277</v>
      </c>
      <c r="E549" s="157" t="s">
        <v>1</v>
      </c>
      <c r="F549" s="158" t="s">
        <v>457</v>
      </c>
      <c r="H549" s="159">
        <v>30</v>
      </c>
      <c r="I549" s="160"/>
      <c r="L549" s="156"/>
      <c r="M549" s="197"/>
      <c r="N549" s="198"/>
      <c r="O549" s="198"/>
      <c r="P549" s="198"/>
      <c r="Q549" s="198"/>
      <c r="R549" s="198"/>
      <c r="S549" s="198"/>
      <c r="T549" s="199"/>
      <c r="AT549" s="157" t="s">
        <v>277</v>
      </c>
      <c r="AU549" s="157" t="s">
        <v>89</v>
      </c>
      <c r="AV549" s="12" t="s">
        <v>89</v>
      </c>
      <c r="AW549" s="12" t="s">
        <v>32</v>
      </c>
      <c r="AX549" s="12" t="s">
        <v>83</v>
      </c>
      <c r="AY549" s="157" t="s">
        <v>264</v>
      </c>
    </row>
    <row r="550" spans="2:65" s="1" customFormat="1" ht="6.95" customHeight="1">
      <c r="B550" s="44"/>
      <c r="C550" s="45"/>
      <c r="D550" s="45"/>
      <c r="E550" s="45"/>
      <c r="F550" s="45"/>
      <c r="G550" s="45"/>
      <c r="H550" s="45"/>
      <c r="I550" s="45"/>
      <c r="J550" s="45"/>
      <c r="K550" s="45"/>
      <c r="L550" s="32"/>
    </row>
  </sheetData>
  <autoFilter ref="C138:K549" xr:uid="{00000000-0009-0000-0000-00000C000000}"/>
  <mergeCells count="15">
    <mergeCell ref="E125:H125"/>
    <mergeCell ref="E129:H129"/>
    <mergeCell ref="E127:H127"/>
    <mergeCell ref="E131:H131"/>
    <mergeCell ref="L2:V2"/>
    <mergeCell ref="E31:H31"/>
    <mergeCell ref="E85:H85"/>
    <mergeCell ref="E89:H89"/>
    <mergeCell ref="E87:H87"/>
    <mergeCell ref="E91:H91"/>
    <mergeCell ref="E7:H7"/>
    <mergeCell ref="E11:H11"/>
    <mergeCell ref="E9:H9"/>
    <mergeCell ref="E13:H13"/>
    <mergeCell ref="E22:H22"/>
  </mergeCells>
  <hyperlinks>
    <hyperlink ref="F143" r:id="rId1" xr:uid="{00000000-0004-0000-0C00-000000000000}"/>
    <hyperlink ref="F147" r:id="rId2" xr:uid="{00000000-0004-0000-0C00-000001000000}"/>
    <hyperlink ref="F151" r:id="rId3" xr:uid="{00000000-0004-0000-0C00-000002000000}"/>
    <hyperlink ref="F155" r:id="rId4" xr:uid="{00000000-0004-0000-0C00-000003000000}"/>
    <hyperlink ref="F159" r:id="rId5" xr:uid="{00000000-0004-0000-0C00-000004000000}"/>
    <hyperlink ref="F163" r:id="rId6" xr:uid="{00000000-0004-0000-0C00-000005000000}"/>
    <hyperlink ref="F167" r:id="rId7" xr:uid="{00000000-0004-0000-0C00-000006000000}"/>
    <hyperlink ref="F171" r:id="rId8" xr:uid="{00000000-0004-0000-0C00-000007000000}"/>
    <hyperlink ref="F175" r:id="rId9" xr:uid="{00000000-0004-0000-0C00-000008000000}"/>
    <hyperlink ref="F180" r:id="rId10" xr:uid="{00000000-0004-0000-0C00-000009000000}"/>
    <hyperlink ref="F189" r:id="rId11" xr:uid="{00000000-0004-0000-0C00-00000A000000}"/>
    <hyperlink ref="F194" r:id="rId12" xr:uid="{00000000-0004-0000-0C00-00000B000000}"/>
    <hyperlink ref="F199" r:id="rId13" xr:uid="{00000000-0004-0000-0C00-00000C000000}"/>
    <hyperlink ref="F207" r:id="rId14" xr:uid="{00000000-0004-0000-0C00-00000D000000}"/>
    <hyperlink ref="F215" r:id="rId15" xr:uid="{00000000-0004-0000-0C00-00000E000000}"/>
    <hyperlink ref="F222" r:id="rId16" xr:uid="{00000000-0004-0000-0C00-00000F000000}"/>
    <hyperlink ref="F225" r:id="rId17" xr:uid="{00000000-0004-0000-0C00-000010000000}"/>
    <hyperlink ref="F229" r:id="rId18" xr:uid="{00000000-0004-0000-0C00-000011000000}"/>
    <hyperlink ref="F232" r:id="rId19" xr:uid="{00000000-0004-0000-0C00-000012000000}"/>
    <hyperlink ref="F244" r:id="rId20" xr:uid="{00000000-0004-0000-0C00-000013000000}"/>
    <hyperlink ref="F250" r:id="rId21" xr:uid="{00000000-0004-0000-0C00-000014000000}"/>
    <hyperlink ref="F259" r:id="rId22" xr:uid="{00000000-0004-0000-0C00-000015000000}"/>
    <hyperlink ref="F264" r:id="rId23" xr:uid="{00000000-0004-0000-0C00-000016000000}"/>
    <hyperlink ref="F268" r:id="rId24" xr:uid="{00000000-0004-0000-0C00-000017000000}"/>
    <hyperlink ref="F273" r:id="rId25" xr:uid="{00000000-0004-0000-0C00-000018000000}"/>
    <hyperlink ref="F276" r:id="rId26" xr:uid="{00000000-0004-0000-0C00-000019000000}"/>
    <hyperlink ref="F279" r:id="rId27" xr:uid="{00000000-0004-0000-0C00-00001A000000}"/>
    <hyperlink ref="F287" r:id="rId28" xr:uid="{00000000-0004-0000-0C00-00001B000000}"/>
    <hyperlink ref="F295" r:id="rId29" xr:uid="{00000000-0004-0000-0C00-00001C000000}"/>
    <hyperlink ref="F298" r:id="rId30" xr:uid="{00000000-0004-0000-0C00-00001D000000}"/>
    <hyperlink ref="F301" r:id="rId31" xr:uid="{00000000-0004-0000-0C00-00001E000000}"/>
    <hyperlink ref="F304" r:id="rId32" xr:uid="{00000000-0004-0000-0C00-00001F000000}"/>
    <hyperlink ref="F307" r:id="rId33" xr:uid="{00000000-0004-0000-0C00-000020000000}"/>
    <hyperlink ref="F311" r:id="rId34" xr:uid="{00000000-0004-0000-0C00-000021000000}"/>
    <hyperlink ref="F315" r:id="rId35" xr:uid="{00000000-0004-0000-0C00-000022000000}"/>
    <hyperlink ref="F323" r:id="rId36" xr:uid="{00000000-0004-0000-0C00-000023000000}"/>
    <hyperlink ref="F327" r:id="rId37" xr:uid="{00000000-0004-0000-0C00-000024000000}"/>
    <hyperlink ref="F334" r:id="rId38" xr:uid="{00000000-0004-0000-0C00-000025000000}"/>
    <hyperlink ref="F338" r:id="rId39" xr:uid="{00000000-0004-0000-0C00-000026000000}"/>
    <hyperlink ref="F345" r:id="rId40" xr:uid="{00000000-0004-0000-0C00-000027000000}"/>
    <hyperlink ref="F349" r:id="rId41" xr:uid="{00000000-0004-0000-0C00-000028000000}"/>
    <hyperlink ref="F352" r:id="rId42" xr:uid="{00000000-0004-0000-0C00-000029000000}"/>
    <hyperlink ref="F355" r:id="rId43" xr:uid="{00000000-0004-0000-0C00-00002A000000}"/>
    <hyperlink ref="F359" r:id="rId44" xr:uid="{00000000-0004-0000-0C00-00002B000000}"/>
    <hyperlink ref="F362" r:id="rId45" xr:uid="{00000000-0004-0000-0C00-00002C000000}"/>
    <hyperlink ref="F365" r:id="rId46" xr:uid="{00000000-0004-0000-0C00-00002D000000}"/>
    <hyperlink ref="F369" r:id="rId47" xr:uid="{00000000-0004-0000-0C00-00002E000000}"/>
    <hyperlink ref="F372" r:id="rId48" xr:uid="{00000000-0004-0000-0C00-00002F000000}"/>
    <hyperlink ref="F376" r:id="rId49" xr:uid="{00000000-0004-0000-0C00-000030000000}"/>
    <hyperlink ref="F380" r:id="rId50" xr:uid="{00000000-0004-0000-0C00-000031000000}"/>
    <hyperlink ref="F383" r:id="rId51" xr:uid="{00000000-0004-0000-0C00-000032000000}"/>
    <hyperlink ref="F387" r:id="rId52" xr:uid="{00000000-0004-0000-0C00-000033000000}"/>
    <hyperlink ref="F394" r:id="rId53" xr:uid="{00000000-0004-0000-0C00-000034000000}"/>
    <hyperlink ref="F397" r:id="rId54" xr:uid="{00000000-0004-0000-0C00-000035000000}"/>
    <hyperlink ref="F400" r:id="rId55" xr:uid="{00000000-0004-0000-0C00-000036000000}"/>
    <hyperlink ref="F403" r:id="rId56" xr:uid="{00000000-0004-0000-0C00-000037000000}"/>
    <hyperlink ref="F406" r:id="rId57" xr:uid="{00000000-0004-0000-0C00-000038000000}"/>
    <hyperlink ref="F409" r:id="rId58" xr:uid="{00000000-0004-0000-0C00-000039000000}"/>
    <hyperlink ref="F424" r:id="rId59" xr:uid="{00000000-0004-0000-0C00-00003A000000}"/>
    <hyperlink ref="F429" r:id="rId60" xr:uid="{00000000-0004-0000-0C00-00003B000000}"/>
    <hyperlink ref="F434" r:id="rId61" xr:uid="{00000000-0004-0000-0C00-00003C000000}"/>
    <hyperlink ref="F439" r:id="rId62" xr:uid="{00000000-0004-0000-0C00-00003D000000}"/>
    <hyperlink ref="F444" r:id="rId63" xr:uid="{00000000-0004-0000-0C00-00003E000000}"/>
    <hyperlink ref="F449" r:id="rId64" xr:uid="{00000000-0004-0000-0C00-00003F000000}"/>
    <hyperlink ref="F454" r:id="rId65" xr:uid="{00000000-0004-0000-0C00-000040000000}"/>
    <hyperlink ref="F459" r:id="rId66" xr:uid="{00000000-0004-0000-0C00-000041000000}"/>
    <hyperlink ref="F464" r:id="rId67" xr:uid="{00000000-0004-0000-0C00-000042000000}"/>
    <hyperlink ref="F469" r:id="rId68" xr:uid="{00000000-0004-0000-0C00-000043000000}"/>
    <hyperlink ref="F477" r:id="rId69" xr:uid="{00000000-0004-0000-0C00-000044000000}"/>
    <hyperlink ref="F485" r:id="rId70" xr:uid="{00000000-0004-0000-0C00-000045000000}"/>
    <hyperlink ref="F490" r:id="rId71" xr:uid="{00000000-0004-0000-0C00-000046000000}"/>
    <hyperlink ref="F495" r:id="rId72" xr:uid="{00000000-0004-0000-0C00-000047000000}"/>
    <hyperlink ref="F500" r:id="rId73" xr:uid="{00000000-0004-0000-0C00-000048000000}"/>
    <hyperlink ref="F507" r:id="rId74" xr:uid="{00000000-0004-0000-0C00-000049000000}"/>
    <hyperlink ref="F510" r:id="rId75" xr:uid="{00000000-0004-0000-0C00-00004A000000}"/>
    <hyperlink ref="F518" r:id="rId76" xr:uid="{00000000-0004-0000-0C00-00004B000000}"/>
    <hyperlink ref="F526" r:id="rId77" xr:uid="{00000000-0004-0000-0C00-00004C000000}"/>
    <hyperlink ref="F531" r:id="rId78" xr:uid="{00000000-0004-0000-0C00-00004D000000}"/>
    <hyperlink ref="F534" r:id="rId79" xr:uid="{00000000-0004-0000-0C00-00004E000000}"/>
    <hyperlink ref="F538" r:id="rId80" xr:uid="{00000000-0004-0000-0C00-00004F000000}"/>
    <hyperlink ref="F541" r:id="rId81" xr:uid="{00000000-0004-0000-0C00-000050000000}"/>
    <hyperlink ref="F545" r:id="rId82" xr:uid="{00000000-0004-0000-0C00-000051000000}"/>
  </hyperlinks>
  <pageMargins left="0.39374999999999999" right="0.39374999999999999" top="0.39374999999999999" bottom="0.39374999999999999" header="0" footer="0"/>
  <pageSetup paperSize="9" fitToHeight="100" orientation="landscape" blackAndWhite="1"/>
  <headerFooter>
    <oddFooter>&amp;CStrana &amp;P z &amp;N</oddFooter>
  </headerFooter>
  <drawing r:id="rId8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B2:BM217"/>
  <sheetViews>
    <sheetView showGridLines="0" workbookViewId="0"/>
  </sheetViews>
  <sheetFormatPr defaultRowHeight="15"/>
  <cols>
    <col min="1" max="1" width="8.33203125" customWidth="1"/>
    <col min="2" max="2" width="1.1640625" customWidth="1"/>
    <col min="3" max="3" width="4.1640625" customWidth="1"/>
    <col min="4" max="4" width="4.33203125" customWidth="1"/>
    <col min="5" max="5" width="17.1640625" customWidth="1"/>
    <col min="6" max="6" width="100.83203125" customWidth="1"/>
    <col min="7" max="7" width="7.5" customWidth="1"/>
    <col min="8" max="8" width="14" customWidth="1"/>
    <col min="9" max="9" width="15.83203125" customWidth="1"/>
    <col min="10" max="11" width="22.33203125"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50000000000003" customHeight="1">
      <c r="L2" s="223" t="s">
        <v>5</v>
      </c>
      <c r="M2" s="208"/>
      <c r="N2" s="208"/>
      <c r="O2" s="208"/>
      <c r="P2" s="208"/>
      <c r="Q2" s="208"/>
      <c r="R2" s="208"/>
      <c r="S2" s="208"/>
      <c r="T2" s="208"/>
      <c r="U2" s="208"/>
      <c r="V2" s="208"/>
      <c r="AT2" s="17" t="s">
        <v>129</v>
      </c>
    </row>
    <row r="3" spans="2:46" ht="6.95" customHeight="1">
      <c r="B3" s="18"/>
      <c r="C3" s="19"/>
      <c r="D3" s="19"/>
      <c r="E3" s="19"/>
      <c r="F3" s="19"/>
      <c r="G3" s="19"/>
      <c r="H3" s="19"/>
      <c r="I3" s="19"/>
      <c r="J3" s="19"/>
      <c r="K3" s="19"/>
      <c r="L3" s="20"/>
      <c r="AT3" s="17" t="s">
        <v>83</v>
      </c>
    </row>
    <row r="4" spans="2:46" ht="24.95" customHeight="1">
      <c r="B4" s="20"/>
      <c r="D4" s="21" t="s">
        <v>212</v>
      </c>
      <c r="L4" s="20"/>
      <c r="M4" s="93" t="s">
        <v>10</v>
      </c>
      <c r="AT4" s="17" t="s">
        <v>3</v>
      </c>
    </row>
    <row r="5" spans="2:46" ht="6.95" customHeight="1">
      <c r="B5" s="20"/>
      <c r="L5" s="20"/>
    </row>
    <row r="6" spans="2:46" ht="12" customHeight="1">
      <c r="B6" s="20"/>
      <c r="D6" s="27" t="s">
        <v>16</v>
      </c>
      <c r="L6" s="20"/>
    </row>
    <row r="7" spans="2:46" ht="16.5" customHeight="1">
      <c r="B7" s="20"/>
      <c r="E7" s="248" t="str">
        <f>'Rekapitulace stavby'!K6</f>
        <v>Transformace domova Černovice – Lidmaň V. – Černovice</v>
      </c>
      <c r="F7" s="249"/>
      <c r="G7" s="249"/>
      <c r="H7" s="249"/>
      <c r="L7" s="20"/>
    </row>
    <row r="8" spans="2:46" ht="12.75">
      <c r="B8" s="20"/>
      <c r="D8" s="27" t="s">
        <v>213</v>
      </c>
      <c r="L8" s="20"/>
    </row>
    <row r="9" spans="2:46" ht="16.5" customHeight="1">
      <c r="B9" s="20"/>
      <c r="E9" s="248" t="s">
        <v>3089</v>
      </c>
      <c r="F9" s="208"/>
      <c r="G9" s="208"/>
      <c r="H9" s="208"/>
      <c r="L9" s="20"/>
    </row>
    <row r="10" spans="2:46" ht="12" customHeight="1">
      <c r="B10" s="20"/>
      <c r="D10" s="27" t="s">
        <v>215</v>
      </c>
      <c r="L10" s="20"/>
    </row>
    <row r="11" spans="2:46" s="1" customFormat="1" ht="16.5" customHeight="1">
      <c r="B11" s="32"/>
      <c r="E11" s="243" t="s">
        <v>1908</v>
      </c>
      <c r="F11" s="250"/>
      <c r="G11" s="250"/>
      <c r="H11" s="250"/>
      <c r="L11" s="32"/>
    </row>
    <row r="12" spans="2:46" s="1" customFormat="1" ht="12" customHeight="1">
      <c r="B12" s="32"/>
      <c r="D12" s="27" t="s">
        <v>1909</v>
      </c>
      <c r="L12" s="32"/>
    </row>
    <row r="13" spans="2:46" s="1" customFormat="1" ht="16.5" customHeight="1">
      <c r="B13" s="32"/>
      <c r="E13" s="230" t="s">
        <v>3285</v>
      </c>
      <c r="F13" s="250"/>
      <c r="G13" s="250"/>
      <c r="H13" s="250"/>
      <c r="L13" s="32"/>
    </row>
    <row r="14" spans="2:46" s="1" customFormat="1" ht="11.25">
      <c r="B14" s="32"/>
      <c r="L14" s="32"/>
    </row>
    <row r="15" spans="2:46" s="1" customFormat="1" ht="12" customHeight="1">
      <c r="B15" s="32"/>
      <c r="D15" s="27" t="s">
        <v>18</v>
      </c>
      <c r="F15" s="25" t="s">
        <v>1</v>
      </c>
      <c r="I15" s="27" t="s">
        <v>19</v>
      </c>
      <c r="J15" s="25" t="s">
        <v>1</v>
      </c>
      <c r="L15" s="32"/>
    </row>
    <row r="16" spans="2:46" s="1" customFormat="1" ht="12" customHeight="1">
      <c r="B16" s="32"/>
      <c r="D16" s="27" t="s">
        <v>20</v>
      </c>
      <c r="F16" s="25" t="s">
        <v>21</v>
      </c>
      <c r="I16" s="27" t="s">
        <v>22</v>
      </c>
      <c r="J16" s="52" t="str">
        <f>'Rekapitulace stavby'!AN8</f>
        <v>10. 12. 2025</v>
      </c>
      <c r="L16" s="32"/>
    </row>
    <row r="17" spans="2:12" s="1" customFormat="1" ht="10.9" customHeight="1">
      <c r="B17" s="32"/>
      <c r="L17" s="32"/>
    </row>
    <row r="18" spans="2:12" s="1" customFormat="1" ht="12" customHeight="1">
      <c r="B18" s="32"/>
      <c r="D18" s="27" t="s">
        <v>24</v>
      </c>
      <c r="I18" s="27" t="s">
        <v>25</v>
      </c>
      <c r="J18" s="25" t="str">
        <f>IF('Rekapitulace stavby'!AN10="","",'Rekapitulace stavby'!AN10)</f>
        <v/>
      </c>
      <c r="L18" s="32"/>
    </row>
    <row r="19" spans="2:12" s="1" customFormat="1" ht="18" customHeight="1">
      <c r="B19" s="32"/>
      <c r="E19" s="25" t="str">
        <f>IF('Rekapitulace stavby'!E11="","",'Rekapitulace stavby'!E11)</f>
        <v>Kraj Vysočina</v>
      </c>
      <c r="I19" s="27" t="s">
        <v>27</v>
      </c>
      <c r="J19" s="25" t="str">
        <f>IF('Rekapitulace stavby'!AN11="","",'Rekapitulace stavby'!AN11)</f>
        <v/>
      </c>
      <c r="L19" s="32"/>
    </row>
    <row r="20" spans="2:12" s="1" customFormat="1" ht="6.95" customHeight="1">
      <c r="B20" s="32"/>
      <c r="L20" s="32"/>
    </row>
    <row r="21" spans="2:12" s="1" customFormat="1" ht="12" customHeight="1">
      <c r="B21" s="32"/>
      <c r="D21" s="27" t="s">
        <v>28</v>
      </c>
      <c r="I21" s="27" t="s">
        <v>25</v>
      </c>
      <c r="J21" s="28" t="str">
        <f>'Rekapitulace stavby'!AN13</f>
        <v>Vyplň údaj</v>
      </c>
      <c r="L21" s="32"/>
    </row>
    <row r="22" spans="2:12" s="1" customFormat="1" ht="18" customHeight="1">
      <c r="B22" s="32"/>
      <c r="E22" s="251" t="str">
        <f>'Rekapitulace stavby'!E14</f>
        <v>Vyplň údaj</v>
      </c>
      <c r="F22" s="207"/>
      <c r="G22" s="207"/>
      <c r="H22" s="207"/>
      <c r="I22" s="27" t="s">
        <v>27</v>
      </c>
      <c r="J22" s="28" t="str">
        <f>'Rekapitulace stavby'!AN14</f>
        <v>Vyplň údaj</v>
      </c>
      <c r="L22" s="32"/>
    </row>
    <row r="23" spans="2:12" s="1" customFormat="1" ht="6.95" customHeight="1">
      <c r="B23" s="32"/>
      <c r="L23" s="32"/>
    </row>
    <row r="24" spans="2:12" s="1" customFormat="1" ht="12" customHeight="1">
      <c r="B24" s="32"/>
      <c r="D24" s="27" t="s">
        <v>30</v>
      </c>
      <c r="I24" s="27" t="s">
        <v>25</v>
      </c>
      <c r="J24" s="25" t="str">
        <f>IF('Rekapitulace stavby'!AN16="","",'Rekapitulace stavby'!AN16)</f>
        <v/>
      </c>
      <c r="L24" s="32"/>
    </row>
    <row r="25" spans="2:12" s="1" customFormat="1" ht="18" customHeight="1">
      <c r="B25" s="32"/>
      <c r="E25" s="25" t="str">
        <f>IF('Rekapitulace stavby'!E17="","",'Rekapitulace stavby'!E17)</f>
        <v>ARPIK OSTRAVA s.r.o.</v>
      </c>
      <c r="I25" s="27" t="s">
        <v>27</v>
      </c>
      <c r="J25" s="25" t="str">
        <f>IF('Rekapitulace stavby'!AN17="","",'Rekapitulace stavby'!AN17)</f>
        <v/>
      </c>
      <c r="L25" s="32"/>
    </row>
    <row r="26" spans="2:12" s="1" customFormat="1" ht="6.95" customHeight="1">
      <c r="B26" s="32"/>
      <c r="L26" s="32"/>
    </row>
    <row r="27" spans="2:12" s="1" customFormat="1" ht="12" customHeight="1">
      <c r="B27" s="32"/>
      <c r="D27" s="27" t="s">
        <v>33</v>
      </c>
      <c r="I27" s="27" t="s">
        <v>25</v>
      </c>
      <c r="J27" s="25" t="str">
        <f>IF('Rekapitulace stavby'!AN19="","",'Rekapitulace stavby'!AN19)</f>
        <v/>
      </c>
      <c r="L27" s="32"/>
    </row>
    <row r="28" spans="2:12" s="1" customFormat="1" ht="18" customHeight="1">
      <c r="B28" s="32"/>
      <c r="E28" s="25" t="str">
        <f>IF('Rekapitulace stavby'!E20="","",'Rekapitulace stavby'!E20)</f>
        <v xml:space="preserve"> </v>
      </c>
      <c r="I28" s="27" t="s">
        <v>27</v>
      </c>
      <c r="J28" s="25" t="str">
        <f>IF('Rekapitulace stavby'!AN20="","",'Rekapitulace stavby'!AN20)</f>
        <v/>
      </c>
      <c r="L28" s="32"/>
    </row>
    <row r="29" spans="2:12" s="1" customFormat="1" ht="6.95" customHeight="1">
      <c r="B29" s="32"/>
      <c r="L29" s="32"/>
    </row>
    <row r="30" spans="2:12" s="1" customFormat="1" ht="12" customHeight="1">
      <c r="B30" s="32"/>
      <c r="D30" s="27" t="s">
        <v>34</v>
      </c>
      <c r="L30" s="32"/>
    </row>
    <row r="31" spans="2:12" s="7" customFormat="1" ht="16.5" customHeight="1">
      <c r="B31" s="94"/>
      <c r="E31" s="212" t="s">
        <v>1</v>
      </c>
      <c r="F31" s="212"/>
      <c r="G31" s="212"/>
      <c r="H31" s="212"/>
      <c r="L31" s="94"/>
    </row>
    <row r="32" spans="2:12" s="1" customFormat="1" ht="6.95" customHeight="1">
      <c r="B32" s="32"/>
      <c r="L32" s="32"/>
    </row>
    <row r="33" spans="2:12" s="1" customFormat="1" ht="6.95" customHeight="1">
      <c r="B33" s="32"/>
      <c r="D33" s="53"/>
      <c r="E33" s="53"/>
      <c r="F33" s="53"/>
      <c r="G33" s="53"/>
      <c r="H33" s="53"/>
      <c r="I33" s="53"/>
      <c r="J33" s="53"/>
      <c r="K33" s="53"/>
      <c r="L33" s="32"/>
    </row>
    <row r="34" spans="2:12" s="1" customFormat="1" ht="25.35" customHeight="1">
      <c r="B34" s="32"/>
      <c r="D34" s="95" t="s">
        <v>36</v>
      </c>
      <c r="J34" s="66">
        <f>ROUND(J134, 2)</f>
        <v>0</v>
      </c>
      <c r="L34" s="32"/>
    </row>
    <row r="35" spans="2:12" s="1" customFormat="1" ht="6.95" customHeight="1">
      <c r="B35" s="32"/>
      <c r="D35" s="53"/>
      <c r="E35" s="53"/>
      <c r="F35" s="53"/>
      <c r="G35" s="53"/>
      <c r="H35" s="53"/>
      <c r="I35" s="53"/>
      <c r="J35" s="53"/>
      <c r="K35" s="53"/>
      <c r="L35" s="32"/>
    </row>
    <row r="36" spans="2:12" s="1" customFormat="1" ht="14.45" customHeight="1">
      <c r="B36" s="32"/>
      <c r="F36" s="35" t="s">
        <v>38</v>
      </c>
      <c r="I36" s="35" t="s">
        <v>37</v>
      </c>
      <c r="J36" s="35" t="s">
        <v>39</v>
      </c>
      <c r="L36" s="32"/>
    </row>
    <row r="37" spans="2:12" s="1" customFormat="1" ht="14.45" customHeight="1">
      <c r="B37" s="32"/>
      <c r="D37" s="55" t="s">
        <v>40</v>
      </c>
      <c r="E37" s="27" t="s">
        <v>41</v>
      </c>
      <c r="F37" s="86">
        <f>ROUND((SUM(BE134:BE216)),  2)</f>
        <v>0</v>
      </c>
      <c r="I37" s="96">
        <v>0.21</v>
      </c>
      <c r="J37" s="86">
        <f>ROUND(((SUM(BE134:BE216))*I37),  2)</f>
        <v>0</v>
      </c>
      <c r="L37" s="32"/>
    </row>
    <row r="38" spans="2:12" s="1" customFormat="1" ht="14.45" customHeight="1">
      <c r="B38" s="32"/>
      <c r="E38" s="27" t="s">
        <v>42</v>
      </c>
      <c r="F38" s="86">
        <f>ROUND((SUM(BF134:BF216)),  2)</f>
        <v>0</v>
      </c>
      <c r="I38" s="96">
        <v>0.12</v>
      </c>
      <c r="J38" s="86">
        <f>ROUND(((SUM(BF134:BF216))*I38),  2)</f>
        <v>0</v>
      </c>
      <c r="L38" s="32"/>
    </row>
    <row r="39" spans="2:12" s="1" customFormat="1" ht="14.45" hidden="1" customHeight="1">
      <c r="B39" s="32"/>
      <c r="E39" s="27" t="s">
        <v>43</v>
      </c>
      <c r="F39" s="86">
        <f>ROUND((SUM(BG134:BG216)),  2)</f>
        <v>0</v>
      </c>
      <c r="I39" s="96">
        <v>0.21</v>
      </c>
      <c r="J39" s="86">
        <f>0</f>
        <v>0</v>
      </c>
      <c r="L39" s="32"/>
    </row>
    <row r="40" spans="2:12" s="1" customFormat="1" ht="14.45" hidden="1" customHeight="1">
      <c r="B40" s="32"/>
      <c r="E40" s="27" t="s">
        <v>44</v>
      </c>
      <c r="F40" s="86">
        <f>ROUND((SUM(BH134:BH216)),  2)</f>
        <v>0</v>
      </c>
      <c r="I40" s="96">
        <v>0.12</v>
      </c>
      <c r="J40" s="86">
        <f>0</f>
        <v>0</v>
      </c>
      <c r="L40" s="32"/>
    </row>
    <row r="41" spans="2:12" s="1" customFormat="1" ht="14.45" hidden="1" customHeight="1">
      <c r="B41" s="32"/>
      <c r="E41" s="27" t="s">
        <v>45</v>
      </c>
      <c r="F41" s="86">
        <f>ROUND((SUM(BI134:BI216)),  2)</f>
        <v>0</v>
      </c>
      <c r="I41" s="96">
        <v>0</v>
      </c>
      <c r="J41" s="86">
        <f>0</f>
        <v>0</v>
      </c>
      <c r="L41" s="32"/>
    </row>
    <row r="42" spans="2:12" s="1" customFormat="1" ht="6.95" customHeight="1">
      <c r="B42" s="32"/>
      <c r="L42" s="32"/>
    </row>
    <row r="43" spans="2:12" s="1" customFormat="1" ht="25.35" customHeight="1">
      <c r="B43" s="32"/>
      <c r="C43" s="97"/>
      <c r="D43" s="98" t="s">
        <v>46</v>
      </c>
      <c r="E43" s="57"/>
      <c r="F43" s="57"/>
      <c r="G43" s="99" t="s">
        <v>47</v>
      </c>
      <c r="H43" s="100" t="s">
        <v>48</v>
      </c>
      <c r="I43" s="57"/>
      <c r="J43" s="101">
        <f>SUM(J34:J41)</f>
        <v>0</v>
      </c>
      <c r="K43" s="102"/>
      <c r="L43" s="32"/>
    </row>
    <row r="44" spans="2:12" s="1" customFormat="1" ht="14.45" customHeight="1">
      <c r="B44" s="32"/>
      <c r="L44" s="32"/>
    </row>
    <row r="45" spans="2:12" ht="14.45" customHeight="1">
      <c r="B45" s="20"/>
      <c r="L45" s="20"/>
    </row>
    <row r="46" spans="2:12" ht="14.45" customHeight="1">
      <c r="B46" s="20"/>
      <c r="L46" s="20"/>
    </row>
    <row r="47" spans="2:12" ht="14.45" customHeight="1">
      <c r="B47" s="20"/>
      <c r="L47" s="20"/>
    </row>
    <row r="48" spans="2:12" ht="14.45" customHeight="1">
      <c r="B48" s="20"/>
      <c r="L48" s="20"/>
    </row>
    <row r="49" spans="2:12" ht="14.45" customHeight="1">
      <c r="B49" s="20"/>
      <c r="L49" s="20"/>
    </row>
    <row r="50" spans="2:12" s="1" customFormat="1" ht="14.45" customHeight="1">
      <c r="B50" s="32"/>
      <c r="D50" s="41" t="s">
        <v>49</v>
      </c>
      <c r="E50" s="42"/>
      <c r="F50" s="42"/>
      <c r="G50" s="41" t="s">
        <v>50</v>
      </c>
      <c r="H50" s="42"/>
      <c r="I50" s="42"/>
      <c r="J50" s="42"/>
      <c r="K50" s="42"/>
      <c r="L50" s="32"/>
    </row>
    <row r="51" spans="2:12" ht="11.25">
      <c r="B51" s="20"/>
      <c r="L51" s="20"/>
    </row>
    <row r="52" spans="2:12" ht="11.25">
      <c r="B52" s="20"/>
      <c r="L52" s="20"/>
    </row>
    <row r="53" spans="2:12" ht="11.25">
      <c r="B53" s="20"/>
      <c r="L53" s="20"/>
    </row>
    <row r="54" spans="2:12" ht="11.25">
      <c r="B54" s="20"/>
      <c r="L54" s="20"/>
    </row>
    <row r="55" spans="2:12" ht="11.25">
      <c r="B55" s="20"/>
      <c r="L55" s="20"/>
    </row>
    <row r="56" spans="2:12" ht="11.25">
      <c r="B56" s="20"/>
      <c r="L56" s="20"/>
    </row>
    <row r="57" spans="2:12" ht="11.25">
      <c r="B57" s="20"/>
      <c r="L57" s="20"/>
    </row>
    <row r="58" spans="2:12" ht="11.25">
      <c r="B58" s="20"/>
      <c r="L58" s="20"/>
    </row>
    <row r="59" spans="2:12" ht="11.25">
      <c r="B59" s="20"/>
      <c r="L59" s="20"/>
    </row>
    <row r="60" spans="2:12" ht="11.25">
      <c r="B60" s="20"/>
      <c r="L60" s="20"/>
    </row>
    <row r="61" spans="2:12" s="1" customFormat="1" ht="12.75">
      <c r="B61" s="32"/>
      <c r="D61" s="43" t="s">
        <v>51</v>
      </c>
      <c r="E61" s="34"/>
      <c r="F61" s="103" t="s">
        <v>52</v>
      </c>
      <c r="G61" s="43" t="s">
        <v>51</v>
      </c>
      <c r="H61" s="34"/>
      <c r="I61" s="34"/>
      <c r="J61" s="104" t="s">
        <v>52</v>
      </c>
      <c r="K61" s="34"/>
      <c r="L61" s="32"/>
    </row>
    <row r="62" spans="2:12" ht="11.25">
      <c r="B62" s="20"/>
      <c r="L62" s="20"/>
    </row>
    <row r="63" spans="2:12" ht="11.25">
      <c r="B63" s="20"/>
      <c r="L63" s="20"/>
    </row>
    <row r="64" spans="2:12" ht="11.25">
      <c r="B64" s="20"/>
      <c r="L64" s="20"/>
    </row>
    <row r="65" spans="2:12" s="1" customFormat="1" ht="12.75">
      <c r="B65" s="32"/>
      <c r="D65" s="41" t="s">
        <v>53</v>
      </c>
      <c r="E65" s="42"/>
      <c r="F65" s="42"/>
      <c r="G65" s="41" t="s">
        <v>54</v>
      </c>
      <c r="H65" s="42"/>
      <c r="I65" s="42"/>
      <c r="J65" s="42"/>
      <c r="K65" s="42"/>
      <c r="L65" s="32"/>
    </row>
    <row r="66" spans="2:12" ht="11.25">
      <c r="B66" s="20"/>
      <c r="L66" s="20"/>
    </row>
    <row r="67" spans="2:12" ht="11.25">
      <c r="B67" s="20"/>
      <c r="L67" s="20"/>
    </row>
    <row r="68" spans="2:12" ht="11.25">
      <c r="B68" s="20"/>
      <c r="L68" s="20"/>
    </row>
    <row r="69" spans="2:12" ht="11.25">
      <c r="B69" s="20"/>
      <c r="L69" s="20"/>
    </row>
    <row r="70" spans="2:12" ht="11.25">
      <c r="B70" s="20"/>
      <c r="L70" s="20"/>
    </row>
    <row r="71" spans="2:12" ht="11.25">
      <c r="B71" s="20"/>
      <c r="L71" s="20"/>
    </row>
    <row r="72" spans="2:12" ht="11.25">
      <c r="B72" s="20"/>
      <c r="L72" s="20"/>
    </row>
    <row r="73" spans="2:12" ht="11.25">
      <c r="B73" s="20"/>
      <c r="L73" s="20"/>
    </row>
    <row r="74" spans="2:12" ht="11.25">
      <c r="B74" s="20"/>
      <c r="L74" s="20"/>
    </row>
    <row r="75" spans="2:12" ht="11.25">
      <c r="B75" s="20"/>
      <c r="L75" s="20"/>
    </row>
    <row r="76" spans="2:12" s="1" customFormat="1" ht="12.75">
      <c r="B76" s="32"/>
      <c r="D76" s="43" t="s">
        <v>51</v>
      </c>
      <c r="E76" s="34"/>
      <c r="F76" s="103" t="s">
        <v>52</v>
      </c>
      <c r="G76" s="43" t="s">
        <v>51</v>
      </c>
      <c r="H76" s="34"/>
      <c r="I76" s="34"/>
      <c r="J76" s="104" t="s">
        <v>52</v>
      </c>
      <c r="K76" s="34"/>
      <c r="L76" s="32"/>
    </row>
    <row r="77" spans="2:12" s="1" customFormat="1" ht="14.45" customHeight="1">
      <c r="B77" s="44"/>
      <c r="C77" s="45"/>
      <c r="D77" s="45"/>
      <c r="E77" s="45"/>
      <c r="F77" s="45"/>
      <c r="G77" s="45"/>
      <c r="H77" s="45"/>
      <c r="I77" s="45"/>
      <c r="J77" s="45"/>
      <c r="K77" s="45"/>
      <c r="L77" s="32"/>
    </row>
    <row r="81" spans="2:12" s="1" customFormat="1" ht="6.95" customHeight="1">
      <c r="B81" s="46"/>
      <c r="C81" s="47"/>
      <c r="D81" s="47"/>
      <c r="E81" s="47"/>
      <c r="F81" s="47"/>
      <c r="G81" s="47"/>
      <c r="H81" s="47"/>
      <c r="I81" s="47"/>
      <c r="J81" s="47"/>
      <c r="K81" s="47"/>
      <c r="L81" s="32"/>
    </row>
    <row r="82" spans="2:12" s="1" customFormat="1" ht="24.95" customHeight="1">
      <c r="B82" s="32"/>
      <c r="C82" s="21" t="s">
        <v>217</v>
      </c>
      <c r="L82" s="32"/>
    </row>
    <row r="83" spans="2:12" s="1" customFormat="1" ht="6.95" customHeight="1">
      <c r="B83" s="32"/>
      <c r="L83" s="32"/>
    </row>
    <row r="84" spans="2:12" s="1" customFormat="1" ht="12" customHeight="1">
      <c r="B84" s="32"/>
      <c r="C84" s="27" t="s">
        <v>16</v>
      </c>
      <c r="L84" s="32"/>
    </row>
    <row r="85" spans="2:12" s="1" customFormat="1" ht="16.5" customHeight="1">
      <c r="B85" s="32"/>
      <c r="E85" s="248" t="str">
        <f>E7</f>
        <v>Transformace domova Černovice – Lidmaň V. – Černovice</v>
      </c>
      <c r="F85" s="249"/>
      <c r="G85" s="249"/>
      <c r="H85" s="249"/>
      <c r="L85" s="32"/>
    </row>
    <row r="86" spans="2:12" ht="12" customHeight="1">
      <c r="B86" s="20"/>
      <c r="C86" s="27" t="s">
        <v>213</v>
      </c>
      <c r="L86" s="20"/>
    </row>
    <row r="87" spans="2:12" ht="16.5" customHeight="1">
      <c r="B87" s="20"/>
      <c r="E87" s="248" t="s">
        <v>3089</v>
      </c>
      <c r="F87" s="208"/>
      <c r="G87" s="208"/>
      <c r="H87" s="208"/>
      <c r="L87" s="20"/>
    </row>
    <row r="88" spans="2:12" ht="12" customHeight="1">
      <c r="B88" s="20"/>
      <c r="C88" s="27" t="s">
        <v>215</v>
      </c>
      <c r="L88" s="20"/>
    </row>
    <row r="89" spans="2:12" s="1" customFormat="1" ht="16.5" customHeight="1">
      <c r="B89" s="32"/>
      <c r="E89" s="243" t="s">
        <v>1908</v>
      </c>
      <c r="F89" s="250"/>
      <c r="G89" s="250"/>
      <c r="H89" s="250"/>
      <c r="L89" s="32"/>
    </row>
    <row r="90" spans="2:12" s="1" customFormat="1" ht="12" customHeight="1">
      <c r="B90" s="32"/>
      <c r="C90" s="27" t="s">
        <v>1909</v>
      </c>
      <c r="L90" s="32"/>
    </row>
    <row r="91" spans="2:12" s="1" customFormat="1" ht="16.5" customHeight="1">
      <c r="B91" s="32"/>
      <c r="E91" s="230" t="str">
        <f>E13</f>
        <v>SO 02.D.1.2.B - VYTÁPĚNÍ</v>
      </c>
      <c r="F91" s="250"/>
      <c r="G91" s="250"/>
      <c r="H91" s="250"/>
      <c r="L91" s="32"/>
    </row>
    <row r="92" spans="2:12" s="1" customFormat="1" ht="6.95" customHeight="1">
      <c r="B92" s="32"/>
      <c r="L92" s="32"/>
    </row>
    <row r="93" spans="2:12" s="1" customFormat="1" ht="12" customHeight="1">
      <c r="B93" s="32"/>
      <c r="C93" s="27" t="s">
        <v>20</v>
      </c>
      <c r="F93" s="25" t="str">
        <f>F16</f>
        <v xml:space="preserve"> </v>
      </c>
      <c r="I93" s="27" t="s">
        <v>22</v>
      </c>
      <c r="J93" s="52" t="str">
        <f>IF(J16="","",J16)</f>
        <v>10. 12. 2025</v>
      </c>
      <c r="L93" s="32"/>
    </row>
    <row r="94" spans="2:12" s="1" customFormat="1" ht="6.95" customHeight="1">
      <c r="B94" s="32"/>
      <c r="L94" s="32"/>
    </row>
    <row r="95" spans="2:12" s="1" customFormat="1" ht="25.7" customHeight="1">
      <c r="B95" s="32"/>
      <c r="C95" s="27" t="s">
        <v>24</v>
      </c>
      <c r="F95" s="25" t="str">
        <f>E19</f>
        <v>Kraj Vysočina</v>
      </c>
      <c r="I95" s="27" t="s">
        <v>30</v>
      </c>
      <c r="J95" s="30" t="str">
        <f>E25</f>
        <v>ARPIK OSTRAVA s.r.o.</v>
      </c>
      <c r="L95" s="32"/>
    </row>
    <row r="96" spans="2:12" s="1" customFormat="1" ht="15.2" customHeight="1">
      <c r="B96" s="32"/>
      <c r="C96" s="27" t="s">
        <v>28</v>
      </c>
      <c r="F96" s="25" t="str">
        <f>IF(E22="","",E22)</f>
        <v>Vyplň údaj</v>
      </c>
      <c r="I96" s="27" t="s">
        <v>33</v>
      </c>
      <c r="J96" s="30" t="str">
        <f>E28</f>
        <v xml:space="preserve"> </v>
      </c>
      <c r="L96" s="32"/>
    </row>
    <row r="97" spans="2:47" s="1" customFormat="1" ht="10.35" customHeight="1">
      <c r="B97" s="32"/>
      <c r="L97" s="32"/>
    </row>
    <row r="98" spans="2:47" s="1" customFormat="1" ht="29.25" customHeight="1">
      <c r="B98" s="32"/>
      <c r="C98" s="105" t="s">
        <v>218</v>
      </c>
      <c r="D98" s="97"/>
      <c r="E98" s="97"/>
      <c r="F98" s="97"/>
      <c r="G98" s="97"/>
      <c r="H98" s="97"/>
      <c r="I98" s="97"/>
      <c r="J98" s="106" t="s">
        <v>219</v>
      </c>
      <c r="K98" s="97"/>
      <c r="L98" s="32"/>
    </row>
    <row r="99" spans="2:47" s="1" customFormat="1" ht="10.35" customHeight="1">
      <c r="B99" s="32"/>
      <c r="L99" s="32"/>
    </row>
    <row r="100" spans="2:47" s="1" customFormat="1" ht="22.9" customHeight="1">
      <c r="B100" s="32"/>
      <c r="C100" s="107" t="s">
        <v>220</v>
      </c>
      <c r="J100" s="66">
        <f>J134</f>
        <v>0</v>
      </c>
      <c r="L100" s="32"/>
      <c r="AU100" s="17" t="s">
        <v>221</v>
      </c>
    </row>
    <row r="101" spans="2:47" s="8" customFormat="1" ht="24.95" customHeight="1">
      <c r="B101" s="108"/>
      <c r="D101" s="109" t="s">
        <v>2369</v>
      </c>
      <c r="E101" s="110"/>
      <c r="F101" s="110"/>
      <c r="G101" s="110"/>
      <c r="H101" s="110"/>
      <c r="I101" s="110"/>
      <c r="J101" s="111">
        <f>J135</f>
        <v>0</v>
      </c>
      <c r="L101" s="108"/>
    </row>
    <row r="102" spans="2:47" s="8" customFormat="1" ht="24.95" customHeight="1">
      <c r="B102" s="108"/>
      <c r="D102" s="109" t="s">
        <v>2370</v>
      </c>
      <c r="E102" s="110"/>
      <c r="F102" s="110"/>
      <c r="G102" s="110"/>
      <c r="H102" s="110"/>
      <c r="I102" s="110"/>
      <c r="J102" s="111">
        <f>J138</f>
        <v>0</v>
      </c>
      <c r="L102" s="108"/>
    </row>
    <row r="103" spans="2:47" s="8" customFormat="1" ht="24.95" customHeight="1">
      <c r="B103" s="108"/>
      <c r="D103" s="109" t="s">
        <v>2371</v>
      </c>
      <c r="E103" s="110"/>
      <c r="F103" s="110"/>
      <c r="G103" s="110"/>
      <c r="H103" s="110"/>
      <c r="I103" s="110"/>
      <c r="J103" s="111">
        <f>J145</f>
        <v>0</v>
      </c>
      <c r="L103" s="108"/>
    </row>
    <row r="104" spans="2:47" s="8" customFormat="1" ht="24.95" customHeight="1">
      <c r="B104" s="108"/>
      <c r="D104" s="109" t="s">
        <v>2372</v>
      </c>
      <c r="E104" s="110"/>
      <c r="F104" s="110"/>
      <c r="G104" s="110"/>
      <c r="H104" s="110"/>
      <c r="I104" s="110"/>
      <c r="J104" s="111">
        <f>J160</f>
        <v>0</v>
      </c>
      <c r="L104" s="108"/>
    </row>
    <row r="105" spans="2:47" s="8" customFormat="1" ht="24.95" customHeight="1">
      <c r="B105" s="108"/>
      <c r="D105" s="109" t="s">
        <v>2373</v>
      </c>
      <c r="E105" s="110"/>
      <c r="F105" s="110"/>
      <c r="G105" s="110"/>
      <c r="H105" s="110"/>
      <c r="I105" s="110"/>
      <c r="J105" s="111">
        <f>J172</f>
        <v>0</v>
      </c>
      <c r="L105" s="108"/>
    </row>
    <row r="106" spans="2:47" s="8" customFormat="1" ht="24.95" customHeight="1">
      <c r="B106" s="108"/>
      <c r="D106" s="109" t="s">
        <v>2374</v>
      </c>
      <c r="E106" s="110"/>
      <c r="F106" s="110"/>
      <c r="G106" s="110"/>
      <c r="H106" s="110"/>
      <c r="I106" s="110"/>
      <c r="J106" s="111">
        <f>J183</f>
        <v>0</v>
      </c>
      <c r="L106" s="108"/>
    </row>
    <row r="107" spans="2:47" s="8" customFormat="1" ht="24.95" customHeight="1">
      <c r="B107" s="108"/>
      <c r="D107" s="109" t="s">
        <v>2375</v>
      </c>
      <c r="E107" s="110"/>
      <c r="F107" s="110"/>
      <c r="G107" s="110"/>
      <c r="H107" s="110"/>
      <c r="I107" s="110"/>
      <c r="J107" s="111">
        <f>J188</f>
        <v>0</v>
      </c>
      <c r="L107" s="108"/>
    </row>
    <row r="108" spans="2:47" s="8" customFormat="1" ht="24.95" customHeight="1">
      <c r="B108" s="108"/>
      <c r="D108" s="109" t="s">
        <v>2376</v>
      </c>
      <c r="E108" s="110"/>
      <c r="F108" s="110"/>
      <c r="G108" s="110"/>
      <c r="H108" s="110"/>
      <c r="I108" s="110"/>
      <c r="J108" s="111">
        <f>J207</f>
        <v>0</v>
      </c>
      <c r="L108" s="108"/>
    </row>
    <row r="109" spans="2:47" s="8" customFormat="1" ht="24.95" customHeight="1">
      <c r="B109" s="108"/>
      <c r="D109" s="109" t="s">
        <v>2377</v>
      </c>
      <c r="E109" s="110"/>
      <c r="F109" s="110"/>
      <c r="G109" s="110"/>
      <c r="H109" s="110"/>
      <c r="I109" s="110"/>
      <c r="J109" s="111">
        <f>J210</f>
        <v>0</v>
      </c>
      <c r="L109" s="108"/>
    </row>
    <row r="110" spans="2:47" s="8" customFormat="1" ht="24.95" customHeight="1">
      <c r="B110" s="108"/>
      <c r="D110" s="109" t="s">
        <v>2378</v>
      </c>
      <c r="E110" s="110"/>
      <c r="F110" s="110"/>
      <c r="G110" s="110"/>
      <c r="H110" s="110"/>
      <c r="I110" s="110"/>
      <c r="J110" s="111">
        <f>J212</f>
        <v>0</v>
      </c>
      <c r="L110" s="108"/>
    </row>
    <row r="111" spans="2:47" s="1" customFormat="1" ht="21.75" customHeight="1">
      <c r="B111" s="32"/>
      <c r="L111" s="32"/>
    </row>
    <row r="112" spans="2:47" s="1" customFormat="1" ht="6.95" customHeight="1">
      <c r="B112" s="44"/>
      <c r="C112" s="45"/>
      <c r="D112" s="45"/>
      <c r="E112" s="45"/>
      <c r="F112" s="45"/>
      <c r="G112" s="45"/>
      <c r="H112" s="45"/>
      <c r="I112" s="45"/>
      <c r="J112" s="45"/>
      <c r="K112" s="45"/>
      <c r="L112" s="32"/>
    </row>
    <row r="116" spans="2:12" s="1" customFormat="1" ht="6.95" customHeight="1">
      <c r="B116" s="46"/>
      <c r="C116" s="47"/>
      <c r="D116" s="47"/>
      <c r="E116" s="47"/>
      <c r="F116" s="47"/>
      <c r="G116" s="47"/>
      <c r="H116" s="47"/>
      <c r="I116" s="47"/>
      <c r="J116" s="47"/>
      <c r="K116" s="47"/>
      <c r="L116" s="32"/>
    </row>
    <row r="117" spans="2:12" s="1" customFormat="1" ht="24.95" customHeight="1">
      <c r="B117" s="32"/>
      <c r="C117" s="21" t="s">
        <v>249</v>
      </c>
      <c r="L117" s="32"/>
    </row>
    <row r="118" spans="2:12" s="1" customFormat="1" ht="6.95" customHeight="1">
      <c r="B118" s="32"/>
      <c r="L118" s="32"/>
    </row>
    <row r="119" spans="2:12" s="1" customFormat="1" ht="12" customHeight="1">
      <c r="B119" s="32"/>
      <c r="C119" s="27" t="s">
        <v>16</v>
      </c>
      <c r="L119" s="32"/>
    </row>
    <row r="120" spans="2:12" s="1" customFormat="1" ht="16.5" customHeight="1">
      <c r="B120" s="32"/>
      <c r="E120" s="248" t="str">
        <f>E7</f>
        <v>Transformace domova Černovice – Lidmaň V. – Černovice</v>
      </c>
      <c r="F120" s="249"/>
      <c r="G120" s="249"/>
      <c r="H120" s="249"/>
      <c r="L120" s="32"/>
    </row>
    <row r="121" spans="2:12" ht="12" customHeight="1">
      <c r="B121" s="20"/>
      <c r="C121" s="27" t="s">
        <v>213</v>
      </c>
      <c r="L121" s="20"/>
    </row>
    <row r="122" spans="2:12" ht="16.5" customHeight="1">
      <c r="B122" s="20"/>
      <c r="E122" s="248" t="s">
        <v>3089</v>
      </c>
      <c r="F122" s="208"/>
      <c r="G122" s="208"/>
      <c r="H122" s="208"/>
      <c r="L122" s="20"/>
    </row>
    <row r="123" spans="2:12" ht="12" customHeight="1">
      <c r="B123" s="20"/>
      <c r="C123" s="27" t="s">
        <v>215</v>
      </c>
      <c r="L123" s="20"/>
    </row>
    <row r="124" spans="2:12" s="1" customFormat="1" ht="16.5" customHeight="1">
      <c r="B124" s="32"/>
      <c r="E124" s="243" t="s">
        <v>1908</v>
      </c>
      <c r="F124" s="250"/>
      <c r="G124" s="250"/>
      <c r="H124" s="250"/>
      <c r="L124" s="32"/>
    </row>
    <row r="125" spans="2:12" s="1" customFormat="1" ht="12" customHeight="1">
      <c r="B125" s="32"/>
      <c r="C125" s="27" t="s">
        <v>1909</v>
      </c>
      <c r="L125" s="32"/>
    </row>
    <row r="126" spans="2:12" s="1" customFormat="1" ht="16.5" customHeight="1">
      <c r="B126" s="32"/>
      <c r="E126" s="230" t="str">
        <f>E13</f>
        <v>SO 02.D.1.2.B - VYTÁPĚNÍ</v>
      </c>
      <c r="F126" s="250"/>
      <c r="G126" s="250"/>
      <c r="H126" s="250"/>
      <c r="L126" s="32"/>
    </row>
    <row r="127" spans="2:12" s="1" customFormat="1" ht="6.95" customHeight="1">
      <c r="B127" s="32"/>
      <c r="L127" s="32"/>
    </row>
    <row r="128" spans="2:12" s="1" customFormat="1" ht="12" customHeight="1">
      <c r="B128" s="32"/>
      <c r="C128" s="27" t="s">
        <v>20</v>
      </c>
      <c r="F128" s="25" t="str">
        <f>F16</f>
        <v xml:space="preserve"> </v>
      </c>
      <c r="I128" s="27" t="s">
        <v>22</v>
      </c>
      <c r="J128" s="52" t="str">
        <f>IF(J16="","",J16)</f>
        <v>10. 12. 2025</v>
      </c>
      <c r="L128" s="32"/>
    </row>
    <row r="129" spans="2:65" s="1" customFormat="1" ht="6.95" customHeight="1">
      <c r="B129" s="32"/>
      <c r="L129" s="32"/>
    </row>
    <row r="130" spans="2:65" s="1" customFormat="1" ht="25.7" customHeight="1">
      <c r="B130" s="32"/>
      <c r="C130" s="27" t="s">
        <v>24</v>
      </c>
      <c r="F130" s="25" t="str">
        <f>E19</f>
        <v>Kraj Vysočina</v>
      </c>
      <c r="I130" s="27" t="s">
        <v>30</v>
      </c>
      <c r="J130" s="30" t="str">
        <f>E25</f>
        <v>ARPIK OSTRAVA s.r.o.</v>
      </c>
      <c r="L130" s="32"/>
    </row>
    <row r="131" spans="2:65" s="1" customFormat="1" ht="15.2" customHeight="1">
      <c r="B131" s="32"/>
      <c r="C131" s="27" t="s">
        <v>28</v>
      </c>
      <c r="F131" s="25" t="str">
        <f>IF(E22="","",E22)</f>
        <v>Vyplň údaj</v>
      </c>
      <c r="I131" s="27" t="s">
        <v>33</v>
      </c>
      <c r="J131" s="30" t="str">
        <f>E28</f>
        <v xml:space="preserve"> </v>
      </c>
      <c r="L131" s="32"/>
    </row>
    <row r="132" spans="2:65" s="1" customFormat="1" ht="10.35" customHeight="1">
      <c r="B132" s="32"/>
      <c r="L132" s="32"/>
    </row>
    <row r="133" spans="2:65" s="10" customFormat="1" ht="29.25" customHeight="1">
      <c r="B133" s="116"/>
      <c r="C133" s="117" t="s">
        <v>250</v>
      </c>
      <c r="D133" s="118" t="s">
        <v>61</v>
      </c>
      <c r="E133" s="118" t="s">
        <v>57</v>
      </c>
      <c r="F133" s="118" t="s">
        <v>58</v>
      </c>
      <c r="G133" s="118" t="s">
        <v>251</v>
      </c>
      <c r="H133" s="118" t="s">
        <v>252</v>
      </c>
      <c r="I133" s="118" t="s">
        <v>253</v>
      </c>
      <c r="J133" s="118" t="s">
        <v>219</v>
      </c>
      <c r="K133" s="119" t="s">
        <v>254</v>
      </c>
      <c r="L133" s="116"/>
      <c r="M133" s="59" t="s">
        <v>1</v>
      </c>
      <c r="N133" s="60" t="s">
        <v>40</v>
      </c>
      <c r="O133" s="60" t="s">
        <v>255</v>
      </c>
      <c r="P133" s="60" t="s">
        <v>256</v>
      </c>
      <c r="Q133" s="60" t="s">
        <v>257</v>
      </c>
      <c r="R133" s="60" t="s">
        <v>258</v>
      </c>
      <c r="S133" s="60" t="s">
        <v>259</v>
      </c>
      <c r="T133" s="61" t="s">
        <v>260</v>
      </c>
    </row>
    <row r="134" spans="2:65" s="1" customFormat="1" ht="22.9" customHeight="1">
      <c r="B134" s="32"/>
      <c r="C134" s="64" t="s">
        <v>261</v>
      </c>
      <c r="J134" s="120">
        <f>BK134</f>
        <v>0</v>
      </c>
      <c r="L134" s="32"/>
      <c r="M134" s="62"/>
      <c r="N134" s="53"/>
      <c r="O134" s="53"/>
      <c r="P134" s="121">
        <f>P135+P138+P145+P160+P172+P183+P188+P207+P210+P212</f>
        <v>0</v>
      </c>
      <c r="Q134" s="53"/>
      <c r="R134" s="121">
        <f>R135+R138+R145+R160+R172+R183+R188+R207+R210+R212</f>
        <v>0</v>
      </c>
      <c r="S134" s="53"/>
      <c r="T134" s="122">
        <f>T135+T138+T145+T160+T172+T183+T188+T207+T210+T212</f>
        <v>0</v>
      </c>
      <c r="AT134" s="17" t="s">
        <v>75</v>
      </c>
      <c r="AU134" s="17" t="s">
        <v>221</v>
      </c>
      <c r="BK134" s="123">
        <f>BK135+BK138+BK145+BK160+BK172+BK183+BK188+BK207+BK210+BK212</f>
        <v>0</v>
      </c>
    </row>
    <row r="135" spans="2:65" s="11" customFormat="1" ht="25.9" customHeight="1">
      <c r="B135" s="124"/>
      <c r="D135" s="125" t="s">
        <v>75</v>
      </c>
      <c r="E135" s="126" t="s">
        <v>846</v>
      </c>
      <c r="F135" s="126" t="s">
        <v>2379</v>
      </c>
      <c r="I135" s="127"/>
      <c r="J135" s="128">
        <f>BK135</f>
        <v>0</v>
      </c>
      <c r="L135" s="124"/>
      <c r="M135" s="129"/>
      <c r="P135" s="130">
        <f>SUM(P136:P137)</f>
        <v>0</v>
      </c>
      <c r="R135" s="130">
        <f>SUM(R136:R137)</f>
        <v>0</v>
      </c>
      <c r="T135" s="131">
        <f>SUM(T136:T137)</f>
        <v>0</v>
      </c>
      <c r="AR135" s="125" t="s">
        <v>83</v>
      </c>
      <c r="AT135" s="132" t="s">
        <v>75</v>
      </c>
      <c r="AU135" s="132" t="s">
        <v>76</v>
      </c>
      <c r="AY135" s="125" t="s">
        <v>264</v>
      </c>
      <c r="BK135" s="133">
        <f>SUM(BK136:BK137)</f>
        <v>0</v>
      </c>
    </row>
    <row r="136" spans="2:65" s="1" customFormat="1" ht="16.5" customHeight="1">
      <c r="B136" s="136"/>
      <c r="C136" s="137" t="s">
        <v>83</v>
      </c>
      <c r="D136" s="137" t="s">
        <v>266</v>
      </c>
      <c r="E136" s="138" t="s">
        <v>2380</v>
      </c>
      <c r="F136" s="139" t="s">
        <v>2381</v>
      </c>
      <c r="G136" s="140" t="s">
        <v>428</v>
      </c>
      <c r="H136" s="141">
        <v>4</v>
      </c>
      <c r="I136" s="142"/>
      <c r="J136" s="143">
        <f>ROUND(I136*H136,2)</f>
        <v>0</v>
      </c>
      <c r="K136" s="139" t="s">
        <v>1</v>
      </c>
      <c r="L136" s="32"/>
      <c r="M136" s="144" t="s">
        <v>1</v>
      </c>
      <c r="N136" s="145" t="s">
        <v>42</v>
      </c>
      <c r="P136" s="146">
        <f>O136*H136</f>
        <v>0</v>
      </c>
      <c r="Q136" s="146">
        <v>0</v>
      </c>
      <c r="R136" s="146">
        <f>Q136*H136</f>
        <v>0</v>
      </c>
      <c r="S136" s="146">
        <v>0</v>
      </c>
      <c r="T136" s="147">
        <f>S136*H136</f>
        <v>0</v>
      </c>
      <c r="AR136" s="148" t="s">
        <v>271</v>
      </c>
      <c r="AT136" s="148" t="s">
        <v>266</v>
      </c>
      <c r="AU136" s="148" t="s">
        <v>83</v>
      </c>
      <c r="AY136" s="17" t="s">
        <v>264</v>
      </c>
      <c r="BE136" s="149">
        <f>IF(N136="základní",J136,0)</f>
        <v>0</v>
      </c>
      <c r="BF136" s="149">
        <f>IF(N136="snížená",J136,0)</f>
        <v>0</v>
      </c>
      <c r="BG136" s="149">
        <f>IF(N136="zákl. přenesená",J136,0)</f>
        <v>0</v>
      </c>
      <c r="BH136" s="149">
        <f>IF(N136="sníž. přenesená",J136,0)</f>
        <v>0</v>
      </c>
      <c r="BI136" s="149">
        <f>IF(N136="nulová",J136,0)</f>
        <v>0</v>
      </c>
      <c r="BJ136" s="17" t="s">
        <v>89</v>
      </c>
      <c r="BK136" s="149">
        <f>ROUND(I136*H136,2)</f>
        <v>0</v>
      </c>
      <c r="BL136" s="17" t="s">
        <v>271</v>
      </c>
      <c r="BM136" s="148" t="s">
        <v>89</v>
      </c>
    </row>
    <row r="137" spans="2:65" s="1" customFormat="1" ht="16.5" customHeight="1">
      <c r="B137" s="136"/>
      <c r="C137" s="137" t="s">
        <v>89</v>
      </c>
      <c r="D137" s="137" t="s">
        <v>266</v>
      </c>
      <c r="E137" s="138" t="s">
        <v>2382</v>
      </c>
      <c r="F137" s="139" t="s">
        <v>2383</v>
      </c>
      <c r="G137" s="140" t="s">
        <v>319</v>
      </c>
      <c r="H137" s="141">
        <v>5.1999999999999998E-2</v>
      </c>
      <c r="I137" s="142"/>
      <c r="J137" s="143">
        <f>ROUND(I137*H137,2)</f>
        <v>0</v>
      </c>
      <c r="K137" s="139" t="s">
        <v>1</v>
      </c>
      <c r="L137" s="32"/>
      <c r="M137" s="144" t="s">
        <v>1</v>
      </c>
      <c r="N137" s="145" t="s">
        <v>42</v>
      </c>
      <c r="P137" s="146">
        <f>O137*H137</f>
        <v>0</v>
      </c>
      <c r="Q137" s="146">
        <v>0</v>
      </c>
      <c r="R137" s="146">
        <f>Q137*H137</f>
        <v>0</v>
      </c>
      <c r="S137" s="146">
        <v>0</v>
      </c>
      <c r="T137" s="147">
        <f>S137*H137</f>
        <v>0</v>
      </c>
      <c r="AR137" s="148" t="s">
        <v>271</v>
      </c>
      <c r="AT137" s="148" t="s">
        <v>266</v>
      </c>
      <c r="AU137" s="148" t="s">
        <v>83</v>
      </c>
      <c r="AY137" s="17" t="s">
        <v>264</v>
      </c>
      <c r="BE137" s="149">
        <f>IF(N137="základní",J137,0)</f>
        <v>0</v>
      </c>
      <c r="BF137" s="149">
        <f>IF(N137="snížená",J137,0)</f>
        <v>0</v>
      </c>
      <c r="BG137" s="149">
        <f>IF(N137="zákl. přenesená",J137,0)</f>
        <v>0</v>
      </c>
      <c r="BH137" s="149">
        <f>IF(N137="sníž. přenesená",J137,0)</f>
        <v>0</v>
      </c>
      <c r="BI137" s="149">
        <f>IF(N137="nulová",J137,0)</f>
        <v>0</v>
      </c>
      <c r="BJ137" s="17" t="s">
        <v>89</v>
      </c>
      <c r="BK137" s="149">
        <f>ROUND(I137*H137,2)</f>
        <v>0</v>
      </c>
      <c r="BL137" s="17" t="s">
        <v>271</v>
      </c>
      <c r="BM137" s="148" t="s">
        <v>271</v>
      </c>
    </row>
    <row r="138" spans="2:65" s="11" customFormat="1" ht="25.9" customHeight="1">
      <c r="B138" s="124"/>
      <c r="D138" s="125" t="s">
        <v>75</v>
      </c>
      <c r="E138" s="126" t="s">
        <v>1156</v>
      </c>
      <c r="F138" s="126" t="s">
        <v>1157</v>
      </c>
      <c r="I138" s="127"/>
      <c r="J138" s="128">
        <f>BK138</f>
        <v>0</v>
      </c>
      <c r="L138" s="124"/>
      <c r="M138" s="129"/>
      <c r="P138" s="130">
        <f>SUM(P139:P144)</f>
        <v>0</v>
      </c>
      <c r="R138" s="130">
        <f>SUM(R139:R144)</f>
        <v>0</v>
      </c>
      <c r="T138" s="131">
        <f>SUM(T139:T144)</f>
        <v>0</v>
      </c>
      <c r="AR138" s="125" t="s">
        <v>89</v>
      </c>
      <c r="AT138" s="132" t="s">
        <v>75</v>
      </c>
      <c r="AU138" s="132" t="s">
        <v>76</v>
      </c>
      <c r="AY138" s="125" t="s">
        <v>264</v>
      </c>
      <c r="BK138" s="133">
        <f>SUM(BK139:BK144)</f>
        <v>0</v>
      </c>
    </row>
    <row r="139" spans="2:65" s="1" customFormat="1" ht="16.5" customHeight="1">
      <c r="B139" s="136"/>
      <c r="C139" s="137" t="s">
        <v>96</v>
      </c>
      <c r="D139" s="137" t="s">
        <v>266</v>
      </c>
      <c r="E139" s="138" t="s">
        <v>2384</v>
      </c>
      <c r="F139" s="139" t="s">
        <v>2385</v>
      </c>
      <c r="G139" s="140" t="s">
        <v>428</v>
      </c>
      <c r="H139" s="141">
        <v>88</v>
      </c>
      <c r="I139" s="142"/>
      <c r="J139" s="143">
        <f t="shared" ref="J139:J144" si="0">ROUND(I139*H139,2)</f>
        <v>0</v>
      </c>
      <c r="K139" s="139" t="s">
        <v>1</v>
      </c>
      <c r="L139" s="32"/>
      <c r="M139" s="144" t="s">
        <v>1</v>
      </c>
      <c r="N139" s="145" t="s">
        <v>42</v>
      </c>
      <c r="P139" s="146">
        <f t="shared" ref="P139:P144" si="1">O139*H139</f>
        <v>0</v>
      </c>
      <c r="Q139" s="146">
        <v>0</v>
      </c>
      <c r="R139" s="146">
        <f t="shared" ref="R139:R144" si="2">Q139*H139</f>
        <v>0</v>
      </c>
      <c r="S139" s="146">
        <v>0</v>
      </c>
      <c r="T139" s="147">
        <f t="shared" ref="T139:T144" si="3">S139*H139</f>
        <v>0</v>
      </c>
      <c r="AR139" s="148" t="s">
        <v>366</v>
      </c>
      <c r="AT139" s="148" t="s">
        <v>266</v>
      </c>
      <c r="AU139" s="148" t="s">
        <v>83</v>
      </c>
      <c r="AY139" s="17" t="s">
        <v>264</v>
      </c>
      <c r="BE139" s="149">
        <f t="shared" ref="BE139:BE144" si="4">IF(N139="základní",J139,0)</f>
        <v>0</v>
      </c>
      <c r="BF139" s="149">
        <f t="shared" ref="BF139:BF144" si="5">IF(N139="snížená",J139,0)</f>
        <v>0</v>
      </c>
      <c r="BG139" s="149">
        <f t="shared" ref="BG139:BG144" si="6">IF(N139="zákl. přenesená",J139,0)</f>
        <v>0</v>
      </c>
      <c r="BH139" s="149">
        <f t="shared" ref="BH139:BH144" si="7">IF(N139="sníž. přenesená",J139,0)</f>
        <v>0</v>
      </c>
      <c r="BI139" s="149">
        <f t="shared" ref="BI139:BI144" si="8">IF(N139="nulová",J139,0)</f>
        <v>0</v>
      </c>
      <c r="BJ139" s="17" t="s">
        <v>89</v>
      </c>
      <c r="BK139" s="149">
        <f t="shared" ref="BK139:BK144" si="9">ROUND(I139*H139,2)</f>
        <v>0</v>
      </c>
      <c r="BL139" s="17" t="s">
        <v>366</v>
      </c>
      <c r="BM139" s="148" t="s">
        <v>303</v>
      </c>
    </row>
    <row r="140" spans="2:65" s="1" customFormat="1" ht="16.5" customHeight="1">
      <c r="B140" s="136"/>
      <c r="C140" s="137" t="s">
        <v>271</v>
      </c>
      <c r="D140" s="137" t="s">
        <v>266</v>
      </c>
      <c r="E140" s="138" t="s">
        <v>2386</v>
      </c>
      <c r="F140" s="139" t="s">
        <v>2387</v>
      </c>
      <c r="G140" s="140" t="s">
        <v>428</v>
      </c>
      <c r="H140" s="141">
        <v>13</v>
      </c>
      <c r="I140" s="142"/>
      <c r="J140" s="143">
        <f t="shared" si="0"/>
        <v>0</v>
      </c>
      <c r="K140" s="139" t="s">
        <v>1</v>
      </c>
      <c r="L140" s="32"/>
      <c r="M140" s="144" t="s">
        <v>1</v>
      </c>
      <c r="N140" s="145" t="s">
        <v>42</v>
      </c>
      <c r="P140" s="146">
        <f t="shared" si="1"/>
        <v>0</v>
      </c>
      <c r="Q140" s="146">
        <v>0</v>
      </c>
      <c r="R140" s="146">
        <f t="shared" si="2"/>
        <v>0</v>
      </c>
      <c r="S140" s="146">
        <v>0</v>
      </c>
      <c r="T140" s="147">
        <f t="shared" si="3"/>
        <v>0</v>
      </c>
      <c r="AR140" s="148" t="s">
        <v>366</v>
      </c>
      <c r="AT140" s="148" t="s">
        <v>266</v>
      </c>
      <c r="AU140" s="148" t="s">
        <v>83</v>
      </c>
      <c r="AY140" s="17" t="s">
        <v>264</v>
      </c>
      <c r="BE140" s="149">
        <f t="shared" si="4"/>
        <v>0</v>
      </c>
      <c r="BF140" s="149">
        <f t="shared" si="5"/>
        <v>0</v>
      </c>
      <c r="BG140" s="149">
        <f t="shared" si="6"/>
        <v>0</v>
      </c>
      <c r="BH140" s="149">
        <f t="shared" si="7"/>
        <v>0</v>
      </c>
      <c r="BI140" s="149">
        <f t="shared" si="8"/>
        <v>0</v>
      </c>
      <c r="BJ140" s="17" t="s">
        <v>89</v>
      </c>
      <c r="BK140" s="149">
        <f t="shared" si="9"/>
        <v>0</v>
      </c>
      <c r="BL140" s="17" t="s">
        <v>366</v>
      </c>
      <c r="BM140" s="148" t="s">
        <v>314</v>
      </c>
    </row>
    <row r="141" spans="2:65" s="1" customFormat="1" ht="16.5" customHeight="1">
      <c r="B141" s="136"/>
      <c r="C141" s="137" t="s">
        <v>297</v>
      </c>
      <c r="D141" s="137" t="s">
        <v>266</v>
      </c>
      <c r="E141" s="138" t="s">
        <v>2388</v>
      </c>
      <c r="F141" s="139" t="s">
        <v>2389</v>
      </c>
      <c r="G141" s="140" t="s">
        <v>428</v>
      </c>
      <c r="H141" s="141">
        <v>49</v>
      </c>
      <c r="I141" s="142"/>
      <c r="J141" s="143">
        <f t="shared" si="0"/>
        <v>0</v>
      </c>
      <c r="K141" s="139" t="s">
        <v>1</v>
      </c>
      <c r="L141" s="32"/>
      <c r="M141" s="144" t="s">
        <v>1</v>
      </c>
      <c r="N141" s="145" t="s">
        <v>42</v>
      </c>
      <c r="P141" s="146">
        <f t="shared" si="1"/>
        <v>0</v>
      </c>
      <c r="Q141" s="146">
        <v>0</v>
      </c>
      <c r="R141" s="146">
        <f t="shared" si="2"/>
        <v>0</v>
      </c>
      <c r="S141" s="146">
        <v>0</v>
      </c>
      <c r="T141" s="147">
        <f t="shared" si="3"/>
        <v>0</v>
      </c>
      <c r="AR141" s="148" t="s">
        <v>366</v>
      </c>
      <c r="AT141" s="148" t="s">
        <v>266</v>
      </c>
      <c r="AU141" s="148" t="s">
        <v>83</v>
      </c>
      <c r="AY141" s="17" t="s">
        <v>264</v>
      </c>
      <c r="BE141" s="149">
        <f t="shared" si="4"/>
        <v>0</v>
      </c>
      <c r="BF141" s="149">
        <f t="shared" si="5"/>
        <v>0</v>
      </c>
      <c r="BG141" s="149">
        <f t="shared" si="6"/>
        <v>0</v>
      </c>
      <c r="BH141" s="149">
        <f t="shared" si="7"/>
        <v>0</v>
      </c>
      <c r="BI141" s="149">
        <f t="shared" si="8"/>
        <v>0</v>
      </c>
      <c r="BJ141" s="17" t="s">
        <v>89</v>
      </c>
      <c r="BK141" s="149">
        <f t="shared" si="9"/>
        <v>0</v>
      </c>
      <c r="BL141" s="17" t="s">
        <v>366</v>
      </c>
      <c r="BM141" s="148" t="s">
        <v>328</v>
      </c>
    </row>
    <row r="142" spans="2:65" s="1" customFormat="1" ht="16.5" customHeight="1">
      <c r="B142" s="136"/>
      <c r="C142" s="137" t="s">
        <v>303</v>
      </c>
      <c r="D142" s="137" t="s">
        <v>266</v>
      </c>
      <c r="E142" s="138" t="s">
        <v>2390</v>
      </c>
      <c r="F142" s="139" t="s">
        <v>2391</v>
      </c>
      <c r="G142" s="140" t="s">
        <v>428</v>
      </c>
      <c r="H142" s="141">
        <v>18</v>
      </c>
      <c r="I142" s="142"/>
      <c r="J142" s="143">
        <f t="shared" si="0"/>
        <v>0</v>
      </c>
      <c r="K142" s="139" t="s">
        <v>1</v>
      </c>
      <c r="L142" s="32"/>
      <c r="M142" s="144" t="s">
        <v>1</v>
      </c>
      <c r="N142" s="145" t="s">
        <v>42</v>
      </c>
      <c r="P142" s="146">
        <f t="shared" si="1"/>
        <v>0</v>
      </c>
      <c r="Q142" s="146">
        <v>0</v>
      </c>
      <c r="R142" s="146">
        <f t="shared" si="2"/>
        <v>0</v>
      </c>
      <c r="S142" s="146">
        <v>0</v>
      </c>
      <c r="T142" s="147">
        <f t="shared" si="3"/>
        <v>0</v>
      </c>
      <c r="AR142" s="148" t="s">
        <v>366</v>
      </c>
      <c r="AT142" s="148" t="s">
        <v>266</v>
      </c>
      <c r="AU142" s="148" t="s">
        <v>83</v>
      </c>
      <c r="AY142" s="17" t="s">
        <v>264</v>
      </c>
      <c r="BE142" s="149">
        <f t="shared" si="4"/>
        <v>0</v>
      </c>
      <c r="BF142" s="149">
        <f t="shared" si="5"/>
        <v>0</v>
      </c>
      <c r="BG142" s="149">
        <f t="shared" si="6"/>
        <v>0</v>
      </c>
      <c r="BH142" s="149">
        <f t="shared" si="7"/>
        <v>0</v>
      </c>
      <c r="BI142" s="149">
        <f t="shared" si="8"/>
        <v>0</v>
      </c>
      <c r="BJ142" s="17" t="s">
        <v>89</v>
      </c>
      <c r="BK142" s="149">
        <f t="shared" si="9"/>
        <v>0</v>
      </c>
      <c r="BL142" s="17" t="s">
        <v>366</v>
      </c>
      <c r="BM142" s="148" t="s">
        <v>8</v>
      </c>
    </row>
    <row r="143" spans="2:65" s="1" customFormat="1" ht="16.5" customHeight="1">
      <c r="B143" s="136"/>
      <c r="C143" s="137" t="s">
        <v>309</v>
      </c>
      <c r="D143" s="137" t="s">
        <v>266</v>
      </c>
      <c r="E143" s="138" t="s">
        <v>2392</v>
      </c>
      <c r="F143" s="139" t="s">
        <v>2393</v>
      </c>
      <c r="G143" s="140" t="s">
        <v>428</v>
      </c>
      <c r="H143" s="141">
        <v>7</v>
      </c>
      <c r="I143" s="142"/>
      <c r="J143" s="143">
        <f t="shared" si="0"/>
        <v>0</v>
      </c>
      <c r="K143" s="139" t="s">
        <v>1</v>
      </c>
      <c r="L143" s="32"/>
      <c r="M143" s="144" t="s">
        <v>1</v>
      </c>
      <c r="N143" s="145" t="s">
        <v>42</v>
      </c>
      <c r="P143" s="146">
        <f t="shared" si="1"/>
        <v>0</v>
      </c>
      <c r="Q143" s="146">
        <v>0</v>
      </c>
      <c r="R143" s="146">
        <f t="shared" si="2"/>
        <v>0</v>
      </c>
      <c r="S143" s="146">
        <v>0</v>
      </c>
      <c r="T143" s="147">
        <f t="shared" si="3"/>
        <v>0</v>
      </c>
      <c r="AR143" s="148" t="s">
        <v>366</v>
      </c>
      <c r="AT143" s="148" t="s">
        <v>266</v>
      </c>
      <c r="AU143" s="148" t="s">
        <v>83</v>
      </c>
      <c r="AY143" s="17" t="s">
        <v>264</v>
      </c>
      <c r="BE143" s="149">
        <f t="shared" si="4"/>
        <v>0</v>
      </c>
      <c r="BF143" s="149">
        <f t="shared" si="5"/>
        <v>0</v>
      </c>
      <c r="BG143" s="149">
        <f t="shared" si="6"/>
        <v>0</v>
      </c>
      <c r="BH143" s="149">
        <f t="shared" si="7"/>
        <v>0</v>
      </c>
      <c r="BI143" s="149">
        <f t="shared" si="8"/>
        <v>0</v>
      </c>
      <c r="BJ143" s="17" t="s">
        <v>89</v>
      </c>
      <c r="BK143" s="149">
        <f t="shared" si="9"/>
        <v>0</v>
      </c>
      <c r="BL143" s="17" t="s">
        <v>366</v>
      </c>
      <c r="BM143" s="148" t="s">
        <v>354</v>
      </c>
    </row>
    <row r="144" spans="2:65" s="1" customFormat="1" ht="16.5" customHeight="1">
      <c r="B144" s="136"/>
      <c r="C144" s="137" t="s">
        <v>314</v>
      </c>
      <c r="D144" s="137" t="s">
        <v>266</v>
      </c>
      <c r="E144" s="138" t="s">
        <v>2394</v>
      </c>
      <c r="F144" s="139" t="s">
        <v>2395</v>
      </c>
      <c r="G144" s="140" t="s">
        <v>1455</v>
      </c>
      <c r="H144" s="193"/>
      <c r="I144" s="142"/>
      <c r="J144" s="143">
        <f t="shared" si="0"/>
        <v>0</v>
      </c>
      <c r="K144" s="139" t="s">
        <v>1</v>
      </c>
      <c r="L144" s="32"/>
      <c r="M144" s="144" t="s">
        <v>1</v>
      </c>
      <c r="N144" s="145" t="s">
        <v>42</v>
      </c>
      <c r="P144" s="146">
        <f t="shared" si="1"/>
        <v>0</v>
      </c>
      <c r="Q144" s="146">
        <v>0</v>
      </c>
      <c r="R144" s="146">
        <f t="shared" si="2"/>
        <v>0</v>
      </c>
      <c r="S144" s="146">
        <v>0</v>
      </c>
      <c r="T144" s="147">
        <f t="shared" si="3"/>
        <v>0</v>
      </c>
      <c r="AR144" s="148" t="s">
        <v>366</v>
      </c>
      <c r="AT144" s="148" t="s">
        <v>266</v>
      </c>
      <c r="AU144" s="148" t="s">
        <v>83</v>
      </c>
      <c r="AY144" s="17" t="s">
        <v>264</v>
      </c>
      <c r="BE144" s="149">
        <f t="shared" si="4"/>
        <v>0</v>
      </c>
      <c r="BF144" s="149">
        <f t="shared" si="5"/>
        <v>0</v>
      </c>
      <c r="BG144" s="149">
        <f t="shared" si="6"/>
        <v>0</v>
      </c>
      <c r="BH144" s="149">
        <f t="shared" si="7"/>
        <v>0</v>
      </c>
      <c r="BI144" s="149">
        <f t="shared" si="8"/>
        <v>0</v>
      </c>
      <c r="BJ144" s="17" t="s">
        <v>89</v>
      </c>
      <c r="BK144" s="149">
        <f t="shared" si="9"/>
        <v>0</v>
      </c>
      <c r="BL144" s="17" t="s">
        <v>366</v>
      </c>
      <c r="BM144" s="148" t="s">
        <v>366</v>
      </c>
    </row>
    <row r="145" spans="2:65" s="11" customFormat="1" ht="25.9" customHeight="1">
      <c r="B145" s="124"/>
      <c r="D145" s="125" t="s">
        <v>75</v>
      </c>
      <c r="E145" s="126" t="s">
        <v>2396</v>
      </c>
      <c r="F145" s="126" t="s">
        <v>2397</v>
      </c>
      <c r="I145" s="127"/>
      <c r="J145" s="128">
        <f>BK145</f>
        <v>0</v>
      </c>
      <c r="L145" s="124"/>
      <c r="M145" s="129"/>
      <c r="P145" s="130">
        <f>SUM(P146:P159)</f>
        <v>0</v>
      </c>
      <c r="R145" s="130">
        <f>SUM(R146:R159)</f>
        <v>0</v>
      </c>
      <c r="T145" s="131">
        <f>SUM(T146:T159)</f>
        <v>0</v>
      </c>
      <c r="AR145" s="125" t="s">
        <v>89</v>
      </c>
      <c r="AT145" s="132" t="s">
        <v>75</v>
      </c>
      <c r="AU145" s="132" t="s">
        <v>76</v>
      </c>
      <c r="AY145" s="125" t="s">
        <v>264</v>
      </c>
      <c r="BK145" s="133">
        <f>SUM(BK146:BK159)</f>
        <v>0</v>
      </c>
    </row>
    <row r="146" spans="2:65" s="1" customFormat="1" ht="16.5" customHeight="1">
      <c r="B146" s="136"/>
      <c r="C146" s="137" t="s">
        <v>323</v>
      </c>
      <c r="D146" s="137" t="s">
        <v>266</v>
      </c>
      <c r="E146" s="138" t="s">
        <v>2398</v>
      </c>
      <c r="F146" s="139" t="s">
        <v>2399</v>
      </c>
      <c r="G146" s="140" t="s">
        <v>1862</v>
      </c>
      <c r="H146" s="141">
        <v>1</v>
      </c>
      <c r="I146" s="142"/>
      <c r="J146" s="143">
        <f>ROUND(I146*H146,2)</f>
        <v>0</v>
      </c>
      <c r="K146" s="139" t="s">
        <v>1</v>
      </c>
      <c r="L146" s="32"/>
      <c r="M146" s="144" t="s">
        <v>1</v>
      </c>
      <c r="N146" s="145" t="s">
        <v>42</v>
      </c>
      <c r="P146" s="146">
        <f>O146*H146</f>
        <v>0</v>
      </c>
      <c r="Q146" s="146">
        <v>0</v>
      </c>
      <c r="R146" s="146">
        <f>Q146*H146</f>
        <v>0</v>
      </c>
      <c r="S146" s="146">
        <v>0</v>
      </c>
      <c r="T146" s="147">
        <f>S146*H146</f>
        <v>0</v>
      </c>
      <c r="AR146" s="148" t="s">
        <v>366</v>
      </c>
      <c r="AT146" s="148" t="s">
        <v>266</v>
      </c>
      <c r="AU146" s="148" t="s">
        <v>83</v>
      </c>
      <c r="AY146" s="17" t="s">
        <v>264</v>
      </c>
      <c r="BE146" s="149">
        <f>IF(N146="základní",J146,0)</f>
        <v>0</v>
      </c>
      <c r="BF146" s="149">
        <f>IF(N146="snížená",J146,0)</f>
        <v>0</v>
      </c>
      <c r="BG146" s="149">
        <f>IF(N146="zákl. přenesená",J146,0)</f>
        <v>0</v>
      </c>
      <c r="BH146" s="149">
        <f>IF(N146="sníž. přenesená",J146,0)</f>
        <v>0</v>
      </c>
      <c r="BI146" s="149">
        <f>IF(N146="nulová",J146,0)</f>
        <v>0</v>
      </c>
      <c r="BJ146" s="17" t="s">
        <v>89</v>
      </c>
      <c r="BK146" s="149">
        <f>ROUND(I146*H146,2)</f>
        <v>0</v>
      </c>
      <c r="BL146" s="17" t="s">
        <v>366</v>
      </c>
      <c r="BM146" s="148" t="s">
        <v>377</v>
      </c>
    </row>
    <row r="147" spans="2:65" s="1" customFormat="1" ht="16.5" customHeight="1">
      <c r="B147" s="136"/>
      <c r="C147" s="137" t="s">
        <v>328</v>
      </c>
      <c r="D147" s="137" t="s">
        <v>266</v>
      </c>
      <c r="E147" s="138" t="s">
        <v>2400</v>
      </c>
      <c r="F147" s="139" t="s">
        <v>2401</v>
      </c>
      <c r="G147" s="140" t="s">
        <v>1468</v>
      </c>
      <c r="H147" s="141">
        <v>1</v>
      </c>
      <c r="I147" s="142"/>
      <c r="J147" s="143">
        <f>ROUND(I147*H147,2)</f>
        <v>0</v>
      </c>
      <c r="K147" s="139" t="s">
        <v>1</v>
      </c>
      <c r="L147" s="32"/>
      <c r="M147" s="144" t="s">
        <v>1</v>
      </c>
      <c r="N147" s="145" t="s">
        <v>42</v>
      </c>
      <c r="P147" s="146">
        <f>O147*H147</f>
        <v>0</v>
      </c>
      <c r="Q147" s="146">
        <v>0</v>
      </c>
      <c r="R147" s="146">
        <f>Q147*H147</f>
        <v>0</v>
      </c>
      <c r="S147" s="146">
        <v>0</v>
      </c>
      <c r="T147" s="147">
        <f>S147*H147</f>
        <v>0</v>
      </c>
      <c r="AR147" s="148" t="s">
        <v>366</v>
      </c>
      <c r="AT147" s="148" t="s">
        <v>266</v>
      </c>
      <c r="AU147" s="148" t="s">
        <v>83</v>
      </c>
      <c r="AY147" s="17" t="s">
        <v>264</v>
      </c>
      <c r="BE147" s="149">
        <f>IF(N147="základní",J147,0)</f>
        <v>0</v>
      </c>
      <c r="BF147" s="149">
        <f>IF(N147="snížená",J147,0)</f>
        <v>0</v>
      </c>
      <c r="BG147" s="149">
        <f>IF(N147="zákl. přenesená",J147,0)</f>
        <v>0</v>
      </c>
      <c r="BH147" s="149">
        <f>IF(N147="sníž. přenesená",J147,0)</f>
        <v>0</v>
      </c>
      <c r="BI147" s="149">
        <f>IF(N147="nulová",J147,0)</f>
        <v>0</v>
      </c>
      <c r="BJ147" s="17" t="s">
        <v>89</v>
      </c>
      <c r="BK147" s="149">
        <f>ROUND(I147*H147,2)</f>
        <v>0</v>
      </c>
      <c r="BL147" s="17" t="s">
        <v>366</v>
      </c>
      <c r="BM147" s="148" t="s">
        <v>396</v>
      </c>
    </row>
    <row r="148" spans="2:65" s="1" customFormat="1" ht="16.5" customHeight="1">
      <c r="B148" s="136"/>
      <c r="C148" s="137" t="s">
        <v>334</v>
      </c>
      <c r="D148" s="137" t="s">
        <v>266</v>
      </c>
      <c r="E148" s="138" t="s">
        <v>2402</v>
      </c>
      <c r="F148" s="139" t="s">
        <v>2403</v>
      </c>
      <c r="G148" s="140" t="s">
        <v>1468</v>
      </c>
      <c r="H148" s="141">
        <v>1</v>
      </c>
      <c r="I148" s="142"/>
      <c r="J148" s="143">
        <f>ROUND(I148*H148,2)</f>
        <v>0</v>
      </c>
      <c r="K148" s="139" t="s">
        <v>1</v>
      </c>
      <c r="L148" s="32"/>
      <c r="M148" s="144" t="s">
        <v>1</v>
      </c>
      <c r="N148" s="145" t="s">
        <v>42</v>
      </c>
      <c r="P148" s="146">
        <f>O148*H148</f>
        <v>0</v>
      </c>
      <c r="Q148" s="146">
        <v>0</v>
      </c>
      <c r="R148" s="146">
        <f>Q148*H148</f>
        <v>0</v>
      </c>
      <c r="S148" s="146">
        <v>0</v>
      </c>
      <c r="T148" s="147">
        <f>S148*H148</f>
        <v>0</v>
      </c>
      <c r="AR148" s="148" t="s">
        <v>366</v>
      </c>
      <c r="AT148" s="148" t="s">
        <v>266</v>
      </c>
      <c r="AU148" s="148" t="s">
        <v>83</v>
      </c>
      <c r="AY148" s="17" t="s">
        <v>264</v>
      </c>
      <c r="BE148" s="149">
        <f>IF(N148="základní",J148,0)</f>
        <v>0</v>
      </c>
      <c r="BF148" s="149">
        <f>IF(N148="snížená",J148,0)</f>
        <v>0</v>
      </c>
      <c r="BG148" s="149">
        <f>IF(N148="zákl. přenesená",J148,0)</f>
        <v>0</v>
      </c>
      <c r="BH148" s="149">
        <f>IF(N148="sníž. přenesená",J148,0)</f>
        <v>0</v>
      </c>
      <c r="BI148" s="149">
        <f>IF(N148="nulová",J148,0)</f>
        <v>0</v>
      </c>
      <c r="BJ148" s="17" t="s">
        <v>89</v>
      </c>
      <c r="BK148" s="149">
        <f>ROUND(I148*H148,2)</f>
        <v>0</v>
      </c>
      <c r="BL148" s="17" t="s">
        <v>366</v>
      </c>
      <c r="BM148" s="148" t="s">
        <v>407</v>
      </c>
    </row>
    <row r="149" spans="2:65" s="1" customFormat="1" ht="107.25">
      <c r="B149" s="32"/>
      <c r="D149" s="154" t="s">
        <v>275</v>
      </c>
      <c r="F149" s="155" t="s">
        <v>3286</v>
      </c>
      <c r="I149" s="152"/>
      <c r="L149" s="32"/>
      <c r="M149" s="153"/>
      <c r="T149" s="56"/>
      <c r="AT149" s="17" t="s">
        <v>275</v>
      </c>
      <c r="AU149" s="17" t="s">
        <v>83</v>
      </c>
    </row>
    <row r="150" spans="2:65" s="1" customFormat="1" ht="16.5" customHeight="1">
      <c r="B150" s="136"/>
      <c r="C150" s="137" t="s">
        <v>8</v>
      </c>
      <c r="D150" s="137" t="s">
        <v>266</v>
      </c>
      <c r="E150" s="138" t="s">
        <v>2405</v>
      </c>
      <c r="F150" s="139" t="s">
        <v>2406</v>
      </c>
      <c r="G150" s="140" t="s">
        <v>1468</v>
      </c>
      <c r="H150" s="141">
        <v>1</v>
      </c>
      <c r="I150" s="142"/>
      <c r="J150" s="143">
        <f t="shared" ref="J150:J159" si="10">ROUND(I150*H150,2)</f>
        <v>0</v>
      </c>
      <c r="K150" s="139" t="s">
        <v>1</v>
      </c>
      <c r="L150" s="32"/>
      <c r="M150" s="144" t="s">
        <v>1</v>
      </c>
      <c r="N150" s="145" t="s">
        <v>42</v>
      </c>
      <c r="P150" s="146">
        <f t="shared" ref="P150:P159" si="11">O150*H150</f>
        <v>0</v>
      </c>
      <c r="Q150" s="146">
        <v>0</v>
      </c>
      <c r="R150" s="146">
        <f t="shared" ref="R150:R159" si="12">Q150*H150</f>
        <v>0</v>
      </c>
      <c r="S150" s="146">
        <v>0</v>
      </c>
      <c r="T150" s="147">
        <f t="shared" ref="T150:T159" si="13">S150*H150</f>
        <v>0</v>
      </c>
      <c r="AR150" s="148" t="s">
        <v>366</v>
      </c>
      <c r="AT150" s="148" t="s">
        <v>266</v>
      </c>
      <c r="AU150" s="148" t="s">
        <v>83</v>
      </c>
      <c r="AY150" s="17" t="s">
        <v>264</v>
      </c>
      <c r="BE150" s="149">
        <f t="shared" ref="BE150:BE159" si="14">IF(N150="základní",J150,0)</f>
        <v>0</v>
      </c>
      <c r="BF150" s="149">
        <f t="shared" ref="BF150:BF159" si="15">IF(N150="snížená",J150,0)</f>
        <v>0</v>
      </c>
      <c r="BG150" s="149">
        <f t="shared" ref="BG150:BG159" si="16">IF(N150="zákl. přenesená",J150,0)</f>
        <v>0</v>
      </c>
      <c r="BH150" s="149">
        <f t="shared" ref="BH150:BH159" si="17">IF(N150="sníž. přenesená",J150,0)</f>
        <v>0</v>
      </c>
      <c r="BI150" s="149">
        <f t="shared" ref="BI150:BI159" si="18">IF(N150="nulová",J150,0)</f>
        <v>0</v>
      </c>
      <c r="BJ150" s="17" t="s">
        <v>89</v>
      </c>
      <c r="BK150" s="149">
        <f t="shared" ref="BK150:BK159" si="19">ROUND(I150*H150,2)</f>
        <v>0</v>
      </c>
      <c r="BL150" s="17" t="s">
        <v>366</v>
      </c>
      <c r="BM150" s="148" t="s">
        <v>425</v>
      </c>
    </row>
    <row r="151" spans="2:65" s="1" customFormat="1" ht="16.5" customHeight="1">
      <c r="B151" s="136"/>
      <c r="C151" s="137" t="s">
        <v>348</v>
      </c>
      <c r="D151" s="137" t="s">
        <v>266</v>
      </c>
      <c r="E151" s="138" t="s">
        <v>2407</v>
      </c>
      <c r="F151" s="139" t="s">
        <v>2408</v>
      </c>
      <c r="G151" s="140" t="s">
        <v>1468</v>
      </c>
      <c r="H151" s="141">
        <v>2</v>
      </c>
      <c r="I151" s="142"/>
      <c r="J151" s="143">
        <f t="shared" si="10"/>
        <v>0</v>
      </c>
      <c r="K151" s="139" t="s">
        <v>1</v>
      </c>
      <c r="L151" s="32"/>
      <c r="M151" s="144" t="s">
        <v>1</v>
      </c>
      <c r="N151" s="145" t="s">
        <v>42</v>
      </c>
      <c r="P151" s="146">
        <f t="shared" si="11"/>
        <v>0</v>
      </c>
      <c r="Q151" s="146">
        <v>0</v>
      </c>
      <c r="R151" s="146">
        <f t="shared" si="12"/>
        <v>0</v>
      </c>
      <c r="S151" s="146">
        <v>0</v>
      </c>
      <c r="T151" s="147">
        <f t="shared" si="13"/>
        <v>0</v>
      </c>
      <c r="AR151" s="148" t="s">
        <v>366</v>
      </c>
      <c r="AT151" s="148" t="s">
        <v>266</v>
      </c>
      <c r="AU151" s="148" t="s">
        <v>83</v>
      </c>
      <c r="AY151" s="17" t="s">
        <v>264</v>
      </c>
      <c r="BE151" s="149">
        <f t="shared" si="14"/>
        <v>0</v>
      </c>
      <c r="BF151" s="149">
        <f t="shared" si="15"/>
        <v>0</v>
      </c>
      <c r="BG151" s="149">
        <f t="shared" si="16"/>
        <v>0</v>
      </c>
      <c r="BH151" s="149">
        <f t="shared" si="17"/>
        <v>0</v>
      </c>
      <c r="BI151" s="149">
        <f t="shared" si="18"/>
        <v>0</v>
      </c>
      <c r="BJ151" s="17" t="s">
        <v>89</v>
      </c>
      <c r="BK151" s="149">
        <f t="shared" si="19"/>
        <v>0</v>
      </c>
      <c r="BL151" s="17" t="s">
        <v>366</v>
      </c>
      <c r="BM151" s="148" t="s">
        <v>437</v>
      </c>
    </row>
    <row r="152" spans="2:65" s="1" customFormat="1" ht="16.5" customHeight="1">
      <c r="B152" s="136"/>
      <c r="C152" s="137" t="s">
        <v>354</v>
      </c>
      <c r="D152" s="137" t="s">
        <v>266</v>
      </c>
      <c r="E152" s="138" t="s">
        <v>2409</v>
      </c>
      <c r="F152" s="139" t="s">
        <v>2410</v>
      </c>
      <c r="G152" s="140" t="s">
        <v>1468</v>
      </c>
      <c r="H152" s="141">
        <v>1</v>
      </c>
      <c r="I152" s="142"/>
      <c r="J152" s="143">
        <f t="shared" si="10"/>
        <v>0</v>
      </c>
      <c r="K152" s="139" t="s">
        <v>1</v>
      </c>
      <c r="L152" s="32"/>
      <c r="M152" s="144" t="s">
        <v>1</v>
      </c>
      <c r="N152" s="145" t="s">
        <v>42</v>
      </c>
      <c r="P152" s="146">
        <f t="shared" si="11"/>
        <v>0</v>
      </c>
      <c r="Q152" s="146">
        <v>0</v>
      </c>
      <c r="R152" s="146">
        <f t="shared" si="12"/>
        <v>0</v>
      </c>
      <c r="S152" s="146">
        <v>0</v>
      </c>
      <c r="T152" s="147">
        <f t="shared" si="13"/>
        <v>0</v>
      </c>
      <c r="AR152" s="148" t="s">
        <v>366</v>
      </c>
      <c r="AT152" s="148" t="s">
        <v>266</v>
      </c>
      <c r="AU152" s="148" t="s">
        <v>83</v>
      </c>
      <c r="AY152" s="17" t="s">
        <v>264</v>
      </c>
      <c r="BE152" s="149">
        <f t="shared" si="14"/>
        <v>0</v>
      </c>
      <c r="BF152" s="149">
        <f t="shared" si="15"/>
        <v>0</v>
      </c>
      <c r="BG152" s="149">
        <f t="shared" si="16"/>
        <v>0</v>
      </c>
      <c r="BH152" s="149">
        <f t="shared" si="17"/>
        <v>0</v>
      </c>
      <c r="BI152" s="149">
        <f t="shared" si="18"/>
        <v>0</v>
      </c>
      <c r="BJ152" s="17" t="s">
        <v>89</v>
      </c>
      <c r="BK152" s="149">
        <f t="shared" si="19"/>
        <v>0</v>
      </c>
      <c r="BL152" s="17" t="s">
        <v>366</v>
      </c>
      <c r="BM152" s="148" t="s">
        <v>447</v>
      </c>
    </row>
    <row r="153" spans="2:65" s="1" customFormat="1" ht="16.5" customHeight="1">
      <c r="B153" s="136"/>
      <c r="C153" s="137" t="s">
        <v>361</v>
      </c>
      <c r="D153" s="137" t="s">
        <v>266</v>
      </c>
      <c r="E153" s="138" t="s">
        <v>2411</v>
      </c>
      <c r="F153" s="139" t="s">
        <v>2412</v>
      </c>
      <c r="G153" s="140" t="s">
        <v>1468</v>
      </c>
      <c r="H153" s="141">
        <v>1</v>
      </c>
      <c r="I153" s="142"/>
      <c r="J153" s="143">
        <f t="shared" si="10"/>
        <v>0</v>
      </c>
      <c r="K153" s="139" t="s">
        <v>1</v>
      </c>
      <c r="L153" s="32"/>
      <c r="M153" s="144" t="s">
        <v>1</v>
      </c>
      <c r="N153" s="145" t="s">
        <v>42</v>
      </c>
      <c r="P153" s="146">
        <f t="shared" si="11"/>
        <v>0</v>
      </c>
      <c r="Q153" s="146">
        <v>0</v>
      </c>
      <c r="R153" s="146">
        <f t="shared" si="12"/>
        <v>0</v>
      </c>
      <c r="S153" s="146">
        <v>0</v>
      </c>
      <c r="T153" s="147">
        <f t="shared" si="13"/>
        <v>0</v>
      </c>
      <c r="AR153" s="148" t="s">
        <v>366</v>
      </c>
      <c r="AT153" s="148" t="s">
        <v>266</v>
      </c>
      <c r="AU153" s="148" t="s">
        <v>83</v>
      </c>
      <c r="AY153" s="17" t="s">
        <v>264</v>
      </c>
      <c r="BE153" s="149">
        <f t="shared" si="14"/>
        <v>0</v>
      </c>
      <c r="BF153" s="149">
        <f t="shared" si="15"/>
        <v>0</v>
      </c>
      <c r="BG153" s="149">
        <f t="shared" si="16"/>
        <v>0</v>
      </c>
      <c r="BH153" s="149">
        <f t="shared" si="17"/>
        <v>0</v>
      </c>
      <c r="BI153" s="149">
        <f t="shared" si="18"/>
        <v>0</v>
      </c>
      <c r="BJ153" s="17" t="s">
        <v>89</v>
      </c>
      <c r="BK153" s="149">
        <f t="shared" si="19"/>
        <v>0</v>
      </c>
      <c r="BL153" s="17" t="s">
        <v>366</v>
      </c>
      <c r="BM153" s="148" t="s">
        <v>457</v>
      </c>
    </row>
    <row r="154" spans="2:65" s="1" customFormat="1" ht="16.5" customHeight="1">
      <c r="B154" s="136"/>
      <c r="C154" s="137" t="s">
        <v>366</v>
      </c>
      <c r="D154" s="137" t="s">
        <v>266</v>
      </c>
      <c r="E154" s="138" t="s">
        <v>2413</v>
      </c>
      <c r="F154" s="139" t="s">
        <v>2414</v>
      </c>
      <c r="G154" s="140" t="s">
        <v>1468</v>
      </c>
      <c r="H154" s="141">
        <v>1</v>
      </c>
      <c r="I154" s="142"/>
      <c r="J154" s="143">
        <f t="shared" si="10"/>
        <v>0</v>
      </c>
      <c r="K154" s="139" t="s">
        <v>1</v>
      </c>
      <c r="L154" s="32"/>
      <c r="M154" s="144" t="s">
        <v>1</v>
      </c>
      <c r="N154" s="145" t="s">
        <v>42</v>
      </c>
      <c r="P154" s="146">
        <f t="shared" si="11"/>
        <v>0</v>
      </c>
      <c r="Q154" s="146">
        <v>0</v>
      </c>
      <c r="R154" s="146">
        <f t="shared" si="12"/>
        <v>0</v>
      </c>
      <c r="S154" s="146">
        <v>0</v>
      </c>
      <c r="T154" s="147">
        <f t="shared" si="13"/>
        <v>0</v>
      </c>
      <c r="AR154" s="148" t="s">
        <v>366</v>
      </c>
      <c r="AT154" s="148" t="s">
        <v>266</v>
      </c>
      <c r="AU154" s="148" t="s">
        <v>83</v>
      </c>
      <c r="AY154" s="17" t="s">
        <v>264</v>
      </c>
      <c r="BE154" s="149">
        <f t="shared" si="14"/>
        <v>0</v>
      </c>
      <c r="BF154" s="149">
        <f t="shared" si="15"/>
        <v>0</v>
      </c>
      <c r="BG154" s="149">
        <f t="shared" si="16"/>
        <v>0</v>
      </c>
      <c r="BH154" s="149">
        <f t="shared" si="17"/>
        <v>0</v>
      </c>
      <c r="BI154" s="149">
        <f t="shared" si="18"/>
        <v>0</v>
      </c>
      <c r="BJ154" s="17" t="s">
        <v>89</v>
      </c>
      <c r="BK154" s="149">
        <f t="shared" si="19"/>
        <v>0</v>
      </c>
      <c r="BL154" s="17" t="s">
        <v>366</v>
      </c>
      <c r="BM154" s="148" t="s">
        <v>468</v>
      </c>
    </row>
    <row r="155" spans="2:65" s="1" customFormat="1" ht="16.5" customHeight="1">
      <c r="B155" s="136"/>
      <c r="C155" s="137" t="s">
        <v>371</v>
      </c>
      <c r="D155" s="137" t="s">
        <v>266</v>
      </c>
      <c r="E155" s="138" t="s">
        <v>2415</v>
      </c>
      <c r="F155" s="139" t="s">
        <v>2416</v>
      </c>
      <c r="G155" s="140" t="s">
        <v>1468</v>
      </c>
      <c r="H155" s="141">
        <v>1</v>
      </c>
      <c r="I155" s="142"/>
      <c r="J155" s="143">
        <f t="shared" si="10"/>
        <v>0</v>
      </c>
      <c r="K155" s="139" t="s">
        <v>1</v>
      </c>
      <c r="L155" s="32"/>
      <c r="M155" s="144" t="s">
        <v>1</v>
      </c>
      <c r="N155" s="145" t="s">
        <v>42</v>
      </c>
      <c r="P155" s="146">
        <f t="shared" si="11"/>
        <v>0</v>
      </c>
      <c r="Q155" s="146">
        <v>0</v>
      </c>
      <c r="R155" s="146">
        <f t="shared" si="12"/>
        <v>0</v>
      </c>
      <c r="S155" s="146">
        <v>0</v>
      </c>
      <c r="T155" s="147">
        <f t="shared" si="13"/>
        <v>0</v>
      </c>
      <c r="AR155" s="148" t="s">
        <v>366</v>
      </c>
      <c r="AT155" s="148" t="s">
        <v>266</v>
      </c>
      <c r="AU155" s="148" t="s">
        <v>83</v>
      </c>
      <c r="AY155" s="17" t="s">
        <v>264</v>
      </c>
      <c r="BE155" s="149">
        <f t="shared" si="14"/>
        <v>0</v>
      </c>
      <c r="BF155" s="149">
        <f t="shared" si="15"/>
        <v>0</v>
      </c>
      <c r="BG155" s="149">
        <f t="shared" si="16"/>
        <v>0</v>
      </c>
      <c r="BH155" s="149">
        <f t="shared" si="17"/>
        <v>0</v>
      </c>
      <c r="BI155" s="149">
        <f t="shared" si="18"/>
        <v>0</v>
      </c>
      <c r="BJ155" s="17" t="s">
        <v>89</v>
      </c>
      <c r="BK155" s="149">
        <f t="shared" si="19"/>
        <v>0</v>
      </c>
      <c r="BL155" s="17" t="s">
        <v>366</v>
      </c>
      <c r="BM155" s="148" t="s">
        <v>483</v>
      </c>
    </row>
    <row r="156" spans="2:65" s="1" customFormat="1" ht="16.5" customHeight="1">
      <c r="B156" s="136"/>
      <c r="C156" s="137" t="s">
        <v>377</v>
      </c>
      <c r="D156" s="137" t="s">
        <v>266</v>
      </c>
      <c r="E156" s="138" t="s">
        <v>2417</v>
      </c>
      <c r="F156" s="139" t="s">
        <v>2418</v>
      </c>
      <c r="G156" s="140" t="s">
        <v>1468</v>
      </c>
      <c r="H156" s="141">
        <v>1</v>
      </c>
      <c r="I156" s="142"/>
      <c r="J156" s="143">
        <f t="shared" si="10"/>
        <v>0</v>
      </c>
      <c r="K156" s="139" t="s">
        <v>1</v>
      </c>
      <c r="L156" s="32"/>
      <c r="M156" s="144" t="s">
        <v>1</v>
      </c>
      <c r="N156" s="145" t="s">
        <v>42</v>
      </c>
      <c r="P156" s="146">
        <f t="shared" si="11"/>
        <v>0</v>
      </c>
      <c r="Q156" s="146">
        <v>0</v>
      </c>
      <c r="R156" s="146">
        <f t="shared" si="12"/>
        <v>0</v>
      </c>
      <c r="S156" s="146">
        <v>0</v>
      </c>
      <c r="T156" s="147">
        <f t="shared" si="13"/>
        <v>0</v>
      </c>
      <c r="AR156" s="148" t="s">
        <v>366</v>
      </c>
      <c r="AT156" s="148" t="s">
        <v>266</v>
      </c>
      <c r="AU156" s="148" t="s">
        <v>83</v>
      </c>
      <c r="AY156" s="17" t="s">
        <v>264</v>
      </c>
      <c r="BE156" s="149">
        <f t="shared" si="14"/>
        <v>0</v>
      </c>
      <c r="BF156" s="149">
        <f t="shared" si="15"/>
        <v>0</v>
      </c>
      <c r="BG156" s="149">
        <f t="shared" si="16"/>
        <v>0</v>
      </c>
      <c r="BH156" s="149">
        <f t="shared" si="17"/>
        <v>0</v>
      </c>
      <c r="BI156" s="149">
        <f t="shared" si="18"/>
        <v>0</v>
      </c>
      <c r="BJ156" s="17" t="s">
        <v>89</v>
      </c>
      <c r="BK156" s="149">
        <f t="shared" si="19"/>
        <v>0</v>
      </c>
      <c r="BL156" s="17" t="s">
        <v>366</v>
      </c>
      <c r="BM156" s="148" t="s">
        <v>496</v>
      </c>
    </row>
    <row r="157" spans="2:65" s="1" customFormat="1" ht="16.5" customHeight="1">
      <c r="B157" s="136"/>
      <c r="C157" s="137" t="s">
        <v>387</v>
      </c>
      <c r="D157" s="137" t="s">
        <v>266</v>
      </c>
      <c r="E157" s="138" t="s">
        <v>2419</v>
      </c>
      <c r="F157" s="139" t="s">
        <v>2420</v>
      </c>
      <c r="G157" s="140" t="s">
        <v>1468</v>
      </c>
      <c r="H157" s="141">
        <v>1</v>
      </c>
      <c r="I157" s="142"/>
      <c r="J157" s="143">
        <f t="shared" si="10"/>
        <v>0</v>
      </c>
      <c r="K157" s="139" t="s">
        <v>1</v>
      </c>
      <c r="L157" s="32"/>
      <c r="M157" s="144" t="s">
        <v>1</v>
      </c>
      <c r="N157" s="145" t="s">
        <v>42</v>
      </c>
      <c r="P157" s="146">
        <f t="shared" si="11"/>
        <v>0</v>
      </c>
      <c r="Q157" s="146">
        <v>0</v>
      </c>
      <c r="R157" s="146">
        <f t="shared" si="12"/>
        <v>0</v>
      </c>
      <c r="S157" s="146">
        <v>0</v>
      </c>
      <c r="T157" s="147">
        <f t="shared" si="13"/>
        <v>0</v>
      </c>
      <c r="AR157" s="148" t="s">
        <v>366</v>
      </c>
      <c r="AT157" s="148" t="s">
        <v>266</v>
      </c>
      <c r="AU157" s="148" t="s">
        <v>83</v>
      </c>
      <c r="AY157" s="17" t="s">
        <v>264</v>
      </c>
      <c r="BE157" s="149">
        <f t="shared" si="14"/>
        <v>0</v>
      </c>
      <c r="BF157" s="149">
        <f t="shared" si="15"/>
        <v>0</v>
      </c>
      <c r="BG157" s="149">
        <f t="shared" si="16"/>
        <v>0</v>
      </c>
      <c r="BH157" s="149">
        <f t="shared" si="17"/>
        <v>0</v>
      </c>
      <c r="BI157" s="149">
        <f t="shared" si="18"/>
        <v>0</v>
      </c>
      <c r="BJ157" s="17" t="s">
        <v>89</v>
      </c>
      <c r="BK157" s="149">
        <f t="shared" si="19"/>
        <v>0</v>
      </c>
      <c r="BL157" s="17" t="s">
        <v>366</v>
      </c>
      <c r="BM157" s="148" t="s">
        <v>509</v>
      </c>
    </row>
    <row r="158" spans="2:65" s="1" customFormat="1" ht="16.5" customHeight="1">
      <c r="B158" s="136"/>
      <c r="C158" s="137" t="s">
        <v>396</v>
      </c>
      <c r="D158" s="137" t="s">
        <v>266</v>
      </c>
      <c r="E158" s="138" t="s">
        <v>2421</v>
      </c>
      <c r="F158" s="139" t="s">
        <v>2422</v>
      </c>
      <c r="G158" s="140" t="s">
        <v>1468</v>
      </c>
      <c r="H158" s="141">
        <v>1</v>
      </c>
      <c r="I158" s="142"/>
      <c r="J158" s="143">
        <f t="shared" si="10"/>
        <v>0</v>
      </c>
      <c r="K158" s="139" t="s">
        <v>1</v>
      </c>
      <c r="L158" s="32"/>
      <c r="M158" s="144" t="s">
        <v>1</v>
      </c>
      <c r="N158" s="145" t="s">
        <v>42</v>
      </c>
      <c r="P158" s="146">
        <f t="shared" si="11"/>
        <v>0</v>
      </c>
      <c r="Q158" s="146">
        <v>0</v>
      </c>
      <c r="R158" s="146">
        <f t="shared" si="12"/>
        <v>0</v>
      </c>
      <c r="S158" s="146">
        <v>0</v>
      </c>
      <c r="T158" s="147">
        <f t="shared" si="13"/>
        <v>0</v>
      </c>
      <c r="AR158" s="148" t="s">
        <v>366</v>
      </c>
      <c r="AT158" s="148" t="s">
        <v>266</v>
      </c>
      <c r="AU158" s="148" t="s">
        <v>83</v>
      </c>
      <c r="AY158" s="17" t="s">
        <v>264</v>
      </c>
      <c r="BE158" s="149">
        <f t="shared" si="14"/>
        <v>0</v>
      </c>
      <c r="BF158" s="149">
        <f t="shared" si="15"/>
        <v>0</v>
      </c>
      <c r="BG158" s="149">
        <f t="shared" si="16"/>
        <v>0</v>
      </c>
      <c r="BH158" s="149">
        <f t="shared" si="17"/>
        <v>0</v>
      </c>
      <c r="BI158" s="149">
        <f t="shared" si="18"/>
        <v>0</v>
      </c>
      <c r="BJ158" s="17" t="s">
        <v>89</v>
      </c>
      <c r="BK158" s="149">
        <f t="shared" si="19"/>
        <v>0</v>
      </c>
      <c r="BL158" s="17" t="s">
        <v>366</v>
      </c>
      <c r="BM158" s="148" t="s">
        <v>521</v>
      </c>
    </row>
    <row r="159" spans="2:65" s="1" customFormat="1" ht="16.5" customHeight="1">
      <c r="B159" s="136"/>
      <c r="C159" s="137" t="s">
        <v>7</v>
      </c>
      <c r="D159" s="137" t="s">
        <v>266</v>
      </c>
      <c r="E159" s="138" t="s">
        <v>2423</v>
      </c>
      <c r="F159" s="139" t="s">
        <v>2424</v>
      </c>
      <c r="G159" s="140" t="s">
        <v>1455</v>
      </c>
      <c r="H159" s="193"/>
      <c r="I159" s="142"/>
      <c r="J159" s="143">
        <f t="shared" si="10"/>
        <v>0</v>
      </c>
      <c r="K159" s="139" t="s">
        <v>1</v>
      </c>
      <c r="L159" s="32"/>
      <c r="M159" s="144" t="s">
        <v>1</v>
      </c>
      <c r="N159" s="145" t="s">
        <v>42</v>
      </c>
      <c r="P159" s="146">
        <f t="shared" si="11"/>
        <v>0</v>
      </c>
      <c r="Q159" s="146">
        <v>0</v>
      </c>
      <c r="R159" s="146">
        <f t="shared" si="12"/>
        <v>0</v>
      </c>
      <c r="S159" s="146">
        <v>0</v>
      </c>
      <c r="T159" s="147">
        <f t="shared" si="13"/>
        <v>0</v>
      </c>
      <c r="AR159" s="148" t="s">
        <v>366</v>
      </c>
      <c r="AT159" s="148" t="s">
        <v>266</v>
      </c>
      <c r="AU159" s="148" t="s">
        <v>83</v>
      </c>
      <c r="AY159" s="17" t="s">
        <v>264</v>
      </c>
      <c r="BE159" s="149">
        <f t="shared" si="14"/>
        <v>0</v>
      </c>
      <c r="BF159" s="149">
        <f t="shared" si="15"/>
        <v>0</v>
      </c>
      <c r="BG159" s="149">
        <f t="shared" si="16"/>
        <v>0</v>
      </c>
      <c r="BH159" s="149">
        <f t="shared" si="17"/>
        <v>0</v>
      </c>
      <c r="BI159" s="149">
        <f t="shared" si="18"/>
        <v>0</v>
      </c>
      <c r="BJ159" s="17" t="s">
        <v>89</v>
      </c>
      <c r="BK159" s="149">
        <f t="shared" si="19"/>
        <v>0</v>
      </c>
      <c r="BL159" s="17" t="s">
        <v>366</v>
      </c>
      <c r="BM159" s="148" t="s">
        <v>533</v>
      </c>
    </row>
    <row r="160" spans="2:65" s="11" customFormat="1" ht="25.9" customHeight="1">
      <c r="B160" s="124"/>
      <c r="D160" s="125" t="s">
        <v>75</v>
      </c>
      <c r="E160" s="126" t="s">
        <v>2425</v>
      </c>
      <c r="F160" s="126" t="s">
        <v>2426</v>
      </c>
      <c r="I160" s="127"/>
      <c r="J160" s="128">
        <f>BK160</f>
        <v>0</v>
      </c>
      <c r="L160" s="124"/>
      <c r="M160" s="129"/>
      <c r="P160" s="130">
        <f>SUM(P161:P171)</f>
        <v>0</v>
      </c>
      <c r="R160" s="130">
        <f>SUM(R161:R171)</f>
        <v>0</v>
      </c>
      <c r="T160" s="131">
        <f>SUM(T161:T171)</f>
        <v>0</v>
      </c>
      <c r="AR160" s="125" t="s">
        <v>89</v>
      </c>
      <c r="AT160" s="132" t="s">
        <v>75</v>
      </c>
      <c r="AU160" s="132" t="s">
        <v>76</v>
      </c>
      <c r="AY160" s="125" t="s">
        <v>264</v>
      </c>
      <c r="BK160" s="133">
        <f>SUM(BK161:BK171)</f>
        <v>0</v>
      </c>
    </row>
    <row r="161" spans="2:65" s="1" customFormat="1" ht="16.5" customHeight="1">
      <c r="B161" s="136"/>
      <c r="C161" s="137" t="s">
        <v>407</v>
      </c>
      <c r="D161" s="137" t="s">
        <v>266</v>
      </c>
      <c r="E161" s="138" t="s">
        <v>2427</v>
      </c>
      <c r="F161" s="139" t="s">
        <v>2428</v>
      </c>
      <c r="G161" s="140" t="s">
        <v>428</v>
      </c>
      <c r="H161" s="141">
        <v>63</v>
      </c>
      <c r="I161" s="142"/>
      <c r="J161" s="143">
        <f t="shared" ref="J161:J171" si="20">ROUND(I161*H161,2)</f>
        <v>0</v>
      </c>
      <c r="K161" s="139" t="s">
        <v>1</v>
      </c>
      <c r="L161" s="32"/>
      <c r="M161" s="144" t="s">
        <v>1</v>
      </c>
      <c r="N161" s="145" t="s">
        <v>42</v>
      </c>
      <c r="P161" s="146">
        <f t="shared" ref="P161:P171" si="21">O161*H161</f>
        <v>0</v>
      </c>
      <c r="Q161" s="146">
        <v>0</v>
      </c>
      <c r="R161" s="146">
        <f t="shared" ref="R161:R171" si="22">Q161*H161</f>
        <v>0</v>
      </c>
      <c r="S161" s="146">
        <v>0</v>
      </c>
      <c r="T161" s="147">
        <f t="shared" ref="T161:T171" si="23">S161*H161</f>
        <v>0</v>
      </c>
      <c r="AR161" s="148" t="s">
        <v>366</v>
      </c>
      <c r="AT161" s="148" t="s">
        <v>266</v>
      </c>
      <c r="AU161" s="148" t="s">
        <v>83</v>
      </c>
      <c r="AY161" s="17" t="s">
        <v>264</v>
      </c>
      <c r="BE161" s="149">
        <f t="shared" ref="BE161:BE171" si="24">IF(N161="základní",J161,0)</f>
        <v>0</v>
      </c>
      <c r="BF161" s="149">
        <f t="shared" ref="BF161:BF171" si="25">IF(N161="snížená",J161,0)</f>
        <v>0</v>
      </c>
      <c r="BG161" s="149">
        <f t="shared" ref="BG161:BG171" si="26">IF(N161="zákl. přenesená",J161,0)</f>
        <v>0</v>
      </c>
      <c r="BH161" s="149">
        <f t="shared" ref="BH161:BH171" si="27">IF(N161="sníž. přenesená",J161,0)</f>
        <v>0</v>
      </c>
      <c r="BI161" s="149">
        <f t="shared" ref="BI161:BI171" si="28">IF(N161="nulová",J161,0)</f>
        <v>0</v>
      </c>
      <c r="BJ161" s="17" t="s">
        <v>89</v>
      </c>
      <c r="BK161" s="149">
        <f t="shared" ref="BK161:BK171" si="29">ROUND(I161*H161,2)</f>
        <v>0</v>
      </c>
      <c r="BL161" s="17" t="s">
        <v>366</v>
      </c>
      <c r="BM161" s="148" t="s">
        <v>549</v>
      </c>
    </row>
    <row r="162" spans="2:65" s="1" customFormat="1" ht="16.5" customHeight="1">
      <c r="B162" s="136"/>
      <c r="C162" s="137" t="s">
        <v>418</v>
      </c>
      <c r="D162" s="137" t="s">
        <v>266</v>
      </c>
      <c r="E162" s="138" t="s">
        <v>2429</v>
      </c>
      <c r="F162" s="139" t="s">
        <v>2430</v>
      </c>
      <c r="G162" s="140" t="s">
        <v>428</v>
      </c>
      <c r="H162" s="141">
        <v>18</v>
      </c>
      <c r="I162" s="142"/>
      <c r="J162" s="143">
        <f t="shared" si="20"/>
        <v>0</v>
      </c>
      <c r="K162" s="139" t="s">
        <v>1</v>
      </c>
      <c r="L162" s="32"/>
      <c r="M162" s="144" t="s">
        <v>1</v>
      </c>
      <c r="N162" s="145" t="s">
        <v>42</v>
      </c>
      <c r="P162" s="146">
        <f t="shared" si="21"/>
        <v>0</v>
      </c>
      <c r="Q162" s="146">
        <v>0</v>
      </c>
      <c r="R162" s="146">
        <f t="shared" si="22"/>
        <v>0</v>
      </c>
      <c r="S162" s="146">
        <v>0</v>
      </c>
      <c r="T162" s="147">
        <f t="shared" si="23"/>
        <v>0</v>
      </c>
      <c r="AR162" s="148" t="s">
        <v>366</v>
      </c>
      <c r="AT162" s="148" t="s">
        <v>266</v>
      </c>
      <c r="AU162" s="148" t="s">
        <v>83</v>
      </c>
      <c r="AY162" s="17" t="s">
        <v>264</v>
      </c>
      <c r="BE162" s="149">
        <f t="shared" si="24"/>
        <v>0</v>
      </c>
      <c r="BF162" s="149">
        <f t="shared" si="25"/>
        <v>0</v>
      </c>
      <c r="BG162" s="149">
        <f t="shared" si="26"/>
        <v>0</v>
      </c>
      <c r="BH162" s="149">
        <f t="shared" si="27"/>
        <v>0</v>
      </c>
      <c r="BI162" s="149">
        <f t="shared" si="28"/>
        <v>0</v>
      </c>
      <c r="BJ162" s="17" t="s">
        <v>89</v>
      </c>
      <c r="BK162" s="149">
        <f t="shared" si="29"/>
        <v>0</v>
      </c>
      <c r="BL162" s="17" t="s">
        <v>366</v>
      </c>
      <c r="BM162" s="148" t="s">
        <v>559</v>
      </c>
    </row>
    <row r="163" spans="2:65" s="1" customFormat="1" ht="16.5" customHeight="1">
      <c r="B163" s="136"/>
      <c r="C163" s="137" t="s">
        <v>425</v>
      </c>
      <c r="D163" s="137" t="s">
        <v>266</v>
      </c>
      <c r="E163" s="138" t="s">
        <v>2431</v>
      </c>
      <c r="F163" s="139" t="s">
        <v>2432</v>
      </c>
      <c r="G163" s="140" t="s">
        <v>428</v>
      </c>
      <c r="H163" s="141">
        <v>7</v>
      </c>
      <c r="I163" s="142"/>
      <c r="J163" s="143">
        <f t="shared" si="20"/>
        <v>0</v>
      </c>
      <c r="K163" s="139" t="s">
        <v>1</v>
      </c>
      <c r="L163" s="32"/>
      <c r="M163" s="144" t="s">
        <v>1</v>
      </c>
      <c r="N163" s="145" t="s">
        <v>42</v>
      </c>
      <c r="P163" s="146">
        <f t="shared" si="21"/>
        <v>0</v>
      </c>
      <c r="Q163" s="146">
        <v>0</v>
      </c>
      <c r="R163" s="146">
        <f t="shared" si="22"/>
        <v>0</v>
      </c>
      <c r="S163" s="146">
        <v>0</v>
      </c>
      <c r="T163" s="147">
        <f t="shared" si="23"/>
        <v>0</v>
      </c>
      <c r="AR163" s="148" t="s">
        <v>366</v>
      </c>
      <c r="AT163" s="148" t="s">
        <v>266</v>
      </c>
      <c r="AU163" s="148" t="s">
        <v>83</v>
      </c>
      <c r="AY163" s="17" t="s">
        <v>264</v>
      </c>
      <c r="BE163" s="149">
        <f t="shared" si="24"/>
        <v>0</v>
      </c>
      <c r="BF163" s="149">
        <f t="shared" si="25"/>
        <v>0</v>
      </c>
      <c r="BG163" s="149">
        <f t="shared" si="26"/>
        <v>0</v>
      </c>
      <c r="BH163" s="149">
        <f t="shared" si="27"/>
        <v>0</v>
      </c>
      <c r="BI163" s="149">
        <f t="shared" si="28"/>
        <v>0</v>
      </c>
      <c r="BJ163" s="17" t="s">
        <v>89</v>
      </c>
      <c r="BK163" s="149">
        <f t="shared" si="29"/>
        <v>0</v>
      </c>
      <c r="BL163" s="17" t="s">
        <v>366</v>
      </c>
      <c r="BM163" s="148" t="s">
        <v>570</v>
      </c>
    </row>
    <row r="164" spans="2:65" s="1" customFormat="1" ht="16.5" customHeight="1">
      <c r="B164" s="136"/>
      <c r="C164" s="137" t="s">
        <v>431</v>
      </c>
      <c r="D164" s="137" t="s">
        <v>266</v>
      </c>
      <c r="E164" s="138" t="s">
        <v>2433</v>
      </c>
      <c r="F164" s="139" t="s">
        <v>2434</v>
      </c>
      <c r="G164" s="140" t="s">
        <v>434</v>
      </c>
      <c r="H164" s="141">
        <v>6</v>
      </c>
      <c r="I164" s="142"/>
      <c r="J164" s="143">
        <f t="shared" si="20"/>
        <v>0</v>
      </c>
      <c r="K164" s="139" t="s">
        <v>1</v>
      </c>
      <c r="L164" s="32"/>
      <c r="M164" s="144" t="s">
        <v>1</v>
      </c>
      <c r="N164" s="145" t="s">
        <v>42</v>
      </c>
      <c r="P164" s="146">
        <f t="shared" si="21"/>
        <v>0</v>
      </c>
      <c r="Q164" s="146">
        <v>0</v>
      </c>
      <c r="R164" s="146">
        <f t="shared" si="22"/>
        <v>0</v>
      </c>
      <c r="S164" s="146">
        <v>0</v>
      </c>
      <c r="T164" s="147">
        <f t="shared" si="23"/>
        <v>0</v>
      </c>
      <c r="AR164" s="148" t="s">
        <v>366</v>
      </c>
      <c r="AT164" s="148" t="s">
        <v>266</v>
      </c>
      <c r="AU164" s="148" t="s">
        <v>83</v>
      </c>
      <c r="AY164" s="17" t="s">
        <v>264</v>
      </c>
      <c r="BE164" s="149">
        <f t="shared" si="24"/>
        <v>0</v>
      </c>
      <c r="BF164" s="149">
        <f t="shared" si="25"/>
        <v>0</v>
      </c>
      <c r="BG164" s="149">
        <f t="shared" si="26"/>
        <v>0</v>
      </c>
      <c r="BH164" s="149">
        <f t="shared" si="27"/>
        <v>0</v>
      </c>
      <c r="BI164" s="149">
        <f t="shared" si="28"/>
        <v>0</v>
      </c>
      <c r="BJ164" s="17" t="s">
        <v>89</v>
      </c>
      <c r="BK164" s="149">
        <f t="shared" si="29"/>
        <v>0</v>
      </c>
      <c r="BL164" s="17" t="s">
        <v>366</v>
      </c>
      <c r="BM164" s="148" t="s">
        <v>584</v>
      </c>
    </row>
    <row r="165" spans="2:65" s="1" customFormat="1" ht="16.5" customHeight="1">
      <c r="B165" s="136"/>
      <c r="C165" s="137" t="s">
        <v>437</v>
      </c>
      <c r="D165" s="137" t="s">
        <v>266</v>
      </c>
      <c r="E165" s="138" t="s">
        <v>2435</v>
      </c>
      <c r="F165" s="139" t="s">
        <v>2436</v>
      </c>
      <c r="G165" s="140" t="s">
        <v>434</v>
      </c>
      <c r="H165" s="141">
        <v>2</v>
      </c>
      <c r="I165" s="142"/>
      <c r="J165" s="143">
        <f t="shared" si="20"/>
        <v>0</v>
      </c>
      <c r="K165" s="139" t="s">
        <v>1</v>
      </c>
      <c r="L165" s="32"/>
      <c r="M165" s="144" t="s">
        <v>1</v>
      </c>
      <c r="N165" s="145" t="s">
        <v>42</v>
      </c>
      <c r="P165" s="146">
        <f t="shared" si="21"/>
        <v>0</v>
      </c>
      <c r="Q165" s="146">
        <v>0</v>
      </c>
      <c r="R165" s="146">
        <f t="shared" si="22"/>
        <v>0</v>
      </c>
      <c r="S165" s="146">
        <v>0</v>
      </c>
      <c r="T165" s="147">
        <f t="shared" si="23"/>
        <v>0</v>
      </c>
      <c r="AR165" s="148" t="s">
        <v>366</v>
      </c>
      <c r="AT165" s="148" t="s">
        <v>266</v>
      </c>
      <c r="AU165" s="148" t="s">
        <v>83</v>
      </c>
      <c r="AY165" s="17" t="s">
        <v>264</v>
      </c>
      <c r="BE165" s="149">
        <f t="shared" si="24"/>
        <v>0</v>
      </c>
      <c r="BF165" s="149">
        <f t="shared" si="25"/>
        <v>0</v>
      </c>
      <c r="BG165" s="149">
        <f t="shared" si="26"/>
        <v>0</v>
      </c>
      <c r="BH165" s="149">
        <f t="shared" si="27"/>
        <v>0</v>
      </c>
      <c r="BI165" s="149">
        <f t="shared" si="28"/>
        <v>0</v>
      </c>
      <c r="BJ165" s="17" t="s">
        <v>89</v>
      </c>
      <c r="BK165" s="149">
        <f t="shared" si="29"/>
        <v>0</v>
      </c>
      <c r="BL165" s="17" t="s">
        <v>366</v>
      </c>
      <c r="BM165" s="148" t="s">
        <v>596</v>
      </c>
    </row>
    <row r="166" spans="2:65" s="1" customFormat="1" ht="16.5" customHeight="1">
      <c r="B166" s="136"/>
      <c r="C166" s="137" t="s">
        <v>442</v>
      </c>
      <c r="D166" s="137" t="s">
        <v>266</v>
      </c>
      <c r="E166" s="138" t="s">
        <v>2437</v>
      </c>
      <c r="F166" s="139" t="s">
        <v>2438</v>
      </c>
      <c r="G166" s="140" t="s">
        <v>428</v>
      </c>
      <c r="H166" s="141">
        <v>13</v>
      </c>
      <c r="I166" s="142"/>
      <c r="J166" s="143">
        <f t="shared" si="20"/>
        <v>0</v>
      </c>
      <c r="K166" s="139" t="s">
        <v>1</v>
      </c>
      <c r="L166" s="32"/>
      <c r="M166" s="144" t="s">
        <v>1</v>
      </c>
      <c r="N166" s="145" t="s">
        <v>42</v>
      </c>
      <c r="P166" s="146">
        <f t="shared" si="21"/>
        <v>0</v>
      </c>
      <c r="Q166" s="146">
        <v>0</v>
      </c>
      <c r="R166" s="146">
        <f t="shared" si="22"/>
        <v>0</v>
      </c>
      <c r="S166" s="146">
        <v>0</v>
      </c>
      <c r="T166" s="147">
        <f t="shared" si="23"/>
        <v>0</v>
      </c>
      <c r="AR166" s="148" t="s">
        <v>366</v>
      </c>
      <c r="AT166" s="148" t="s">
        <v>266</v>
      </c>
      <c r="AU166" s="148" t="s">
        <v>83</v>
      </c>
      <c r="AY166" s="17" t="s">
        <v>264</v>
      </c>
      <c r="BE166" s="149">
        <f t="shared" si="24"/>
        <v>0</v>
      </c>
      <c r="BF166" s="149">
        <f t="shared" si="25"/>
        <v>0</v>
      </c>
      <c r="BG166" s="149">
        <f t="shared" si="26"/>
        <v>0</v>
      </c>
      <c r="BH166" s="149">
        <f t="shared" si="27"/>
        <v>0</v>
      </c>
      <c r="BI166" s="149">
        <f t="shared" si="28"/>
        <v>0</v>
      </c>
      <c r="BJ166" s="17" t="s">
        <v>89</v>
      </c>
      <c r="BK166" s="149">
        <f t="shared" si="29"/>
        <v>0</v>
      </c>
      <c r="BL166" s="17" t="s">
        <v>366</v>
      </c>
      <c r="BM166" s="148" t="s">
        <v>607</v>
      </c>
    </row>
    <row r="167" spans="2:65" s="1" customFormat="1" ht="16.5" customHeight="1">
      <c r="B167" s="136"/>
      <c r="C167" s="137" t="s">
        <v>447</v>
      </c>
      <c r="D167" s="137" t="s">
        <v>266</v>
      </c>
      <c r="E167" s="138" t="s">
        <v>2439</v>
      </c>
      <c r="F167" s="139" t="s">
        <v>2440</v>
      </c>
      <c r="G167" s="140" t="s">
        <v>1468</v>
      </c>
      <c r="H167" s="141">
        <v>2</v>
      </c>
      <c r="I167" s="142"/>
      <c r="J167" s="143">
        <f t="shared" si="20"/>
        <v>0</v>
      </c>
      <c r="K167" s="139" t="s">
        <v>1</v>
      </c>
      <c r="L167" s="32"/>
      <c r="M167" s="144" t="s">
        <v>1</v>
      </c>
      <c r="N167" s="145" t="s">
        <v>42</v>
      </c>
      <c r="P167" s="146">
        <f t="shared" si="21"/>
        <v>0</v>
      </c>
      <c r="Q167" s="146">
        <v>0</v>
      </c>
      <c r="R167" s="146">
        <f t="shared" si="22"/>
        <v>0</v>
      </c>
      <c r="S167" s="146">
        <v>0</v>
      </c>
      <c r="T167" s="147">
        <f t="shared" si="23"/>
        <v>0</v>
      </c>
      <c r="AR167" s="148" t="s">
        <v>366</v>
      </c>
      <c r="AT167" s="148" t="s">
        <v>266</v>
      </c>
      <c r="AU167" s="148" t="s">
        <v>83</v>
      </c>
      <c r="AY167" s="17" t="s">
        <v>264</v>
      </c>
      <c r="BE167" s="149">
        <f t="shared" si="24"/>
        <v>0</v>
      </c>
      <c r="BF167" s="149">
        <f t="shared" si="25"/>
        <v>0</v>
      </c>
      <c r="BG167" s="149">
        <f t="shared" si="26"/>
        <v>0</v>
      </c>
      <c r="BH167" s="149">
        <f t="shared" si="27"/>
        <v>0</v>
      </c>
      <c r="BI167" s="149">
        <f t="shared" si="28"/>
        <v>0</v>
      </c>
      <c r="BJ167" s="17" t="s">
        <v>89</v>
      </c>
      <c r="BK167" s="149">
        <f t="shared" si="29"/>
        <v>0</v>
      </c>
      <c r="BL167" s="17" t="s">
        <v>366</v>
      </c>
      <c r="BM167" s="148" t="s">
        <v>623</v>
      </c>
    </row>
    <row r="168" spans="2:65" s="1" customFormat="1" ht="16.5" customHeight="1">
      <c r="B168" s="136"/>
      <c r="C168" s="137" t="s">
        <v>452</v>
      </c>
      <c r="D168" s="137" t="s">
        <v>266</v>
      </c>
      <c r="E168" s="138" t="s">
        <v>2441</v>
      </c>
      <c r="F168" s="139" t="s">
        <v>2442</v>
      </c>
      <c r="G168" s="140" t="s">
        <v>1468</v>
      </c>
      <c r="H168" s="141">
        <v>2</v>
      </c>
      <c r="I168" s="142"/>
      <c r="J168" s="143">
        <f t="shared" si="20"/>
        <v>0</v>
      </c>
      <c r="K168" s="139" t="s">
        <v>1</v>
      </c>
      <c r="L168" s="32"/>
      <c r="M168" s="144" t="s">
        <v>1</v>
      </c>
      <c r="N168" s="145" t="s">
        <v>42</v>
      </c>
      <c r="P168" s="146">
        <f t="shared" si="21"/>
        <v>0</v>
      </c>
      <c r="Q168" s="146">
        <v>0</v>
      </c>
      <c r="R168" s="146">
        <f t="shared" si="22"/>
        <v>0</v>
      </c>
      <c r="S168" s="146">
        <v>0</v>
      </c>
      <c r="T168" s="147">
        <f t="shared" si="23"/>
        <v>0</v>
      </c>
      <c r="AR168" s="148" t="s">
        <v>366</v>
      </c>
      <c r="AT168" s="148" t="s">
        <v>266</v>
      </c>
      <c r="AU168" s="148" t="s">
        <v>83</v>
      </c>
      <c r="AY168" s="17" t="s">
        <v>264</v>
      </c>
      <c r="BE168" s="149">
        <f t="shared" si="24"/>
        <v>0</v>
      </c>
      <c r="BF168" s="149">
        <f t="shared" si="25"/>
        <v>0</v>
      </c>
      <c r="BG168" s="149">
        <f t="shared" si="26"/>
        <v>0</v>
      </c>
      <c r="BH168" s="149">
        <f t="shared" si="27"/>
        <v>0</v>
      </c>
      <c r="BI168" s="149">
        <f t="shared" si="28"/>
        <v>0</v>
      </c>
      <c r="BJ168" s="17" t="s">
        <v>89</v>
      </c>
      <c r="BK168" s="149">
        <f t="shared" si="29"/>
        <v>0</v>
      </c>
      <c r="BL168" s="17" t="s">
        <v>366</v>
      </c>
      <c r="BM168" s="148" t="s">
        <v>634</v>
      </c>
    </row>
    <row r="169" spans="2:65" s="1" customFormat="1" ht="16.5" customHeight="1">
      <c r="B169" s="136"/>
      <c r="C169" s="137" t="s">
        <v>457</v>
      </c>
      <c r="D169" s="137" t="s">
        <v>266</v>
      </c>
      <c r="E169" s="138" t="s">
        <v>2443</v>
      </c>
      <c r="F169" s="139" t="s">
        <v>2444</v>
      </c>
      <c r="G169" s="140" t="s">
        <v>1468</v>
      </c>
      <c r="H169" s="141">
        <v>1</v>
      </c>
      <c r="I169" s="142"/>
      <c r="J169" s="143">
        <f t="shared" si="20"/>
        <v>0</v>
      </c>
      <c r="K169" s="139" t="s">
        <v>1</v>
      </c>
      <c r="L169" s="32"/>
      <c r="M169" s="144" t="s">
        <v>1</v>
      </c>
      <c r="N169" s="145" t="s">
        <v>42</v>
      </c>
      <c r="P169" s="146">
        <f t="shared" si="21"/>
        <v>0</v>
      </c>
      <c r="Q169" s="146">
        <v>0</v>
      </c>
      <c r="R169" s="146">
        <f t="shared" si="22"/>
        <v>0</v>
      </c>
      <c r="S169" s="146">
        <v>0</v>
      </c>
      <c r="T169" s="147">
        <f t="shared" si="23"/>
        <v>0</v>
      </c>
      <c r="AR169" s="148" t="s">
        <v>366</v>
      </c>
      <c r="AT169" s="148" t="s">
        <v>266</v>
      </c>
      <c r="AU169" s="148" t="s">
        <v>83</v>
      </c>
      <c r="AY169" s="17" t="s">
        <v>264</v>
      </c>
      <c r="BE169" s="149">
        <f t="shared" si="24"/>
        <v>0</v>
      </c>
      <c r="BF169" s="149">
        <f t="shared" si="25"/>
        <v>0</v>
      </c>
      <c r="BG169" s="149">
        <f t="shared" si="26"/>
        <v>0</v>
      </c>
      <c r="BH169" s="149">
        <f t="shared" si="27"/>
        <v>0</v>
      </c>
      <c r="BI169" s="149">
        <f t="shared" si="28"/>
        <v>0</v>
      </c>
      <c r="BJ169" s="17" t="s">
        <v>89</v>
      </c>
      <c r="BK169" s="149">
        <f t="shared" si="29"/>
        <v>0</v>
      </c>
      <c r="BL169" s="17" t="s">
        <v>366</v>
      </c>
      <c r="BM169" s="148" t="s">
        <v>644</v>
      </c>
    </row>
    <row r="170" spans="2:65" s="1" customFormat="1" ht="16.5" customHeight="1">
      <c r="B170" s="136"/>
      <c r="C170" s="137" t="s">
        <v>462</v>
      </c>
      <c r="D170" s="137" t="s">
        <v>266</v>
      </c>
      <c r="E170" s="138" t="s">
        <v>2445</v>
      </c>
      <c r="F170" s="139" t="s">
        <v>2446</v>
      </c>
      <c r="G170" s="140" t="s">
        <v>428</v>
      </c>
      <c r="H170" s="141">
        <v>88</v>
      </c>
      <c r="I170" s="142"/>
      <c r="J170" s="143">
        <f t="shared" si="20"/>
        <v>0</v>
      </c>
      <c r="K170" s="139" t="s">
        <v>1</v>
      </c>
      <c r="L170" s="32"/>
      <c r="M170" s="144" t="s">
        <v>1</v>
      </c>
      <c r="N170" s="145" t="s">
        <v>42</v>
      </c>
      <c r="P170" s="146">
        <f t="shared" si="21"/>
        <v>0</v>
      </c>
      <c r="Q170" s="146">
        <v>0</v>
      </c>
      <c r="R170" s="146">
        <f t="shared" si="22"/>
        <v>0</v>
      </c>
      <c r="S170" s="146">
        <v>0</v>
      </c>
      <c r="T170" s="147">
        <f t="shared" si="23"/>
        <v>0</v>
      </c>
      <c r="AR170" s="148" t="s">
        <v>366</v>
      </c>
      <c r="AT170" s="148" t="s">
        <v>266</v>
      </c>
      <c r="AU170" s="148" t="s">
        <v>83</v>
      </c>
      <c r="AY170" s="17" t="s">
        <v>264</v>
      </c>
      <c r="BE170" s="149">
        <f t="shared" si="24"/>
        <v>0</v>
      </c>
      <c r="BF170" s="149">
        <f t="shared" si="25"/>
        <v>0</v>
      </c>
      <c r="BG170" s="149">
        <f t="shared" si="26"/>
        <v>0</v>
      </c>
      <c r="BH170" s="149">
        <f t="shared" si="27"/>
        <v>0</v>
      </c>
      <c r="BI170" s="149">
        <f t="shared" si="28"/>
        <v>0</v>
      </c>
      <c r="BJ170" s="17" t="s">
        <v>89</v>
      </c>
      <c r="BK170" s="149">
        <f t="shared" si="29"/>
        <v>0</v>
      </c>
      <c r="BL170" s="17" t="s">
        <v>366</v>
      </c>
      <c r="BM170" s="148" t="s">
        <v>654</v>
      </c>
    </row>
    <row r="171" spans="2:65" s="1" customFormat="1" ht="16.5" customHeight="1">
      <c r="B171" s="136"/>
      <c r="C171" s="137" t="s">
        <v>468</v>
      </c>
      <c r="D171" s="137" t="s">
        <v>266</v>
      </c>
      <c r="E171" s="138" t="s">
        <v>2447</v>
      </c>
      <c r="F171" s="139" t="s">
        <v>2448</v>
      </c>
      <c r="G171" s="140" t="s">
        <v>1455</v>
      </c>
      <c r="H171" s="193"/>
      <c r="I171" s="142"/>
      <c r="J171" s="143">
        <f t="shared" si="20"/>
        <v>0</v>
      </c>
      <c r="K171" s="139" t="s">
        <v>1</v>
      </c>
      <c r="L171" s="32"/>
      <c r="M171" s="144" t="s">
        <v>1</v>
      </c>
      <c r="N171" s="145" t="s">
        <v>42</v>
      </c>
      <c r="P171" s="146">
        <f t="shared" si="21"/>
        <v>0</v>
      </c>
      <c r="Q171" s="146">
        <v>0</v>
      </c>
      <c r="R171" s="146">
        <f t="shared" si="22"/>
        <v>0</v>
      </c>
      <c r="S171" s="146">
        <v>0</v>
      </c>
      <c r="T171" s="147">
        <f t="shared" si="23"/>
        <v>0</v>
      </c>
      <c r="AR171" s="148" t="s">
        <v>366</v>
      </c>
      <c r="AT171" s="148" t="s">
        <v>266</v>
      </c>
      <c r="AU171" s="148" t="s">
        <v>83</v>
      </c>
      <c r="AY171" s="17" t="s">
        <v>264</v>
      </c>
      <c r="BE171" s="149">
        <f t="shared" si="24"/>
        <v>0</v>
      </c>
      <c r="BF171" s="149">
        <f t="shared" si="25"/>
        <v>0</v>
      </c>
      <c r="BG171" s="149">
        <f t="shared" si="26"/>
        <v>0</v>
      </c>
      <c r="BH171" s="149">
        <f t="shared" si="27"/>
        <v>0</v>
      </c>
      <c r="BI171" s="149">
        <f t="shared" si="28"/>
        <v>0</v>
      </c>
      <c r="BJ171" s="17" t="s">
        <v>89</v>
      </c>
      <c r="BK171" s="149">
        <f t="shared" si="29"/>
        <v>0</v>
      </c>
      <c r="BL171" s="17" t="s">
        <v>366</v>
      </c>
      <c r="BM171" s="148" t="s">
        <v>665</v>
      </c>
    </row>
    <row r="172" spans="2:65" s="11" customFormat="1" ht="25.9" customHeight="1">
      <c r="B172" s="124"/>
      <c r="D172" s="125" t="s">
        <v>75</v>
      </c>
      <c r="E172" s="126" t="s">
        <v>2350</v>
      </c>
      <c r="F172" s="126" t="s">
        <v>2449</v>
      </c>
      <c r="I172" s="127"/>
      <c r="J172" s="128">
        <f>BK172</f>
        <v>0</v>
      </c>
      <c r="L172" s="124"/>
      <c r="M172" s="129"/>
      <c r="P172" s="130">
        <f>SUM(P173:P182)</f>
        <v>0</v>
      </c>
      <c r="R172" s="130">
        <f>SUM(R173:R182)</f>
        <v>0</v>
      </c>
      <c r="T172" s="131">
        <f>SUM(T173:T182)</f>
        <v>0</v>
      </c>
      <c r="AR172" s="125" t="s">
        <v>89</v>
      </c>
      <c r="AT172" s="132" t="s">
        <v>75</v>
      </c>
      <c r="AU172" s="132" t="s">
        <v>76</v>
      </c>
      <c r="AY172" s="125" t="s">
        <v>264</v>
      </c>
      <c r="BK172" s="133">
        <f>SUM(BK173:BK182)</f>
        <v>0</v>
      </c>
    </row>
    <row r="173" spans="2:65" s="1" customFormat="1" ht="16.5" customHeight="1">
      <c r="B173" s="136"/>
      <c r="C173" s="137" t="s">
        <v>474</v>
      </c>
      <c r="D173" s="137" t="s">
        <v>266</v>
      </c>
      <c r="E173" s="138" t="s">
        <v>2450</v>
      </c>
      <c r="F173" s="139" t="s">
        <v>2451</v>
      </c>
      <c r="G173" s="140" t="s">
        <v>434</v>
      </c>
      <c r="H173" s="141">
        <v>3</v>
      </c>
      <c r="I173" s="142"/>
      <c r="J173" s="143">
        <f t="shared" ref="J173:J182" si="30">ROUND(I173*H173,2)</f>
        <v>0</v>
      </c>
      <c r="K173" s="139" t="s">
        <v>1</v>
      </c>
      <c r="L173" s="32"/>
      <c r="M173" s="144" t="s">
        <v>1</v>
      </c>
      <c r="N173" s="145" t="s">
        <v>42</v>
      </c>
      <c r="P173" s="146">
        <f t="shared" ref="P173:P182" si="31">O173*H173</f>
        <v>0</v>
      </c>
      <c r="Q173" s="146">
        <v>0</v>
      </c>
      <c r="R173" s="146">
        <f t="shared" ref="R173:R182" si="32">Q173*H173</f>
        <v>0</v>
      </c>
      <c r="S173" s="146">
        <v>0</v>
      </c>
      <c r="T173" s="147">
        <f t="shared" ref="T173:T182" si="33">S173*H173</f>
        <v>0</v>
      </c>
      <c r="AR173" s="148" t="s">
        <v>366</v>
      </c>
      <c r="AT173" s="148" t="s">
        <v>266</v>
      </c>
      <c r="AU173" s="148" t="s">
        <v>83</v>
      </c>
      <c r="AY173" s="17" t="s">
        <v>264</v>
      </c>
      <c r="BE173" s="149">
        <f t="shared" ref="BE173:BE182" si="34">IF(N173="základní",J173,0)</f>
        <v>0</v>
      </c>
      <c r="BF173" s="149">
        <f t="shared" ref="BF173:BF182" si="35">IF(N173="snížená",J173,0)</f>
        <v>0</v>
      </c>
      <c r="BG173" s="149">
        <f t="shared" ref="BG173:BG182" si="36">IF(N173="zákl. přenesená",J173,0)</f>
        <v>0</v>
      </c>
      <c r="BH173" s="149">
        <f t="shared" ref="BH173:BH182" si="37">IF(N173="sníž. přenesená",J173,0)</f>
        <v>0</v>
      </c>
      <c r="BI173" s="149">
        <f t="shared" ref="BI173:BI182" si="38">IF(N173="nulová",J173,0)</f>
        <v>0</v>
      </c>
      <c r="BJ173" s="17" t="s">
        <v>89</v>
      </c>
      <c r="BK173" s="149">
        <f t="shared" ref="BK173:BK182" si="39">ROUND(I173*H173,2)</f>
        <v>0</v>
      </c>
      <c r="BL173" s="17" t="s">
        <v>366</v>
      </c>
      <c r="BM173" s="148" t="s">
        <v>677</v>
      </c>
    </row>
    <row r="174" spans="2:65" s="1" customFormat="1" ht="16.5" customHeight="1">
      <c r="B174" s="136"/>
      <c r="C174" s="137" t="s">
        <v>483</v>
      </c>
      <c r="D174" s="137" t="s">
        <v>266</v>
      </c>
      <c r="E174" s="138" t="s">
        <v>2452</v>
      </c>
      <c r="F174" s="139" t="s">
        <v>2453</v>
      </c>
      <c r="G174" s="140" t="s">
        <v>434</v>
      </c>
      <c r="H174" s="141">
        <v>2</v>
      </c>
      <c r="I174" s="142"/>
      <c r="J174" s="143">
        <f t="shared" si="30"/>
        <v>0</v>
      </c>
      <c r="K174" s="139" t="s">
        <v>1</v>
      </c>
      <c r="L174" s="32"/>
      <c r="M174" s="144" t="s">
        <v>1</v>
      </c>
      <c r="N174" s="145" t="s">
        <v>42</v>
      </c>
      <c r="P174" s="146">
        <f t="shared" si="31"/>
        <v>0</v>
      </c>
      <c r="Q174" s="146">
        <v>0</v>
      </c>
      <c r="R174" s="146">
        <f t="shared" si="32"/>
        <v>0</v>
      </c>
      <c r="S174" s="146">
        <v>0</v>
      </c>
      <c r="T174" s="147">
        <f t="shared" si="33"/>
        <v>0</v>
      </c>
      <c r="AR174" s="148" t="s">
        <v>366</v>
      </c>
      <c r="AT174" s="148" t="s">
        <v>266</v>
      </c>
      <c r="AU174" s="148" t="s">
        <v>83</v>
      </c>
      <c r="AY174" s="17" t="s">
        <v>264</v>
      </c>
      <c r="BE174" s="149">
        <f t="shared" si="34"/>
        <v>0</v>
      </c>
      <c r="BF174" s="149">
        <f t="shared" si="35"/>
        <v>0</v>
      </c>
      <c r="BG174" s="149">
        <f t="shared" si="36"/>
        <v>0</v>
      </c>
      <c r="BH174" s="149">
        <f t="shared" si="37"/>
        <v>0</v>
      </c>
      <c r="BI174" s="149">
        <f t="shared" si="38"/>
        <v>0</v>
      </c>
      <c r="BJ174" s="17" t="s">
        <v>89</v>
      </c>
      <c r="BK174" s="149">
        <f t="shared" si="39"/>
        <v>0</v>
      </c>
      <c r="BL174" s="17" t="s">
        <v>366</v>
      </c>
      <c r="BM174" s="148" t="s">
        <v>688</v>
      </c>
    </row>
    <row r="175" spans="2:65" s="1" customFormat="1" ht="16.5" customHeight="1">
      <c r="B175" s="136"/>
      <c r="C175" s="137" t="s">
        <v>491</v>
      </c>
      <c r="D175" s="137" t="s">
        <v>266</v>
      </c>
      <c r="E175" s="138" t="s">
        <v>2454</v>
      </c>
      <c r="F175" s="139" t="s">
        <v>2455</v>
      </c>
      <c r="G175" s="140" t="s">
        <v>434</v>
      </c>
      <c r="H175" s="141">
        <v>3</v>
      </c>
      <c r="I175" s="142"/>
      <c r="J175" s="143">
        <f t="shared" si="30"/>
        <v>0</v>
      </c>
      <c r="K175" s="139" t="s">
        <v>1</v>
      </c>
      <c r="L175" s="32"/>
      <c r="M175" s="144" t="s">
        <v>1</v>
      </c>
      <c r="N175" s="145" t="s">
        <v>42</v>
      </c>
      <c r="P175" s="146">
        <f t="shared" si="31"/>
        <v>0</v>
      </c>
      <c r="Q175" s="146">
        <v>0</v>
      </c>
      <c r="R175" s="146">
        <f t="shared" si="32"/>
        <v>0</v>
      </c>
      <c r="S175" s="146">
        <v>0</v>
      </c>
      <c r="T175" s="147">
        <f t="shared" si="33"/>
        <v>0</v>
      </c>
      <c r="AR175" s="148" t="s">
        <v>366</v>
      </c>
      <c r="AT175" s="148" t="s">
        <v>266</v>
      </c>
      <c r="AU175" s="148" t="s">
        <v>83</v>
      </c>
      <c r="AY175" s="17" t="s">
        <v>264</v>
      </c>
      <c r="BE175" s="149">
        <f t="shared" si="34"/>
        <v>0</v>
      </c>
      <c r="BF175" s="149">
        <f t="shared" si="35"/>
        <v>0</v>
      </c>
      <c r="BG175" s="149">
        <f t="shared" si="36"/>
        <v>0</v>
      </c>
      <c r="BH175" s="149">
        <f t="shared" si="37"/>
        <v>0</v>
      </c>
      <c r="BI175" s="149">
        <f t="shared" si="38"/>
        <v>0</v>
      </c>
      <c r="BJ175" s="17" t="s">
        <v>89</v>
      </c>
      <c r="BK175" s="149">
        <f t="shared" si="39"/>
        <v>0</v>
      </c>
      <c r="BL175" s="17" t="s">
        <v>366</v>
      </c>
      <c r="BM175" s="148" t="s">
        <v>699</v>
      </c>
    </row>
    <row r="176" spans="2:65" s="1" customFormat="1" ht="16.5" customHeight="1">
      <c r="B176" s="136"/>
      <c r="C176" s="137" t="s">
        <v>496</v>
      </c>
      <c r="D176" s="137" t="s">
        <v>266</v>
      </c>
      <c r="E176" s="138" t="s">
        <v>2456</v>
      </c>
      <c r="F176" s="139" t="s">
        <v>2457</v>
      </c>
      <c r="G176" s="140" t="s">
        <v>434</v>
      </c>
      <c r="H176" s="141">
        <v>4</v>
      </c>
      <c r="I176" s="142"/>
      <c r="J176" s="143">
        <f t="shared" si="30"/>
        <v>0</v>
      </c>
      <c r="K176" s="139" t="s">
        <v>1</v>
      </c>
      <c r="L176" s="32"/>
      <c r="M176" s="144" t="s">
        <v>1</v>
      </c>
      <c r="N176" s="145" t="s">
        <v>42</v>
      </c>
      <c r="P176" s="146">
        <f t="shared" si="31"/>
        <v>0</v>
      </c>
      <c r="Q176" s="146">
        <v>0</v>
      </c>
      <c r="R176" s="146">
        <f t="shared" si="32"/>
        <v>0</v>
      </c>
      <c r="S176" s="146">
        <v>0</v>
      </c>
      <c r="T176" s="147">
        <f t="shared" si="33"/>
        <v>0</v>
      </c>
      <c r="AR176" s="148" t="s">
        <v>366</v>
      </c>
      <c r="AT176" s="148" t="s">
        <v>266</v>
      </c>
      <c r="AU176" s="148" t="s">
        <v>83</v>
      </c>
      <c r="AY176" s="17" t="s">
        <v>264</v>
      </c>
      <c r="BE176" s="149">
        <f t="shared" si="34"/>
        <v>0</v>
      </c>
      <c r="BF176" s="149">
        <f t="shared" si="35"/>
        <v>0</v>
      </c>
      <c r="BG176" s="149">
        <f t="shared" si="36"/>
        <v>0</v>
      </c>
      <c r="BH176" s="149">
        <f t="shared" si="37"/>
        <v>0</v>
      </c>
      <c r="BI176" s="149">
        <f t="shared" si="38"/>
        <v>0</v>
      </c>
      <c r="BJ176" s="17" t="s">
        <v>89</v>
      </c>
      <c r="BK176" s="149">
        <f t="shared" si="39"/>
        <v>0</v>
      </c>
      <c r="BL176" s="17" t="s">
        <v>366</v>
      </c>
      <c r="BM176" s="148" t="s">
        <v>710</v>
      </c>
    </row>
    <row r="177" spans="2:65" s="1" customFormat="1" ht="16.5" customHeight="1">
      <c r="B177" s="136"/>
      <c r="C177" s="137" t="s">
        <v>502</v>
      </c>
      <c r="D177" s="137" t="s">
        <v>266</v>
      </c>
      <c r="E177" s="138" t="s">
        <v>2458</v>
      </c>
      <c r="F177" s="139" t="s">
        <v>2459</v>
      </c>
      <c r="G177" s="140" t="s">
        <v>434</v>
      </c>
      <c r="H177" s="141">
        <v>1</v>
      </c>
      <c r="I177" s="142"/>
      <c r="J177" s="143">
        <f t="shared" si="30"/>
        <v>0</v>
      </c>
      <c r="K177" s="139" t="s">
        <v>1</v>
      </c>
      <c r="L177" s="32"/>
      <c r="M177" s="144" t="s">
        <v>1</v>
      </c>
      <c r="N177" s="145" t="s">
        <v>42</v>
      </c>
      <c r="P177" s="146">
        <f t="shared" si="31"/>
        <v>0</v>
      </c>
      <c r="Q177" s="146">
        <v>0</v>
      </c>
      <c r="R177" s="146">
        <f t="shared" si="32"/>
        <v>0</v>
      </c>
      <c r="S177" s="146">
        <v>0</v>
      </c>
      <c r="T177" s="147">
        <f t="shared" si="33"/>
        <v>0</v>
      </c>
      <c r="AR177" s="148" t="s">
        <v>366</v>
      </c>
      <c r="AT177" s="148" t="s">
        <v>266</v>
      </c>
      <c r="AU177" s="148" t="s">
        <v>83</v>
      </c>
      <c r="AY177" s="17" t="s">
        <v>264</v>
      </c>
      <c r="BE177" s="149">
        <f t="shared" si="34"/>
        <v>0</v>
      </c>
      <c r="BF177" s="149">
        <f t="shared" si="35"/>
        <v>0</v>
      </c>
      <c r="BG177" s="149">
        <f t="shared" si="36"/>
        <v>0</v>
      </c>
      <c r="BH177" s="149">
        <f t="shared" si="37"/>
        <v>0</v>
      </c>
      <c r="BI177" s="149">
        <f t="shared" si="38"/>
        <v>0</v>
      </c>
      <c r="BJ177" s="17" t="s">
        <v>89</v>
      </c>
      <c r="BK177" s="149">
        <f t="shared" si="39"/>
        <v>0</v>
      </c>
      <c r="BL177" s="17" t="s">
        <v>366</v>
      </c>
      <c r="BM177" s="148" t="s">
        <v>724</v>
      </c>
    </row>
    <row r="178" spans="2:65" s="1" customFormat="1" ht="16.5" customHeight="1">
      <c r="B178" s="136"/>
      <c r="C178" s="137" t="s">
        <v>509</v>
      </c>
      <c r="D178" s="137" t="s">
        <v>266</v>
      </c>
      <c r="E178" s="138" t="s">
        <v>2460</v>
      </c>
      <c r="F178" s="139" t="s">
        <v>2461</v>
      </c>
      <c r="G178" s="140" t="s">
        <v>434</v>
      </c>
      <c r="H178" s="141">
        <v>1</v>
      </c>
      <c r="I178" s="142"/>
      <c r="J178" s="143">
        <f t="shared" si="30"/>
        <v>0</v>
      </c>
      <c r="K178" s="139" t="s">
        <v>1</v>
      </c>
      <c r="L178" s="32"/>
      <c r="M178" s="144" t="s">
        <v>1</v>
      </c>
      <c r="N178" s="145" t="s">
        <v>42</v>
      </c>
      <c r="P178" s="146">
        <f t="shared" si="31"/>
        <v>0</v>
      </c>
      <c r="Q178" s="146">
        <v>0</v>
      </c>
      <c r="R178" s="146">
        <f t="shared" si="32"/>
        <v>0</v>
      </c>
      <c r="S178" s="146">
        <v>0</v>
      </c>
      <c r="T178" s="147">
        <f t="shared" si="33"/>
        <v>0</v>
      </c>
      <c r="AR178" s="148" t="s">
        <v>366</v>
      </c>
      <c r="AT178" s="148" t="s">
        <v>266</v>
      </c>
      <c r="AU178" s="148" t="s">
        <v>83</v>
      </c>
      <c r="AY178" s="17" t="s">
        <v>264</v>
      </c>
      <c r="BE178" s="149">
        <f t="shared" si="34"/>
        <v>0</v>
      </c>
      <c r="BF178" s="149">
        <f t="shared" si="35"/>
        <v>0</v>
      </c>
      <c r="BG178" s="149">
        <f t="shared" si="36"/>
        <v>0</v>
      </c>
      <c r="BH178" s="149">
        <f t="shared" si="37"/>
        <v>0</v>
      </c>
      <c r="BI178" s="149">
        <f t="shared" si="38"/>
        <v>0</v>
      </c>
      <c r="BJ178" s="17" t="s">
        <v>89</v>
      </c>
      <c r="BK178" s="149">
        <f t="shared" si="39"/>
        <v>0</v>
      </c>
      <c r="BL178" s="17" t="s">
        <v>366</v>
      </c>
      <c r="BM178" s="148" t="s">
        <v>735</v>
      </c>
    </row>
    <row r="179" spans="2:65" s="1" customFormat="1" ht="16.5" customHeight="1">
      <c r="B179" s="136"/>
      <c r="C179" s="137" t="s">
        <v>515</v>
      </c>
      <c r="D179" s="137" t="s">
        <v>266</v>
      </c>
      <c r="E179" s="138" t="s">
        <v>2462</v>
      </c>
      <c r="F179" s="139" t="s">
        <v>2463</v>
      </c>
      <c r="G179" s="140" t="s">
        <v>434</v>
      </c>
      <c r="H179" s="141">
        <v>6</v>
      </c>
      <c r="I179" s="142"/>
      <c r="J179" s="143">
        <f t="shared" si="30"/>
        <v>0</v>
      </c>
      <c r="K179" s="139" t="s">
        <v>1</v>
      </c>
      <c r="L179" s="32"/>
      <c r="M179" s="144" t="s">
        <v>1</v>
      </c>
      <c r="N179" s="145" t="s">
        <v>42</v>
      </c>
      <c r="P179" s="146">
        <f t="shared" si="31"/>
        <v>0</v>
      </c>
      <c r="Q179" s="146">
        <v>0</v>
      </c>
      <c r="R179" s="146">
        <f t="shared" si="32"/>
        <v>0</v>
      </c>
      <c r="S179" s="146">
        <v>0</v>
      </c>
      <c r="T179" s="147">
        <f t="shared" si="33"/>
        <v>0</v>
      </c>
      <c r="AR179" s="148" t="s">
        <v>366</v>
      </c>
      <c r="AT179" s="148" t="s">
        <v>266</v>
      </c>
      <c r="AU179" s="148" t="s">
        <v>83</v>
      </c>
      <c r="AY179" s="17" t="s">
        <v>264</v>
      </c>
      <c r="BE179" s="149">
        <f t="shared" si="34"/>
        <v>0</v>
      </c>
      <c r="BF179" s="149">
        <f t="shared" si="35"/>
        <v>0</v>
      </c>
      <c r="BG179" s="149">
        <f t="shared" si="36"/>
        <v>0</v>
      </c>
      <c r="BH179" s="149">
        <f t="shared" si="37"/>
        <v>0</v>
      </c>
      <c r="BI179" s="149">
        <f t="shared" si="38"/>
        <v>0</v>
      </c>
      <c r="BJ179" s="17" t="s">
        <v>89</v>
      </c>
      <c r="BK179" s="149">
        <f t="shared" si="39"/>
        <v>0</v>
      </c>
      <c r="BL179" s="17" t="s">
        <v>366</v>
      </c>
      <c r="BM179" s="148" t="s">
        <v>745</v>
      </c>
    </row>
    <row r="180" spans="2:65" s="1" customFormat="1" ht="16.5" customHeight="1">
      <c r="B180" s="136"/>
      <c r="C180" s="137" t="s">
        <v>521</v>
      </c>
      <c r="D180" s="137" t="s">
        <v>266</v>
      </c>
      <c r="E180" s="138" t="s">
        <v>2464</v>
      </c>
      <c r="F180" s="139" t="s">
        <v>2465</v>
      </c>
      <c r="G180" s="140" t="s">
        <v>1468</v>
      </c>
      <c r="H180" s="141">
        <v>2</v>
      </c>
      <c r="I180" s="142"/>
      <c r="J180" s="143">
        <f t="shared" si="30"/>
        <v>0</v>
      </c>
      <c r="K180" s="139" t="s">
        <v>1</v>
      </c>
      <c r="L180" s="32"/>
      <c r="M180" s="144" t="s">
        <v>1</v>
      </c>
      <c r="N180" s="145" t="s">
        <v>42</v>
      </c>
      <c r="P180" s="146">
        <f t="shared" si="31"/>
        <v>0</v>
      </c>
      <c r="Q180" s="146">
        <v>0</v>
      </c>
      <c r="R180" s="146">
        <f t="shared" si="32"/>
        <v>0</v>
      </c>
      <c r="S180" s="146">
        <v>0</v>
      </c>
      <c r="T180" s="147">
        <f t="shared" si="33"/>
        <v>0</v>
      </c>
      <c r="AR180" s="148" t="s">
        <v>366</v>
      </c>
      <c r="AT180" s="148" t="s">
        <v>266</v>
      </c>
      <c r="AU180" s="148" t="s">
        <v>83</v>
      </c>
      <c r="AY180" s="17" t="s">
        <v>264</v>
      </c>
      <c r="BE180" s="149">
        <f t="shared" si="34"/>
        <v>0</v>
      </c>
      <c r="BF180" s="149">
        <f t="shared" si="35"/>
        <v>0</v>
      </c>
      <c r="BG180" s="149">
        <f t="shared" si="36"/>
        <v>0</v>
      </c>
      <c r="BH180" s="149">
        <f t="shared" si="37"/>
        <v>0</v>
      </c>
      <c r="BI180" s="149">
        <f t="shared" si="38"/>
        <v>0</v>
      </c>
      <c r="BJ180" s="17" t="s">
        <v>89</v>
      </c>
      <c r="BK180" s="149">
        <f t="shared" si="39"/>
        <v>0</v>
      </c>
      <c r="BL180" s="17" t="s">
        <v>366</v>
      </c>
      <c r="BM180" s="148" t="s">
        <v>758</v>
      </c>
    </row>
    <row r="181" spans="2:65" s="1" customFormat="1" ht="16.5" customHeight="1">
      <c r="B181" s="136"/>
      <c r="C181" s="137" t="s">
        <v>526</v>
      </c>
      <c r="D181" s="137" t="s">
        <v>266</v>
      </c>
      <c r="E181" s="138" t="s">
        <v>2466</v>
      </c>
      <c r="F181" s="139" t="s">
        <v>2467</v>
      </c>
      <c r="G181" s="140" t="s">
        <v>1468</v>
      </c>
      <c r="H181" s="141">
        <v>1</v>
      </c>
      <c r="I181" s="142"/>
      <c r="J181" s="143">
        <f t="shared" si="30"/>
        <v>0</v>
      </c>
      <c r="K181" s="139" t="s">
        <v>1</v>
      </c>
      <c r="L181" s="32"/>
      <c r="M181" s="144" t="s">
        <v>1</v>
      </c>
      <c r="N181" s="145" t="s">
        <v>42</v>
      </c>
      <c r="P181" s="146">
        <f t="shared" si="31"/>
        <v>0</v>
      </c>
      <c r="Q181" s="146">
        <v>0</v>
      </c>
      <c r="R181" s="146">
        <f t="shared" si="32"/>
        <v>0</v>
      </c>
      <c r="S181" s="146">
        <v>0</v>
      </c>
      <c r="T181" s="147">
        <f t="shared" si="33"/>
        <v>0</v>
      </c>
      <c r="AR181" s="148" t="s">
        <v>366</v>
      </c>
      <c r="AT181" s="148" t="s">
        <v>266</v>
      </c>
      <c r="AU181" s="148" t="s">
        <v>83</v>
      </c>
      <c r="AY181" s="17" t="s">
        <v>264</v>
      </c>
      <c r="BE181" s="149">
        <f t="shared" si="34"/>
        <v>0</v>
      </c>
      <c r="BF181" s="149">
        <f t="shared" si="35"/>
        <v>0</v>
      </c>
      <c r="BG181" s="149">
        <f t="shared" si="36"/>
        <v>0</v>
      </c>
      <c r="BH181" s="149">
        <f t="shared" si="37"/>
        <v>0</v>
      </c>
      <c r="BI181" s="149">
        <f t="shared" si="38"/>
        <v>0</v>
      </c>
      <c r="BJ181" s="17" t="s">
        <v>89</v>
      </c>
      <c r="BK181" s="149">
        <f t="shared" si="39"/>
        <v>0</v>
      </c>
      <c r="BL181" s="17" t="s">
        <v>366</v>
      </c>
      <c r="BM181" s="148" t="s">
        <v>771</v>
      </c>
    </row>
    <row r="182" spans="2:65" s="1" customFormat="1" ht="16.5" customHeight="1">
      <c r="B182" s="136"/>
      <c r="C182" s="137" t="s">
        <v>533</v>
      </c>
      <c r="D182" s="137" t="s">
        <v>266</v>
      </c>
      <c r="E182" s="138" t="s">
        <v>2468</v>
      </c>
      <c r="F182" s="139" t="s">
        <v>2469</v>
      </c>
      <c r="G182" s="140" t="s">
        <v>1455</v>
      </c>
      <c r="H182" s="193"/>
      <c r="I182" s="142"/>
      <c r="J182" s="143">
        <f t="shared" si="30"/>
        <v>0</v>
      </c>
      <c r="K182" s="139" t="s">
        <v>1</v>
      </c>
      <c r="L182" s="32"/>
      <c r="M182" s="144" t="s">
        <v>1</v>
      </c>
      <c r="N182" s="145" t="s">
        <v>42</v>
      </c>
      <c r="P182" s="146">
        <f t="shared" si="31"/>
        <v>0</v>
      </c>
      <c r="Q182" s="146">
        <v>0</v>
      </c>
      <c r="R182" s="146">
        <f t="shared" si="32"/>
        <v>0</v>
      </c>
      <c r="S182" s="146">
        <v>0</v>
      </c>
      <c r="T182" s="147">
        <f t="shared" si="33"/>
        <v>0</v>
      </c>
      <c r="AR182" s="148" t="s">
        <v>366</v>
      </c>
      <c r="AT182" s="148" t="s">
        <v>266</v>
      </c>
      <c r="AU182" s="148" t="s">
        <v>83</v>
      </c>
      <c r="AY182" s="17" t="s">
        <v>264</v>
      </c>
      <c r="BE182" s="149">
        <f t="shared" si="34"/>
        <v>0</v>
      </c>
      <c r="BF182" s="149">
        <f t="shared" si="35"/>
        <v>0</v>
      </c>
      <c r="BG182" s="149">
        <f t="shared" si="36"/>
        <v>0</v>
      </c>
      <c r="BH182" s="149">
        <f t="shared" si="37"/>
        <v>0</v>
      </c>
      <c r="BI182" s="149">
        <f t="shared" si="38"/>
        <v>0</v>
      </c>
      <c r="BJ182" s="17" t="s">
        <v>89</v>
      </c>
      <c r="BK182" s="149">
        <f t="shared" si="39"/>
        <v>0</v>
      </c>
      <c r="BL182" s="17" t="s">
        <v>366</v>
      </c>
      <c r="BM182" s="148" t="s">
        <v>781</v>
      </c>
    </row>
    <row r="183" spans="2:65" s="11" customFormat="1" ht="25.9" customHeight="1">
      <c r="B183" s="124"/>
      <c r="D183" s="125" t="s">
        <v>75</v>
      </c>
      <c r="E183" s="126" t="s">
        <v>2470</v>
      </c>
      <c r="F183" s="126" t="s">
        <v>2471</v>
      </c>
      <c r="I183" s="127"/>
      <c r="J183" s="128">
        <f>BK183</f>
        <v>0</v>
      </c>
      <c r="L183" s="124"/>
      <c r="M183" s="129"/>
      <c r="P183" s="130">
        <f>SUM(P184:P187)</f>
        <v>0</v>
      </c>
      <c r="R183" s="130">
        <f>SUM(R184:R187)</f>
        <v>0</v>
      </c>
      <c r="T183" s="131">
        <f>SUM(T184:T187)</f>
        <v>0</v>
      </c>
      <c r="AR183" s="125" t="s">
        <v>89</v>
      </c>
      <c r="AT183" s="132" t="s">
        <v>75</v>
      </c>
      <c r="AU183" s="132" t="s">
        <v>76</v>
      </c>
      <c r="AY183" s="125" t="s">
        <v>264</v>
      </c>
      <c r="BK183" s="133">
        <f>SUM(BK184:BK187)</f>
        <v>0</v>
      </c>
    </row>
    <row r="184" spans="2:65" s="1" customFormat="1" ht="16.5" customHeight="1">
      <c r="B184" s="136"/>
      <c r="C184" s="137" t="s">
        <v>541</v>
      </c>
      <c r="D184" s="137" t="s">
        <v>266</v>
      </c>
      <c r="E184" s="138" t="s">
        <v>2472</v>
      </c>
      <c r="F184" s="139" t="s">
        <v>2473</v>
      </c>
      <c r="G184" s="140" t="s">
        <v>434</v>
      </c>
      <c r="H184" s="141">
        <v>5</v>
      </c>
      <c r="I184" s="142"/>
      <c r="J184" s="143">
        <f>ROUND(I184*H184,2)</f>
        <v>0</v>
      </c>
      <c r="K184" s="139" t="s">
        <v>1</v>
      </c>
      <c r="L184" s="32"/>
      <c r="M184" s="144" t="s">
        <v>1</v>
      </c>
      <c r="N184" s="145" t="s">
        <v>42</v>
      </c>
      <c r="P184" s="146">
        <f>O184*H184</f>
        <v>0</v>
      </c>
      <c r="Q184" s="146">
        <v>0</v>
      </c>
      <c r="R184" s="146">
        <f>Q184*H184</f>
        <v>0</v>
      </c>
      <c r="S184" s="146">
        <v>0</v>
      </c>
      <c r="T184" s="147">
        <f>S184*H184</f>
        <v>0</v>
      </c>
      <c r="AR184" s="148" t="s">
        <v>366</v>
      </c>
      <c r="AT184" s="148" t="s">
        <v>266</v>
      </c>
      <c r="AU184" s="148" t="s">
        <v>83</v>
      </c>
      <c r="AY184" s="17" t="s">
        <v>264</v>
      </c>
      <c r="BE184" s="149">
        <f>IF(N184="základní",J184,0)</f>
        <v>0</v>
      </c>
      <c r="BF184" s="149">
        <f>IF(N184="snížená",J184,0)</f>
        <v>0</v>
      </c>
      <c r="BG184" s="149">
        <f>IF(N184="zákl. přenesená",J184,0)</f>
        <v>0</v>
      </c>
      <c r="BH184" s="149">
        <f>IF(N184="sníž. přenesená",J184,0)</f>
        <v>0</v>
      </c>
      <c r="BI184" s="149">
        <f>IF(N184="nulová",J184,0)</f>
        <v>0</v>
      </c>
      <c r="BJ184" s="17" t="s">
        <v>89</v>
      </c>
      <c r="BK184" s="149">
        <f>ROUND(I184*H184,2)</f>
        <v>0</v>
      </c>
      <c r="BL184" s="17" t="s">
        <v>366</v>
      </c>
      <c r="BM184" s="148" t="s">
        <v>791</v>
      </c>
    </row>
    <row r="185" spans="2:65" s="1" customFormat="1" ht="16.5" customHeight="1">
      <c r="B185" s="136"/>
      <c r="C185" s="137" t="s">
        <v>549</v>
      </c>
      <c r="D185" s="137" t="s">
        <v>266</v>
      </c>
      <c r="E185" s="138" t="s">
        <v>2474</v>
      </c>
      <c r="F185" s="139" t="s">
        <v>2475</v>
      </c>
      <c r="G185" s="140" t="s">
        <v>1468</v>
      </c>
      <c r="H185" s="141">
        <v>3</v>
      </c>
      <c r="I185" s="142"/>
      <c r="J185" s="143">
        <f>ROUND(I185*H185,2)</f>
        <v>0</v>
      </c>
      <c r="K185" s="139" t="s">
        <v>1</v>
      </c>
      <c r="L185" s="32"/>
      <c r="M185" s="144" t="s">
        <v>1</v>
      </c>
      <c r="N185" s="145" t="s">
        <v>42</v>
      </c>
      <c r="P185" s="146">
        <f>O185*H185</f>
        <v>0</v>
      </c>
      <c r="Q185" s="146">
        <v>0</v>
      </c>
      <c r="R185" s="146">
        <f>Q185*H185</f>
        <v>0</v>
      </c>
      <c r="S185" s="146">
        <v>0</v>
      </c>
      <c r="T185" s="147">
        <f>S185*H185</f>
        <v>0</v>
      </c>
      <c r="AR185" s="148" t="s">
        <v>366</v>
      </c>
      <c r="AT185" s="148" t="s">
        <v>266</v>
      </c>
      <c r="AU185" s="148" t="s">
        <v>83</v>
      </c>
      <c r="AY185" s="17" t="s">
        <v>264</v>
      </c>
      <c r="BE185" s="149">
        <f>IF(N185="základní",J185,0)</f>
        <v>0</v>
      </c>
      <c r="BF185" s="149">
        <f>IF(N185="snížená",J185,0)</f>
        <v>0</v>
      </c>
      <c r="BG185" s="149">
        <f>IF(N185="zákl. přenesená",J185,0)</f>
        <v>0</v>
      </c>
      <c r="BH185" s="149">
        <f>IF(N185="sníž. přenesená",J185,0)</f>
        <v>0</v>
      </c>
      <c r="BI185" s="149">
        <f>IF(N185="nulová",J185,0)</f>
        <v>0</v>
      </c>
      <c r="BJ185" s="17" t="s">
        <v>89</v>
      </c>
      <c r="BK185" s="149">
        <f>ROUND(I185*H185,2)</f>
        <v>0</v>
      </c>
      <c r="BL185" s="17" t="s">
        <v>366</v>
      </c>
      <c r="BM185" s="148" t="s">
        <v>802</v>
      </c>
    </row>
    <row r="186" spans="2:65" s="1" customFormat="1" ht="16.5" customHeight="1">
      <c r="B186" s="136"/>
      <c r="C186" s="137" t="s">
        <v>554</v>
      </c>
      <c r="D186" s="137" t="s">
        <v>266</v>
      </c>
      <c r="E186" s="138" t="s">
        <v>2476</v>
      </c>
      <c r="F186" s="139" t="s">
        <v>2477</v>
      </c>
      <c r="G186" s="140" t="s">
        <v>1468</v>
      </c>
      <c r="H186" s="141">
        <v>2</v>
      </c>
      <c r="I186" s="142"/>
      <c r="J186" s="143">
        <f>ROUND(I186*H186,2)</f>
        <v>0</v>
      </c>
      <c r="K186" s="139" t="s">
        <v>1</v>
      </c>
      <c r="L186" s="32"/>
      <c r="M186" s="144" t="s">
        <v>1</v>
      </c>
      <c r="N186" s="145" t="s">
        <v>42</v>
      </c>
      <c r="P186" s="146">
        <f>O186*H186</f>
        <v>0</v>
      </c>
      <c r="Q186" s="146">
        <v>0</v>
      </c>
      <c r="R186" s="146">
        <f>Q186*H186</f>
        <v>0</v>
      </c>
      <c r="S186" s="146">
        <v>0</v>
      </c>
      <c r="T186" s="147">
        <f>S186*H186</f>
        <v>0</v>
      </c>
      <c r="AR186" s="148" t="s">
        <v>366</v>
      </c>
      <c r="AT186" s="148" t="s">
        <v>266</v>
      </c>
      <c r="AU186" s="148" t="s">
        <v>83</v>
      </c>
      <c r="AY186" s="17" t="s">
        <v>264</v>
      </c>
      <c r="BE186" s="149">
        <f>IF(N186="základní",J186,0)</f>
        <v>0</v>
      </c>
      <c r="BF186" s="149">
        <f>IF(N186="snížená",J186,0)</f>
        <v>0</v>
      </c>
      <c r="BG186" s="149">
        <f>IF(N186="zákl. přenesená",J186,0)</f>
        <v>0</v>
      </c>
      <c r="BH186" s="149">
        <f>IF(N186="sníž. přenesená",J186,0)</f>
        <v>0</v>
      </c>
      <c r="BI186" s="149">
        <f>IF(N186="nulová",J186,0)</f>
        <v>0</v>
      </c>
      <c r="BJ186" s="17" t="s">
        <v>89</v>
      </c>
      <c r="BK186" s="149">
        <f>ROUND(I186*H186,2)</f>
        <v>0</v>
      </c>
      <c r="BL186" s="17" t="s">
        <v>366</v>
      </c>
      <c r="BM186" s="148" t="s">
        <v>812</v>
      </c>
    </row>
    <row r="187" spans="2:65" s="1" customFormat="1" ht="16.5" customHeight="1">
      <c r="B187" s="136"/>
      <c r="C187" s="137" t="s">
        <v>559</v>
      </c>
      <c r="D187" s="137" t="s">
        <v>266</v>
      </c>
      <c r="E187" s="138" t="s">
        <v>2478</v>
      </c>
      <c r="F187" s="139" t="s">
        <v>2479</v>
      </c>
      <c r="G187" s="140" t="s">
        <v>1455</v>
      </c>
      <c r="H187" s="193"/>
      <c r="I187" s="142"/>
      <c r="J187" s="143">
        <f>ROUND(I187*H187,2)</f>
        <v>0</v>
      </c>
      <c r="K187" s="139" t="s">
        <v>1</v>
      </c>
      <c r="L187" s="32"/>
      <c r="M187" s="144" t="s">
        <v>1</v>
      </c>
      <c r="N187" s="145" t="s">
        <v>42</v>
      </c>
      <c r="P187" s="146">
        <f>O187*H187</f>
        <v>0</v>
      </c>
      <c r="Q187" s="146">
        <v>0</v>
      </c>
      <c r="R187" s="146">
        <f>Q187*H187</f>
        <v>0</v>
      </c>
      <c r="S187" s="146">
        <v>0</v>
      </c>
      <c r="T187" s="147">
        <f>S187*H187</f>
        <v>0</v>
      </c>
      <c r="AR187" s="148" t="s">
        <v>366</v>
      </c>
      <c r="AT187" s="148" t="s">
        <v>266</v>
      </c>
      <c r="AU187" s="148" t="s">
        <v>83</v>
      </c>
      <c r="AY187" s="17" t="s">
        <v>264</v>
      </c>
      <c r="BE187" s="149">
        <f>IF(N187="základní",J187,0)</f>
        <v>0</v>
      </c>
      <c r="BF187" s="149">
        <f>IF(N187="snížená",J187,0)</f>
        <v>0</v>
      </c>
      <c r="BG187" s="149">
        <f>IF(N187="zákl. přenesená",J187,0)</f>
        <v>0</v>
      </c>
      <c r="BH187" s="149">
        <f>IF(N187="sníž. přenesená",J187,0)</f>
        <v>0</v>
      </c>
      <c r="BI187" s="149">
        <f>IF(N187="nulová",J187,0)</f>
        <v>0</v>
      </c>
      <c r="BJ187" s="17" t="s">
        <v>89</v>
      </c>
      <c r="BK187" s="149">
        <f>ROUND(I187*H187,2)</f>
        <v>0</v>
      </c>
      <c r="BL187" s="17" t="s">
        <v>366</v>
      </c>
      <c r="BM187" s="148" t="s">
        <v>822</v>
      </c>
    </row>
    <row r="188" spans="2:65" s="11" customFormat="1" ht="25.9" customHeight="1">
      <c r="B188" s="124"/>
      <c r="D188" s="125" t="s">
        <v>75</v>
      </c>
      <c r="E188" s="126" t="s">
        <v>2480</v>
      </c>
      <c r="F188" s="126" t="s">
        <v>2481</v>
      </c>
      <c r="I188" s="127"/>
      <c r="J188" s="128">
        <f>BK188</f>
        <v>0</v>
      </c>
      <c r="L188" s="124"/>
      <c r="M188" s="129"/>
      <c r="P188" s="130">
        <f>SUM(P189:P206)</f>
        <v>0</v>
      </c>
      <c r="R188" s="130">
        <f>SUM(R189:R206)</f>
        <v>0</v>
      </c>
      <c r="T188" s="131">
        <f>SUM(T189:T206)</f>
        <v>0</v>
      </c>
      <c r="AR188" s="125" t="s">
        <v>89</v>
      </c>
      <c r="AT188" s="132" t="s">
        <v>75</v>
      </c>
      <c r="AU188" s="132" t="s">
        <v>76</v>
      </c>
      <c r="AY188" s="125" t="s">
        <v>264</v>
      </c>
      <c r="BK188" s="133">
        <f>SUM(BK189:BK206)</f>
        <v>0</v>
      </c>
    </row>
    <row r="189" spans="2:65" s="1" customFormat="1" ht="16.5" customHeight="1">
      <c r="B189" s="136"/>
      <c r="C189" s="137" t="s">
        <v>564</v>
      </c>
      <c r="D189" s="137" t="s">
        <v>266</v>
      </c>
      <c r="E189" s="138" t="s">
        <v>2482</v>
      </c>
      <c r="F189" s="139" t="s">
        <v>2483</v>
      </c>
      <c r="G189" s="140" t="s">
        <v>1468</v>
      </c>
      <c r="H189" s="141">
        <v>5</v>
      </c>
      <c r="I189" s="142"/>
      <c r="J189" s="143">
        <f t="shared" ref="J189:J206" si="40">ROUND(I189*H189,2)</f>
        <v>0</v>
      </c>
      <c r="K189" s="139" t="s">
        <v>1</v>
      </c>
      <c r="L189" s="32"/>
      <c r="M189" s="144" t="s">
        <v>1</v>
      </c>
      <c r="N189" s="145" t="s">
        <v>42</v>
      </c>
      <c r="P189" s="146">
        <f t="shared" ref="P189:P206" si="41">O189*H189</f>
        <v>0</v>
      </c>
      <c r="Q189" s="146">
        <v>0</v>
      </c>
      <c r="R189" s="146">
        <f t="shared" ref="R189:R206" si="42">Q189*H189</f>
        <v>0</v>
      </c>
      <c r="S189" s="146">
        <v>0</v>
      </c>
      <c r="T189" s="147">
        <f t="shared" ref="T189:T206" si="43">S189*H189</f>
        <v>0</v>
      </c>
      <c r="AR189" s="148" t="s">
        <v>366</v>
      </c>
      <c r="AT189" s="148" t="s">
        <v>266</v>
      </c>
      <c r="AU189" s="148" t="s">
        <v>83</v>
      </c>
      <c r="AY189" s="17" t="s">
        <v>264</v>
      </c>
      <c r="BE189" s="149">
        <f t="shared" ref="BE189:BE206" si="44">IF(N189="základní",J189,0)</f>
        <v>0</v>
      </c>
      <c r="BF189" s="149">
        <f t="shared" ref="BF189:BF206" si="45">IF(N189="snížená",J189,0)</f>
        <v>0</v>
      </c>
      <c r="BG189" s="149">
        <f t="shared" ref="BG189:BG206" si="46">IF(N189="zákl. přenesená",J189,0)</f>
        <v>0</v>
      </c>
      <c r="BH189" s="149">
        <f t="shared" ref="BH189:BH206" si="47">IF(N189="sníž. přenesená",J189,0)</f>
        <v>0</v>
      </c>
      <c r="BI189" s="149">
        <f t="shared" ref="BI189:BI206" si="48">IF(N189="nulová",J189,0)</f>
        <v>0</v>
      </c>
      <c r="BJ189" s="17" t="s">
        <v>89</v>
      </c>
      <c r="BK189" s="149">
        <f t="shared" ref="BK189:BK206" si="49">ROUND(I189*H189,2)</f>
        <v>0</v>
      </c>
      <c r="BL189" s="17" t="s">
        <v>366</v>
      </c>
      <c r="BM189" s="148" t="s">
        <v>832</v>
      </c>
    </row>
    <row r="190" spans="2:65" s="1" customFormat="1" ht="16.5" customHeight="1">
      <c r="B190" s="136"/>
      <c r="C190" s="137" t="s">
        <v>570</v>
      </c>
      <c r="D190" s="137" t="s">
        <v>266</v>
      </c>
      <c r="E190" s="138" t="s">
        <v>2484</v>
      </c>
      <c r="F190" s="139" t="s">
        <v>2485</v>
      </c>
      <c r="G190" s="140" t="s">
        <v>1468</v>
      </c>
      <c r="H190" s="141">
        <v>38</v>
      </c>
      <c r="I190" s="142"/>
      <c r="J190" s="143">
        <f t="shared" si="40"/>
        <v>0</v>
      </c>
      <c r="K190" s="139" t="s">
        <v>1</v>
      </c>
      <c r="L190" s="32"/>
      <c r="M190" s="144" t="s">
        <v>1</v>
      </c>
      <c r="N190" s="145" t="s">
        <v>42</v>
      </c>
      <c r="P190" s="146">
        <f t="shared" si="41"/>
        <v>0</v>
      </c>
      <c r="Q190" s="146">
        <v>0</v>
      </c>
      <c r="R190" s="146">
        <f t="shared" si="42"/>
        <v>0</v>
      </c>
      <c r="S190" s="146">
        <v>0</v>
      </c>
      <c r="T190" s="147">
        <f t="shared" si="43"/>
        <v>0</v>
      </c>
      <c r="AR190" s="148" t="s">
        <v>366</v>
      </c>
      <c r="AT190" s="148" t="s">
        <v>266</v>
      </c>
      <c r="AU190" s="148" t="s">
        <v>83</v>
      </c>
      <c r="AY190" s="17" t="s">
        <v>264</v>
      </c>
      <c r="BE190" s="149">
        <f t="shared" si="44"/>
        <v>0</v>
      </c>
      <c r="BF190" s="149">
        <f t="shared" si="45"/>
        <v>0</v>
      </c>
      <c r="BG190" s="149">
        <f t="shared" si="46"/>
        <v>0</v>
      </c>
      <c r="BH190" s="149">
        <f t="shared" si="47"/>
        <v>0</v>
      </c>
      <c r="BI190" s="149">
        <f t="shared" si="48"/>
        <v>0</v>
      </c>
      <c r="BJ190" s="17" t="s">
        <v>89</v>
      </c>
      <c r="BK190" s="149">
        <f t="shared" si="49"/>
        <v>0</v>
      </c>
      <c r="BL190" s="17" t="s">
        <v>366</v>
      </c>
      <c r="BM190" s="148" t="s">
        <v>842</v>
      </c>
    </row>
    <row r="191" spans="2:65" s="1" customFormat="1" ht="16.5" customHeight="1">
      <c r="B191" s="136"/>
      <c r="C191" s="137" t="s">
        <v>577</v>
      </c>
      <c r="D191" s="137" t="s">
        <v>266</v>
      </c>
      <c r="E191" s="138" t="s">
        <v>2486</v>
      </c>
      <c r="F191" s="139" t="s">
        <v>2487</v>
      </c>
      <c r="G191" s="140" t="s">
        <v>1468</v>
      </c>
      <c r="H191" s="141">
        <v>12</v>
      </c>
      <c r="I191" s="142"/>
      <c r="J191" s="143">
        <f t="shared" si="40"/>
        <v>0</v>
      </c>
      <c r="K191" s="139" t="s">
        <v>1</v>
      </c>
      <c r="L191" s="32"/>
      <c r="M191" s="144" t="s">
        <v>1</v>
      </c>
      <c r="N191" s="145" t="s">
        <v>42</v>
      </c>
      <c r="P191" s="146">
        <f t="shared" si="41"/>
        <v>0</v>
      </c>
      <c r="Q191" s="146">
        <v>0</v>
      </c>
      <c r="R191" s="146">
        <f t="shared" si="42"/>
        <v>0</v>
      </c>
      <c r="S191" s="146">
        <v>0</v>
      </c>
      <c r="T191" s="147">
        <f t="shared" si="43"/>
        <v>0</v>
      </c>
      <c r="AR191" s="148" t="s">
        <v>366</v>
      </c>
      <c r="AT191" s="148" t="s">
        <v>266</v>
      </c>
      <c r="AU191" s="148" t="s">
        <v>83</v>
      </c>
      <c r="AY191" s="17" t="s">
        <v>264</v>
      </c>
      <c r="BE191" s="149">
        <f t="shared" si="44"/>
        <v>0</v>
      </c>
      <c r="BF191" s="149">
        <f t="shared" si="45"/>
        <v>0</v>
      </c>
      <c r="BG191" s="149">
        <f t="shared" si="46"/>
        <v>0</v>
      </c>
      <c r="BH191" s="149">
        <f t="shared" si="47"/>
        <v>0</v>
      </c>
      <c r="BI191" s="149">
        <f t="shared" si="48"/>
        <v>0</v>
      </c>
      <c r="BJ191" s="17" t="s">
        <v>89</v>
      </c>
      <c r="BK191" s="149">
        <f t="shared" si="49"/>
        <v>0</v>
      </c>
      <c r="BL191" s="17" t="s">
        <v>366</v>
      </c>
      <c r="BM191" s="148" t="s">
        <v>851</v>
      </c>
    </row>
    <row r="192" spans="2:65" s="1" customFormat="1" ht="16.5" customHeight="1">
      <c r="B192" s="136"/>
      <c r="C192" s="137" t="s">
        <v>584</v>
      </c>
      <c r="D192" s="137" t="s">
        <v>266</v>
      </c>
      <c r="E192" s="138" t="s">
        <v>2488</v>
      </c>
      <c r="F192" s="139" t="s">
        <v>2489</v>
      </c>
      <c r="G192" s="140" t="s">
        <v>1468</v>
      </c>
      <c r="H192" s="141">
        <v>3</v>
      </c>
      <c r="I192" s="142"/>
      <c r="J192" s="143">
        <f t="shared" si="40"/>
        <v>0</v>
      </c>
      <c r="K192" s="139" t="s">
        <v>1</v>
      </c>
      <c r="L192" s="32"/>
      <c r="M192" s="144" t="s">
        <v>1</v>
      </c>
      <c r="N192" s="145" t="s">
        <v>42</v>
      </c>
      <c r="P192" s="146">
        <f t="shared" si="41"/>
        <v>0</v>
      </c>
      <c r="Q192" s="146">
        <v>0</v>
      </c>
      <c r="R192" s="146">
        <f t="shared" si="42"/>
        <v>0</v>
      </c>
      <c r="S192" s="146">
        <v>0</v>
      </c>
      <c r="T192" s="147">
        <f t="shared" si="43"/>
        <v>0</v>
      </c>
      <c r="AR192" s="148" t="s">
        <v>366</v>
      </c>
      <c r="AT192" s="148" t="s">
        <v>266</v>
      </c>
      <c r="AU192" s="148" t="s">
        <v>83</v>
      </c>
      <c r="AY192" s="17" t="s">
        <v>264</v>
      </c>
      <c r="BE192" s="149">
        <f t="shared" si="44"/>
        <v>0</v>
      </c>
      <c r="BF192" s="149">
        <f t="shared" si="45"/>
        <v>0</v>
      </c>
      <c r="BG192" s="149">
        <f t="shared" si="46"/>
        <v>0</v>
      </c>
      <c r="BH192" s="149">
        <f t="shared" si="47"/>
        <v>0</v>
      </c>
      <c r="BI192" s="149">
        <f t="shared" si="48"/>
        <v>0</v>
      </c>
      <c r="BJ192" s="17" t="s">
        <v>89</v>
      </c>
      <c r="BK192" s="149">
        <f t="shared" si="49"/>
        <v>0</v>
      </c>
      <c r="BL192" s="17" t="s">
        <v>366</v>
      </c>
      <c r="BM192" s="148" t="s">
        <v>862</v>
      </c>
    </row>
    <row r="193" spans="2:65" s="1" customFormat="1" ht="16.5" customHeight="1">
      <c r="B193" s="136"/>
      <c r="C193" s="137" t="s">
        <v>589</v>
      </c>
      <c r="D193" s="137" t="s">
        <v>266</v>
      </c>
      <c r="E193" s="138" t="s">
        <v>2490</v>
      </c>
      <c r="F193" s="139" t="s">
        <v>2491</v>
      </c>
      <c r="G193" s="140" t="s">
        <v>1468</v>
      </c>
      <c r="H193" s="141">
        <v>12</v>
      </c>
      <c r="I193" s="142"/>
      <c r="J193" s="143">
        <f t="shared" si="40"/>
        <v>0</v>
      </c>
      <c r="K193" s="139" t="s">
        <v>1</v>
      </c>
      <c r="L193" s="32"/>
      <c r="M193" s="144" t="s">
        <v>1</v>
      </c>
      <c r="N193" s="145" t="s">
        <v>42</v>
      </c>
      <c r="P193" s="146">
        <f t="shared" si="41"/>
        <v>0</v>
      </c>
      <c r="Q193" s="146">
        <v>0</v>
      </c>
      <c r="R193" s="146">
        <f t="shared" si="42"/>
        <v>0</v>
      </c>
      <c r="S193" s="146">
        <v>0</v>
      </c>
      <c r="T193" s="147">
        <f t="shared" si="43"/>
        <v>0</v>
      </c>
      <c r="AR193" s="148" t="s">
        <v>366</v>
      </c>
      <c r="AT193" s="148" t="s">
        <v>266</v>
      </c>
      <c r="AU193" s="148" t="s">
        <v>83</v>
      </c>
      <c r="AY193" s="17" t="s">
        <v>264</v>
      </c>
      <c r="BE193" s="149">
        <f t="shared" si="44"/>
        <v>0</v>
      </c>
      <c r="BF193" s="149">
        <f t="shared" si="45"/>
        <v>0</v>
      </c>
      <c r="BG193" s="149">
        <f t="shared" si="46"/>
        <v>0</v>
      </c>
      <c r="BH193" s="149">
        <f t="shared" si="47"/>
        <v>0</v>
      </c>
      <c r="BI193" s="149">
        <f t="shared" si="48"/>
        <v>0</v>
      </c>
      <c r="BJ193" s="17" t="s">
        <v>89</v>
      </c>
      <c r="BK193" s="149">
        <f t="shared" si="49"/>
        <v>0</v>
      </c>
      <c r="BL193" s="17" t="s">
        <v>366</v>
      </c>
      <c r="BM193" s="148" t="s">
        <v>873</v>
      </c>
    </row>
    <row r="194" spans="2:65" s="1" customFormat="1" ht="16.5" customHeight="1">
      <c r="B194" s="136"/>
      <c r="C194" s="137" t="s">
        <v>596</v>
      </c>
      <c r="D194" s="137" t="s">
        <v>266</v>
      </c>
      <c r="E194" s="138" t="s">
        <v>2492</v>
      </c>
      <c r="F194" s="139" t="s">
        <v>2493</v>
      </c>
      <c r="G194" s="140" t="s">
        <v>1468</v>
      </c>
      <c r="H194" s="141">
        <v>1</v>
      </c>
      <c r="I194" s="142"/>
      <c r="J194" s="143">
        <f t="shared" si="40"/>
        <v>0</v>
      </c>
      <c r="K194" s="139" t="s">
        <v>1</v>
      </c>
      <c r="L194" s="32"/>
      <c r="M194" s="144" t="s">
        <v>1</v>
      </c>
      <c r="N194" s="145" t="s">
        <v>42</v>
      </c>
      <c r="P194" s="146">
        <f t="shared" si="41"/>
        <v>0</v>
      </c>
      <c r="Q194" s="146">
        <v>0</v>
      </c>
      <c r="R194" s="146">
        <f t="shared" si="42"/>
        <v>0</v>
      </c>
      <c r="S194" s="146">
        <v>0</v>
      </c>
      <c r="T194" s="147">
        <f t="shared" si="43"/>
        <v>0</v>
      </c>
      <c r="AR194" s="148" t="s">
        <v>366</v>
      </c>
      <c r="AT194" s="148" t="s">
        <v>266</v>
      </c>
      <c r="AU194" s="148" t="s">
        <v>83</v>
      </c>
      <c r="AY194" s="17" t="s">
        <v>264</v>
      </c>
      <c r="BE194" s="149">
        <f t="shared" si="44"/>
        <v>0</v>
      </c>
      <c r="BF194" s="149">
        <f t="shared" si="45"/>
        <v>0</v>
      </c>
      <c r="BG194" s="149">
        <f t="shared" si="46"/>
        <v>0</v>
      </c>
      <c r="BH194" s="149">
        <f t="shared" si="47"/>
        <v>0</v>
      </c>
      <c r="BI194" s="149">
        <f t="shared" si="48"/>
        <v>0</v>
      </c>
      <c r="BJ194" s="17" t="s">
        <v>89</v>
      </c>
      <c r="BK194" s="149">
        <f t="shared" si="49"/>
        <v>0</v>
      </c>
      <c r="BL194" s="17" t="s">
        <v>366</v>
      </c>
      <c r="BM194" s="148" t="s">
        <v>888</v>
      </c>
    </row>
    <row r="195" spans="2:65" s="1" customFormat="1" ht="16.5" customHeight="1">
      <c r="B195" s="136"/>
      <c r="C195" s="137" t="s">
        <v>601</v>
      </c>
      <c r="D195" s="137" t="s">
        <v>266</v>
      </c>
      <c r="E195" s="138" t="s">
        <v>2494</v>
      </c>
      <c r="F195" s="139" t="s">
        <v>2495</v>
      </c>
      <c r="G195" s="140" t="s">
        <v>341</v>
      </c>
      <c r="H195" s="141">
        <v>291</v>
      </c>
      <c r="I195" s="142"/>
      <c r="J195" s="143">
        <f t="shared" si="40"/>
        <v>0</v>
      </c>
      <c r="K195" s="139" t="s">
        <v>1</v>
      </c>
      <c r="L195" s="32"/>
      <c r="M195" s="144" t="s">
        <v>1</v>
      </c>
      <c r="N195" s="145" t="s">
        <v>42</v>
      </c>
      <c r="P195" s="146">
        <f t="shared" si="41"/>
        <v>0</v>
      </c>
      <c r="Q195" s="146">
        <v>0</v>
      </c>
      <c r="R195" s="146">
        <f t="shared" si="42"/>
        <v>0</v>
      </c>
      <c r="S195" s="146">
        <v>0</v>
      </c>
      <c r="T195" s="147">
        <f t="shared" si="43"/>
        <v>0</v>
      </c>
      <c r="AR195" s="148" t="s">
        <v>366</v>
      </c>
      <c r="AT195" s="148" t="s">
        <v>266</v>
      </c>
      <c r="AU195" s="148" t="s">
        <v>83</v>
      </c>
      <c r="AY195" s="17" t="s">
        <v>264</v>
      </c>
      <c r="BE195" s="149">
        <f t="shared" si="44"/>
        <v>0</v>
      </c>
      <c r="BF195" s="149">
        <f t="shared" si="45"/>
        <v>0</v>
      </c>
      <c r="BG195" s="149">
        <f t="shared" si="46"/>
        <v>0</v>
      </c>
      <c r="BH195" s="149">
        <f t="shared" si="47"/>
        <v>0</v>
      </c>
      <c r="BI195" s="149">
        <f t="shared" si="48"/>
        <v>0</v>
      </c>
      <c r="BJ195" s="17" t="s">
        <v>89</v>
      </c>
      <c r="BK195" s="149">
        <f t="shared" si="49"/>
        <v>0</v>
      </c>
      <c r="BL195" s="17" t="s">
        <v>366</v>
      </c>
      <c r="BM195" s="148" t="s">
        <v>901</v>
      </c>
    </row>
    <row r="196" spans="2:65" s="1" customFormat="1" ht="16.5" customHeight="1">
      <c r="B196" s="136"/>
      <c r="C196" s="137" t="s">
        <v>607</v>
      </c>
      <c r="D196" s="137" t="s">
        <v>266</v>
      </c>
      <c r="E196" s="138" t="s">
        <v>2496</v>
      </c>
      <c r="F196" s="139" t="s">
        <v>2497</v>
      </c>
      <c r="G196" s="140" t="s">
        <v>1468</v>
      </c>
      <c r="H196" s="141">
        <v>38</v>
      </c>
      <c r="I196" s="142"/>
      <c r="J196" s="143">
        <f t="shared" si="40"/>
        <v>0</v>
      </c>
      <c r="K196" s="139" t="s">
        <v>1</v>
      </c>
      <c r="L196" s="32"/>
      <c r="M196" s="144" t="s">
        <v>1</v>
      </c>
      <c r="N196" s="145" t="s">
        <v>42</v>
      </c>
      <c r="P196" s="146">
        <f t="shared" si="41"/>
        <v>0</v>
      </c>
      <c r="Q196" s="146">
        <v>0</v>
      </c>
      <c r="R196" s="146">
        <f t="shared" si="42"/>
        <v>0</v>
      </c>
      <c r="S196" s="146">
        <v>0</v>
      </c>
      <c r="T196" s="147">
        <f t="shared" si="43"/>
        <v>0</v>
      </c>
      <c r="AR196" s="148" t="s">
        <v>366</v>
      </c>
      <c r="AT196" s="148" t="s">
        <v>266</v>
      </c>
      <c r="AU196" s="148" t="s">
        <v>83</v>
      </c>
      <c r="AY196" s="17" t="s">
        <v>264</v>
      </c>
      <c r="BE196" s="149">
        <f t="shared" si="44"/>
        <v>0</v>
      </c>
      <c r="BF196" s="149">
        <f t="shared" si="45"/>
        <v>0</v>
      </c>
      <c r="BG196" s="149">
        <f t="shared" si="46"/>
        <v>0</v>
      </c>
      <c r="BH196" s="149">
        <f t="shared" si="47"/>
        <v>0</v>
      </c>
      <c r="BI196" s="149">
        <f t="shared" si="48"/>
        <v>0</v>
      </c>
      <c r="BJ196" s="17" t="s">
        <v>89</v>
      </c>
      <c r="BK196" s="149">
        <f t="shared" si="49"/>
        <v>0</v>
      </c>
      <c r="BL196" s="17" t="s">
        <v>366</v>
      </c>
      <c r="BM196" s="148" t="s">
        <v>913</v>
      </c>
    </row>
    <row r="197" spans="2:65" s="1" customFormat="1" ht="16.5" customHeight="1">
      <c r="B197" s="136"/>
      <c r="C197" s="137" t="s">
        <v>615</v>
      </c>
      <c r="D197" s="137" t="s">
        <v>266</v>
      </c>
      <c r="E197" s="138" t="s">
        <v>2498</v>
      </c>
      <c r="F197" s="139" t="s">
        <v>2499</v>
      </c>
      <c r="G197" s="140" t="s">
        <v>428</v>
      </c>
      <c r="H197" s="141">
        <v>320</v>
      </c>
      <c r="I197" s="142"/>
      <c r="J197" s="143">
        <f t="shared" si="40"/>
        <v>0</v>
      </c>
      <c r="K197" s="139" t="s">
        <v>1</v>
      </c>
      <c r="L197" s="32"/>
      <c r="M197" s="144" t="s">
        <v>1</v>
      </c>
      <c r="N197" s="145" t="s">
        <v>42</v>
      </c>
      <c r="P197" s="146">
        <f t="shared" si="41"/>
        <v>0</v>
      </c>
      <c r="Q197" s="146">
        <v>0</v>
      </c>
      <c r="R197" s="146">
        <f t="shared" si="42"/>
        <v>0</v>
      </c>
      <c r="S197" s="146">
        <v>0</v>
      </c>
      <c r="T197" s="147">
        <f t="shared" si="43"/>
        <v>0</v>
      </c>
      <c r="AR197" s="148" t="s">
        <v>366</v>
      </c>
      <c r="AT197" s="148" t="s">
        <v>266</v>
      </c>
      <c r="AU197" s="148" t="s">
        <v>83</v>
      </c>
      <c r="AY197" s="17" t="s">
        <v>264</v>
      </c>
      <c r="BE197" s="149">
        <f t="shared" si="44"/>
        <v>0</v>
      </c>
      <c r="BF197" s="149">
        <f t="shared" si="45"/>
        <v>0</v>
      </c>
      <c r="BG197" s="149">
        <f t="shared" si="46"/>
        <v>0</v>
      </c>
      <c r="BH197" s="149">
        <f t="shared" si="47"/>
        <v>0</v>
      </c>
      <c r="BI197" s="149">
        <f t="shared" si="48"/>
        <v>0</v>
      </c>
      <c r="BJ197" s="17" t="s">
        <v>89</v>
      </c>
      <c r="BK197" s="149">
        <f t="shared" si="49"/>
        <v>0</v>
      </c>
      <c r="BL197" s="17" t="s">
        <v>366</v>
      </c>
      <c r="BM197" s="148" t="s">
        <v>926</v>
      </c>
    </row>
    <row r="198" spans="2:65" s="1" customFormat="1" ht="16.5" customHeight="1">
      <c r="B198" s="136"/>
      <c r="C198" s="137" t="s">
        <v>623</v>
      </c>
      <c r="D198" s="137" t="s">
        <v>266</v>
      </c>
      <c r="E198" s="138" t="s">
        <v>2500</v>
      </c>
      <c r="F198" s="139" t="s">
        <v>2501</v>
      </c>
      <c r="G198" s="140" t="s">
        <v>428</v>
      </c>
      <c r="H198" s="141">
        <v>1070</v>
      </c>
      <c r="I198" s="142"/>
      <c r="J198" s="143">
        <f t="shared" si="40"/>
        <v>0</v>
      </c>
      <c r="K198" s="139" t="s">
        <v>1</v>
      </c>
      <c r="L198" s="32"/>
      <c r="M198" s="144" t="s">
        <v>1</v>
      </c>
      <c r="N198" s="145" t="s">
        <v>42</v>
      </c>
      <c r="P198" s="146">
        <f t="shared" si="41"/>
        <v>0</v>
      </c>
      <c r="Q198" s="146">
        <v>0</v>
      </c>
      <c r="R198" s="146">
        <f t="shared" si="42"/>
        <v>0</v>
      </c>
      <c r="S198" s="146">
        <v>0</v>
      </c>
      <c r="T198" s="147">
        <f t="shared" si="43"/>
        <v>0</v>
      </c>
      <c r="AR198" s="148" t="s">
        <v>366</v>
      </c>
      <c r="AT198" s="148" t="s">
        <v>266</v>
      </c>
      <c r="AU198" s="148" t="s">
        <v>83</v>
      </c>
      <c r="AY198" s="17" t="s">
        <v>264</v>
      </c>
      <c r="BE198" s="149">
        <f t="shared" si="44"/>
        <v>0</v>
      </c>
      <c r="BF198" s="149">
        <f t="shared" si="45"/>
        <v>0</v>
      </c>
      <c r="BG198" s="149">
        <f t="shared" si="46"/>
        <v>0</v>
      </c>
      <c r="BH198" s="149">
        <f t="shared" si="47"/>
        <v>0</v>
      </c>
      <c r="BI198" s="149">
        <f t="shared" si="48"/>
        <v>0</v>
      </c>
      <c r="BJ198" s="17" t="s">
        <v>89</v>
      </c>
      <c r="BK198" s="149">
        <f t="shared" si="49"/>
        <v>0</v>
      </c>
      <c r="BL198" s="17" t="s">
        <v>366</v>
      </c>
      <c r="BM198" s="148" t="s">
        <v>937</v>
      </c>
    </row>
    <row r="199" spans="2:65" s="1" customFormat="1" ht="16.5" customHeight="1">
      <c r="B199" s="136"/>
      <c r="C199" s="137" t="s">
        <v>628</v>
      </c>
      <c r="D199" s="137" t="s">
        <v>266</v>
      </c>
      <c r="E199" s="138" t="s">
        <v>2502</v>
      </c>
      <c r="F199" s="139" t="s">
        <v>2503</v>
      </c>
      <c r="G199" s="140" t="s">
        <v>428</v>
      </c>
      <c r="H199" s="141">
        <v>65</v>
      </c>
      <c r="I199" s="142"/>
      <c r="J199" s="143">
        <f t="shared" si="40"/>
        <v>0</v>
      </c>
      <c r="K199" s="139" t="s">
        <v>1</v>
      </c>
      <c r="L199" s="32"/>
      <c r="M199" s="144" t="s">
        <v>1</v>
      </c>
      <c r="N199" s="145" t="s">
        <v>42</v>
      </c>
      <c r="P199" s="146">
        <f t="shared" si="41"/>
        <v>0</v>
      </c>
      <c r="Q199" s="146">
        <v>0</v>
      </c>
      <c r="R199" s="146">
        <f t="shared" si="42"/>
        <v>0</v>
      </c>
      <c r="S199" s="146">
        <v>0</v>
      </c>
      <c r="T199" s="147">
        <f t="shared" si="43"/>
        <v>0</v>
      </c>
      <c r="AR199" s="148" t="s">
        <v>366</v>
      </c>
      <c r="AT199" s="148" t="s">
        <v>266</v>
      </c>
      <c r="AU199" s="148" t="s">
        <v>83</v>
      </c>
      <c r="AY199" s="17" t="s">
        <v>264</v>
      </c>
      <c r="BE199" s="149">
        <f t="shared" si="44"/>
        <v>0</v>
      </c>
      <c r="BF199" s="149">
        <f t="shared" si="45"/>
        <v>0</v>
      </c>
      <c r="BG199" s="149">
        <f t="shared" si="46"/>
        <v>0</v>
      </c>
      <c r="BH199" s="149">
        <f t="shared" si="47"/>
        <v>0</v>
      </c>
      <c r="BI199" s="149">
        <f t="shared" si="48"/>
        <v>0</v>
      </c>
      <c r="BJ199" s="17" t="s">
        <v>89</v>
      </c>
      <c r="BK199" s="149">
        <f t="shared" si="49"/>
        <v>0</v>
      </c>
      <c r="BL199" s="17" t="s">
        <v>366</v>
      </c>
      <c r="BM199" s="148" t="s">
        <v>955</v>
      </c>
    </row>
    <row r="200" spans="2:65" s="1" customFormat="1" ht="16.5" customHeight="1">
      <c r="B200" s="136"/>
      <c r="C200" s="137" t="s">
        <v>634</v>
      </c>
      <c r="D200" s="137" t="s">
        <v>266</v>
      </c>
      <c r="E200" s="138" t="s">
        <v>2504</v>
      </c>
      <c r="F200" s="139" t="s">
        <v>2505</v>
      </c>
      <c r="G200" s="140" t="s">
        <v>434</v>
      </c>
      <c r="H200" s="141">
        <v>1</v>
      </c>
      <c r="I200" s="142"/>
      <c r="J200" s="143">
        <f t="shared" si="40"/>
        <v>0</v>
      </c>
      <c r="K200" s="139" t="s">
        <v>1</v>
      </c>
      <c r="L200" s="32"/>
      <c r="M200" s="144" t="s">
        <v>1</v>
      </c>
      <c r="N200" s="145" t="s">
        <v>42</v>
      </c>
      <c r="P200" s="146">
        <f t="shared" si="41"/>
        <v>0</v>
      </c>
      <c r="Q200" s="146">
        <v>0</v>
      </c>
      <c r="R200" s="146">
        <f t="shared" si="42"/>
        <v>0</v>
      </c>
      <c r="S200" s="146">
        <v>0</v>
      </c>
      <c r="T200" s="147">
        <f t="shared" si="43"/>
        <v>0</v>
      </c>
      <c r="AR200" s="148" t="s">
        <v>366</v>
      </c>
      <c r="AT200" s="148" t="s">
        <v>266</v>
      </c>
      <c r="AU200" s="148" t="s">
        <v>83</v>
      </c>
      <c r="AY200" s="17" t="s">
        <v>264</v>
      </c>
      <c r="BE200" s="149">
        <f t="shared" si="44"/>
        <v>0</v>
      </c>
      <c r="BF200" s="149">
        <f t="shared" si="45"/>
        <v>0</v>
      </c>
      <c r="BG200" s="149">
        <f t="shared" si="46"/>
        <v>0</v>
      </c>
      <c r="BH200" s="149">
        <f t="shared" si="47"/>
        <v>0</v>
      </c>
      <c r="BI200" s="149">
        <f t="shared" si="48"/>
        <v>0</v>
      </c>
      <c r="BJ200" s="17" t="s">
        <v>89</v>
      </c>
      <c r="BK200" s="149">
        <f t="shared" si="49"/>
        <v>0</v>
      </c>
      <c r="BL200" s="17" t="s">
        <v>366</v>
      </c>
      <c r="BM200" s="148" t="s">
        <v>965</v>
      </c>
    </row>
    <row r="201" spans="2:65" s="1" customFormat="1" ht="16.5" customHeight="1">
      <c r="B201" s="136"/>
      <c r="C201" s="137" t="s">
        <v>639</v>
      </c>
      <c r="D201" s="137" t="s">
        <v>266</v>
      </c>
      <c r="E201" s="138" t="s">
        <v>2506</v>
      </c>
      <c r="F201" s="139" t="s">
        <v>2507</v>
      </c>
      <c r="G201" s="140" t="s">
        <v>434</v>
      </c>
      <c r="H201" s="141">
        <v>2</v>
      </c>
      <c r="I201" s="142"/>
      <c r="J201" s="143">
        <f t="shared" si="40"/>
        <v>0</v>
      </c>
      <c r="K201" s="139" t="s">
        <v>1</v>
      </c>
      <c r="L201" s="32"/>
      <c r="M201" s="144" t="s">
        <v>1</v>
      </c>
      <c r="N201" s="145" t="s">
        <v>42</v>
      </c>
      <c r="P201" s="146">
        <f t="shared" si="41"/>
        <v>0</v>
      </c>
      <c r="Q201" s="146">
        <v>0</v>
      </c>
      <c r="R201" s="146">
        <f t="shared" si="42"/>
        <v>0</v>
      </c>
      <c r="S201" s="146">
        <v>0</v>
      </c>
      <c r="T201" s="147">
        <f t="shared" si="43"/>
        <v>0</v>
      </c>
      <c r="AR201" s="148" t="s">
        <v>366</v>
      </c>
      <c r="AT201" s="148" t="s">
        <v>266</v>
      </c>
      <c r="AU201" s="148" t="s">
        <v>83</v>
      </c>
      <c r="AY201" s="17" t="s">
        <v>264</v>
      </c>
      <c r="BE201" s="149">
        <f t="shared" si="44"/>
        <v>0</v>
      </c>
      <c r="BF201" s="149">
        <f t="shared" si="45"/>
        <v>0</v>
      </c>
      <c r="BG201" s="149">
        <f t="shared" si="46"/>
        <v>0</v>
      </c>
      <c r="BH201" s="149">
        <f t="shared" si="47"/>
        <v>0</v>
      </c>
      <c r="BI201" s="149">
        <f t="shared" si="48"/>
        <v>0</v>
      </c>
      <c r="BJ201" s="17" t="s">
        <v>89</v>
      </c>
      <c r="BK201" s="149">
        <f t="shared" si="49"/>
        <v>0</v>
      </c>
      <c r="BL201" s="17" t="s">
        <v>366</v>
      </c>
      <c r="BM201" s="148" t="s">
        <v>975</v>
      </c>
    </row>
    <row r="202" spans="2:65" s="1" customFormat="1" ht="16.5" customHeight="1">
      <c r="B202" s="136"/>
      <c r="C202" s="137" t="s">
        <v>644</v>
      </c>
      <c r="D202" s="137" t="s">
        <v>266</v>
      </c>
      <c r="E202" s="138" t="s">
        <v>2508</v>
      </c>
      <c r="F202" s="139" t="s">
        <v>2509</v>
      </c>
      <c r="G202" s="140" t="s">
        <v>434</v>
      </c>
      <c r="H202" s="141">
        <v>1</v>
      </c>
      <c r="I202" s="142"/>
      <c r="J202" s="143">
        <f t="shared" si="40"/>
        <v>0</v>
      </c>
      <c r="K202" s="139" t="s">
        <v>1</v>
      </c>
      <c r="L202" s="32"/>
      <c r="M202" s="144" t="s">
        <v>1</v>
      </c>
      <c r="N202" s="145" t="s">
        <v>42</v>
      </c>
      <c r="P202" s="146">
        <f t="shared" si="41"/>
        <v>0</v>
      </c>
      <c r="Q202" s="146">
        <v>0</v>
      </c>
      <c r="R202" s="146">
        <f t="shared" si="42"/>
        <v>0</v>
      </c>
      <c r="S202" s="146">
        <v>0</v>
      </c>
      <c r="T202" s="147">
        <f t="shared" si="43"/>
        <v>0</v>
      </c>
      <c r="AR202" s="148" t="s">
        <v>366</v>
      </c>
      <c r="AT202" s="148" t="s">
        <v>266</v>
      </c>
      <c r="AU202" s="148" t="s">
        <v>83</v>
      </c>
      <c r="AY202" s="17" t="s">
        <v>264</v>
      </c>
      <c r="BE202" s="149">
        <f t="shared" si="44"/>
        <v>0</v>
      </c>
      <c r="BF202" s="149">
        <f t="shared" si="45"/>
        <v>0</v>
      </c>
      <c r="BG202" s="149">
        <f t="shared" si="46"/>
        <v>0</v>
      </c>
      <c r="BH202" s="149">
        <f t="shared" si="47"/>
        <v>0</v>
      </c>
      <c r="BI202" s="149">
        <f t="shared" si="48"/>
        <v>0</v>
      </c>
      <c r="BJ202" s="17" t="s">
        <v>89</v>
      </c>
      <c r="BK202" s="149">
        <f t="shared" si="49"/>
        <v>0</v>
      </c>
      <c r="BL202" s="17" t="s">
        <v>366</v>
      </c>
      <c r="BM202" s="148" t="s">
        <v>989</v>
      </c>
    </row>
    <row r="203" spans="2:65" s="1" customFormat="1" ht="16.5" customHeight="1">
      <c r="B203" s="136"/>
      <c r="C203" s="137" t="s">
        <v>649</v>
      </c>
      <c r="D203" s="137" t="s">
        <v>266</v>
      </c>
      <c r="E203" s="138" t="s">
        <v>2510</v>
      </c>
      <c r="F203" s="139" t="s">
        <v>2511</v>
      </c>
      <c r="G203" s="140" t="s">
        <v>434</v>
      </c>
      <c r="H203" s="141">
        <v>2</v>
      </c>
      <c r="I203" s="142"/>
      <c r="J203" s="143">
        <f t="shared" si="40"/>
        <v>0</v>
      </c>
      <c r="K203" s="139" t="s">
        <v>1</v>
      </c>
      <c r="L203" s="32"/>
      <c r="M203" s="144" t="s">
        <v>1</v>
      </c>
      <c r="N203" s="145" t="s">
        <v>42</v>
      </c>
      <c r="P203" s="146">
        <f t="shared" si="41"/>
        <v>0</v>
      </c>
      <c r="Q203" s="146">
        <v>0</v>
      </c>
      <c r="R203" s="146">
        <f t="shared" si="42"/>
        <v>0</v>
      </c>
      <c r="S203" s="146">
        <v>0</v>
      </c>
      <c r="T203" s="147">
        <f t="shared" si="43"/>
        <v>0</v>
      </c>
      <c r="AR203" s="148" t="s">
        <v>366</v>
      </c>
      <c r="AT203" s="148" t="s">
        <v>266</v>
      </c>
      <c r="AU203" s="148" t="s">
        <v>83</v>
      </c>
      <c r="AY203" s="17" t="s">
        <v>264</v>
      </c>
      <c r="BE203" s="149">
        <f t="shared" si="44"/>
        <v>0</v>
      </c>
      <c r="BF203" s="149">
        <f t="shared" si="45"/>
        <v>0</v>
      </c>
      <c r="BG203" s="149">
        <f t="shared" si="46"/>
        <v>0</v>
      </c>
      <c r="BH203" s="149">
        <f t="shared" si="47"/>
        <v>0</v>
      </c>
      <c r="BI203" s="149">
        <f t="shared" si="48"/>
        <v>0</v>
      </c>
      <c r="BJ203" s="17" t="s">
        <v>89</v>
      </c>
      <c r="BK203" s="149">
        <f t="shared" si="49"/>
        <v>0</v>
      </c>
      <c r="BL203" s="17" t="s">
        <v>366</v>
      </c>
      <c r="BM203" s="148" t="s">
        <v>1000</v>
      </c>
    </row>
    <row r="204" spans="2:65" s="1" customFormat="1" ht="16.5" customHeight="1">
      <c r="B204" s="136"/>
      <c r="C204" s="137" t="s">
        <v>654</v>
      </c>
      <c r="D204" s="137" t="s">
        <v>266</v>
      </c>
      <c r="E204" s="138" t="s">
        <v>2512</v>
      </c>
      <c r="F204" s="139" t="s">
        <v>2513</v>
      </c>
      <c r="G204" s="140" t="s">
        <v>434</v>
      </c>
      <c r="H204" s="141">
        <v>38</v>
      </c>
      <c r="I204" s="142"/>
      <c r="J204" s="143">
        <f t="shared" si="40"/>
        <v>0</v>
      </c>
      <c r="K204" s="139" t="s">
        <v>1</v>
      </c>
      <c r="L204" s="32"/>
      <c r="M204" s="144" t="s">
        <v>1</v>
      </c>
      <c r="N204" s="145" t="s">
        <v>42</v>
      </c>
      <c r="P204" s="146">
        <f t="shared" si="41"/>
        <v>0</v>
      </c>
      <c r="Q204" s="146">
        <v>0</v>
      </c>
      <c r="R204" s="146">
        <f t="shared" si="42"/>
        <v>0</v>
      </c>
      <c r="S204" s="146">
        <v>0</v>
      </c>
      <c r="T204" s="147">
        <f t="shared" si="43"/>
        <v>0</v>
      </c>
      <c r="AR204" s="148" t="s">
        <v>366</v>
      </c>
      <c r="AT204" s="148" t="s">
        <v>266</v>
      </c>
      <c r="AU204" s="148" t="s">
        <v>83</v>
      </c>
      <c r="AY204" s="17" t="s">
        <v>264</v>
      </c>
      <c r="BE204" s="149">
        <f t="shared" si="44"/>
        <v>0</v>
      </c>
      <c r="BF204" s="149">
        <f t="shared" si="45"/>
        <v>0</v>
      </c>
      <c r="BG204" s="149">
        <f t="shared" si="46"/>
        <v>0</v>
      </c>
      <c r="BH204" s="149">
        <f t="shared" si="47"/>
        <v>0</v>
      </c>
      <c r="BI204" s="149">
        <f t="shared" si="48"/>
        <v>0</v>
      </c>
      <c r="BJ204" s="17" t="s">
        <v>89</v>
      </c>
      <c r="BK204" s="149">
        <f t="shared" si="49"/>
        <v>0</v>
      </c>
      <c r="BL204" s="17" t="s">
        <v>366</v>
      </c>
      <c r="BM204" s="148" t="s">
        <v>1013</v>
      </c>
    </row>
    <row r="205" spans="2:65" s="1" customFormat="1" ht="16.5" customHeight="1">
      <c r="B205" s="136"/>
      <c r="C205" s="137" t="s">
        <v>659</v>
      </c>
      <c r="D205" s="137" t="s">
        <v>266</v>
      </c>
      <c r="E205" s="138" t="s">
        <v>2514</v>
      </c>
      <c r="F205" s="139" t="s">
        <v>2515</v>
      </c>
      <c r="G205" s="140" t="s">
        <v>1468</v>
      </c>
      <c r="H205" s="141">
        <v>3</v>
      </c>
      <c r="I205" s="142"/>
      <c r="J205" s="143">
        <f t="shared" si="40"/>
        <v>0</v>
      </c>
      <c r="K205" s="139" t="s">
        <v>1</v>
      </c>
      <c r="L205" s="32"/>
      <c r="M205" s="144" t="s">
        <v>1</v>
      </c>
      <c r="N205" s="145" t="s">
        <v>42</v>
      </c>
      <c r="P205" s="146">
        <f t="shared" si="41"/>
        <v>0</v>
      </c>
      <c r="Q205" s="146">
        <v>0</v>
      </c>
      <c r="R205" s="146">
        <f t="shared" si="42"/>
        <v>0</v>
      </c>
      <c r="S205" s="146">
        <v>0</v>
      </c>
      <c r="T205" s="147">
        <f t="shared" si="43"/>
        <v>0</v>
      </c>
      <c r="AR205" s="148" t="s">
        <v>366</v>
      </c>
      <c r="AT205" s="148" t="s">
        <v>266</v>
      </c>
      <c r="AU205" s="148" t="s">
        <v>83</v>
      </c>
      <c r="AY205" s="17" t="s">
        <v>264</v>
      </c>
      <c r="BE205" s="149">
        <f t="shared" si="44"/>
        <v>0</v>
      </c>
      <c r="BF205" s="149">
        <f t="shared" si="45"/>
        <v>0</v>
      </c>
      <c r="BG205" s="149">
        <f t="shared" si="46"/>
        <v>0</v>
      </c>
      <c r="BH205" s="149">
        <f t="shared" si="47"/>
        <v>0</v>
      </c>
      <c r="BI205" s="149">
        <f t="shared" si="48"/>
        <v>0</v>
      </c>
      <c r="BJ205" s="17" t="s">
        <v>89</v>
      </c>
      <c r="BK205" s="149">
        <f t="shared" si="49"/>
        <v>0</v>
      </c>
      <c r="BL205" s="17" t="s">
        <v>366</v>
      </c>
      <c r="BM205" s="148" t="s">
        <v>1029</v>
      </c>
    </row>
    <row r="206" spans="2:65" s="1" customFormat="1" ht="16.5" customHeight="1">
      <c r="B206" s="136"/>
      <c r="C206" s="137" t="s">
        <v>665</v>
      </c>
      <c r="D206" s="137" t="s">
        <v>266</v>
      </c>
      <c r="E206" s="138" t="s">
        <v>2516</v>
      </c>
      <c r="F206" s="139" t="s">
        <v>2517</v>
      </c>
      <c r="G206" s="140" t="s">
        <v>1455</v>
      </c>
      <c r="H206" s="193"/>
      <c r="I206" s="142"/>
      <c r="J206" s="143">
        <f t="shared" si="40"/>
        <v>0</v>
      </c>
      <c r="K206" s="139" t="s">
        <v>1</v>
      </c>
      <c r="L206" s="32"/>
      <c r="M206" s="144" t="s">
        <v>1</v>
      </c>
      <c r="N206" s="145" t="s">
        <v>42</v>
      </c>
      <c r="P206" s="146">
        <f t="shared" si="41"/>
        <v>0</v>
      </c>
      <c r="Q206" s="146">
        <v>0</v>
      </c>
      <c r="R206" s="146">
        <f t="shared" si="42"/>
        <v>0</v>
      </c>
      <c r="S206" s="146">
        <v>0</v>
      </c>
      <c r="T206" s="147">
        <f t="shared" si="43"/>
        <v>0</v>
      </c>
      <c r="AR206" s="148" t="s">
        <v>366</v>
      </c>
      <c r="AT206" s="148" t="s">
        <v>266</v>
      </c>
      <c r="AU206" s="148" t="s">
        <v>83</v>
      </c>
      <c r="AY206" s="17" t="s">
        <v>264</v>
      </c>
      <c r="BE206" s="149">
        <f t="shared" si="44"/>
        <v>0</v>
      </c>
      <c r="BF206" s="149">
        <f t="shared" si="45"/>
        <v>0</v>
      </c>
      <c r="BG206" s="149">
        <f t="shared" si="46"/>
        <v>0</v>
      </c>
      <c r="BH206" s="149">
        <f t="shared" si="47"/>
        <v>0</v>
      </c>
      <c r="BI206" s="149">
        <f t="shared" si="48"/>
        <v>0</v>
      </c>
      <c r="BJ206" s="17" t="s">
        <v>89</v>
      </c>
      <c r="BK206" s="149">
        <f t="shared" si="49"/>
        <v>0</v>
      </c>
      <c r="BL206" s="17" t="s">
        <v>366</v>
      </c>
      <c r="BM206" s="148" t="s">
        <v>1040</v>
      </c>
    </row>
    <row r="207" spans="2:65" s="11" customFormat="1" ht="25.9" customHeight="1">
      <c r="B207" s="124"/>
      <c r="D207" s="125" t="s">
        <v>75</v>
      </c>
      <c r="E207" s="126" t="s">
        <v>1557</v>
      </c>
      <c r="F207" s="126" t="s">
        <v>1558</v>
      </c>
      <c r="I207" s="127"/>
      <c r="J207" s="128">
        <f>BK207</f>
        <v>0</v>
      </c>
      <c r="L207" s="124"/>
      <c r="M207" s="129"/>
      <c r="P207" s="130">
        <f>SUM(P208:P209)</f>
        <v>0</v>
      </c>
      <c r="R207" s="130">
        <f>SUM(R208:R209)</f>
        <v>0</v>
      </c>
      <c r="T207" s="131">
        <f>SUM(T208:T209)</f>
        <v>0</v>
      </c>
      <c r="AR207" s="125" t="s">
        <v>89</v>
      </c>
      <c r="AT207" s="132" t="s">
        <v>75</v>
      </c>
      <c r="AU207" s="132" t="s">
        <v>76</v>
      </c>
      <c r="AY207" s="125" t="s">
        <v>264</v>
      </c>
      <c r="BK207" s="133">
        <f>SUM(BK208:BK209)</f>
        <v>0</v>
      </c>
    </row>
    <row r="208" spans="2:65" s="1" customFormat="1" ht="16.5" customHeight="1">
      <c r="B208" s="136"/>
      <c r="C208" s="137" t="s">
        <v>672</v>
      </c>
      <c r="D208" s="137" t="s">
        <v>266</v>
      </c>
      <c r="E208" s="138" t="s">
        <v>1557</v>
      </c>
      <c r="F208" s="139" t="s">
        <v>2518</v>
      </c>
      <c r="G208" s="140" t="s">
        <v>1562</v>
      </c>
      <c r="H208" s="141">
        <v>100</v>
      </c>
      <c r="I208" s="142"/>
      <c r="J208" s="143">
        <f>ROUND(I208*H208,2)</f>
        <v>0</v>
      </c>
      <c r="K208" s="139" t="s">
        <v>1</v>
      </c>
      <c r="L208" s="32"/>
      <c r="M208" s="144" t="s">
        <v>1</v>
      </c>
      <c r="N208" s="145" t="s">
        <v>42</v>
      </c>
      <c r="P208" s="146">
        <f>O208*H208</f>
        <v>0</v>
      </c>
      <c r="Q208" s="146">
        <v>0</v>
      </c>
      <c r="R208" s="146">
        <f>Q208*H208</f>
        <v>0</v>
      </c>
      <c r="S208" s="146">
        <v>0</v>
      </c>
      <c r="T208" s="147">
        <f>S208*H208</f>
        <v>0</v>
      </c>
      <c r="AR208" s="148" t="s">
        <v>366</v>
      </c>
      <c r="AT208" s="148" t="s">
        <v>266</v>
      </c>
      <c r="AU208" s="148" t="s">
        <v>83</v>
      </c>
      <c r="AY208" s="17" t="s">
        <v>264</v>
      </c>
      <c r="BE208" s="149">
        <f>IF(N208="základní",J208,0)</f>
        <v>0</v>
      </c>
      <c r="BF208" s="149">
        <f>IF(N208="snížená",J208,0)</f>
        <v>0</v>
      </c>
      <c r="BG208" s="149">
        <f>IF(N208="zákl. přenesená",J208,0)</f>
        <v>0</v>
      </c>
      <c r="BH208" s="149">
        <f>IF(N208="sníž. přenesená",J208,0)</f>
        <v>0</v>
      </c>
      <c r="BI208" s="149">
        <f>IF(N208="nulová",J208,0)</f>
        <v>0</v>
      </c>
      <c r="BJ208" s="17" t="s">
        <v>89</v>
      </c>
      <c r="BK208" s="149">
        <f>ROUND(I208*H208,2)</f>
        <v>0</v>
      </c>
      <c r="BL208" s="17" t="s">
        <v>366</v>
      </c>
      <c r="BM208" s="148" t="s">
        <v>1052</v>
      </c>
    </row>
    <row r="209" spans="2:65" s="1" customFormat="1" ht="16.5" customHeight="1">
      <c r="B209" s="136"/>
      <c r="C209" s="137" t="s">
        <v>677</v>
      </c>
      <c r="D209" s="137" t="s">
        <v>266</v>
      </c>
      <c r="E209" s="138" t="s">
        <v>2519</v>
      </c>
      <c r="F209" s="139" t="s">
        <v>2520</v>
      </c>
      <c r="G209" s="140" t="s">
        <v>1455</v>
      </c>
      <c r="H209" s="193"/>
      <c r="I209" s="142"/>
      <c r="J209" s="143">
        <f>ROUND(I209*H209,2)</f>
        <v>0</v>
      </c>
      <c r="K209" s="139" t="s">
        <v>1</v>
      </c>
      <c r="L209" s="32"/>
      <c r="M209" s="144" t="s">
        <v>1</v>
      </c>
      <c r="N209" s="145" t="s">
        <v>42</v>
      </c>
      <c r="P209" s="146">
        <f>O209*H209</f>
        <v>0</v>
      </c>
      <c r="Q209" s="146">
        <v>0</v>
      </c>
      <c r="R209" s="146">
        <f>Q209*H209</f>
        <v>0</v>
      </c>
      <c r="S209" s="146">
        <v>0</v>
      </c>
      <c r="T209" s="147">
        <f>S209*H209</f>
        <v>0</v>
      </c>
      <c r="AR209" s="148" t="s">
        <v>366</v>
      </c>
      <c r="AT209" s="148" t="s">
        <v>266</v>
      </c>
      <c r="AU209" s="148" t="s">
        <v>83</v>
      </c>
      <c r="AY209" s="17" t="s">
        <v>264</v>
      </c>
      <c r="BE209" s="149">
        <f>IF(N209="základní",J209,0)</f>
        <v>0</v>
      </c>
      <c r="BF209" s="149">
        <f>IF(N209="snížená",J209,0)</f>
        <v>0</v>
      </c>
      <c r="BG209" s="149">
        <f>IF(N209="zákl. přenesená",J209,0)</f>
        <v>0</v>
      </c>
      <c r="BH209" s="149">
        <f>IF(N209="sníž. přenesená",J209,0)</f>
        <v>0</v>
      </c>
      <c r="BI209" s="149">
        <f>IF(N209="nulová",J209,0)</f>
        <v>0</v>
      </c>
      <c r="BJ209" s="17" t="s">
        <v>89</v>
      </c>
      <c r="BK209" s="149">
        <f>ROUND(I209*H209,2)</f>
        <v>0</v>
      </c>
      <c r="BL209" s="17" t="s">
        <v>366</v>
      </c>
      <c r="BM209" s="148" t="s">
        <v>1060</v>
      </c>
    </row>
    <row r="210" spans="2:65" s="11" customFormat="1" ht="25.9" customHeight="1">
      <c r="B210" s="124"/>
      <c r="D210" s="125" t="s">
        <v>75</v>
      </c>
      <c r="E210" s="126" t="s">
        <v>2521</v>
      </c>
      <c r="F210" s="126" t="s">
        <v>2522</v>
      </c>
      <c r="I210" s="127"/>
      <c r="J210" s="128">
        <f>BK210</f>
        <v>0</v>
      </c>
      <c r="L210" s="124"/>
      <c r="M210" s="129"/>
      <c r="P210" s="130">
        <f>P211</f>
        <v>0</v>
      </c>
      <c r="R210" s="130">
        <f>R211</f>
        <v>0</v>
      </c>
      <c r="T210" s="131">
        <f>T211</f>
        <v>0</v>
      </c>
      <c r="AR210" s="125" t="s">
        <v>83</v>
      </c>
      <c r="AT210" s="132" t="s">
        <v>75</v>
      </c>
      <c r="AU210" s="132" t="s">
        <v>76</v>
      </c>
      <c r="AY210" s="125" t="s">
        <v>264</v>
      </c>
      <c r="BK210" s="133">
        <f>BK211</f>
        <v>0</v>
      </c>
    </row>
    <row r="211" spans="2:65" s="1" customFormat="1" ht="16.5" customHeight="1">
      <c r="B211" s="136"/>
      <c r="C211" s="137" t="s">
        <v>682</v>
      </c>
      <c r="D211" s="137" t="s">
        <v>266</v>
      </c>
      <c r="E211" s="138" t="s">
        <v>2523</v>
      </c>
      <c r="F211" s="139" t="s">
        <v>2524</v>
      </c>
      <c r="G211" s="140" t="s">
        <v>2525</v>
      </c>
      <c r="H211" s="141">
        <v>48</v>
      </c>
      <c r="I211" s="142"/>
      <c r="J211" s="143">
        <f>ROUND(I211*H211,2)</f>
        <v>0</v>
      </c>
      <c r="K211" s="139" t="s">
        <v>1</v>
      </c>
      <c r="L211" s="32"/>
      <c r="M211" s="144" t="s">
        <v>1</v>
      </c>
      <c r="N211" s="145" t="s">
        <v>42</v>
      </c>
      <c r="P211" s="146">
        <f>O211*H211</f>
        <v>0</v>
      </c>
      <c r="Q211" s="146">
        <v>0</v>
      </c>
      <c r="R211" s="146">
        <f>Q211*H211</f>
        <v>0</v>
      </c>
      <c r="S211" s="146">
        <v>0</v>
      </c>
      <c r="T211" s="147">
        <f>S211*H211</f>
        <v>0</v>
      </c>
      <c r="AR211" s="148" t="s">
        <v>271</v>
      </c>
      <c r="AT211" s="148" t="s">
        <v>266</v>
      </c>
      <c r="AU211" s="148" t="s">
        <v>83</v>
      </c>
      <c r="AY211" s="17" t="s">
        <v>264</v>
      </c>
      <c r="BE211" s="149">
        <f>IF(N211="základní",J211,0)</f>
        <v>0</v>
      </c>
      <c r="BF211" s="149">
        <f>IF(N211="snížená",J211,0)</f>
        <v>0</v>
      </c>
      <c r="BG211" s="149">
        <f>IF(N211="zákl. přenesená",J211,0)</f>
        <v>0</v>
      </c>
      <c r="BH211" s="149">
        <f>IF(N211="sníž. přenesená",J211,0)</f>
        <v>0</v>
      </c>
      <c r="BI211" s="149">
        <f>IF(N211="nulová",J211,0)</f>
        <v>0</v>
      </c>
      <c r="BJ211" s="17" t="s">
        <v>89</v>
      </c>
      <c r="BK211" s="149">
        <f>ROUND(I211*H211,2)</f>
        <v>0</v>
      </c>
      <c r="BL211" s="17" t="s">
        <v>271</v>
      </c>
      <c r="BM211" s="148" t="s">
        <v>1070</v>
      </c>
    </row>
    <row r="212" spans="2:65" s="11" customFormat="1" ht="25.9" customHeight="1">
      <c r="B212" s="124"/>
      <c r="D212" s="125" t="s">
        <v>75</v>
      </c>
      <c r="E212" s="126" t="s">
        <v>2526</v>
      </c>
      <c r="F212" s="126" t="s">
        <v>2527</v>
      </c>
      <c r="I212" s="127"/>
      <c r="J212" s="128">
        <f>BK212</f>
        <v>0</v>
      </c>
      <c r="L212" s="124"/>
      <c r="M212" s="129"/>
      <c r="P212" s="130">
        <f>SUM(P213:P216)</f>
        <v>0</v>
      </c>
      <c r="R212" s="130">
        <f>SUM(R213:R216)</f>
        <v>0</v>
      </c>
      <c r="T212" s="131">
        <f>SUM(T213:T216)</f>
        <v>0</v>
      </c>
      <c r="AR212" s="125" t="s">
        <v>83</v>
      </c>
      <c r="AT212" s="132" t="s">
        <v>75</v>
      </c>
      <c r="AU212" s="132" t="s">
        <v>76</v>
      </c>
      <c r="AY212" s="125" t="s">
        <v>264</v>
      </c>
      <c r="BK212" s="133">
        <f>SUM(BK213:BK216)</f>
        <v>0</v>
      </c>
    </row>
    <row r="213" spans="2:65" s="1" customFormat="1" ht="16.5" customHeight="1">
      <c r="B213" s="136"/>
      <c r="C213" s="137" t="s">
        <v>688</v>
      </c>
      <c r="D213" s="137" t="s">
        <v>266</v>
      </c>
      <c r="E213" s="138" t="s">
        <v>2528</v>
      </c>
      <c r="F213" s="139" t="s">
        <v>2529</v>
      </c>
      <c r="G213" s="140" t="s">
        <v>319</v>
      </c>
      <c r="H213" s="141">
        <v>5.1999999999999998E-2</v>
      </c>
      <c r="I213" s="142"/>
      <c r="J213" s="143">
        <f>ROUND(I213*H213,2)</f>
        <v>0</v>
      </c>
      <c r="K213" s="139" t="s">
        <v>1</v>
      </c>
      <c r="L213" s="32"/>
      <c r="M213" s="144" t="s">
        <v>1</v>
      </c>
      <c r="N213" s="145" t="s">
        <v>42</v>
      </c>
      <c r="P213" s="146">
        <f>O213*H213</f>
        <v>0</v>
      </c>
      <c r="Q213" s="146">
        <v>0</v>
      </c>
      <c r="R213" s="146">
        <f>Q213*H213</f>
        <v>0</v>
      </c>
      <c r="S213" s="146">
        <v>0</v>
      </c>
      <c r="T213" s="147">
        <f>S213*H213</f>
        <v>0</v>
      </c>
      <c r="AR213" s="148" t="s">
        <v>271</v>
      </c>
      <c r="AT213" s="148" t="s">
        <v>266</v>
      </c>
      <c r="AU213" s="148" t="s">
        <v>83</v>
      </c>
      <c r="AY213" s="17" t="s">
        <v>264</v>
      </c>
      <c r="BE213" s="149">
        <f>IF(N213="základní",J213,0)</f>
        <v>0</v>
      </c>
      <c r="BF213" s="149">
        <f>IF(N213="snížená",J213,0)</f>
        <v>0</v>
      </c>
      <c r="BG213" s="149">
        <f>IF(N213="zákl. přenesená",J213,0)</f>
        <v>0</v>
      </c>
      <c r="BH213" s="149">
        <f>IF(N213="sníž. přenesená",J213,0)</f>
        <v>0</v>
      </c>
      <c r="BI213" s="149">
        <f>IF(N213="nulová",J213,0)</f>
        <v>0</v>
      </c>
      <c r="BJ213" s="17" t="s">
        <v>89</v>
      </c>
      <c r="BK213" s="149">
        <f>ROUND(I213*H213,2)</f>
        <v>0</v>
      </c>
      <c r="BL213" s="17" t="s">
        <v>271</v>
      </c>
      <c r="BM213" s="148" t="s">
        <v>1078</v>
      </c>
    </row>
    <row r="214" spans="2:65" s="1" customFormat="1" ht="16.5" customHeight="1">
      <c r="B214" s="136"/>
      <c r="C214" s="137" t="s">
        <v>693</v>
      </c>
      <c r="D214" s="137" t="s">
        <v>266</v>
      </c>
      <c r="E214" s="138" t="s">
        <v>2530</v>
      </c>
      <c r="F214" s="139" t="s">
        <v>2531</v>
      </c>
      <c r="G214" s="140" t="s">
        <v>319</v>
      </c>
      <c r="H214" s="141">
        <v>0.78</v>
      </c>
      <c r="I214" s="142"/>
      <c r="J214" s="143">
        <f>ROUND(I214*H214,2)</f>
        <v>0</v>
      </c>
      <c r="K214" s="139" t="s">
        <v>1</v>
      </c>
      <c r="L214" s="32"/>
      <c r="M214" s="144" t="s">
        <v>1</v>
      </c>
      <c r="N214" s="145" t="s">
        <v>42</v>
      </c>
      <c r="P214" s="146">
        <f>O214*H214</f>
        <v>0</v>
      </c>
      <c r="Q214" s="146">
        <v>0</v>
      </c>
      <c r="R214" s="146">
        <f>Q214*H214</f>
        <v>0</v>
      </c>
      <c r="S214" s="146">
        <v>0</v>
      </c>
      <c r="T214" s="147">
        <f>S214*H214</f>
        <v>0</v>
      </c>
      <c r="AR214" s="148" t="s">
        <v>271</v>
      </c>
      <c r="AT214" s="148" t="s">
        <v>266</v>
      </c>
      <c r="AU214" s="148" t="s">
        <v>83</v>
      </c>
      <c r="AY214" s="17" t="s">
        <v>264</v>
      </c>
      <c r="BE214" s="149">
        <f>IF(N214="základní",J214,0)</f>
        <v>0</v>
      </c>
      <c r="BF214" s="149">
        <f>IF(N214="snížená",J214,0)</f>
        <v>0</v>
      </c>
      <c r="BG214" s="149">
        <f>IF(N214="zákl. přenesená",J214,0)</f>
        <v>0</v>
      </c>
      <c r="BH214" s="149">
        <f>IF(N214="sníž. přenesená",J214,0)</f>
        <v>0</v>
      </c>
      <c r="BI214" s="149">
        <f>IF(N214="nulová",J214,0)</f>
        <v>0</v>
      </c>
      <c r="BJ214" s="17" t="s">
        <v>89</v>
      </c>
      <c r="BK214" s="149">
        <f>ROUND(I214*H214,2)</f>
        <v>0</v>
      </c>
      <c r="BL214" s="17" t="s">
        <v>271</v>
      </c>
      <c r="BM214" s="148" t="s">
        <v>1090</v>
      </c>
    </row>
    <row r="215" spans="2:65" s="1" customFormat="1" ht="16.5" customHeight="1">
      <c r="B215" s="136"/>
      <c r="C215" s="137" t="s">
        <v>699</v>
      </c>
      <c r="D215" s="137" t="s">
        <v>266</v>
      </c>
      <c r="E215" s="138" t="s">
        <v>2532</v>
      </c>
      <c r="F215" s="139" t="s">
        <v>2533</v>
      </c>
      <c r="G215" s="140" t="s">
        <v>319</v>
      </c>
      <c r="H215" s="141">
        <v>5.1999999999999998E-2</v>
      </c>
      <c r="I215" s="142"/>
      <c r="J215" s="143">
        <f>ROUND(I215*H215,2)</f>
        <v>0</v>
      </c>
      <c r="K215" s="139" t="s">
        <v>1</v>
      </c>
      <c r="L215" s="32"/>
      <c r="M215" s="144" t="s">
        <v>1</v>
      </c>
      <c r="N215" s="145" t="s">
        <v>42</v>
      </c>
      <c r="P215" s="146">
        <f>O215*H215</f>
        <v>0</v>
      </c>
      <c r="Q215" s="146">
        <v>0</v>
      </c>
      <c r="R215" s="146">
        <f>Q215*H215</f>
        <v>0</v>
      </c>
      <c r="S215" s="146">
        <v>0</v>
      </c>
      <c r="T215" s="147">
        <f>S215*H215</f>
        <v>0</v>
      </c>
      <c r="AR215" s="148" t="s">
        <v>271</v>
      </c>
      <c r="AT215" s="148" t="s">
        <v>266</v>
      </c>
      <c r="AU215" s="148" t="s">
        <v>83</v>
      </c>
      <c r="AY215" s="17" t="s">
        <v>264</v>
      </c>
      <c r="BE215" s="149">
        <f>IF(N215="základní",J215,0)</f>
        <v>0</v>
      </c>
      <c r="BF215" s="149">
        <f>IF(N215="snížená",J215,0)</f>
        <v>0</v>
      </c>
      <c r="BG215" s="149">
        <f>IF(N215="zákl. přenesená",J215,0)</f>
        <v>0</v>
      </c>
      <c r="BH215" s="149">
        <f>IF(N215="sníž. přenesená",J215,0)</f>
        <v>0</v>
      </c>
      <c r="BI215" s="149">
        <f>IF(N215="nulová",J215,0)</f>
        <v>0</v>
      </c>
      <c r="BJ215" s="17" t="s">
        <v>89</v>
      </c>
      <c r="BK215" s="149">
        <f>ROUND(I215*H215,2)</f>
        <v>0</v>
      </c>
      <c r="BL215" s="17" t="s">
        <v>271</v>
      </c>
      <c r="BM215" s="148" t="s">
        <v>1099</v>
      </c>
    </row>
    <row r="216" spans="2:65" s="1" customFormat="1" ht="16.5" customHeight="1">
      <c r="B216" s="136"/>
      <c r="C216" s="137" t="s">
        <v>705</v>
      </c>
      <c r="D216" s="137" t="s">
        <v>266</v>
      </c>
      <c r="E216" s="138" t="s">
        <v>2534</v>
      </c>
      <c r="F216" s="139" t="s">
        <v>2535</v>
      </c>
      <c r="G216" s="140" t="s">
        <v>319</v>
      </c>
      <c r="H216" s="141">
        <v>5.1999999999999998E-2</v>
      </c>
      <c r="I216" s="142"/>
      <c r="J216" s="143">
        <f>ROUND(I216*H216,2)</f>
        <v>0</v>
      </c>
      <c r="K216" s="139" t="s">
        <v>1</v>
      </c>
      <c r="L216" s="32"/>
      <c r="M216" s="200" t="s">
        <v>1</v>
      </c>
      <c r="N216" s="201" t="s">
        <v>42</v>
      </c>
      <c r="O216" s="195"/>
      <c r="P216" s="202">
        <f>O216*H216</f>
        <v>0</v>
      </c>
      <c r="Q216" s="202">
        <v>0</v>
      </c>
      <c r="R216" s="202">
        <f>Q216*H216</f>
        <v>0</v>
      </c>
      <c r="S216" s="202">
        <v>0</v>
      </c>
      <c r="T216" s="203">
        <f>S216*H216</f>
        <v>0</v>
      </c>
      <c r="AR216" s="148" t="s">
        <v>271</v>
      </c>
      <c r="AT216" s="148" t="s">
        <v>266</v>
      </c>
      <c r="AU216" s="148" t="s">
        <v>83</v>
      </c>
      <c r="AY216" s="17" t="s">
        <v>264</v>
      </c>
      <c r="BE216" s="149">
        <f>IF(N216="základní",J216,0)</f>
        <v>0</v>
      </c>
      <c r="BF216" s="149">
        <f>IF(N216="snížená",J216,0)</f>
        <v>0</v>
      </c>
      <c r="BG216" s="149">
        <f>IF(N216="zákl. přenesená",J216,0)</f>
        <v>0</v>
      </c>
      <c r="BH216" s="149">
        <f>IF(N216="sníž. přenesená",J216,0)</f>
        <v>0</v>
      </c>
      <c r="BI216" s="149">
        <f>IF(N216="nulová",J216,0)</f>
        <v>0</v>
      </c>
      <c r="BJ216" s="17" t="s">
        <v>89</v>
      </c>
      <c r="BK216" s="149">
        <f>ROUND(I216*H216,2)</f>
        <v>0</v>
      </c>
      <c r="BL216" s="17" t="s">
        <v>271</v>
      </c>
      <c r="BM216" s="148" t="s">
        <v>1109</v>
      </c>
    </row>
    <row r="217" spans="2:65" s="1" customFormat="1" ht="6.95" customHeight="1">
      <c r="B217" s="44"/>
      <c r="C217" s="45"/>
      <c r="D217" s="45"/>
      <c r="E217" s="45"/>
      <c r="F217" s="45"/>
      <c r="G217" s="45"/>
      <c r="H217" s="45"/>
      <c r="I217" s="45"/>
      <c r="J217" s="45"/>
      <c r="K217" s="45"/>
      <c r="L217" s="32"/>
    </row>
  </sheetData>
  <autoFilter ref="C133:K216" xr:uid="{00000000-0009-0000-0000-00000D000000}"/>
  <mergeCells count="15">
    <mergeCell ref="E120:H120"/>
    <mergeCell ref="E124:H124"/>
    <mergeCell ref="E122:H122"/>
    <mergeCell ref="E126:H126"/>
    <mergeCell ref="L2:V2"/>
    <mergeCell ref="E31:H31"/>
    <mergeCell ref="E85:H85"/>
    <mergeCell ref="E89:H89"/>
    <mergeCell ref="E87:H87"/>
    <mergeCell ref="E91:H91"/>
    <mergeCell ref="E7:H7"/>
    <mergeCell ref="E11:H11"/>
    <mergeCell ref="E9:H9"/>
    <mergeCell ref="E13:H13"/>
    <mergeCell ref="E22:H22"/>
  </mergeCells>
  <pageMargins left="0.39374999999999999" right="0.39374999999999999" top="0.39374999999999999" bottom="0.39374999999999999" header="0" footer="0"/>
  <pageSetup paperSize="9" fitToHeight="100" orientation="landscape" blackAndWhite="1"/>
  <headerFooter>
    <oddFooter>&amp;CStrana &amp;P z &amp;N</oddFooter>
  </headerFooter>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B2:BM297"/>
  <sheetViews>
    <sheetView showGridLines="0" workbookViewId="0"/>
  </sheetViews>
  <sheetFormatPr defaultRowHeight="15"/>
  <cols>
    <col min="1" max="1" width="8.33203125" customWidth="1"/>
    <col min="2" max="2" width="1.1640625" customWidth="1"/>
    <col min="3" max="3" width="4.1640625" customWidth="1"/>
    <col min="4" max="4" width="4.33203125" customWidth="1"/>
    <col min="5" max="5" width="17.1640625" customWidth="1"/>
    <col min="6" max="6" width="100.83203125" customWidth="1"/>
    <col min="7" max="7" width="7.5" customWidth="1"/>
    <col min="8" max="8" width="14" customWidth="1"/>
    <col min="9" max="9" width="15.83203125" customWidth="1"/>
    <col min="10" max="11" width="22.33203125"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50000000000003" customHeight="1">
      <c r="L2" s="223" t="s">
        <v>5</v>
      </c>
      <c r="M2" s="208"/>
      <c r="N2" s="208"/>
      <c r="O2" s="208"/>
      <c r="P2" s="208"/>
      <c r="Q2" s="208"/>
      <c r="R2" s="208"/>
      <c r="S2" s="208"/>
      <c r="T2" s="208"/>
      <c r="U2" s="208"/>
      <c r="V2" s="208"/>
      <c r="AT2" s="17" t="s">
        <v>131</v>
      </c>
    </row>
    <row r="3" spans="2:46" ht="6.95" customHeight="1">
      <c r="B3" s="18"/>
      <c r="C3" s="19"/>
      <c r="D3" s="19"/>
      <c r="E3" s="19"/>
      <c r="F3" s="19"/>
      <c r="G3" s="19"/>
      <c r="H3" s="19"/>
      <c r="I3" s="19"/>
      <c r="J3" s="19"/>
      <c r="K3" s="19"/>
      <c r="L3" s="20"/>
      <c r="AT3" s="17" t="s">
        <v>83</v>
      </c>
    </row>
    <row r="4" spans="2:46" ht="24.95" customHeight="1">
      <c r="B4" s="20"/>
      <c r="D4" s="21" t="s">
        <v>212</v>
      </c>
      <c r="L4" s="20"/>
      <c r="M4" s="93" t="s">
        <v>10</v>
      </c>
      <c r="AT4" s="17" t="s">
        <v>3</v>
      </c>
    </row>
    <row r="5" spans="2:46" ht="6.95" customHeight="1">
      <c r="B5" s="20"/>
      <c r="L5" s="20"/>
    </row>
    <row r="6" spans="2:46" ht="12" customHeight="1">
      <c r="B6" s="20"/>
      <c r="D6" s="27" t="s">
        <v>16</v>
      </c>
      <c r="L6" s="20"/>
    </row>
    <row r="7" spans="2:46" ht="16.5" customHeight="1">
      <c r="B7" s="20"/>
      <c r="E7" s="248" t="str">
        <f>'Rekapitulace stavby'!K6</f>
        <v>Transformace domova Černovice – Lidmaň V. – Černovice</v>
      </c>
      <c r="F7" s="249"/>
      <c r="G7" s="249"/>
      <c r="H7" s="249"/>
      <c r="L7" s="20"/>
    </row>
    <row r="8" spans="2:46" ht="12.75">
      <c r="B8" s="20"/>
      <c r="D8" s="27" t="s">
        <v>213</v>
      </c>
      <c r="L8" s="20"/>
    </row>
    <row r="9" spans="2:46" ht="16.5" customHeight="1">
      <c r="B9" s="20"/>
      <c r="E9" s="248" t="s">
        <v>3089</v>
      </c>
      <c r="F9" s="208"/>
      <c r="G9" s="208"/>
      <c r="H9" s="208"/>
      <c r="L9" s="20"/>
    </row>
    <row r="10" spans="2:46" ht="12" customHeight="1">
      <c r="B10" s="20"/>
      <c r="D10" s="27" t="s">
        <v>215</v>
      </c>
      <c r="L10" s="20"/>
    </row>
    <row r="11" spans="2:46" s="1" customFormat="1" ht="16.5" customHeight="1">
      <c r="B11" s="32"/>
      <c r="E11" s="243" t="s">
        <v>1908</v>
      </c>
      <c r="F11" s="250"/>
      <c r="G11" s="250"/>
      <c r="H11" s="250"/>
      <c r="L11" s="32"/>
    </row>
    <row r="12" spans="2:46" s="1" customFormat="1" ht="12" customHeight="1">
      <c r="B12" s="32"/>
      <c r="D12" s="27" t="s">
        <v>1909</v>
      </c>
      <c r="L12" s="32"/>
    </row>
    <row r="13" spans="2:46" s="1" customFormat="1" ht="16.5" customHeight="1">
      <c r="B13" s="32"/>
      <c r="E13" s="230" t="s">
        <v>3287</v>
      </c>
      <c r="F13" s="250"/>
      <c r="G13" s="250"/>
      <c r="H13" s="250"/>
      <c r="L13" s="32"/>
    </row>
    <row r="14" spans="2:46" s="1" customFormat="1" ht="11.25">
      <c r="B14" s="32"/>
      <c r="L14" s="32"/>
    </row>
    <row r="15" spans="2:46" s="1" customFormat="1" ht="12" customHeight="1">
      <c r="B15" s="32"/>
      <c r="D15" s="27" t="s">
        <v>18</v>
      </c>
      <c r="F15" s="25" t="s">
        <v>1</v>
      </c>
      <c r="I15" s="27" t="s">
        <v>19</v>
      </c>
      <c r="J15" s="25" t="s">
        <v>1</v>
      </c>
      <c r="L15" s="32"/>
    </row>
    <row r="16" spans="2:46" s="1" customFormat="1" ht="12" customHeight="1">
      <c r="B16" s="32"/>
      <c r="D16" s="27" t="s">
        <v>20</v>
      </c>
      <c r="F16" s="25" t="s">
        <v>21</v>
      </c>
      <c r="I16" s="27" t="s">
        <v>22</v>
      </c>
      <c r="J16" s="52" t="str">
        <f>'Rekapitulace stavby'!AN8</f>
        <v>10. 12. 2025</v>
      </c>
      <c r="L16" s="32"/>
    </row>
    <row r="17" spans="2:12" s="1" customFormat="1" ht="10.9" customHeight="1">
      <c r="B17" s="32"/>
      <c r="L17" s="32"/>
    </row>
    <row r="18" spans="2:12" s="1" customFormat="1" ht="12" customHeight="1">
      <c r="B18" s="32"/>
      <c r="D18" s="27" t="s">
        <v>24</v>
      </c>
      <c r="I18" s="27" t="s">
        <v>25</v>
      </c>
      <c r="J18" s="25" t="str">
        <f>IF('Rekapitulace stavby'!AN10="","",'Rekapitulace stavby'!AN10)</f>
        <v/>
      </c>
      <c r="L18" s="32"/>
    </row>
    <row r="19" spans="2:12" s="1" customFormat="1" ht="18" customHeight="1">
      <c r="B19" s="32"/>
      <c r="E19" s="25" t="str">
        <f>IF('Rekapitulace stavby'!E11="","",'Rekapitulace stavby'!E11)</f>
        <v>Kraj Vysočina</v>
      </c>
      <c r="I19" s="27" t="s">
        <v>27</v>
      </c>
      <c r="J19" s="25" t="str">
        <f>IF('Rekapitulace stavby'!AN11="","",'Rekapitulace stavby'!AN11)</f>
        <v/>
      </c>
      <c r="L19" s="32"/>
    </row>
    <row r="20" spans="2:12" s="1" customFormat="1" ht="6.95" customHeight="1">
      <c r="B20" s="32"/>
      <c r="L20" s="32"/>
    </row>
    <row r="21" spans="2:12" s="1" customFormat="1" ht="12" customHeight="1">
      <c r="B21" s="32"/>
      <c r="D21" s="27" t="s">
        <v>28</v>
      </c>
      <c r="I21" s="27" t="s">
        <v>25</v>
      </c>
      <c r="J21" s="28" t="str">
        <f>'Rekapitulace stavby'!AN13</f>
        <v>Vyplň údaj</v>
      </c>
      <c r="L21" s="32"/>
    </row>
    <row r="22" spans="2:12" s="1" customFormat="1" ht="18" customHeight="1">
      <c r="B22" s="32"/>
      <c r="E22" s="251" t="str">
        <f>'Rekapitulace stavby'!E14</f>
        <v>Vyplň údaj</v>
      </c>
      <c r="F22" s="207"/>
      <c r="G22" s="207"/>
      <c r="H22" s="207"/>
      <c r="I22" s="27" t="s">
        <v>27</v>
      </c>
      <c r="J22" s="28" t="str">
        <f>'Rekapitulace stavby'!AN14</f>
        <v>Vyplň údaj</v>
      </c>
      <c r="L22" s="32"/>
    </row>
    <row r="23" spans="2:12" s="1" customFormat="1" ht="6.95" customHeight="1">
      <c r="B23" s="32"/>
      <c r="L23" s="32"/>
    </row>
    <row r="24" spans="2:12" s="1" customFormat="1" ht="12" customHeight="1">
      <c r="B24" s="32"/>
      <c r="D24" s="27" t="s">
        <v>30</v>
      </c>
      <c r="I24" s="27" t="s">
        <v>25</v>
      </c>
      <c r="J24" s="25" t="str">
        <f>IF('Rekapitulace stavby'!AN16="","",'Rekapitulace stavby'!AN16)</f>
        <v/>
      </c>
      <c r="L24" s="32"/>
    </row>
    <row r="25" spans="2:12" s="1" customFormat="1" ht="18" customHeight="1">
      <c r="B25" s="32"/>
      <c r="E25" s="25" t="str">
        <f>IF('Rekapitulace stavby'!E17="","",'Rekapitulace stavby'!E17)</f>
        <v>ARPIK OSTRAVA s.r.o.</v>
      </c>
      <c r="I25" s="27" t="s">
        <v>27</v>
      </c>
      <c r="J25" s="25" t="str">
        <f>IF('Rekapitulace stavby'!AN17="","",'Rekapitulace stavby'!AN17)</f>
        <v/>
      </c>
      <c r="L25" s="32"/>
    </row>
    <row r="26" spans="2:12" s="1" customFormat="1" ht="6.95" customHeight="1">
      <c r="B26" s="32"/>
      <c r="L26" s="32"/>
    </row>
    <row r="27" spans="2:12" s="1" customFormat="1" ht="12" customHeight="1">
      <c r="B27" s="32"/>
      <c r="D27" s="27" t="s">
        <v>33</v>
      </c>
      <c r="I27" s="27" t="s">
        <v>25</v>
      </c>
      <c r="J27" s="25" t="str">
        <f>IF('Rekapitulace stavby'!AN19="","",'Rekapitulace stavby'!AN19)</f>
        <v/>
      </c>
      <c r="L27" s="32"/>
    </row>
    <row r="28" spans="2:12" s="1" customFormat="1" ht="18" customHeight="1">
      <c r="B28" s="32"/>
      <c r="E28" s="25" t="str">
        <f>IF('Rekapitulace stavby'!E20="","",'Rekapitulace stavby'!E20)</f>
        <v xml:space="preserve"> </v>
      </c>
      <c r="I28" s="27" t="s">
        <v>27</v>
      </c>
      <c r="J28" s="25" t="str">
        <f>IF('Rekapitulace stavby'!AN20="","",'Rekapitulace stavby'!AN20)</f>
        <v/>
      </c>
      <c r="L28" s="32"/>
    </row>
    <row r="29" spans="2:12" s="1" customFormat="1" ht="6.95" customHeight="1">
      <c r="B29" s="32"/>
      <c r="L29" s="32"/>
    </row>
    <row r="30" spans="2:12" s="1" customFormat="1" ht="12" customHeight="1">
      <c r="B30" s="32"/>
      <c r="D30" s="27" t="s">
        <v>34</v>
      </c>
      <c r="L30" s="32"/>
    </row>
    <row r="31" spans="2:12" s="7" customFormat="1" ht="16.5" customHeight="1">
      <c r="B31" s="94"/>
      <c r="E31" s="212" t="s">
        <v>1</v>
      </c>
      <c r="F31" s="212"/>
      <c r="G31" s="212"/>
      <c r="H31" s="212"/>
      <c r="L31" s="94"/>
    </row>
    <row r="32" spans="2:12" s="1" customFormat="1" ht="6.95" customHeight="1">
      <c r="B32" s="32"/>
      <c r="L32" s="32"/>
    </row>
    <row r="33" spans="2:12" s="1" customFormat="1" ht="6.95" customHeight="1">
      <c r="B33" s="32"/>
      <c r="D33" s="53"/>
      <c r="E33" s="53"/>
      <c r="F33" s="53"/>
      <c r="G33" s="53"/>
      <c r="H33" s="53"/>
      <c r="I33" s="53"/>
      <c r="J33" s="53"/>
      <c r="K33" s="53"/>
      <c r="L33" s="32"/>
    </row>
    <row r="34" spans="2:12" s="1" customFormat="1" ht="25.35" customHeight="1">
      <c r="B34" s="32"/>
      <c r="D34" s="95" t="s">
        <v>36</v>
      </c>
      <c r="J34" s="66">
        <f>ROUND(J162, 2)</f>
        <v>0</v>
      </c>
      <c r="L34" s="32"/>
    </row>
    <row r="35" spans="2:12" s="1" customFormat="1" ht="6.95" customHeight="1">
      <c r="B35" s="32"/>
      <c r="D35" s="53"/>
      <c r="E35" s="53"/>
      <c r="F35" s="53"/>
      <c r="G35" s="53"/>
      <c r="H35" s="53"/>
      <c r="I35" s="53"/>
      <c r="J35" s="53"/>
      <c r="K35" s="53"/>
      <c r="L35" s="32"/>
    </row>
    <row r="36" spans="2:12" s="1" customFormat="1" ht="14.45" customHeight="1">
      <c r="B36" s="32"/>
      <c r="F36" s="35" t="s">
        <v>38</v>
      </c>
      <c r="I36" s="35" t="s">
        <v>37</v>
      </c>
      <c r="J36" s="35" t="s">
        <v>39</v>
      </c>
      <c r="L36" s="32"/>
    </row>
    <row r="37" spans="2:12" s="1" customFormat="1" ht="14.45" customHeight="1">
      <c r="B37" s="32"/>
      <c r="D37" s="55" t="s">
        <v>40</v>
      </c>
      <c r="E37" s="27" t="s">
        <v>41</v>
      </c>
      <c r="F37" s="86">
        <f>ROUND((SUM(BE162:BE296)),  2)</f>
        <v>0</v>
      </c>
      <c r="I37" s="96">
        <v>0.21</v>
      </c>
      <c r="J37" s="86">
        <f>ROUND(((SUM(BE162:BE296))*I37),  2)</f>
        <v>0</v>
      </c>
      <c r="L37" s="32"/>
    </row>
    <row r="38" spans="2:12" s="1" customFormat="1" ht="14.45" customHeight="1">
      <c r="B38" s="32"/>
      <c r="E38" s="27" t="s">
        <v>42</v>
      </c>
      <c r="F38" s="86">
        <f>ROUND((SUM(BF162:BF296)),  2)</f>
        <v>0</v>
      </c>
      <c r="I38" s="96">
        <v>0.12</v>
      </c>
      <c r="J38" s="86">
        <f>ROUND(((SUM(BF162:BF296))*I38),  2)</f>
        <v>0</v>
      </c>
      <c r="L38" s="32"/>
    </row>
    <row r="39" spans="2:12" s="1" customFormat="1" ht="14.45" hidden="1" customHeight="1">
      <c r="B39" s="32"/>
      <c r="E39" s="27" t="s">
        <v>43</v>
      </c>
      <c r="F39" s="86">
        <f>ROUND((SUM(BG162:BG296)),  2)</f>
        <v>0</v>
      </c>
      <c r="I39" s="96">
        <v>0.21</v>
      </c>
      <c r="J39" s="86">
        <f>0</f>
        <v>0</v>
      </c>
      <c r="L39" s="32"/>
    </row>
    <row r="40" spans="2:12" s="1" customFormat="1" ht="14.45" hidden="1" customHeight="1">
      <c r="B40" s="32"/>
      <c r="E40" s="27" t="s">
        <v>44</v>
      </c>
      <c r="F40" s="86">
        <f>ROUND((SUM(BH162:BH296)),  2)</f>
        <v>0</v>
      </c>
      <c r="I40" s="96">
        <v>0.12</v>
      </c>
      <c r="J40" s="86">
        <f>0</f>
        <v>0</v>
      </c>
      <c r="L40" s="32"/>
    </row>
    <row r="41" spans="2:12" s="1" customFormat="1" ht="14.45" hidden="1" customHeight="1">
      <c r="B41" s="32"/>
      <c r="E41" s="27" t="s">
        <v>45</v>
      </c>
      <c r="F41" s="86">
        <f>ROUND((SUM(BI162:BI296)),  2)</f>
        <v>0</v>
      </c>
      <c r="I41" s="96">
        <v>0</v>
      </c>
      <c r="J41" s="86">
        <f>0</f>
        <v>0</v>
      </c>
      <c r="L41" s="32"/>
    </row>
    <row r="42" spans="2:12" s="1" customFormat="1" ht="6.95" customHeight="1">
      <c r="B42" s="32"/>
      <c r="L42" s="32"/>
    </row>
    <row r="43" spans="2:12" s="1" customFormat="1" ht="25.35" customHeight="1">
      <c r="B43" s="32"/>
      <c r="C43" s="97"/>
      <c r="D43" s="98" t="s">
        <v>46</v>
      </c>
      <c r="E43" s="57"/>
      <c r="F43" s="57"/>
      <c r="G43" s="99" t="s">
        <v>47</v>
      </c>
      <c r="H43" s="100" t="s">
        <v>48</v>
      </c>
      <c r="I43" s="57"/>
      <c r="J43" s="101">
        <f>SUM(J34:J41)</f>
        <v>0</v>
      </c>
      <c r="K43" s="102"/>
      <c r="L43" s="32"/>
    </row>
    <row r="44" spans="2:12" s="1" customFormat="1" ht="14.45" customHeight="1">
      <c r="B44" s="32"/>
      <c r="L44" s="32"/>
    </row>
    <row r="45" spans="2:12" ht="14.45" customHeight="1">
      <c r="B45" s="20"/>
      <c r="L45" s="20"/>
    </row>
    <row r="46" spans="2:12" ht="14.45" customHeight="1">
      <c r="B46" s="20"/>
      <c r="L46" s="20"/>
    </row>
    <row r="47" spans="2:12" ht="14.45" customHeight="1">
      <c r="B47" s="20"/>
      <c r="L47" s="20"/>
    </row>
    <row r="48" spans="2:12" ht="14.45" customHeight="1">
      <c r="B48" s="20"/>
      <c r="L48" s="20"/>
    </row>
    <row r="49" spans="2:12" ht="14.45" customHeight="1">
      <c r="B49" s="20"/>
      <c r="L49" s="20"/>
    </row>
    <row r="50" spans="2:12" s="1" customFormat="1" ht="14.45" customHeight="1">
      <c r="B50" s="32"/>
      <c r="D50" s="41" t="s">
        <v>49</v>
      </c>
      <c r="E50" s="42"/>
      <c r="F50" s="42"/>
      <c r="G50" s="41" t="s">
        <v>50</v>
      </c>
      <c r="H50" s="42"/>
      <c r="I50" s="42"/>
      <c r="J50" s="42"/>
      <c r="K50" s="42"/>
      <c r="L50" s="32"/>
    </row>
    <row r="51" spans="2:12" ht="11.25">
      <c r="B51" s="20"/>
      <c r="L51" s="20"/>
    </row>
    <row r="52" spans="2:12" ht="11.25">
      <c r="B52" s="20"/>
      <c r="L52" s="20"/>
    </row>
    <row r="53" spans="2:12" ht="11.25">
      <c r="B53" s="20"/>
      <c r="L53" s="20"/>
    </row>
    <row r="54" spans="2:12" ht="11.25">
      <c r="B54" s="20"/>
      <c r="L54" s="20"/>
    </row>
    <row r="55" spans="2:12" ht="11.25">
      <c r="B55" s="20"/>
      <c r="L55" s="20"/>
    </row>
    <row r="56" spans="2:12" ht="11.25">
      <c r="B56" s="20"/>
      <c r="L56" s="20"/>
    </row>
    <row r="57" spans="2:12" ht="11.25">
      <c r="B57" s="20"/>
      <c r="L57" s="20"/>
    </row>
    <row r="58" spans="2:12" ht="11.25">
      <c r="B58" s="20"/>
      <c r="L58" s="20"/>
    </row>
    <row r="59" spans="2:12" ht="11.25">
      <c r="B59" s="20"/>
      <c r="L59" s="20"/>
    </row>
    <row r="60" spans="2:12" ht="11.25">
      <c r="B60" s="20"/>
      <c r="L60" s="20"/>
    </row>
    <row r="61" spans="2:12" s="1" customFormat="1" ht="12.75">
      <c r="B61" s="32"/>
      <c r="D61" s="43" t="s">
        <v>51</v>
      </c>
      <c r="E61" s="34"/>
      <c r="F61" s="103" t="s">
        <v>52</v>
      </c>
      <c r="G61" s="43" t="s">
        <v>51</v>
      </c>
      <c r="H61" s="34"/>
      <c r="I61" s="34"/>
      <c r="J61" s="104" t="s">
        <v>52</v>
      </c>
      <c r="K61" s="34"/>
      <c r="L61" s="32"/>
    </row>
    <row r="62" spans="2:12" ht="11.25">
      <c r="B62" s="20"/>
      <c r="L62" s="20"/>
    </row>
    <row r="63" spans="2:12" ht="11.25">
      <c r="B63" s="20"/>
      <c r="L63" s="20"/>
    </row>
    <row r="64" spans="2:12" ht="11.25">
      <c r="B64" s="20"/>
      <c r="L64" s="20"/>
    </row>
    <row r="65" spans="2:12" s="1" customFormat="1" ht="12.75">
      <c r="B65" s="32"/>
      <c r="D65" s="41" t="s">
        <v>53</v>
      </c>
      <c r="E65" s="42"/>
      <c r="F65" s="42"/>
      <c r="G65" s="41" t="s">
        <v>54</v>
      </c>
      <c r="H65" s="42"/>
      <c r="I65" s="42"/>
      <c r="J65" s="42"/>
      <c r="K65" s="42"/>
      <c r="L65" s="32"/>
    </row>
    <row r="66" spans="2:12" ht="11.25">
      <c r="B66" s="20"/>
      <c r="L66" s="20"/>
    </row>
    <row r="67" spans="2:12" ht="11.25">
      <c r="B67" s="20"/>
      <c r="L67" s="20"/>
    </row>
    <row r="68" spans="2:12" ht="11.25">
      <c r="B68" s="20"/>
      <c r="L68" s="20"/>
    </row>
    <row r="69" spans="2:12" ht="11.25">
      <c r="B69" s="20"/>
      <c r="L69" s="20"/>
    </row>
    <row r="70" spans="2:12" ht="11.25">
      <c r="B70" s="20"/>
      <c r="L70" s="20"/>
    </row>
    <row r="71" spans="2:12" ht="11.25">
      <c r="B71" s="20"/>
      <c r="L71" s="20"/>
    </row>
    <row r="72" spans="2:12" ht="11.25">
      <c r="B72" s="20"/>
      <c r="L72" s="20"/>
    </row>
    <row r="73" spans="2:12" ht="11.25">
      <c r="B73" s="20"/>
      <c r="L73" s="20"/>
    </row>
    <row r="74" spans="2:12" ht="11.25">
      <c r="B74" s="20"/>
      <c r="L74" s="20"/>
    </row>
    <row r="75" spans="2:12" ht="11.25">
      <c r="B75" s="20"/>
      <c r="L75" s="20"/>
    </row>
    <row r="76" spans="2:12" s="1" customFormat="1" ht="12.75">
      <c r="B76" s="32"/>
      <c r="D76" s="43" t="s">
        <v>51</v>
      </c>
      <c r="E76" s="34"/>
      <c r="F76" s="103" t="s">
        <v>52</v>
      </c>
      <c r="G76" s="43" t="s">
        <v>51</v>
      </c>
      <c r="H76" s="34"/>
      <c r="I76" s="34"/>
      <c r="J76" s="104" t="s">
        <v>52</v>
      </c>
      <c r="K76" s="34"/>
      <c r="L76" s="32"/>
    </row>
    <row r="77" spans="2:12" s="1" customFormat="1" ht="14.45" customHeight="1">
      <c r="B77" s="44"/>
      <c r="C77" s="45"/>
      <c r="D77" s="45"/>
      <c r="E77" s="45"/>
      <c r="F77" s="45"/>
      <c r="G77" s="45"/>
      <c r="H77" s="45"/>
      <c r="I77" s="45"/>
      <c r="J77" s="45"/>
      <c r="K77" s="45"/>
      <c r="L77" s="32"/>
    </row>
    <row r="81" spans="2:12" s="1" customFormat="1" ht="6.95" customHeight="1">
      <c r="B81" s="46"/>
      <c r="C81" s="47"/>
      <c r="D81" s="47"/>
      <c r="E81" s="47"/>
      <c r="F81" s="47"/>
      <c r="G81" s="47"/>
      <c r="H81" s="47"/>
      <c r="I81" s="47"/>
      <c r="J81" s="47"/>
      <c r="K81" s="47"/>
      <c r="L81" s="32"/>
    </row>
    <row r="82" spans="2:12" s="1" customFormat="1" ht="24.95" customHeight="1">
      <c r="B82" s="32"/>
      <c r="C82" s="21" t="s">
        <v>217</v>
      </c>
      <c r="L82" s="32"/>
    </row>
    <row r="83" spans="2:12" s="1" customFormat="1" ht="6.95" customHeight="1">
      <c r="B83" s="32"/>
      <c r="L83" s="32"/>
    </row>
    <row r="84" spans="2:12" s="1" customFormat="1" ht="12" customHeight="1">
      <c r="B84" s="32"/>
      <c r="C84" s="27" t="s">
        <v>16</v>
      </c>
      <c r="L84" s="32"/>
    </row>
    <row r="85" spans="2:12" s="1" customFormat="1" ht="16.5" customHeight="1">
      <c r="B85" s="32"/>
      <c r="E85" s="248" t="str">
        <f>E7</f>
        <v>Transformace domova Černovice – Lidmaň V. – Černovice</v>
      </c>
      <c r="F85" s="249"/>
      <c r="G85" s="249"/>
      <c r="H85" s="249"/>
      <c r="L85" s="32"/>
    </row>
    <row r="86" spans="2:12" ht="12" customHeight="1">
      <c r="B86" s="20"/>
      <c r="C86" s="27" t="s">
        <v>213</v>
      </c>
      <c r="L86" s="20"/>
    </row>
    <row r="87" spans="2:12" ht="16.5" customHeight="1">
      <c r="B87" s="20"/>
      <c r="E87" s="248" t="s">
        <v>3089</v>
      </c>
      <c r="F87" s="208"/>
      <c r="G87" s="208"/>
      <c r="H87" s="208"/>
      <c r="L87" s="20"/>
    </row>
    <row r="88" spans="2:12" ht="12" customHeight="1">
      <c r="B88" s="20"/>
      <c r="C88" s="27" t="s">
        <v>215</v>
      </c>
      <c r="L88" s="20"/>
    </row>
    <row r="89" spans="2:12" s="1" customFormat="1" ht="16.5" customHeight="1">
      <c r="B89" s="32"/>
      <c r="E89" s="243" t="s">
        <v>1908</v>
      </c>
      <c r="F89" s="250"/>
      <c r="G89" s="250"/>
      <c r="H89" s="250"/>
      <c r="L89" s="32"/>
    </row>
    <row r="90" spans="2:12" s="1" customFormat="1" ht="12" customHeight="1">
      <c r="B90" s="32"/>
      <c r="C90" s="27" t="s">
        <v>1909</v>
      </c>
      <c r="L90" s="32"/>
    </row>
    <row r="91" spans="2:12" s="1" customFormat="1" ht="16.5" customHeight="1">
      <c r="B91" s="32"/>
      <c r="E91" s="230" t="str">
        <f>E13</f>
        <v xml:space="preserve">SO 02.D.1.2.C - VZDUCHOTECHNIKA </v>
      </c>
      <c r="F91" s="250"/>
      <c r="G91" s="250"/>
      <c r="H91" s="250"/>
      <c r="L91" s="32"/>
    </row>
    <row r="92" spans="2:12" s="1" customFormat="1" ht="6.95" customHeight="1">
      <c r="B92" s="32"/>
      <c r="L92" s="32"/>
    </row>
    <row r="93" spans="2:12" s="1" customFormat="1" ht="12" customHeight="1">
      <c r="B93" s="32"/>
      <c r="C93" s="27" t="s">
        <v>20</v>
      </c>
      <c r="F93" s="25" t="str">
        <f>F16</f>
        <v xml:space="preserve"> </v>
      </c>
      <c r="I93" s="27" t="s">
        <v>22</v>
      </c>
      <c r="J93" s="52" t="str">
        <f>IF(J16="","",J16)</f>
        <v>10. 12. 2025</v>
      </c>
      <c r="L93" s="32"/>
    </row>
    <row r="94" spans="2:12" s="1" customFormat="1" ht="6.95" customHeight="1">
      <c r="B94" s="32"/>
      <c r="L94" s="32"/>
    </row>
    <row r="95" spans="2:12" s="1" customFormat="1" ht="25.7" customHeight="1">
      <c r="B95" s="32"/>
      <c r="C95" s="27" t="s">
        <v>24</v>
      </c>
      <c r="F95" s="25" t="str">
        <f>E19</f>
        <v>Kraj Vysočina</v>
      </c>
      <c r="I95" s="27" t="s">
        <v>30</v>
      </c>
      <c r="J95" s="30" t="str">
        <f>E25</f>
        <v>ARPIK OSTRAVA s.r.o.</v>
      </c>
      <c r="L95" s="32"/>
    </row>
    <row r="96" spans="2:12" s="1" customFormat="1" ht="15.2" customHeight="1">
      <c r="B96" s="32"/>
      <c r="C96" s="27" t="s">
        <v>28</v>
      </c>
      <c r="F96" s="25" t="str">
        <f>IF(E22="","",E22)</f>
        <v>Vyplň údaj</v>
      </c>
      <c r="I96" s="27" t="s">
        <v>33</v>
      </c>
      <c r="J96" s="30" t="str">
        <f>E28</f>
        <v xml:space="preserve"> </v>
      </c>
      <c r="L96" s="32"/>
    </row>
    <row r="97" spans="2:47" s="1" customFormat="1" ht="10.35" customHeight="1">
      <c r="B97" s="32"/>
      <c r="L97" s="32"/>
    </row>
    <row r="98" spans="2:47" s="1" customFormat="1" ht="29.25" customHeight="1">
      <c r="B98" s="32"/>
      <c r="C98" s="105" t="s">
        <v>218</v>
      </c>
      <c r="D98" s="97"/>
      <c r="E98" s="97"/>
      <c r="F98" s="97"/>
      <c r="G98" s="97"/>
      <c r="H98" s="97"/>
      <c r="I98" s="97"/>
      <c r="J98" s="106" t="s">
        <v>219</v>
      </c>
      <c r="K98" s="97"/>
      <c r="L98" s="32"/>
    </row>
    <row r="99" spans="2:47" s="1" customFormat="1" ht="10.35" customHeight="1">
      <c r="B99" s="32"/>
      <c r="L99" s="32"/>
    </row>
    <row r="100" spans="2:47" s="1" customFormat="1" ht="22.9" customHeight="1">
      <c r="B100" s="32"/>
      <c r="C100" s="107" t="s">
        <v>220</v>
      </c>
      <c r="J100" s="66">
        <f>J162</f>
        <v>0</v>
      </c>
      <c r="L100" s="32"/>
      <c r="AU100" s="17" t="s">
        <v>221</v>
      </c>
    </row>
    <row r="101" spans="2:47" s="8" customFormat="1" ht="24.95" customHeight="1">
      <c r="B101" s="108"/>
      <c r="D101" s="109" t="s">
        <v>2537</v>
      </c>
      <c r="E101" s="110"/>
      <c r="F101" s="110"/>
      <c r="G101" s="110"/>
      <c r="H101" s="110"/>
      <c r="I101" s="110"/>
      <c r="J101" s="111">
        <f>J163</f>
        <v>0</v>
      </c>
      <c r="L101" s="108"/>
    </row>
    <row r="102" spans="2:47" s="9" customFormat="1" ht="19.899999999999999" customHeight="1">
      <c r="B102" s="112"/>
      <c r="D102" s="113" t="s">
        <v>2538</v>
      </c>
      <c r="E102" s="114"/>
      <c r="F102" s="114"/>
      <c r="G102" s="114"/>
      <c r="H102" s="114"/>
      <c r="I102" s="114"/>
      <c r="J102" s="115">
        <f>J164</f>
        <v>0</v>
      </c>
      <c r="L102" s="112"/>
    </row>
    <row r="103" spans="2:47" s="9" customFormat="1" ht="19.899999999999999" customHeight="1">
      <c r="B103" s="112"/>
      <c r="D103" s="113" t="s">
        <v>2539</v>
      </c>
      <c r="E103" s="114"/>
      <c r="F103" s="114"/>
      <c r="G103" s="114"/>
      <c r="H103" s="114"/>
      <c r="I103" s="114"/>
      <c r="J103" s="115">
        <f>J171</f>
        <v>0</v>
      </c>
      <c r="L103" s="112"/>
    </row>
    <row r="104" spans="2:47" s="9" customFormat="1" ht="19.899999999999999" customHeight="1">
      <c r="B104" s="112"/>
      <c r="D104" s="113" t="s">
        <v>2540</v>
      </c>
      <c r="E104" s="114"/>
      <c r="F104" s="114"/>
      <c r="G104" s="114"/>
      <c r="H104" s="114"/>
      <c r="I104" s="114"/>
      <c r="J104" s="115">
        <f>J173</f>
        <v>0</v>
      </c>
      <c r="L104" s="112"/>
    </row>
    <row r="105" spans="2:47" s="9" customFormat="1" ht="19.899999999999999" customHeight="1">
      <c r="B105" s="112"/>
      <c r="D105" s="113" t="s">
        <v>2541</v>
      </c>
      <c r="E105" s="114"/>
      <c r="F105" s="114"/>
      <c r="G105" s="114"/>
      <c r="H105" s="114"/>
      <c r="I105" s="114"/>
      <c r="J105" s="115">
        <f>J175</f>
        <v>0</v>
      </c>
      <c r="L105" s="112"/>
    </row>
    <row r="106" spans="2:47" s="9" customFormat="1" ht="19.899999999999999" customHeight="1">
      <c r="B106" s="112"/>
      <c r="D106" s="113" t="s">
        <v>2542</v>
      </c>
      <c r="E106" s="114"/>
      <c r="F106" s="114"/>
      <c r="G106" s="114"/>
      <c r="H106" s="114"/>
      <c r="I106" s="114"/>
      <c r="J106" s="115">
        <f>J178</f>
        <v>0</v>
      </c>
      <c r="L106" s="112"/>
    </row>
    <row r="107" spans="2:47" s="9" customFormat="1" ht="19.899999999999999" customHeight="1">
      <c r="B107" s="112"/>
      <c r="D107" s="113" t="s">
        <v>2543</v>
      </c>
      <c r="E107" s="114"/>
      <c r="F107" s="114"/>
      <c r="G107" s="114"/>
      <c r="H107" s="114"/>
      <c r="I107" s="114"/>
      <c r="J107" s="115">
        <f>J180</f>
        <v>0</v>
      </c>
      <c r="L107" s="112"/>
    </row>
    <row r="108" spans="2:47" s="9" customFormat="1" ht="19.899999999999999" customHeight="1">
      <c r="B108" s="112"/>
      <c r="D108" s="113" t="s">
        <v>2544</v>
      </c>
      <c r="E108" s="114"/>
      <c r="F108" s="114"/>
      <c r="G108" s="114"/>
      <c r="H108" s="114"/>
      <c r="I108" s="114"/>
      <c r="J108" s="115">
        <f>J183</f>
        <v>0</v>
      </c>
      <c r="L108" s="112"/>
    </row>
    <row r="109" spans="2:47" s="9" customFormat="1" ht="19.899999999999999" customHeight="1">
      <c r="B109" s="112"/>
      <c r="D109" s="113" t="s">
        <v>2545</v>
      </c>
      <c r="E109" s="114"/>
      <c r="F109" s="114"/>
      <c r="G109" s="114"/>
      <c r="H109" s="114"/>
      <c r="I109" s="114"/>
      <c r="J109" s="115">
        <f>J198</f>
        <v>0</v>
      </c>
      <c r="L109" s="112"/>
    </row>
    <row r="110" spans="2:47" s="9" customFormat="1" ht="19.899999999999999" customHeight="1">
      <c r="B110" s="112"/>
      <c r="D110" s="113" t="s">
        <v>2546</v>
      </c>
      <c r="E110" s="114"/>
      <c r="F110" s="114"/>
      <c r="G110" s="114"/>
      <c r="H110" s="114"/>
      <c r="I110" s="114"/>
      <c r="J110" s="115">
        <f>J202</f>
        <v>0</v>
      </c>
      <c r="L110" s="112"/>
    </row>
    <row r="111" spans="2:47" s="9" customFormat="1" ht="19.899999999999999" customHeight="1">
      <c r="B111" s="112"/>
      <c r="D111" s="113" t="s">
        <v>2547</v>
      </c>
      <c r="E111" s="114"/>
      <c r="F111" s="114"/>
      <c r="G111" s="114"/>
      <c r="H111" s="114"/>
      <c r="I111" s="114"/>
      <c r="J111" s="115">
        <f>J204</f>
        <v>0</v>
      </c>
      <c r="L111" s="112"/>
    </row>
    <row r="112" spans="2:47" s="9" customFormat="1" ht="19.899999999999999" customHeight="1">
      <c r="B112" s="112"/>
      <c r="D112" s="113" t="s">
        <v>2548</v>
      </c>
      <c r="E112" s="114"/>
      <c r="F112" s="114"/>
      <c r="G112" s="114"/>
      <c r="H112" s="114"/>
      <c r="I112" s="114"/>
      <c r="J112" s="115">
        <f>J210</f>
        <v>0</v>
      </c>
      <c r="L112" s="112"/>
    </row>
    <row r="113" spans="2:12" s="9" customFormat="1" ht="19.899999999999999" customHeight="1">
      <c r="B113" s="112"/>
      <c r="D113" s="113" t="s">
        <v>2549</v>
      </c>
      <c r="E113" s="114"/>
      <c r="F113" s="114"/>
      <c r="G113" s="114"/>
      <c r="H113" s="114"/>
      <c r="I113" s="114"/>
      <c r="J113" s="115">
        <f>J214</f>
        <v>0</v>
      </c>
      <c r="L113" s="112"/>
    </row>
    <row r="114" spans="2:12" s="9" customFormat="1" ht="19.899999999999999" customHeight="1">
      <c r="B114" s="112"/>
      <c r="D114" s="113" t="s">
        <v>2550</v>
      </c>
      <c r="E114" s="114"/>
      <c r="F114" s="114"/>
      <c r="G114" s="114"/>
      <c r="H114" s="114"/>
      <c r="I114" s="114"/>
      <c r="J114" s="115">
        <f>J218</f>
        <v>0</v>
      </c>
      <c r="L114" s="112"/>
    </row>
    <row r="115" spans="2:12" s="9" customFormat="1" ht="19.899999999999999" customHeight="1">
      <c r="B115" s="112"/>
      <c r="D115" s="113" t="s">
        <v>2551</v>
      </c>
      <c r="E115" s="114"/>
      <c r="F115" s="114"/>
      <c r="G115" s="114"/>
      <c r="H115" s="114"/>
      <c r="I115" s="114"/>
      <c r="J115" s="115">
        <f>J223</f>
        <v>0</v>
      </c>
      <c r="L115" s="112"/>
    </row>
    <row r="116" spans="2:12" s="9" customFormat="1" ht="19.899999999999999" customHeight="1">
      <c r="B116" s="112"/>
      <c r="D116" s="113" t="s">
        <v>2552</v>
      </c>
      <c r="E116" s="114"/>
      <c r="F116" s="114"/>
      <c r="G116" s="114"/>
      <c r="H116" s="114"/>
      <c r="I116" s="114"/>
      <c r="J116" s="115">
        <f>J230</f>
        <v>0</v>
      </c>
      <c r="L116" s="112"/>
    </row>
    <row r="117" spans="2:12" s="9" customFormat="1" ht="19.899999999999999" customHeight="1">
      <c r="B117" s="112"/>
      <c r="D117" s="113" t="s">
        <v>2553</v>
      </c>
      <c r="E117" s="114"/>
      <c r="F117" s="114"/>
      <c r="G117" s="114"/>
      <c r="H117" s="114"/>
      <c r="I117" s="114"/>
      <c r="J117" s="115">
        <f>J232</f>
        <v>0</v>
      </c>
      <c r="L117" s="112"/>
    </row>
    <row r="118" spans="2:12" s="9" customFormat="1" ht="19.899999999999999" customHeight="1">
      <c r="B118" s="112"/>
      <c r="D118" s="113" t="s">
        <v>2554</v>
      </c>
      <c r="E118" s="114"/>
      <c r="F118" s="114"/>
      <c r="G118" s="114"/>
      <c r="H118" s="114"/>
      <c r="I118" s="114"/>
      <c r="J118" s="115">
        <f>J234</f>
        <v>0</v>
      </c>
      <c r="L118" s="112"/>
    </row>
    <row r="119" spans="2:12" s="9" customFormat="1" ht="19.899999999999999" customHeight="1">
      <c r="B119" s="112"/>
      <c r="D119" s="113" t="s">
        <v>2555</v>
      </c>
      <c r="E119" s="114"/>
      <c r="F119" s="114"/>
      <c r="G119" s="114"/>
      <c r="H119" s="114"/>
      <c r="I119" s="114"/>
      <c r="J119" s="115">
        <f>J236</f>
        <v>0</v>
      </c>
      <c r="L119" s="112"/>
    </row>
    <row r="120" spans="2:12" s="9" customFormat="1" ht="19.899999999999999" customHeight="1">
      <c r="B120" s="112"/>
      <c r="D120" s="113" t="s">
        <v>2556</v>
      </c>
      <c r="E120" s="114"/>
      <c r="F120" s="114"/>
      <c r="G120" s="114"/>
      <c r="H120" s="114"/>
      <c r="I120" s="114"/>
      <c r="J120" s="115">
        <f>J238</f>
        <v>0</v>
      </c>
      <c r="L120" s="112"/>
    </row>
    <row r="121" spans="2:12" s="8" customFormat="1" ht="24.95" customHeight="1">
      <c r="B121" s="108"/>
      <c r="D121" s="109" t="s">
        <v>2557</v>
      </c>
      <c r="E121" s="110"/>
      <c r="F121" s="110"/>
      <c r="G121" s="110"/>
      <c r="H121" s="110"/>
      <c r="I121" s="110"/>
      <c r="J121" s="111">
        <f>J240</f>
        <v>0</v>
      </c>
      <c r="L121" s="108"/>
    </row>
    <row r="122" spans="2:12" s="9" customFormat="1" ht="19.899999999999999" customHeight="1">
      <c r="B122" s="112"/>
      <c r="D122" s="113" t="s">
        <v>2558</v>
      </c>
      <c r="E122" s="114"/>
      <c r="F122" s="114"/>
      <c r="G122" s="114"/>
      <c r="H122" s="114"/>
      <c r="I122" s="114"/>
      <c r="J122" s="115">
        <f>J241</f>
        <v>0</v>
      </c>
      <c r="L122" s="112"/>
    </row>
    <row r="123" spans="2:12" s="9" customFormat="1" ht="19.899999999999999" customHeight="1">
      <c r="B123" s="112"/>
      <c r="D123" s="113" t="s">
        <v>2559</v>
      </c>
      <c r="E123" s="114"/>
      <c r="F123" s="114"/>
      <c r="G123" s="114"/>
      <c r="H123" s="114"/>
      <c r="I123" s="114"/>
      <c r="J123" s="115">
        <f>J242</f>
        <v>0</v>
      </c>
      <c r="L123" s="112"/>
    </row>
    <row r="124" spans="2:12" s="9" customFormat="1" ht="19.899999999999999" customHeight="1">
      <c r="B124" s="112"/>
      <c r="D124" s="113" t="s">
        <v>2560</v>
      </c>
      <c r="E124" s="114"/>
      <c r="F124" s="114"/>
      <c r="G124" s="114"/>
      <c r="H124" s="114"/>
      <c r="I124" s="114"/>
      <c r="J124" s="115">
        <f>J244</f>
        <v>0</v>
      </c>
      <c r="L124" s="112"/>
    </row>
    <row r="125" spans="2:12" s="9" customFormat="1" ht="19.899999999999999" customHeight="1">
      <c r="B125" s="112"/>
      <c r="D125" s="113" t="s">
        <v>2561</v>
      </c>
      <c r="E125" s="114"/>
      <c r="F125" s="114"/>
      <c r="G125" s="114"/>
      <c r="H125" s="114"/>
      <c r="I125" s="114"/>
      <c r="J125" s="115">
        <f>J252</f>
        <v>0</v>
      </c>
      <c r="L125" s="112"/>
    </row>
    <row r="126" spans="2:12" s="9" customFormat="1" ht="19.899999999999999" customHeight="1">
      <c r="B126" s="112"/>
      <c r="D126" s="113" t="s">
        <v>2562</v>
      </c>
      <c r="E126" s="114"/>
      <c r="F126" s="114"/>
      <c r="G126" s="114"/>
      <c r="H126" s="114"/>
      <c r="I126" s="114"/>
      <c r="J126" s="115">
        <f>J271</f>
        <v>0</v>
      </c>
      <c r="L126" s="112"/>
    </row>
    <row r="127" spans="2:12" s="9" customFormat="1" ht="19.899999999999999" customHeight="1">
      <c r="B127" s="112"/>
      <c r="D127" s="113" t="s">
        <v>2553</v>
      </c>
      <c r="E127" s="114"/>
      <c r="F127" s="114"/>
      <c r="G127" s="114"/>
      <c r="H127" s="114"/>
      <c r="I127" s="114"/>
      <c r="J127" s="115">
        <f>J273</f>
        <v>0</v>
      </c>
      <c r="L127" s="112"/>
    </row>
    <row r="128" spans="2:12" s="9" customFormat="1" ht="19.899999999999999" customHeight="1">
      <c r="B128" s="112"/>
      <c r="D128" s="113" t="s">
        <v>2554</v>
      </c>
      <c r="E128" s="114"/>
      <c r="F128" s="114"/>
      <c r="G128" s="114"/>
      <c r="H128" s="114"/>
      <c r="I128" s="114"/>
      <c r="J128" s="115">
        <f>J275</f>
        <v>0</v>
      </c>
      <c r="L128" s="112"/>
    </row>
    <row r="129" spans="2:12" s="9" customFormat="1" ht="19.899999999999999" customHeight="1">
      <c r="B129" s="112"/>
      <c r="D129" s="113" t="s">
        <v>2555</v>
      </c>
      <c r="E129" s="114"/>
      <c r="F129" s="114"/>
      <c r="G129" s="114"/>
      <c r="H129" s="114"/>
      <c r="I129" s="114"/>
      <c r="J129" s="115">
        <f>J277</f>
        <v>0</v>
      </c>
      <c r="L129" s="112"/>
    </row>
    <row r="130" spans="2:12" s="9" customFormat="1" ht="19.899999999999999" customHeight="1">
      <c r="B130" s="112"/>
      <c r="D130" s="113" t="s">
        <v>2556</v>
      </c>
      <c r="E130" s="114"/>
      <c r="F130" s="114"/>
      <c r="G130" s="114"/>
      <c r="H130" s="114"/>
      <c r="I130" s="114"/>
      <c r="J130" s="115">
        <f>J279</f>
        <v>0</v>
      </c>
      <c r="L130" s="112"/>
    </row>
    <row r="131" spans="2:12" s="8" customFormat="1" ht="24.95" customHeight="1">
      <c r="B131" s="108"/>
      <c r="D131" s="109" t="s">
        <v>2563</v>
      </c>
      <c r="E131" s="110"/>
      <c r="F131" s="110"/>
      <c r="G131" s="110"/>
      <c r="H131" s="110"/>
      <c r="I131" s="110"/>
      <c r="J131" s="111">
        <f>J281</f>
        <v>0</v>
      </c>
      <c r="L131" s="108"/>
    </row>
    <row r="132" spans="2:12" s="9" customFormat="1" ht="19.899999999999999" customHeight="1">
      <c r="B132" s="112"/>
      <c r="D132" s="113" t="s">
        <v>2564</v>
      </c>
      <c r="E132" s="114"/>
      <c r="F132" s="114"/>
      <c r="G132" s="114"/>
      <c r="H132" s="114"/>
      <c r="I132" s="114"/>
      <c r="J132" s="115">
        <f>J282</f>
        <v>0</v>
      </c>
      <c r="L132" s="112"/>
    </row>
    <row r="133" spans="2:12" s="9" customFormat="1" ht="19.899999999999999" customHeight="1">
      <c r="B133" s="112"/>
      <c r="D133" s="113" t="s">
        <v>2565</v>
      </c>
      <c r="E133" s="114"/>
      <c r="F133" s="114"/>
      <c r="G133" s="114"/>
      <c r="H133" s="114"/>
      <c r="I133" s="114"/>
      <c r="J133" s="115">
        <f>J286</f>
        <v>0</v>
      </c>
      <c r="L133" s="112"/>
    </row>
    <row r="134" spans="2:12" s="8" customFormat="1" ht="24.95" customHeight="1">
      <c r="B134" s="108"/>
      <c r="D134" s="109" t="s">
        <v>2566</v>
      </c>
      <c r="E134" s="110"/>
      <c r="F134" s="110"/>
      <c r="G134" s="110"/>
      <c r="H134" s="110"/>
      <c r="I134" s="110"/>
      <c r="J134" s="111">
        <f>J288</f>
        <v>0</v>
      </c>
      <c r="L134" s="108"/>
    </row>
    <row r="135" spans="2:12" s="9" customFormat="1" ht="19.899999999999999" customHeight="1">
      <c r="B135" s="112"/>
      <c r="D135" s="113" t="s">
        <v>2567</v>
      </c>
      <c r="E135" s="114"/>
      <c r="F135" s="114"/>
      <c r="G135" s="114"/>
      <c r="H135" s="114"/>
      <c r="I135" s="114"/>
      <c r="J135" s="115">
        <f>J289</f>
        <v>0</v>
      </c>
      <c r="L135" s="112"/>
    </row>
    <row r="136" spans="2:12" s="9" customFormat="1" ht="19.899999999999999" customHeight="1">
      <c r="B136" s="112"/>
      <c r="D136" s="113" t="s">
        <v>2568</v>
      </c>
      <c r="E136" s="114"/>
      <c r="F136" s="114"/>
      <c r="G136" s="114"/>
      <c r="H136" s="114"/>
      <c r="I136" s="114"/>
      <c r="J136" s="115">
        <f>J290</f>
        <v>0</v>
      </c>
      <c r="L136" s="112"/>
    </row>
    <row r="137" spans="2:12" s="9" customFormat="1" ht="19.899999999999999" customHeight="1">
      <c r="B137" s="112"/>
      <c r="D137" s="113" t="s">
        <v>2569</v>
      </c>
      <c r="E137" s="114"/>
      <c r="F137" s="114"/>
      <c r="G137" s="114"/>
      <c r="H137" s="114"/>
      <c r="I137" s="114"/>
      <c r="J137" s="115">
        <f>J291</f>
        <v>0</v>
      </c>
      <c r="L137" s="112"/>
    </row>
    <row r="138" spans="2:12" s="8" customFormat="1" ht="24.95" customHeight="1">
      <c r="B138" s="108"/>
      <c r="D138" s="109" t="s">
        <v>2570</v>
      </c>
      <c r="E138" s="110"/>
      <c r="F138" s="110"/>
      <c r="G138" s="110"/>
      <c r="H138" s="110"/>
      <c r="I138" s="110"/>
      <c r="J138" s="111">
        <f>J295</f>
        <v>0</v>
      </c>
      <c r="L138" s="108"/>
    </row>
    <row r="139" spans="2:12" s="1" customFormat="1" ht="21.75" customHeight="1">
      <c r="B139" s="32"/>
      <c r="L139" s="32"/>
    </row>
    <row r="140" spans="2:12" s="1" customFormat="1" ht="6.95" customHeight="1">
      <c r="B140" s="44"/>
      <c r="C140" s="45"/>
      <c r="D140" s="45"/>
      <c r="E140" s="45"/>
      <c r="F140" s="45"/>
      <c r="G140" s="45"/>
      <c r="H140" s="45"/>
      <c r="I140" s="45"/>
      <c r="J140" s="45"/>
      <c r="K140" s="45"/>
      <c r="L140" s="32"/>
    </row>
    <row r="144" spans="2:12" s="1" customFormat="1" ht="6.95" customHeight="1">
      <c r="B144" s="46"/>
      <c r="C144" s="47"/>
      <c r="D144" s="47"/>
      <c r="E144" s="47"/>
      <c r="F144" s="47"/>
      <c r="G144" s="47"/>
      <c r="H144" s="47"/>
      <c r="I144" s="47"/>
      <c r="J144" s="47"/>
      <c r="K144" s="47"/>
      <c r="L144" s="32"/>
    </row>
    <row r="145" spans="2:12" s="1" customFormat="1" ht="24.95" customHeight="1">
      <c r="B145" s="32"/>
      <c r="C145" s="21" t="s">
        <v>249</v>
      </c>
      <c r="L145" s="32"/>
    </row>
    <row r="146" spans="2:12" s="1" customFormat="1" ht="6.95" customHeight="1">
      <c r="B146" s="32"/>
      <c r="L146" s="32"/>
    </row>
    <row r="147" spans="2:12" s="1" customFormat="1" ht="12" customHeight="1">
      <c r="B147" s="32"/>
      <c r="C147" s="27" t="s">
        <v>16</v>
      </c>
      <c r="L147" s="32"/>
    </row>
    <row r="148" spans="2:12" s="1" customFormat="1" ht="16.5" customHeight="1">
      <c r="B148" s="32"/>
      <c r="E148" s="248" t="str">
        <f>E7</f>
        <v>Transformace domova Černovice – Lidmaň V. – Černovice</v>
      </c>
      <c r="F148" s="249"/>
      <c r="G148" s="249"/>
      <c r="H148" s="249"/>
      <c r="L148" s="32"/>
    </row>
    <row r="149" spans="2:12" ht="12" customHeight="1">
      <c r="B149" s="20"/>
      <c r="C149" s="27" t="s">
        <v>213</v>
      </c>
      <c r="L149" s="20"/>
    </row>
    <row r="150" spans="2:12" ht="16.5" customHeight="1">
      <c r="B150" s="20"/>
      <c r="E150" s="248" t="s">
        <v>3089</v>
      </c>
      <c r="F150" s="208"/>
      <c r="G150" s="208"/>
      <c r="H150" s="208"/>
      <c r="L150" s="20"/>
    </row>
    <row r="151" spans="2:12" ht="12" customHeight="1">
      <c r="B151" s="20"/>
      <c r="C151" s="27" t="s">
        <v>215</v>
      </c>
      <c r="L151" s="20"/>
    </row>
    <row r="152" spans="2:12" s="1" customFormat="1" ht="16.5" customHeight="1">
      <c r="B152" s="32"/>
      <c r="E152" s="243" t="s">
        <v>1908</v>
      </c>
      <c r="F152" s="250"/>
      <c r="G152" s="250"/>
      <c r="H152" s="250"/>
      <c r="L152" s="32"/>
    </row>
    <row r="153" spans="2:12" s="1" customFormat="1" ht="12" customHeight="1">
      <c r="B153" s="32"/>
      <c r="C153" s="27" t="s">
        <v>1909</v>
      </c>
      <c r="L153" s="32"/>
    </row>
    <row r="154" spans="2:12" s="1" customFormat="1" ht="16.5" customHeight="1">
      <c r="B154" s="32"/>
      <c r="E154" s="230" t="str">
        <f>E13</f>
        <v xml:space="preserve">SO 02.D.1.2.C - VZDUCHOTECHNIKA </v>
      </c>
      <c r="F154" s="250"/>
      <c r="G154" s="250"/>
      <c r="H154" s="250"/>
      <c r="L154" s="32"/>
    </row>
    <row r="155" spans="2:12" s="1" customFormat="1" ht="6.95" customHeight="1">
      <c r="B155" s="32"/>
      <c r="L155" s="32"/>
    </row>
    <row r="156" spans="2:12" s="1" customFormat="1" ht="12" customHeight="1">
      <c r="B156" s="32"/>
      <c r="C156" s="27" t="s">
        <v>20</v>
      </c>
      <c r="F156" s="25" t="str">
        <f>F16</f>
        <v xml:space="preserve"> </v>
      </c>
      <c r="I156" s="27" t="s">
        <v>22</v>
      </c>
      <c r="J156" s="52" t="str">
        <f>IF(J16="","",J16)</f>
        <v>10. 12. 2025</v>
      </c>
      <c r="L156" s="32"/>
    </row>
    <row r="157" spans="2:12" s="1" customFormat="1" ht="6.95" customHeight="1">
      <c r="B157" s="32"/>
      <c r="L157" s="32"/>
    </row>
    <row r="158" spans="2:12" s="1" customFormat="1" ht="25.7" customHeight="1">
      <c r="B158" s="32"/>
      <c r="C158" s="27" t="s">
        <v>24</v>
      </c>
      <c r="F158" s="25" t="str">
        <f>E19</f>
        <v>Kraj Vysočina</v>
      </c>
      <c r="I158" s="27" t="s">
        <v>30</v>
      </c>
      <c r="J158" s="30" t="str">
        <f>E25</f>
        <v>ARPIK OSTRAVA s.r.o.</v>
      </c>
      <c r="L158" s="32"/>
    </row>
    <row r="159" spans="2:12" s="1" customFormat="1" ht="15.2" customHeight="1">
      <c r="B159" s="32"/>
      <c r="C159" s="27" t="s">
        <v>28</v>
      </c>
      <c r="F159" s="25" t="str">
        <f>IF(E22="","",E22)</f>
        <v>Vyplň údaj</v>
      </c>
      <c r="I159" s="27" t="s">
        <v>33</v>
      </c>
      <c r="J159" s="30" t="str">
        <f>E28</f>
        <v xml:space="preserve"> </v>
      </c>
      <c r="L159" s="32"/>
    </row>
    <row r="160" spans="2:12" s="1" customFormat="1" ht="10.35" customHeight="1">
      <c r="B160" s="32"/>
      <c r="L160" s="32"/>
    </row>
    <row r="161" spans="2:65" s="10" customFormat="1" ht="29.25" customHeight="1">
      <c r="B161" s="116"/>
      <c r="C161" s="117" t="s">
        <v>250</v>
      </c>
      <c r="D161" s="118" t="s">
        <v>61</v>
      </c>
      <c r="E161" s="118" t="s">
        <v>57</v>
      </c>
      <c r="F161" s="118" t="s">
        <v>58</v>
      </c>
      <c r="G161" s="118" t="s">
        <v>251</v>
      </c>
      <c r="H161" s="118" t="s">
        <v>252</v>
      </c>
      <c r="I161" s="118" t="s">
        <v>253</v>
      </c>
      <c r="J161" s="118" t="s">
        <v>219</v>
      </c>
      <c r="K161" s="119" t="s">
        <v>254</v>
      </c>
      <c r="L161" s="116"/>
      <c r="M161" s="59" t="s">
        <v>1</v>
      </c>
      <c r="N161" s="60" t="s">
        <v>40</v>
      </c>
      <c r="O161" s="60" t="s">
        <v>255</v>
      </c>
      <c r="P161" s="60" t="s">
        <v>256</v>
      </c>
      <c r="Q161" s="60" t="s">
        <v>257</v>
      </c>
      <c r="R161" s="60" t="s">
        <v>258</v>
      </c>
      <c r="S161" s="60" t="s">
        <v>259</v>
      </c>
      <c r="T161" s="61" t="s">
        <v>260</v>
      </c>
    </row>
    <row r="162" spans="2:65" s="1" customFormat="1" ht="22.9" customHeight="1">
      <c r="B162" s="32"/>
      <c r="C162" s="64" t="s">
        <v>261</v>
      </c>
      <c r="J162" s="120">
        <f>BK162</f>
        <v>0</v>
      </c>
      <c r="L162" s="32"/>
      <c r="M162" s="62"/>
      <c r="N162" s="53"/>
      <c r="O162" s="53"/>
      <c r="P162" s="121">
        <f>P163+P240+P281+P288+P295</f>
        <v>0</v>
      </c>
      <c r="Q162" s="53"/>
      <c r="R162" s="121">
        <f>R163+R240+R281+R288+R295</f>
        <v>0</v>
      </c>
      <c r="S162" s="53"/>
      <c r="T162" s="122">
        <f>T163+T240+T281+T288+T295</f>
        <v>0</v>
      </c>
      <c r="AT162" s="17" t="s">
        <v>75</v>
      </c>
      <c r="AU162" s="17" t="s">
        <v>221</v>
      </c>
      <c r="BK162" s="123">
        <f>BK163+BK240+BK281+BK288+BK295</f>
        <v>0</v>
      </c>
    </row>
    <row r="163" spans="2:65" s="11" customFormat="1" ht="25.9" customHeight="1">
      <c r="B163" s="124"/>
      <c r="D163" s="125" t="s">
        <v>75</v>
      </c>
      <c r="E163" s="126" t="s">
        <v>2571</v>
      </c>
      <c r="F163" s="126" t="s">
        <v>2572</v>
      </c>
      <c r="I163" s="127"/>
      <c r="J163" s="128">
        <f>BK163</f>
        <v>0</v>
      </c>
      <c r="L163" s="124"/>
      <c r="M163" s="129"/>
      <c r="P163" s="130">
        <f>P164+P171+P173+P175+P178+P180+P183+P198+P202+P204+P210+P214+P218+P223+P230+P232+P234+P236+P238</f>
        <v>0</v>
      </c>
      <c r="R163" s="130">
        <f>R164+R171+R173+R175+R178+R180+R183+R198+R202+R204+R210+R214+R218+R223+R230+R232+R234+R236+R238</f>
        <v>0</v>
      </c>
      <c r="T163" s="131">
        <f>T164+T171+T173+T175+T178+T180+T183+T198+T202+T204+T210+T214+T218+T223+T230+T232+T234+T236+T238</f>
        <v>0</v>
      </c>
      <c r="AR163" s="125" t="s">
        <v>83</v>
      </c>
      <c r="AT163" s="132" t="s">
        <v>75</v>
      </c>
      <c r="AU163" s="132" t="s">
        <v>76</v>
      </c>
      <c r="AY163" s="125" t="s">
        <v>264</v>
      </c>
      <c r="BK163" s="133">
        <f>BK164+BK171+BK173+BK175+BK178+BK180+BK183+BK198+BK202+BK204+BK210+BK214+BK218+BK223+BK230+BK232+BK234+BK236+BK238</f>
        <v>0</v>
      </c>
    </row>
    <row r="164" spans="2:65" s="11" customFormat="1" ht="22.9" customHeight="1">
      <c r="B164" s="124"/>
      <c r="D164" s="125" t="s">
        <v>75</v>
      </c>
      <c r="E164" s="134" t="s">
        <v>2573</v>
      </c>
      <c r="F164" s="134" t="s">
        <v>2574</v>
      </c>
      <c r="I164" s="127"/>
      <c r="J164" s="135">
        <f>BK164</f>
        <v>0</v>
      </c>
      <c r="L164" s="124"/>
      <c r="M164" s="129"/>
      <c r="P164" s="130">
        <f>SUM(P165:P170)</f>
        <v>0</v>
      </c>
      <c r="R164" s="130">
        <f>SUM(R165:R170)</f>
        <v>0</v>
      </c>
      <c r="T164" s="131">
        <f>SUM(T165:T170)</f>
        <v>0</v>
      </c>
      <c r="AR164" s="125" t="s">
        <v>83</v>
      </c>
      <c r="AT164" s="132" t="s">
        <v>75</v>
      </c>
      <c r="AU164" s="132" t="s">
        <v>83</v>
      </c>
      <c r="AY164" s="125" t="s">
        <v>264</v>
      </c>
      <c r="BK164" s="133">
        <f>SUM(BK165:BK170)</f>
        <v>0</v>
      </c>
    </row>
    <row r="165" spans="2:65" s="1" customFormat="1" ht="16.5" customHeight="1">
      <c r="B165" s="136"/>
      <c r="C165" s="137" t="s">
        <v>83</v>
      </c>
      <c r="D165" s="137" t="s">
        <v>266</v>
      </c>
      <c r="E165" s="138" t="s">
        <v>2575</v>
      </c>
      <c r="F165" s="139" t="s">
        <v>2576</v>
      </c>
      <c r="G165" s="140" t="s">
        <v>1468</v>
      </c>
      <c r="H165" s="141">
        <v>1</v>
      </c>
      <c r="I165" s="142"/>
      <c r="J165" s="143">
        <f>ROUND(I165*H165,2)</f>
        <v>0</v>
      </c>
      <c r="K165" s="139" t="s">
        <v>313</v>
      </c>
      <c r="L165" s="32"/>
      <c r="M165" s="144" t="s">
        <v>1</v>
      </c>
      <c r="N165" s="145" t="s">
        <v>42</v>
      </c>
      <c r="P165" s="146">
        <f>O165*H165</f>
        <v>0</v>
      </c>
      <c r="Q165" s="146">
        <v>0</v>
      </c>
      <c r="R165" s="146">
        <f>Q165*H165</f>
        <v>0</v>
      </c>
      <c r="S165" s="146">
        <v>0</v>
      </c>
      <c r="T165" s="147">
        <f>S165*H165</f>
        <v>0</v>
      </c>
      <c r="AR165" s="148" t="s">
        <v>271</v>
      </c>
      <c r="AT165" s="148" t="s">
        <v>266</v>
      </c>
      <c r="AU165" s="148" t="s">
        <v>89</v>
      </c>
      <c r="AY165" s="17" t="s">
        <v>264</v>
      </c>
      <c r="BE165" s="149">
        <f>IF(N165="základní",J165,0)</f>
        <v>0</v>
      </c>
      <c r="BF165" s="149">
        <f>IF(N165="snížená",J165,0)</f>
        <v>0</v>
      </c>
      <c r="BG165" s="149">
        <f>IF(N165="zákl. přenesená",J165,0)</f>
        <v>0</v>
      </c>
      <c r="BH165" s="149">
        <f>IF(N165="sníž. přenesená",J165,0)</f>
        <v>0</v>
      </c>
      <c r="BI165" s="149">
        <f>IF(N165="nulová",J165,0)</f>
        <v>0</v>
      </c>
      <c r="BJ165" s="17" t="s">
        <v>89</v>
      </c>
      <c r="BK165" s="149">
        <f>ROUND(I165*H165,2)</f>
        <v>0</v>
      </c>
      <c r="BL165" s="17" t="s">
        <v>271</v>
      </c>
      <c r="BM165" s="148" t="s">
        <v>89</v>
      </c>
    </row>
    <row r="166" spans="2:65" s="1" customFormat="1" ht="39">
      <c r="B166" s="32"/>
      <c r="D166" s="154" t="s">
        <v>275</v>
      </c>
      <c r="F166" s="155" t="s">
        <v>2577</v>
      </c>
      <c r="I166" s="152"/>
      <c r="L166" s="32"/>
      <c r="M166" s="153"/>
      <c r="T166" s="56"/>
      <c r="AT166" s="17" t="s">
        <v>275</v>
      </c>
      <c r="AU166" s="17" t="s">
        <v>89</v>
      </c>
    </row>
    <row r="167" spans="2:65" s="1" customFormat="1" ht="16.5" customHeight="1">
      <c r="B167" s="136"/>
      <c r="C167" s="137" t="s">
        <v>89</v>
      </c>
      <c r="D167" s="137" t="s">
        <v>266</v>
      </c>
      <c r="E167" s="138" t="s">
        <v>2578</v>
      </c>
      <c r="F167" s="139" t="s">
        <v>2579</v>
      </c>
      <c r="G167" s="140" t="s">
        <v>1468</v>
      </c>
      <c r="H167" s="141">
        <v>2</v>
      </c>
      <c r="I167" s="142"/>
      <c r="J167" s="143">
        <f>ROUND(I167*H167,2)</f>
        <v>0</v>
      </c>
      <c r="K167" s="139" t="s">
        <v>313</v>
      </c>
      <c r="L167" s="32"/>
      <c r="M167" s="144" t="s">
        <v>1</v>
      </c>
      <c r="N167" s="145" t="s">
        <v>42</v>
      </c>
      <c r="P167" s="146">
        <f>O167*H167</f>
        <v>0</v>
      </c>
      <c r="Q167" s="146">
        <v>0</v>
      </c>
      <c r="R167" s="146">
        <f>Q167*H167</f>
        <v>0</v>
      </c>
      <c r="S167" s="146">
        <v>0</v>
      </c>
      <c r="T167" s="147">
        <f>S167*H167</f>
        <v>0</v>
      </c>
      <c r="AR167" s="148" t="s">
        <v>271</v>
      </c>
      <c r="AT167" s="148" t="s">
        <v>266</v>
      </c>
      <c r="AU167" s="148" t="s">
        <v>89</v>
      </c>
      <c r="AY167" s="17" t="s">
        <v>264</v>
      </c>
      <c r="BE167" s="149">
        <f>IF(N167="základní",J167,0)</f>
        <v>0</v>
      </c>
      <c r="BF167" s="149">
        <f>IF(N167="snížená",J167,0)</f>
        <v>0</v>
      </c>
      <c r="BG167" s="149">
        <f>IF(N167="zákl. přenesená",J167,0)</f>
        <v>0</v>
      </c>
      <c r="BH167" s="149">
        <f>IF(N167="sníž. přenesená",J167,0)</f>
        <v>0</v>
      </c>
      <c r="BI167" s="149">
        <f>IF(N167="nulová",J167,0)</f>
        <v>0</v>
      </c>
      <c r="BJ167" s="17" t="s">
        <v>89</v>
      </c>
      <c r="BK167" s="149">
        <f>ROUND(I167*H167,2)</f>
        <v>0</v>
      </c>
      <c r="BL167" s="17" t="s">
        <v>271</v>
      </c>
      <c r="BM167" s="148" t="s">
        <v>271</v>
      </c>
    </row>
    <row r="168" spans="2:65" s="1" customFormat="1" ht="16.5" customHeight="1">
      <c r="B168" s="136"/>
      <c r="C168" s="137" t="s">
        <v>96</v>
      </c>
      <c r="D168" s="137" t="s">
        <v>266</v>
      </c>
      <c r="E168" s="138" t="s">
        <v>2580</v>
      </c>
      <c r="F168" s="139" t="s">
        <v>2581</v>
      </c>
      <c r="G168" s="140" t="s">
        <v>1468</v>
      </c>
      <c r="H168" s="141">
        <v>1</v>
      </c>
      <c r="I168" s="142"/>
      <c r="J168" s="143">
        <f>ROUND(I168*H168,2)</f>
        <v>0</v>
      </c>
      <c r="K168" s="139" t="s">
        <v>313</v>
      </c>
      <c r="L168" s="32"/>
      <c r="M168" s="144" t="s">
        <v>1</v>
      </c>
      <c r="N168" s="145" t="s">
        <v>42</v>
      </c>
      <c r="P168" s="146">
        <f>O168*H168</f>
        <v>0</v>
      </c>
      <c r="Q168" s="146">
        <v>0</v>
      </c>
      <c r="R168" s="146">
        <f>Q168*H168</f>
        <v>0</v>
      </c>
      <c r="S168" s="146">
        <v>0</v>
      </c>
      <c r="T168" s="147">
        <f>S168*H168</f>
        <v>0</v>
      </c>
      <c r="AR168" s="148" t="s">
        <v>271</v>
      </c>
      <c r="AT168" s="148" t="s">
        <v>266</v>
      </c>
      <c r="AU168" s="148" t="s">
        <v>89</v>
      </c>
      <c r="AY168" s="17" t="s">
        <v>264</v>
      </c>
      <c r="BE168" s="149">
        <f>IF(N168="základní",J168,0)</f>
        <v>0</v>
      </c>
      <c r="BF168" s="149">
        <f>IF(N168="snížená",J168,0)</f>
        <v>0</v>
      </c>
      <c r="BG168" s="149">
        <f>IF(N168="zákl. přenesená",J168,0)</f>
        <v>0</v>
      </c>
      <c r="BH168" s="149">
        <f>IF(N168="sníž. přenesená",J168,0)</f>
        <v>0</v>
      </c>
      <c r="BI168" s="149">
        <f>IF(N168="nulová",J168,0)</f>
        <v>0</v>
      </c>
      <c r="BJ168" s="17" t="s">
        <v>89</v>
      </c>
      <c r="BK168" s="149">
        <f>ROUND(I168*H168,2)</f>
        <v>0</v>
      </c>
      <c r="BL168" s="17" t="s">
        <v>271</v>
      </c>
      <c r="BM168" s="148" t="s">
        <v>303</v>
      </c>
    </row>
    <row r="169" spans="2:65" s="1" customFormat="1" ht="16.5" customHeight="1">
      <c r="B169" s="136"/>
      <c r="C169" s="137" t="s">
        <v>271</v>
      </c>
      <c r="D169" s="137" t="s">
        <v>266</v>
      </c>
      <c r="E169" s="138" t="s">
        <v>2582</v>
      </c>
      <c r="F169" s="139" t="s">
        <v>2583</v>
      </c>
      <c r="G169" s="140" t="s">
        <v>1468</v>
      </c>
      <c r="H169" s="141">
        <v>4</v>
      </c>
      <c r="I169" s="142"/>
      <c r="J169" s="143">
        <f>ROUND(I169*H169,2)</f>
        <v>0</v>
      </c>
      <c r="K169" s="139" t="s">
        <v>313</v>
      </c>
      <c r="L169" s="32"/>
      <c r="M169" s="144" t="s">
        <v>1</v>
      </c>
      <c r="N169" s="145" t="s">
        <v>42</v>
      </c>
      <c r="P169" s="146">
        <f>O169*H169</f>
        <v>0</v>
      </c>
      <c r="Q169" s="146">
        <v>0</v>
      </c>
      <c r="R169" s="146">
        <f>Q169*H169</f>
        <v>0</v>
      </c>
      <c r="S169" s="146">
        <v>0</v>
      </c>
      <c r="T169" s="147">
        <f>S169*H169</f>
        <v>0</v>
      </c>
      <c r="AR169" s="148" t="s">
        <v>271</v>
      </c>
      <c r="AT169" s="148" t="s">
        <v>266</v>
      </c>
      <c r="AU169" s="148" t="s">
        <v>89</v>
      </c>
      <c r="AY169" s="17" t="s">
        <v>264</v>
      </c>
      <c r="BE169" s="149">
        <f>IF(N169="základní",J169,0)</f>
        <v>0</v>
      </c>
      <c r="BF169" s="149">
        <f>IF(N169="snížená",J169,0)</f>
        <v>0</v>
      </c>
      <c r="BG169" s="149">
        <f>IF(N169="zákl. přenesená",J169,0)</f>
        <v>0</v>
      </c>
      <c r="BH169" s="149">
        <f>IF(N169="sníž. přenesená",J169,0)</f>
        <v>0</v>
      </c>
      <c r="BI169" s="149">
        <f>IF(N169="nulová",J169,0)</f>
        <v>0</v>
      </c>
      <c r="BJ169" s="17" t="s">
        <v>89</v>
      </c>
      <c r="BK169" s="149">
        <f>ROUND(I169*H169,2)</f>
        <v>0</v>
      </c>
      <c r="BL169" s="17" t="s">
        <v>271</v>
      </c>
      <c r="BM169" s="148" t="s">
        <v>314</v>
      </c>
    </row>
    <row r="170" spans="2:65" s="1" customFormat="1" ht="16.5" customHeight="1">
      <c r="B170" s="136"/>
      <c r="C170" s="137" t="s">
        <v>297</v>
      </c>
      <c r="D170" s="137" t="s">
        <v>266</v>
      </c>
      <c r="E170" s="138" t="s">
        <v>2584</v>
      </c>
      <c r="F170" s="139" t="s">
        <v>2585</v>
      </c>
      <c r="G170" s="140" t="s">
        <v>1468</v>
      </c>
      <c r="H170" s="141">
        <v>1</v>
      </c>
      <c r="I170" s="142"/>
      <c r="J170" s="143">
        <f>ROUND(I170*H170,2)</f>
        <v>0</v>
      </c>
      <c r="K170" s="139" t="s">
        <v>313</v>
      </c>
      <c r="L170" s="32"/>
      <c r="M170" s="144" t="s">
        <v>1</v>
      </c>
      <c r="N170" s="145" t="s">
        <v>42</v>
      </c>
      <c r="P170" s="146">
        <f>O170*H170</f>
        <v>0</v>
      </c>
      <c r="Q170" s="146">
        <v>0</v>
      </c>
      <c r="R170" s="146">
        <f>Q170*H170</f>
        <v>0</v>
      </c>
      <c r="S170" s="146">
        <v>0</v>
      </c>
      <c r="T170" s="147">
        <f>S170*H170</f>
        <v>0</v>
      </c>
      <c r="AR170" s="148" t="s">
        <v>271</v>
      </c>
      <c r="AT170" s="148" t="s">
        <v>266</v>
      </c>
      <c r="AU170" s="148" t="s">
        <v>89</v>
      </c>
      <c r="AY170" s="17" t="s">
        <v>264</v>
      </c>
      <c r="BE170" s="149">
        <f>IF(N170="základní",J170,0)</f>
        <v>0</v>
      </c>
      <c r="BF170" s="149">
        <f>IF(N170="snížená",J170,0)</f>
        <v>0</v>
      </c>
      <c r="BG170" s="149">
        <f>IF(N170="zákl. přenesená",J170,0)</f>
        <v>0</v>
      </c>
      <c r="BH170" s="149">
        <f>IF(N170="sníž. přenesená",J170,0)</f>
        <v>0</v>
      </c>
      <c r="BI170" s="149">
        <f>IF(N170="nulová",J170,0)</f>
        <v>0</v>
      </c>
      <c r="BJ170" s="17" t="s">
        <v>89</v>
      </c>
      <c r="BK170" s="149">
        <f>ROUND(I170*H170,2)</f>
        <v>0</v>
      </c>
      <c r="BL170" s="17" t="s">
        <v>271</v>
      </c>
      <c r="BM170" s="148" t="s">
        <v>328</v>
      </c>
    </row>
    <row r="171" spans="2:65" s="11" customFormat="1" ht="22.9" customHeight="1">
      <c r="B171" s="124"/>
      <c r="D171" s="125" t="s">
        <v>75</v>
      </c>
      <c r="E171" s="134" t="s">
        <v>2586</v>
      </c>
      <c r="F171" s="134" t="s">
        <v>2587</v>
      </c>
      <c r="I171" s="127"/>
      <c r="J171" s="135">
        <f>BK171</f>
        <v>0</v>
      </c>
      <c r="L171" s="124"/>
      <c r="M171" s="129"/>
      <c r="P171" s="130">
        <f>P172</f>
        <v>0</v>
      </c>
      <c r="R171" s="130">
        <f>R172</f>
        <v>0</v>
      </c>
      <c r="T171" s="131">
        <f>T172</f>
        <v>0</v>
      </c>
      <c r="AR171" s="125" t="s">
        <v>83</v>
      </c>
      <c r="AT171" s="132" t="s">
        <v>75</v>
      </c>
      <c r="AU171" s="132" t="s">
        <v>83</v>
      </c>
      <c r="AY171" s="125" t="s">
        <v>264</v>
      </c>
      <c r="BK171" s="133">
        <f>BK172</f>
        <v>0</v>
      </c>
    </row>
    <row r="172" spans="2:65" s="1" customFormat="1" ht="16.5" customHeight="1">
      <c r="B172" s="136"/>
      <c r="C172" s="137" t="s">
        <v>303</v>
      </c>
      <c r="D172" s="137" t="s">
        <v>266</v>
      </c>
      <c r="E172" s="138" t="s">
        <v>2588</v>
      </c>
      <c r="F172" s="139" t="s">
        <v>2589</v>
      </c>
      <c r="G172" s="140" t="s">
        <v>1468</v>
      </c>
      <c r="H172" s="141">
        <v>10</v>
      </c>
      <c r="I172" s="142"/>
      <c r="J172" s="143">
        <f>ROUND(I172*H172,2)</f>
        <v>0</v>
      </c>
      <c r="K172" s="139" t="s">
        <v>313</v>
      </c>
      <c r="L172" s="32"/>
      <c r="M172" s="144" t="s">
        <v>1</v>
      </c>
      <c r="N172" s="145" t="s">
        <v>42</v>
      </c>
      <c r="P172" s="146">
        <f>O172*H172</f>
        <v>0</v>
      </c>
      <c r="Q172" s="146">
        <v>0</v>
      </c>
      <c r="R172" s="146">
        <f>Q172*H172</f>
        <v>0</v>
      </c>
      <c r="S172" s="146">
        <v>0</v>
      </c>
      <c r="T172" s="147">
        <f>S172*H172</f>
        <v>0</v>
      </c>
      <c r="AR172" s="148" t="s">
        <v>271</v>
      </c>
      <c r="AT172" s="148" t="s">
        <v>266</v>
      </c>
      <c r="AU172" s="148" t="s">
        <v>89</v>
      </c>
      <c r="AY172" s="17" t="s">
        <v>264</v>
      </c>
      <c r="BE172" s="149">
        <f>IF(N172="základní",J172,0)</f>
        <v>0</v>
      </c>
      <c r="BF172" s="149">
        <f>IF(N172="snížená",J172,0)</f>
        <v>0</v>
      </c>
      <c r="BG172" s="149">
        <f>IF(N172="zákl. přenesená",J172,0)</f>
        <v>0</v>
      </c>
      <c r="BH172" s="149">
        <f>IF(N172="sníž. přenesená",J172,0)</f>
        <v>0</v>
      </c>
      <c r="BI172" s="149">
        <f>IF(N172="nulová",J172,0)</f>
        <v>0</v>
      </c>
      <c r="BJ172" s="17" t="s">
        <v>89</v>
      </c>
      <c r="BK172" s="149">
        <f>ROUND(I172*H172,2)</f>
        <v>0</v>
      </c>
      <c r="BL172" s="17" t="s">
        <v>271</v>
      </c>
      <c r="BM172" s="148" t="s">
        <v>8</v>
      </c>
    </row>
    <row r="173" spans="2:65" s="11" customFormat="1" ht="22.9" customHeight="1">
      <c r="B173" s="124"/>
      <c r="D173" s="125" t="s">
        <v>75</v>
      </c>
      <c r="E173" s="134" t="s">
        <v>2590</v>
      </c>
      <c r="F173" s="134" t="s">
        <v>2591</v>
      </c>
      <c r="I173" s="127"/>
      <c r="J173" s="135">
        <f>BK173</f>
        <v>0</v>
      </c>
      <c r="L173" s="124"/>
      <c r="M173" s="129"/>
      <c r="P173" s="130">
        <f>P174</f>
        <v>0</v>
      </c>
      <c r="R173" s="130">
        <f>R174</f>
        <v>0</v>
      </c>
      <c r="T173" s="131">
        <f>T174</f>
        <v>0</v>
      </c>
      <c r="AR173" s="125" t="s">
        <v>83</v>
      </c>
      <c r="AT173" s="132" t="s">
        <v>75</v>
      </c>
      <c r="AU173" s="132" t="s">
        <v>83</v>
      </c>
      <c r="AY173" s="125" t="s">
        <v>264</v>
      </c>
      <c r="BK173" s="133">
        <f>BK174</f>
        <v>0</v>
      </c>
    </row>
    <row r="174" spans="2:65" s="1" customFormat="1" ht="16.5" customHeight="1">
      <c r="B174" s="136"/>
      <c r="C174" s="137" t="s">
        <v>309</v>
      </c>
      <c r="D174" s="137" t="s">
        <v>266</v>
      </c>
      <c r="E174" s="138" t="s">
        <v>2592</v>
      </c>
      <c r="F174" s="139" t="s">
        <v>2593</v>
      </c>
      <c r="G174" s="140" t="s">
        <v>1468</v>
      </c>
      <c r="H174" s="141">
        <v>4</v>
      </c>
      <c r="I174" s="142"/>
      <c r="J174" s="143">
        <f>ROUND(I174*H174,2)</f>
        <v>0</v>
      </c>
      <c r="K174" s="139" t="s">
        <v>313</v>
      </c>
      <c r="L174" s="32"/>
      <c r="M174" s="144" t="s">
        <v>1</v>
      </c>
      <c r="N174" s="145" t="s">
        <v>42</v>
      </c>
      <c r="P174" s="146">
        <f>O174*H174</f>
        <v>0</v>
      </c>
      <c r="Q174" s="146">
        <v>0</v>
      </c>
      <c r="R174" s="146">
        <f>Q174*H174</f>
        <v>0</v>
      </c>
      <c r="S174" s="146">
        <v>0</v>
      </c>
      <c r="T174" s="147">
        <f>S174*H174</f>
        <v>0</v>
      </c>
      <c r="AR174" s="148" t="s">
        <v>271</v>
      </c>
      <c r="AT174" s="148" t="s">
        <v>266</v>
      </c>
      <c r="AU174" s="148" t="s">
        <v>89</v>
      </c>
      <c r="AY174" s="17" t="s">
        <v>264</v>
      </c>
      <c r="BE174" s="149">
        <f>IF(N174="základní",J174,0)</f>
        <v>0</v>
      </c>
      <c r="BF174" s="149">
        <f>IF(N174="snížená",J174,0)</f>
        <v>0</v>
      </c>
      <c r="BG174" s="149">
        <f>IF(N174="zákl. přenesená",J174,0)</f>
        <v>0</v>
      </c>
      <c r="BH174" s="149">
        <f>IF(N174="sníž. přenesená",J174,0)</f>
        <v>0</v>
      </c>
      <c r="BI174" s="149">
        <f>IF(N174="nulová",J174,0)</f>
        <v>0</v>
      </c>
      <c r="BJ174" s="17" t="s">
        <v>89</v>
      </c>
      <c r="BK174" s="149">
        <f>ROUND(I174*H174,2)</f>
        <v>0</v>
      </c>
      <c r="BL174" s="17" t="s">
        <v>271</v>
      </c>
      <c r="BM174" s="148" t="s">
        <v>354</v>
      </c>
    </row>
    <row r="175" spans="2:65" s="11" customFormat="1" ht="22.9" customHeight="1">
      <c r="B175" s="124"/>
      <c r="D175" s="125" t="s">
        <v>75</v>
      </c>
      <c r="E175" s="134" t="s">
        <v>2594</v>
      </c>
      <c r="F175" s="134" t="s">
        <v>2595</v>
      </c>
      <c r="I175" s="127"/>
      <c r="J175" s="135">
        <f>BK175</f>
        <v>0</v>
      </c>
      <c r="L175" s="124"/>
      <c r="M175" s="129"/>
      <c r="P175" s="130">
        <f>SUM(P176:P177)</f>
        <v>0</v>
      </c>
      <c r="R175" s="130">
        <f>SUM(R176:R177)</f>
        <v>0</v>
      </c>
      <c r="T175" s="131">
        <f>SUM(T176:T177)</f>
        <v>0</v>
      </c>
      <c r="AR175" s="125" t="s">
        <v>83</v>
      </c>
      <c r="AT175" s="132" t="s">
        <v>75</v>
      </c>
      <c r="AU175" s="132" t="s">
        <v>83</v>
      </c>
      <c r="AY175" s="125" t="s">
        <v>264</v>
      </c>
      <c r="BK175" s="133">
        <f>SUM(BK176:BK177)</f>
        <v>0</v>
      </c>
    </row>
    <row r="176" spans="2:65" s="1" customFormat="1" ht="16.5" customHeight="1">
      <c r="B176" s="136"/>
      <c r="C176" s="137" t="s">
        <v>314</v>
      </c>
      <c r="D176" s="137" t="s">
        <v>266</v>
      </c>
      <c r="E176" s="138" t="s">
        <v>2596</v>
      </c>
      <c r="F176" s="139" t="s">
        <v>2597</v>
      </c>
      <c r="G176" s="140" t="s">
        <v>1468</v>
      </c>
      <c r="H176" s="141">
        <v>2</v>
      </c>
      <c r="I176" s="142"/>
      <c r="J176" s="143">
        <f>ROUND(I176*H176,2)</f>
        <v>0</v>
      </c>
      <c r="K176" s="139" t="s">
        <v>313</v>
      </c>
      <c r="L176" s="32"/>
      <c r="M176" s="144" t="s">
        <v>1</v>
      </c>
      <c r="N176" s="145" t="s">
        <v>42</v>
      </c>
      <c r="P176" s="146">
        <f>O176*H176</f>
        <v>0</v>
      </c>
      <c r="Q176" s="146">
        <v>0</v>
      </c>
      <c r="R176" s="146">
        <f>Q176*H176</f>
        <v>0</v>
      </c>
      <c r="S176" s="146">
        <v>0</v>
      </c>
      <c r="T176" s="147">
        <f>S176*H176</f>
        <v>0</v>
      </c>
      <c r="AR176" s="148" t="s">
        <v>271</v>
      </c>
      <c r="AT176" s="148" t="s">
        <v>266</v>
      </c>
      <c r="AU176" s="148" t="s">
        <v>89</v>
      </c>
      <c r="AY176" s="17" t="s">
        <v>264</v>
      </c>
      <c r="BE176" s="149">
        <f>IF(N176="základní",J176,0)</f>
        <v>0</v>
      </c>
      <c r="BF176" s="149">
        <f>IF(N176="snížená",J176,0)</f>
        <v>0</v>
      </c>
      <c r="BG176" s="149">
        <f>IF(N176="zákl. přenesená",J176,0)</f>
        <v>0</v>
      </c>
      <c r="BH176" s="149">
        <f>IF(N176="sníž. přenesená",J176,0)</f>
        <v>0</v>
      </c>
      <c r="BI176" s="149">
        <f>IF(N176="nulová",J176,0)</f>
        <v>0</v>
      </c>
      <c r="BJ176" s="17" t="s">
        <v>89</v>
      </c>
      <c r="BK176" s="149">
        <f>ROUND(I176*H176,2)</f>
        <v>0</v>
      </c>
      <c r="BL176" s="17" t="s">
        <v>271</v>
      </c>
      <c r="BM176" s="148" t="s">
        <v>366</v>
      </c>
    </row>
    <row r="177" spans="2:65" s="1" customFormat="1" ht="16.5" customHeight="1">
      <c r="B177" s="136"/>
      <c r="C177" s="137" t="s">
        <v>323</v>
      </c>
      <c r="D177" s="137" t="s">
        <v>266</v>
      </c>
      <c r="E177" s="138" t="s">
        <v>2598</v>
      </c>
      <c r="F177" s="139" t="s">
        <v>2599</v>
      </c>
      <c r="G177" s="140" t="s">
        <v>1468</v>
      </c>
      <c r="H177" s="141">
        <v>1</v>
      </c>
      <c r="I177" s="142"/>
      <c r="J177" s="143">
        <f>ROUND(I177*H177,2)</f>
        <v>0</v>
      </c>
      <c r="K177" s="139" t="s">
        <v>313</v>
      </c>
      <c r="L177" s="32"/>
      <c r="M177" s="144" t="s">
        <v>1</v>
      </c>
      <c r="N177" s="145" t="s">
        <v>42</v>
      </c>
      <c r="P177" s="146">
        <f>O177*H177</f>
        <v>0</v>
      </c>
      <c r="Q177" s="146">
        <v>0</v>
      </c>
      <c r="R177" s="146">
        <f>Q177*H177</f>
        <v>0</v>
      </c>
      <c r="S177" s="146">
        <v>0</v>
      </c>
      <c r="T177" s="147">
        <f>S177*H177</f>
        <v>0</v>
      </c>
      <c r="AR177" s="148" t="s">
        <v>271</v>
      </c>
      <c r="AT177" s="148" t="s">
        <v>266</v>
      </c>
      <c r="AU177" s="148" t="s">
        <v>89</v>
      </c>
      <c r="AY177" s="17" t="s">
        <v>264</v>
      </c>
      <c r="BE177" s="149">
        <f>IF(N177="základní",J177,0)</f>
        <v>0</v>
      </c>
      <c r="BF177" s="149">
        <f>IF(N177="snížená",J177,0)</f>
        <v>0</v>
      </c>
      <c r="BG177" s="149">
        <f>IF(N177="zákl. přenesená",J177,0)</f>
        <v>0</v>
      </c>
      <c r="BH177" s="149">
        <f>IF(N177="sníž. přenesená",J177,0)</f>
        <v>0</v>
      </c>
      <c r="BI177" s="149">
        <f>IF(N177="nulová",J177,0)</f>
        <v>0</v>
      </c>
      <c r="BJ177" s="17" t="s">
        <v>89</v>
      </c>
      <c r="BK177" s="149">
        <f>ROUND(I177*H177,2)</f>
        <v>0</v>
      </c>
      <c r="BL177" s="17" t="s">
        <v>271</v>
      </c>
      <c r="BM177" s="148" t="s">
        <v>377</v>
      </c>
    </row>
    <row r="178" spans="2:65" s="11" customFormat="1" ht="22.9" customHeight="1">
      <c r="B178" s="124"/>
      <c r="D178" s="125" t="s">
        <v>75</v>
      </c>
      <c r="E178" s="134" t="s">
        <v>2600</v>
      </c>
      <c r="F178" s="134" t="s">
        <v>2601</v>
      </c>
      <c r="I178" s="127"/>
      <c r="J178" s="135">
        <f>BK178</f>
        <v>0</v>
      </c>
      <c r="L178" s="124"/>
      <c r="M178" s="129"/>
      <c r="P178" s="130">
        <f>P179</f>
        <v>0</v>
      </c>
      <c r="R178" s="130">
        <f>R179</f>
        <v>0</v>
      </c>
      <c r="T178" s="131">
        <f>T179</f>
        <v>0</v>
      </c>
      <c r="AR178" s="125" t="s">
        <v>83</v>
      </c>
      <c r="AT178" s="132" t="s">
        <v>75</v>
      </c>
      <c r="AU178" s="132" t="s">
        <v>83</v>
      </c>
      <c r="AY178" s="125" t="s">
        <v>264</v>
      </c>
      <c r="BK178" s="133">
        <f>BK179</f>
        <v>0</v>
      </c>
    </row>
    <row r="179" spans="2:65" s="1" customFormat="1" ht="16.5" customHeight="1">
      <c r="B179" s="136"/>
      <c r="C179" s="137" t="s">
        <v>328</v>
      </c>
      <c r="D179" s="137" t="s">
        <v>266</v>
      </c>
      <c r="E179" s="138" t="s">
        <v>2602</v>
      </c>
      <c r="F179" s="139" t="s">
        <v>2603</v>
      </c>
      <c r="G179" s="140" t="s">
        <v>1468</v>
      </c>
      <c r="H179" s="141">
        <v>2</v>
      </c>
      <c r="I179" s="142"/>
      <c r="J179" s="143">
        <f>ROUND(I179*H179,2)</f>
        <v>0</v>
      </c>
      <c r="K179" s="139" t="s">
        <v>313</v>
      </c>
      <c r="L179" s="32"/>
      <c r="M179" s="144" t="s">
        <v>1</v>
      </c>
      <c r="N179" s="145" t="s">
        <v>42</v>
      </c>
      <c r="P179" s="146">
        <f>O179*H179</f>
        <v>0</v>
      </c>
      <c r="Q179" s="146">
        <v>0</v>
      </c>
      <c r="R179" s="146">
        <f>Q179*H179</f>
        <v>0</v>
      </c>
      <c r="S179" s="146">
        <v>0</v>
      </c>
      <c r="T179" s="147">
        <f>S179*H179</f>
        <v>0</v>
      </c>
      <c r="AR179" s="148" t="s">
        <v>271</v>
      </c>
      <c r="AT179" s="148" t="s">
        <v>266</v>
      </c>
      <c r="AU179" s="148" t="s">
        <v>89</v>
      </c>
      <c r="AY179" s="17" t="s">
        <v>264</v>
      </c>
      <c r="BE179" s="149">
        <f>IF(N179="základní",J179,0)</f>
        <v>0</v>
      </c>
      <c r="BF179" s="149">
        <f>IF(N179="snížená",J179,0)</f>
        <v>0</v>
      </c>
      <c r="BG179" s="149">
        <f>IF(N179="zákl. přenesená",J179,0)</f>
        <v>0</v>
      </c>
      <c r="BH179" s="149">
        <f>IF(N179="sníž. přenesená",J179,0)</f>
        <v>0</v>
      </c>
      <c r="BI179" s="149">
        <f>IF(N179="nulová",J179,0)</f>
        <v>0</v>
      </c>
      <c r="BJ179" s="17" t="s">
        <v>89</v>
      </c>
      <c r="BK179" s="149">
        <f>ROUND(I179*H179,2)</f>
        <v>0</v>
      </c>
      <c r="BL179" s="17" t="s">
        <v>271</v>
      </c>
      <c r="BM179" s="148" t="s">
        <v>396</v>
      </c>
    </row>
    <row r="180" spans="2:65" s="11" customFormat="1" ht="22.9" customHeight="1">
      <c r="B180" s="124"/>
      <c r="D180" s="125" t="s">
        <v>75</v>
      </c>
      <c r="E180" s="134" t="s">
        <v>2604</v>
      </c>
      <c r="F180" s="134" t="s">
        <v>2605</v>
      </c>
      <c r="I180" s="127"/>
      <c r="J180" s="135">
        <f>BK180</f>
        <v>0</v>
      </c>
      <c r="L180" s="124"/>
      <c r="M180" s="129"/>
      <c r="P180" s="130">
        <f>SUM(P181:P182)</f>
        <v>0</v>
      </c>
      <c r="R180" s="130">
        <f>SUM(R181:R182)</f>
        <v>0</v>
      </c>
      <c r="T180" s="131">
        <f>SUM(T181:T182)</f>
        <v>0</v>
      </c>
      <c r="AR180" s="125" t="s">
        <v>83</v>
      </c>
      <c r="AT180" s="132" t="s">
        <v>75</v>
      </c>
      <c r="AU180" s="132" t="s">
        <v>83</v>
      </c>
      <c r="AY180" s="125" t="s">
        <v>264</v>
      </c>
      <c r="BK180" s="133">
        <f>SUM(BK181:BK182)</f>
        <v>0</v>
      </c>
    </row>
    <row r="181" spans="2:65" s="1" customFormat="1" ht="16.5" customHeight="1">
      <c r="B181" s="136"/>
      <c r="C181" s="137" t="s">
        <v>334</v>
      </c>
      <c r="D181" s="137" t="s">
        <v>266</v>
      </c>
      <c r="E181" s="138" t="s">
        <v>2606</v>
      </c>
      <c r="F181" s="139" t="s">
        <v>2607</v>
      </c>
      <c r="G181" s="140" t="s">
        <v>1468</v>
      </c>
      <c r="H181" s="141">
        <v>1</v>
      </c>
      <c r="I181" s="142"/>
      <c r="J181" s="143">
        <f>ROUND(I181*H181,2)</f>
        <v>0</v>
      </c>
      <c r="K181" s="139" t="s">
        <v>313</v>
      </c>
      <c r="L181" s="32"/>
      <c r="M181" s="144" t="s">
        <v>1</v>
      </c>
      <c r="N181" s="145" t="s">
        <v>42</v>
      </c>
      <c r="P181" s="146">
        <f>O181*H181</f>
        <v>0</v>
      </c>
      <c r="Q181" s="146">
        <v>0</v>
      </c>
      <c r="R181" s="146">
        <f>Q181*H181</f>
        <v>0</v>
      </c>
      <c r="S181" s="146">
        <v>0</v>
      </c>
      <c r="T181" s="147">
        <f>S181*H181</f>
        <v>0</v>
      </c>
      <c r="AR181" s="148" t="s">
        <v>271</v>
      </c>
      <c r="AT181" s="148" t="s">
        <v>266</v>
      </c>
      <c r="AU181" s="148" t="s">
        <v>89</v>
      </c>
      <c r="AY181" s="17" t="s">
        <v>264</v>
      </c>
      <c r="BE181" s="149">
        <f>IF(N181="základní",J181,0)</f>
        <v>0</v>
      </c>
      <c r="BF181" s="149">
        <f>IF(N181="snížená",J181,0)</f>
        <v>0</v>
      </c>
      <c r="BG181" s="149">
        <f>IF(N181="zákl. přenesená",J181,0)</f>
        <v>0</v>
      </c>
      <c r="BH181" s="149">
        <f>IF(N181="sníž. přenesená",J181,0)</f>
        <v>0</v>
      </c>
      <c r="BI181" s="149">
        <f>IF(N181="nulová",J181,0)</f>
        <v>0</v>
      </c>
      <c r="BJ181" s="17" t="s">
        <v>89</v>
      </c>
      <c r="BK181" s="149">
        <f>ROUND(I181*H181,2)</f>
        <v>0</v>
      </c>
      <c r="BL181" s="17" t="s">
        <v>271</v>
      </c>
      <c r="BM181" s="148" t="s">
        <v>407</v>
      </c>
    </row>
    <row r="182" spans="2:65" s="1" customFormat="1" ht="16.5" customHeight="1">
      <c r="B182" s="136"/>
      <c r="C182" s="137" t="s">
        <v>8</v>
      </c>
      <c r="D182" s="137" t="s">
        <v>266</v>
      </c>
      <c r="E182" s="138" t="s">
        <v>2608</v>
      </c>
      <c r="F182" s="139" t="s">
        <v>2609</v>
      </c>
      <c r="G182" s="140" t="s">
        <v>1468</v>
      </c>
      <c r="H182" s="141">
        <v>2</v>
      </c>
      <c r="I182" s="142"/>
      <c r="J182" s="143">
        <f>ROUND(I182*H182,2)</f>
        <v>0</v>
      </c>
      <c r="K182" s="139" t="s">
        <v>313</v>
      </c>
      <c r="L182" s="32"/>
      <c r="M182" s="144" t="s">
        <v>1</v>
      </c>
      <c r="N182" s="145" t="s">
        <v>42</v>
      </c>
      <c r="P182" s="146">
        <f>O182*H182</f>
        <v>0</v>
      </c>
      <c r="Q182" s="146">
        <v>0</v>
      </c>
      <c r="R182" s="146">
        <f>Q182*H182</f>
        <v>0</v>
      </c>
      <c r="S182" s="146">
        <v>0</v>
      </c>
      <c r="T182" s="147">
        <f>S182*H182</f>
        <v>0</v>
      </c>
      <c r="AR182" s="148" t="s">
        <v>271</v>
      </c>
      <c r="AT182" s="148" t="s">
        <v>266</v>
      </c>
      <c r="AU182" s="148" t="s">
        <v>89</v>
      </c>
      <c r="AY182" s="17" t="s">
        <v>264</v>
      </c>
      <c r="BE182" s="149">
        <f>IF(N182="základní",J182,0)</f>
        <v>0</v>
      </c>
      <c r="BF182" s="149">
        <f>IF(N182="snížená",J182,0)</f>
        <v>0</v>
      </c>
      <c r="BG182" s="149">
        <f>IF(N182="zákl. přenesená",J182,0)</f>
        <v>0</v>
      </c>
      <c r="BH182" s="149">
        <f>IF(N182="sníž. přenesená",J182,0)</f>
        <v>0</v>
      </c>
      <c r="BI182" s="149">
        <f>IF(N182="nulová",J182,0)</f>
        <v>0</v>
      </c>
      <c r="BJ182" s="17" t="s">
        <v>89</v>
      </c>
      <c r="BK182" s="149">
        <f>ROUND(I182*H182,2)</f>
        <v>0</v>
      </c>
      <c r="BL182" s="17" t="s">
        <v>271</v>
      </c>
      <c r="BM182" s="148" t="s">
        <v>425</v>
      </c>
    </row>
    <row r="183" spans="2:65" s="11" customFormat="1" ht="22.9" customHeight="1">
      <c r="B183" s="124"/>
      <c r="D183" s="125" t="s">
        <v>75</v>
      </c>
      <c r="E183" s="134" t="s">
        <v>2610</v>
      </c>
      <c r="F183" s="134" t="s">
        <v>2611</v>
      </c>
      <c r="I183" s="127"/>
      <c r="J183" s="135">
        <f>BK183</f>
        <v>0</v>
      </c>
      <c r="L183" s="124"/>
      <c r="M183" s="129"/>
      <c r="P183" s="130">
        <f>SUM(P184:P197)</f>
        <v>0</v>
      </c>
      <c r="R183" s="130">
        <f>SUM(R184:R197)</f>
        <v>0</v>
      </c>
      <c r="T183" s="131">
        <f>SUM(T184:T197)</f>
        <v>0</v>
      </c>
      <c r="AR183" s="125" t="s">
        <v>83</v>
      </c>
      <c r="AT183" s="132" t="s">
        <v>75</v>
      </c>
      <c r="AU183" s="132" t="s">
        <v>83</v>
      </c>
      <c r="AY183" s="125" t="s">
        <v>264</v>
      </c>
      <c r="BK183" s="133">
        <f>SUM(BK184:BK197)</f>
        <v>0</v>
      </c>
    </row>
    <row r="184" spans="2:65" s="1" customFormat="1" ht="16.5" customHeight="1">
      <c r="B184" s="136"/>
      <c r="C184" s="137" t="s">
        <v>348</v>
      </c>
      <c r="D184" s="137" t="s">
        <v>266</v>
      </c>
      <c r="E184" s="138" t="s">
        <v>2612</v>
      </c>
      <c r="F184" s="139" t="s">
        <v>2613</v>
      </c>
      <c r="G184" s="140" t="s">
        <v>1468</v>
      </c>
      <c r="H184" s="141">
        <v>1</v>
      </c>
      <c r="I184" s="142"/>
      <c r="J184" s="143">
        <f t="shared" ref="J184:J197" si="0">ROUND(I184*H184,2)</f>
        <v>0</v>
      </c>
      <c r="K184" s="139" t="s">
        <v>313</v>
      </c>
      <c r="L184" s="32"/>
      <c r="M184" s="144" t="s">
        <v>1</v>
      </c>
      <c r="N184" s="145" t="s">
        <v>42</v>
      </c>
      <c r="P184" s="146">
        <f t="shared" ref="P184:P197" si="1">O184*H184</f>
        <v>0</v>
      </c>
      <c r="Q184" s="146">
        <v>0</v>
      </c>
      <c r="R184" s="146">
        <f t="shared" ref="R184:R197" si="2">Q184*H184</f>
        <v>0</v>
      </c>
      <c r="S184" s="146">
        <v>0</v>
      </c>
      <c r="T184" s="147">
        <f t="shared" ref="T184:T197" si="3">S184*H184</f>
        <v>0</v>
      </c>
      <c r="AR184" s="148" t="s">
        <v>271</v>
      </c>
      <c r="AT184" s="148" t="s">
        <v>266</v>
      </c>
      <c r="AU184" s="148" t="s">
        <v>89</v>
      </c>
      <c r="AY184" s="17" t="s">
        <v>264</v>
      </c>
      <c r="BE184" s="149">
        <f t="shared" ref="BE184:BE197" si="4">IF(N184="základní",J184,0)</f>
        <v>0</v>
      </c>
      <c r="BF184" s="149">
        <f t="shared" ref="BF184:BF197" si="5">IF(N184="snížená",J184,0)</f>
        <v>0</v>
      </c>
      <c r="BG184" s="149">
        <f t="shared" ref="BG184:BG197" si="6">IF(N184="zákl. přenesená",J184,0)</f>
        <v>0</v>
      </c>
      <c r="BH184" s="149">
        <f t="shared" ref="BH184:BH197" si="7">IF(N184="sníž. přenesená",J184,0)</f>
        <v>0</v>
      </c>
      <c r="BI184" s="149">
        <f t="shared" ref="BI184:BI197" si="8">IF(N184="nulová",J184,0)</f>
        <v>0</v>
      </c>
      <c r="BJ184" s="17" t="s">
        <v>89</v>
      </c>
      <c r="BK184" s="149">
        <f t="shared" ref="BK184:BK197" si="9">ROUND(I184*H184,2)</f>
        <v>0</v>
      </c>
      <c r="BL184" s="17" t="s">
        <v>271</v>
      </c>
      <c r="BM184" s="148" t="s">
        <v>437</v>
      </c>
    </row>
    <row r="185" spans="2:65" s="1" customFormat="1" ht="16.5" customHeight="1">
      <c r="B185" s="136"/>
      <c r="C185" s="137" t="s">
        <v>354</v>
      </c>
      <c r="D185" s="137" t="s">
        <v>266</v>
      </c>
      <c r="E185" s="138" t="s">
        <v>2614</v>
      </c>
      <c r="F185" s="139" t="s">
        <v>2615</v>
      </c>
      <c r="G185" s="140" t="s">
        <v>1468</v>
      </c>
      <c r="H185" s="141">
        <v>1</v>
      </c>
      <c r="I185" s="142"/>
      <c r="J185" s="143">
        <f t="shared" si="0"/>
        <v>0</v>
      </c>
      <c r="K185" s="139" t="s">
        <v>313</v>
      </c>
      <c r="L185" s="32"/>
      <c r="M185" s="144" t="s">
        <v>1</v>
      </c>
      <c r="N185" s="145" t="s">
        <v>42</v>
      </c>
      <c r="P185" s="146">
        <f t="shared" si="1"/>
        <v>0</v>
      </c>
      <c r="Q185" s="146">
        <v>0</v>
      </c>
      <c r="R185" s="146">
        <f t="shared" si="2"/>
        <v>0</v>
      </c>
      <c r="S185" s="146">
        <v>0</v>
      </c>
      <c r="T185" s="147">
        <f t="shared" si="3"/>
        <v>0</v>
      </c>
      <c r="AR185" s="148" t="s">
        <v>271</v>
      </c>
      <c r="AT185" s="148" t="s">
        <v>266</v>
      </c>
      <c r="AU185" s="148" t="s">
        <v>89</v>
      </c>
      <c r="AY185" s="17" t="s">
        <v>264</v>
      </c>
      <c r="BE185" s="149">
        <f t="shared" si="4"/>
        <v>0</v>
      </c>
      <c r="BF185" s="149">
        <f t="shared" si="5"/>
        <v>0</v>
      </c>
      <c r="BG185" s="149">
        <f t="shared" si="6"/>
        <v>0</v>
      </c>
      <c r="BH185" s="149">
        <f t="shared" si="7"/>
        <v>0</v>
      </c>
      <c r="BI185" s="149">
        <f t="shared" si="8"/>
        <v>0</v>
      </c>
      <c r="BJ185" s="17" t="s">
        <v>89</v>
      </c>
      <c r="BK185" s="149">
        <f t="shared" si="9"/>
        <v>0</v>
      </c>
      <c r="BL185" s="17" t="s">
        <v>271</v>
      </c>
      <c r="BM185" s="148" t="s">
        <v>447</v>
      </c>
    </row>
    <row r="186" spans="2:65" s="1" customFormat="1" ht="16.5" customHeight="1">
      <c r="B186" s="136"/>
      <c r="C186" s="137" t="s">
        <v>361</v>
      </c>
      <c r="D186" s="137" t="s">
        <v>266</v>
      </c>
      <c r="E186" s="138" t="s">
        <v>2616</v>
      </c>
      <c r="F186" s="139" t="s">
        <v>2617</v>
      </c>
      <c r="G186" s="140" t="s">
        <v>1468</v>
      </c>
      <c r="H186" s="141">
        <v>1</v>
      </c>
      <c r="I186" s="142"/>
      <c r="J186" s="143">
        <f t="shared" si="0"/>
        <v>0</v>
      </c>
      <c r="K186" s="139" t="s">
        <v>313</v>
      </c>
      <c r="L186" s="32"/>
      <c r="M186" s="144" t="s">
        <v>1</v>
      </c>
      <c r="N186" s="145" t="s">
        <v>42</v>
      </c>
      <c r="P186" s="146">
        <f t="shared" si="1"/>
        <v>0</v>
      </c>
      <c r="Q186" s="146">
        <v>0</v>
      </c>
      <c r="R186" s="146">
        <f t="shared" si="2"/>
        <v>0</v>
      </c>
      <c r="S186" s="146">
        <v>0</v>
      </c>
      <c r="T186" s="147">
        <f t="shared" si="3"/>
        <v>0</v>
      </c>
      <c r="AR186" s="148" t="s">
        <v>271</v>
      </c>
      <c r="AT186" s="148" t="s">
        <v>266</v>
      </c>
      <c r="AU186" s="148" t="s">
        <v>89</v>
      </c>
      <c r="AY186" s="17" t="s">
        <v>264</v>
      </c>
      <c r="BE186" s="149">
        <f t="shared" si="4"/>
        <v>0</v>
      </c>
      <c r="BF186" s="149">
        <f t="shared" si="5"/>
        <v>0</v>
      </c>
      <c r="BG186" s="149">
        <f t="shared" si="6"/>
        <v>0</v>
      </c>
      <c r="BH186" s="149">
        <f t="shared" si="7"/>
        <v>0</v>
      </c>
      <c r="BI186" s="149">
        <f t="shared" si="8"/>
        <v>0</v>
      </c>
      <c r="BJ186" s="17" t="s">
        <v>89</v>
      </c>
      <c r="BK186" s="149">
        <f t="shared" si="9"/>
        <v>0</v>
      </c>
      <c r="BL186" s="17" t="s">
        <v>271</v>
      </c>
      <c r="BM186" s="148" t="s">
        <v>457</v>
      </c>
    </row>
    <row r="187" spans="2:65" s="1" customFormat="1" ht="16.5" customHeight="1">
      <c r="B187" s="136"/>
      <c r="C187" s="137" t="s">
        <v>366</v>
      </c>
      <c r="D187" s="137" t="s">
        <v>266</v>
      </c>
      <c r="E187" s="138" t="s">
        <v>2618</v>
      </c>
      <c r="F187" s="139" t="s">
        <v>2617</v>
      </c>
      <c r="G187" s="140" t="s">
        <v>1468</v>
      </c>
      <c r="H187" s="141">
        <v>1</v>
      </c>
      <c r="I187" s="142"/>
      <c r="J187" s="143">
        <f t="shared" si="0"/>
        <v>0</v>
      </c>
      <c r="K187" s="139" t="s">
        <v>313</v>
      </c>
      <c r="L187" s="32"/>
      <c r="M187" s="144" t="s">
        <v>1</v>
      </c>
      <c r="N187" s="145" t="s">
        <v>42</v>
      </c>
      <c r="P187" s="146">
        <f t="shared" si="1"/>
        <v>0</v>
      </c>
      <c r="Q187" s="146">
        <v>0</v>
      </c>
      <c r="R187" s="146">
        <f t="shared" si="2"/>
        <v>0</v>
      </c>
      <c r="S187" s="146">
        <v>0</v>
      </c>
      <c r="T187" s="147">
        <f t="shared" si="3"/>
        <v>0</v>
      </c>
      <c r="AR187" s="148" t="s">
        <v>271</v>
      </c>
      <c r="AT187" s="148" t="s">
        <v>266</v>
      </c>
      <c r="AU187" s="148" t="s">
        <v>89</v>
      </c>
      <c r="AY187" s="17" t="s">
        <v>264</v>
      </c>
      <c r="BE187" s="149">
        <f t="shared" si="4"/>
        <v>0</v>
      </c>
      <c r="BF187" s="149">
        <f t="shared" si="5"/>
        <v>0</v>
      </c>
      <c r="BG187" s="149">
        <f t="shared" si="6"/>
        <v>0</v>
      </c>
      <c r="BH187" s="149">
        <f t="shared" si="7"/>
        <v>0</v>
      </c>
      <c r="BI187" s="149">
        <f t="shared" si="8"/>
        <v>0</v>
      </c>
      <c r="BJ187" s="17" t="s">
        <v>89</v>
      </c>
      <c r="BK187" s="149">
        <f t="shared" si="9"/>
        <v>0</v>
      </c>
      <c r="BL187" s="17" t="s">
        <v>271</v>
      </c>
      <c r="BM187" s="148" t="s">
        <v>468</v>
      </c>
    </row>
    <row r="188" spans="2:65" s="1" customFormat="1" ht="16.5" customHeight="1">
      <c r="B188" s="136"/>
      <c r="C188" s="137" t="s">
        <v>371</v>
      </c>
      <c r="D188" s="137" t="s">
        <v>266</v>
      </c>
      <c r="E188" s="138" t="s">
        <v>2619</v>
      </c>
      <c r="F188" s="139" t="s">
        <v>2617</v>
      </c>
      <c r="G188" s="140" t="s">
        <v>1468</v>
      </c>
      <c r="H188" s="141">
        <v>1</v>
      </c>
      <c r="I188" s="142"/>
      <c r="J188" s="143">
        <f t="shared" si="0"/>
        <v>0</v>
      </c>
      <c r="K188" s="139" t="s">
        <v>313</v>
      </c>
      <c r="L188" s="32"/>
      <c r="M188" s="144" t="s">
        <v>1</v>
      </c>
      <c r="N188" s="145" t="s">
        <v>42</v>
      </c>
      <c r="P188" s="146">
        <f t="shared" si="1"/>
        <v>0</v>
      </c>
      <c r="Q188" s="146">
        <v>0</v>
      </c>
      <c r="R188" s="146">
        <f t="shared" si="2"/>
        <v>0</v>
      </c>
      <c r="S188" s="146">
        <v>0</v>
      </c>
      <c r="T188" s="147">
        <f t="shared" si="3"/>
        <v>0</v>
      </c>
      <c r="AR188" s="148" t="s">
        <v>271</v>
      </c>
      <c r="AT188" s="148" t="s">
        <v>266</v>
      </c>
      <c r="AU188" s="148" t="s">
        <v>89</v>
      </c>
      <c r="AY188" s="17" t="s">
        <v>264</v>
      </c>
      <c r="BE188" s="149">
        <f t="shared" si="4"/>
        <v>0</v>
      </c>
      <c r="BF188" s="149">
        <f t="shared" si="5"/>
        <v>0</v>
      </c>
      <c r="BG188" s="149">
        <f t="shared" si="6"/>
        <v>0</v>
      </c>
      <c r="BH188" s="149">
        <f t="shared" si="7"/>
        <v>0</v>
      </c>
      <c r="BI188" s="149">
        <f t="shared" si="8"/>
        <v>0</v>
      </c>
      <c r="BJ188" s="17" t="s">
        <v>89</v>
      </c>
      <c r="BK188" s="149">
        <f t="shared" si="9"/>
        <v>0</v>
      </c>
      <c r="BL188" s="17" t="s">
        <v>271</v>
      </c>
      <c r="BM188" s="148" t="s">
        <v>483</v>
      </c>
    </row>
    <row r="189" spans="2:65" s="1" customFormat="1" ht="16.5" customHeight="1">
      <c r="B189" s="136"/>
      <c r="C189" s="137" t="s">
        <v>377</v>
      </c>
      <c r="D189" s="137" t="s">
        <v>266</v>
      </c>
      <c r="E189" s="138" t="s">
        <v>2620</v>
      </c>
      <c r="F189" s="139" t="s">
        <v>2617</v>
      </c>
      <c r="G189" s="140" t="s">
        <v>1468</v>
      </c>
      <c r="H189" s="141">
        <v>1</v>
      </c>
      <c r="I189" s="142"/>
      <c r="J189" s="143">
        <f t="shared" si="0"/>
        <v>0</v>
      </c>
      <c r="K189" s="139" t="s">
        <v>313</v>
      </c>
      <c r="L189" s="32"/>
      <c r="M189" s="144" t="s">
        <v>1</v>
      </c>
      <c r="N189" s="145" t="s">
        <v>42</v>
      </c>
      <c r="P189" s="146">
        <f t="shared" si="1"/>
        <v>0</v>
      </c>
      <c r="Q189" s="146">
        <v>0</v>
      </c>
      <c r="R189" s="146">
        <f t="shared" si="2"/>
        <v>0</v>
      </c>
      <c r="S189" s="146">
        <v>0</v>
      </c>
      <c r="T189" s="147">
        <f t="shared" si="3"/>
        <v>0</v>
      </c>
      <c r="AR189" s="148" t="s">
        <v>271</v>
      </c>
      <c r="AT189" s="148" t="s">
        <v>266</v>
      </c>
      <c r="AU189" s="148" t="s">
        <v>89</v>
      </c>
      <c r="AY189" s="17" t="s">
        <v>264</v>
      </c>
      <c r="BE189" s="149">
        <f t="shared" si="4"/>
        <v>0</v>
      </c>
      <c r="BF189" s="149">
        <f t="shared" si="5"/>
        <v>0</v>
      </c>
      <c r="BG189" s="149">
        <f t="shared" si="6"/>
        <v>0</v>
      </c>
      <c r="BH189" s="149">
        <f t="shared" si="7"/>
        <v>0</v>
      </c>
      <c r="BI189" s="149">
        <f t="shared" si="8"/>
        <v>0</v>
      </c>
      <c r="BJ189" s="17" t="s">
        <v>89</v>
      </c>
      <c r="BK189" s="149">
        <f t="shared" si="9"/>
        <v>0</v>
      </c>
      <c r="BL189" s="17" t="s">
        <v>271</v>
      </c>
      <c r="BM189" s="148" t="s">
        <v>496</v>
      </c>
    </row>
    <row r="190" spans="2:65" s="1" customFormat="1" ht="16.5" customHeight="1">
      <c r="B190" s="136"/>
      <c r="C190" s="137" t="s">
        <v>387</v>
      </c>
      <c r="D190" s="137" t="s">
        <v>266</v>
      </c>
      <c r="E190" s="138" t="s">
        <v>2621</v>
      </c>
      <c r="F190" s="139" t="s">
        <v>2622</v>
      </c>
      <c r="G190" s="140" t="s">
        <v>1468</v>
      </c>
      <c r="H190" s="141">
        <v>1</v>
      </c>
      <c r="I190" s="142"/>
      <c r="J190" s="143">
        <f t="shared" si="0"/>
        <v>0</v>
      </c>
      <c r="K190" s="139" t="s">
        <v>313</v>
      </c>
      <c r="L190" s="32"/>
      <c r="M190" s="144" t="s">
        <v>1</v>
      </c>
      <c r="N190" s="145" t="s">
        <v>42</v>
      </c>
      <c r="P190" s="146">
        <f t="shared" si="1"/>
        <v>0</v>
      </c>
      <c r="Q190" s="146">
        <v>0</v>
      </c>
      <c r="R190" s="146">
        <f t="shared" si="2"/>
        <v>0</v>
      </c>
      <c r="S190" s="146">
        <v>0</v>
      </c>
      <c r="T190" s="147">
        <f t="shared" si="3"/>
        <v>0</v>
      </c>
      <c r="AR190" s="148" t="s">
        <v>271</v>
      </c>
      <c r="AT190" s="148" t="s">
        <v>266</v>
      </c>
      <c r="AU190" s="148" t="s">
        <v>89</v>
      </c>
      <c r="AY190" s="17" t="s">
        <v>264</v>
      </c>
      <c r="BE190" s="149">
        <f t="shared" si="4"/>
        <v>0</v>
      </c>
      <c r="BF190" s="149">
        <f t="shared" si="5"/>
        <v>0</v>
      </c>
      <c r="BG190" s="149">
        <f t="shared" si="6"/>
        <v>0</v>
      </c>
      <c r="BH190" s="149">
        <f t="shared" si="7"/>
        <v>0</v>
      </c>
      <c r="BI190" s="149">
        <f t="shared" si="8"/>
        <v>0</v>
      </c>
      <c r="BJ190" s="17" t="s">
        <v>89</v>
      </c>
      <c r="BK190" s="149">
        <f t="shared" si="9"/>
        <v>0</v>
      </c>
      <c r="BL190" s="17" t="s">
        <v>271</v>
      </c>
      <c r="BM190" s="148" t="s">
        <v>509</v>
      </c>
    </row>
    <row r="191" spans="2:65" s="1" customFormat="1" ht="16.5" customHeight="1">
      <c r="B191" s="136"/>
      <c r="C191" s="137" t="s">
        <v>396</v>
      </c>
      <c r="D191" s="137" t="s">
        <v>266</v>
      </c>
      <c r="E191" s="138" t="s">
        <v>2623</v>
      </c>
      <c r="F191" s="139" t="s">
        <v>2622</v>
      </c>
      <c r="G191" s="140" t="s">
        <v>1468</v>
      </c>
      <c r="H191" s="141">
        <v>1</v>
      </c>
      <c r="I191" s="142"/>
      <c r="J191" s="143">
        <f t="shared" si="0"/>
        <v>0</v>
      </c>
      <c r="K191" s="139" t="s">
        <v>313</v>
      </c>
      <c r="L191" s="32"/>
      <c r="M191" s="144" t="s">
        <v>1</v>
      </c>
      <c r="N191" s="145" t="s">
        <v>42</v>
      </c>
      <c r="P191" s="146">
        <f t="shared" si="1"/>
        <v>0</v>
      </c>
      <c r="Q191" s="146">
        <v>0</v>
      </c>
      <c r="R191" s="146">
        <f t="shared" si="2"/>
        <v>0</v>
      </c>
      <c r="S191" s="146">
        <v>0</v>
      </c>
      <c r="T191" s="147">
        <f t="shared" si="3"/>
        <v>0</v>
      </c>
      <c r="AR191" s="148" t="s">
        <v>271</v>
      </c>
      <c r="AT191" s="148" t="s">
        <v>266</v>
      </c>
      <c r="AU191" s="148" t="s">
        <v>89</v>
      </c>
      <c r="AY191" s="17" t="s">
        <v>264</v>
      </c>
      <c r="BE191" s="149">
        <f t="shared" si="4"/>
        <v>0</v>
      </c>
      <c r="BF191" s="149">
        <f t="shared" si="5"/>
        <v>0</v>
      </c>
      <c r="BG191" s="149">
        <f t="shared" si="6"/>
        <v>0</v>
      </c>
      <c r="BH191" s="149">
        <f t="shared" si="7"/>
        <v>0</v>
      </c>
      <c r="BI191" s="149">
        <f t="shared" si="8"/>
        <v>0</v>
      </c>
      <c r="BJ191" s="17" t="s">
        <v>89</v>
      </c>
      <c r="BK191" s="149">
        <f t="shared" si="9"/>
        <v>0</v>
      </c>
      <c r="BL191" s="17" t="s">
        <v>271</v>
      </c>
      <c r="BM191" s="148" t="s">
        <v>521</v>
      </c>
    </row>
    <row r="192" spans="2:65" s="1" customFormat="1" ht="16.5" customHeight="1">
      <c r="B192" s="136"/>
      <c r="C192" s="137" t="s">
        <v>7</v>
      </c>
      <c r="D192" s="137" t="s">
        <v>266</v>
      </c>
      <c r="E192" s="138" t="s">
        <v>2624</v>
      </c>
      <c r="F192" s="139" t="s">
        <v>2625</v>
      </c>
      <c r="G192" s="140" t="s">
        <v>1468</v>
      </c>
      <c r="H192" s="141">
        <v>1</v>
      </c>
      <c r="I192" s="142"/>
      <c r="J192" s="143">
        <f t="shared" si="0"/>
        <v>0</v>
      </c>
      <c r="K192" s="139" t="s">
        <v>313</v>
      </c>
      <c r="L192" s="32"/>
      <c r="M192" s="144" t="s">
        <v>1</v>
      </c>
      <c r="N192" s="145" t="s">
        <v>42</v>
      </c>
      <c r="P192" s="146">
        <f t="shared" si="1"/>
        <v>0</v>
      </c>
      <c r="Q192" s="146">
        <v>0</v>
      </c>
      <c r="R192" s="146">
        <f t="shared" si="2"/>
        <v>0</v>
      </c>
      <c r="S192" s="146">
        <v>0</v>
      </c>
      <c r="T192" s="147">
        <f t="shared" si="3"/>
        <v>0</v>
      </c>
      <c r="AR192" s="148" t="s">
        <v>271</v>
      </c>
      <c r="AT192" s="148" t="s">
        <v>266</v>
      </c>
      <c r="AU192" s="148" t="s">
        <v>89</v>
      </c>
      <c r="AY192" s="17" t="s">
        <v>264</v>
      </c>
      <c r="BE192" s="149">
        <f t="shared" si="4"/>
        <v>0</v>
      </c>
      <c r="BF192" s="149">
        <f t="shared" si="5"/>
        <v>0</v>
      </c>
      <c r="BG192" s="149">
        <f t="shared" si="6"/>
        <v>0</v>
      </c>
      <c r="BH192" s="149">
        <f t="shared" si="7"/>
        <v>0</v>
      </c>
      <c r="BI192" s="149">
        <f t="shared" si="8"/>
        <v>0</v>
      </c>
      <c r="BJ192" s="17" t="s">
        <v>89</v>
      </c>
      <c r="BK192" s="149">
        <f t="shared" si="9"/>
        <v>0</v>
      </c>
      <c r="BL192" s="17" t="s">
        <v>271</v>
      </c>
      <c r="BM192" s="148" t="s">
        <v>533</v>
      </c>
    </row>
    <row r="193" spans="2:65" s="1" customFormat="1" ht="16.5" customHeight="1">
      <c r="B193" s="136"/>
      <c r="C193" s="137" t="s">
        <v>407</v>
      </c>
      <c r="D193" s="137" t="s">
        <v>266</v>
      </c>
      <c r="E193" s="138" t="s">
        <v>2626</v>
      </c>
      <c r="F193" s="139" t="s">
        <v>2625</v>
      </c>
      <c r="G193" s="140" t="s">
        <v>1468</v>
      </c>
      <c r="H193" s="141">
        <v>1</v>
      </c>
      <c r="I193" s="142"/>
      <c r="J193" s="143">
        <f t="shared" si="0"/>
        <v>0</v>
      </c>
      <c r="K193" s="139" t="s">
        <v>313</v>
      </c>
      <c r="L193" s="32"/>
      <c r="M193" s="144" t="s">
        <v>1</v>
      </c>
      <c r="N193" s="145" t="s">
        <v>42</v>
      </c>
      <c r="P193" s="146">
        <f t="shared" si="1"/>
        <v>0</v>
      </c>
      <c r="Q193" s="146">
        <v>0</v>
      </c>
      <c r="R193" s="146">
        <f t="shared" si="2"/>
        <v>0</v>
      </c>
      <c r="S193" s="146">
        <v>0</v>
      </c>
      <c r="T193" s="147">
        <f t="shared" si="3"/>
        <v>0</v>
      </c>
      <c r="AR193" s="148" t="s">
        <v>271</v>
      </c>
      <c r="AT193" s="148" t="s">
        <v>266</v>
      </c>
      <c r="AU193" s="148" t="s">
        <v>89</v>
      </c>
      <c r="AY193" s="17" t="s">
        <v>264</v>
      </c>
      <c r="BE193" s="149">
        <f t="shared" si="4"/>
        <v>0</v>
      </c>
      <c r="BF193" s="149">
        <f t="shared" si="5"/>
        <v>0</v>
      </c>
      <c r="BG193" s="149">
        <f t="shared" si="6"/>
        <v>0</v>
      </c>
      <c r="BH193" s="149">
        <f t="shared" si="7"/>
        <v>0</v>
      </c>
      <c r="BI193" s="149">
        <f t="shared" si="8"/>
        <v>0</v>
      </c>
      <c r="BJ193" s="17" t="s">
        <v>89</v>
      </c>
      <c r="BK193" s="149">
        <f t="shared" si="9"/>
        <v>0</v>
      </c>
      <c r="BL193" s="17" t="s">
        <v>271</v>
      </c>
      <c r="BM193" s="148" t="s">
        <v>549</v>
      </c>
    </row>
    <row r="194" spans="2:65" s="1" customFormat="1" ht="16.5" customHeight="1">
      <c r="B194" s="136"/>
      <c r="C194" s="137" t="s">
        <v>418</v>
      </c>
      <c r="D194" s="137" t="s">
        <v>266</v>
      </c>
      <c r="E194" s="138" t="s">
        <v>2627</v>
      </c>
      <c r="F194" s="139" t="s">
        <v>2628</v>
      </c>
      <c r="G194" s="140" t="s">
        <v>1468</v>
      </c>
      <c r="H194" s="141">
        <v>1</v>
      </c>
      <c r="I194" s="142"/>
      <c r="J194" s="143">
        <f t="shared" si="0"/>
        <v>0</v>
      </c>
      <c r="K194" s="139" t="s">
        <v>313</v>
      </c>
      <c r="L194" s="32"/>
      <c r="M194" s="144" t="s">
        <v>1</v>
      </c>
      <c r="N194" s="145" t="s">
        <v>42</v>
      </c>
      <c r="P194" s="146">
        <f t="shared" si="1"/>
        <v>0</v>
      </c>
      <c r="Q194" s="146">
        <v>0</v>
      </c>
      <c r="R194" s="146">
        <f t="shared" si="2"/>
        <v>0</v>
      </c>
      <c r="S194" s="146">
        <v>0</v>
      </c>
      <c r="T194" s="147">
        <f t="shared" si="3"/>
        <v>0</v>
      </c>
      <c r="AR194" s="148" t="s">
        <v>271</v>
      </c>
      <c r="AT194" s="148" t="s">
        <v>266</v>
      </c>
      <c r="AU194" s="148" t="s">
        <v>89</v>
      </c>
      <c r="AY194" s="17" t="s">
        <v>264</v>
      </c>
      <c r="BE194" s="149">
        <f t="shared" si="4"/>
        <v>0</v>
      </c>
      <c r="BF194" s="149">
        <f t="shared" si="5"/>
        <v>0</v>
      </c>
      <c r="BG194" s="149">
        <f t="shared" si="6"/>
        <v>0</v>
      </c>
      <c r="BH194" s="149">
        <f t="shared" si="7"/>
        <v>0</v>
      </c>
      <c r="BI194" s="149">
        <f t="shared" si="8"/>
        <v>0</v>
      </c>
      <c r="BJ194" s="17" t="s">
        <v>89</v>
      </c>
      <c r="BK194" s="149">
        <f t="shared" si="9"/>
        <v>0</v>
      </c>
      <c r="BL194" s="17" t="s">
        <v>271</v>
      </c>
      <c r="BM194" s="148" t="s">
        <v>559</v>
      </c>
    </row>
    <row r="195" spans="2:65" s="1" customFormat="1" ht="16.5" customHeight="1">
      <c r="B195" s="136"/>
      <c r="C195" s="137" t="s">
        <v>425</v>
      </c>
      <c r="D195" s="137" t="s">
        <v>266</v>
      </c>
      <c r="E195" s="138" t="s">
        <v>2629</v>
      </c>
      <c r="F195" s="139" t="s">
        <v>2628</v>
      </c>
      <c r="G195" s="140" t="s">
        <v>1468</v>
      </c>
      <c r="H195" s="141">
        <v>1</v>
      </c>
      <c r="I195" s="142"/>
      <c r="J195" s="143">
        <f t="shared" si="0"/>
        <v>0</v>
      </c>
      <c r="K195" s="139" t="s">
        <v>313</v>
      </c>
      <c r="L195" s="32"/>
      <c r="M195" s="144" t="s">
        <v>1</v>
      </c>
      <c r="N195" s="145" t="s">
        <v>42</v>
      </c>
      <c r="P195" s="146">
        <f t="shared" si="1"/>
        <v>0</v>
      </c>
      <c r="Q195" s="146">
        <v>0</v>
      </c>
      <c r="R195" s="146">
        <f t="shared" si="2"/>
        <v>0</v>
      </c>
      <c r="S195" s="146">
        <v>0</v>
      </c>
      <c r="T195" s="147">
        <f t="shared" si="3"/>
        <v>0</v>
      </c>
      <c r="AR195" s="148" t="s">
        <v>271</v>
      </c>
      <c r="AT195" s="148" t="s">
        <v>266</v>
      </c>
      <c r="AU195" s="148" t="s">
        <v>89</v>
      </c>
      <c r="AY195" s="17" t="s">
        <v>264</v>
      </c>
      <c r="BE195" s="149">
        <f t="shared" si="4"/>
        <v>0</v>
      </c>
      <c r="BF195" s="149">
        <f t="shared" si="5"/>
        <v>0</v>
      </c>
      <c r="BG195" s="149">
        <f t="shared" si="6"/>
        <v>0</v>
      </c>
      <c r="BH195" s="149">
        <f t="shared" si="7"/>
        <v>0</v>
      </c>
      <c r="BI195" s="149">
        <f t="shared" si="8"/>
        <v>0</v>
      </c>
      <c r="BJ195" s="17" t="s">
        <v>89</v>
      </c>
      <c r="BK195" s="149">
        <f t="shared" si="9"/>
        <v>0</v>
      </c>
      <c r="BL195" s="17" t="s">
        <v>271</v>
      </c>
      <c r="BM195" s="148" t="s">
        <v>570</v>
      </c>
    </row>
    <row r="196" spans="2:65" s="1" customFormat="1" ht="16.5" customHeight="1">
      <c r="B196" s="136"/>
      <c r="C196" s="137" t="s">
        <v>431</v>
      </c>
      <c r="D196" s="137" t="s">
        <v>266</v>
      </c>
      <c r="E196" s="138" t="s">
        <v>2630</v>
      </c>
      <c r="F196" s="139" t="s">
        <v>2628</v>
      </c>
      <c r="G196" s="140" t="s">
        <v>1468</v>
      </c>
      <c r="H196" s="141">
        <v>1</v>
      </c>
      <c r="I196" s="142"/>
      <c r="J196" s="143">
        <f t="shared" si="0"/>
        <v>0</v>
      </c>
      <c r="K196" s="139" t="s">
        <v>313</v>
      </c>
      <c r="L196" s="32"/>
      <c r="M196" s="144" t="s">
        <v>1</v>
      </c>
      <c r="N196" s="145" t="s">
        <v>42</v>
      </c>
      <c r="P196" s="146">
        <f t="shared" si="1"/>
        <v>0</v>
      </c>
      <c r="Q196" s="146">
        <v>0</v>
      </c>
      <c r="R196" s="146">
        <f t="shared" si="2"/>
        <v>0</v>
      </c>
      <c r="S196" s="146">
        <v>0</v>
      </c>
      <c r="T196" s="147">
        <f t="shared" si="3"/>
        <v>0</v>
      </c>
      <c r="AR196" s="148" t="s">
        <v>271</v>
      </c>
      <c r="AT196" s="148" t="s">
        <v>266</v>
      </c>
      <c r="AU196" s="148" t="s">
        <v>89</v>
      </c>
      <c r="AY196" s="17" t="s">
        <v>264</v>
      </c>
      <c r="BE196" s="149">
        <f t="shared" si="4"/>
        <v>0</v>
      </c>
      <c r="BF196" s="149">
        <f t="shared" si="5"/>
        <v>0</v>
      </c>
      <c r="BG196" s="149">
        <f t="shared" si="6"/>
        <v>0</v>
      </c>
      <c r="BH196" s="149">
        <f t="shared" si="7"/>
        <v>0</v>
      </c>
      <c r="BI196" s="149">
        <f t="shared" si="8"/>
        <v>0</v>
      </c>
      <c r="BJ196" s="17" t="s">
        <v>89</v>
      </c>
      <c r="BK196" s="149">
        <f t="shared" si="9"/>
        <v>0</v>
      </c>
      <c r="BL196" s="17" t="s">
        <v>271</v>
      </c>
      <c r="BM196" s="148" t="s">
        <v>584</v>
      </c>
    </row>
    <row r="197" spans="2:65" s="1" customFormat="1" ht="16.5" customHeight="1">
      <c r="B197" s="136"/>
      <c r="C197" s="137" t="s">
        <v>437</v>
      </c>
      <c r="D197" s="137" t="s">
        <v>266</v>
      </c>
      <c r="E197" s="138" t="s">
        <v>2631</v>
      </c>
      <c r="F197" s="139" t="s">
        <v>2628</v>
      </c>
      <c r="G197" s="140" t="s">
        <v>1468</v>
      </c>
      <c r="H197" s="141">
        <v>1</v>
      </c>
      <c r="I197" s="142"/>
      <c r="J197" s="143">
        <f t="shared" si="0"/>
        <v>0</v>
      </c>
      <c r="K197" s="139" t="s">
        <v>313</v>
      </c>
      <c r="L197" s="32"/>
      <c r="M197" s="144" t="s">
        <v>1</v>
      </c>
      <c r="N197" s="145" t="s">
        <v>42</v>
      </c>
      <c r="P197" s="146">
        <f t="shared" si="1"/>
        <v>0</v>
      </c>
      <c r="Q197" s="146">
        <v>0</v>
      </c>
      <c r="R197" s="146">
        <f t="shared" si="2"/>
        <v>0</v>
      </c>
      <c r="S197" s="146">
        <v>0</v>
      </c>
      <c r="T197" s="147">
        <f t="shared" si="3"/>
        <v>0</v>
      </c>
      <c r="AR197" s="148" t="s">
        <v>271</v>
      </c>
      <c r="AT197" s="148" t="s">
        <v>266</v>
      </c>
      <c r="AU197" s="148" t="s">
        <v>89</v>
      </c>
      <c r="AY197" s="17" t="s">
        <v>264</v>
      </c>
      <c r="BE197" s="149">
        <f t="shared" si="4"/>
        <v>0</v>
      </c>
      <c r="BF197" s="149">
        <f t="shared" si="5"/>
        <v>0</v>
      </c>
      <c r="BG197" s="149">
        <f t="shared" si="6"/>
        <v>0</v>
      </c>
      <c r="BH197" s="149">
        <f t="shared" si="7"/>
        <v>0</v>
      </c>
      <c r="BI197" s="149">
        <f t="shared" si="8"/>
        <v>0</v>
      </c>
      <c r="BJ197" s="17" t="s">
        <v>89</v>
      </c>
      <c r="BK197" s="149">
        <f t="shared" si="9"/>
        <v>0</v>
      </c>
      <c r="BL197" s="17" t="s">
        <v>271</v>
      </c>
      <c r="BM197" s="148" t="s">
        <v>596</v>
      </c>
    </row>
    <row r="198" spans="2:65" s="11" customFormat="1" ht="22.9" customHeight="1">
      <c r="B198" s="124"/>
      <c r="D198" s="125" t="s">
        <v>75</v>
      </c>
      <c r="E198" s="134" t="s">
        <v>2632</v>
      </c>
      <c r="F198" s="134" t="s">
        <v>2633</v>
      </c>
      <c r="I198" s="127"/>
      <c r="J198" s="135">
        <f>BK198</f>
        <v>0</v>
      </c>
      <c r="L198" s="124"/>
      <c r="M198" s="129"/>
      <c r="P198" s="130">
        <f>SUM(P199:P201)</f>
        <v>0</v>
      </c>
      <c r="R198" s="130">
        <f>SUM(R199:R201)</f>
        <v>0</v>
      </c>
      <c r="T198" s="131">
        <f>SUM(T199:T201)</f>
        <v>0</v>
      </c>
      <c r="AR198" s="125" t="s">
        <v>83</v>
      </c>
      <c r="AT198" s="132" t="s">
        <v>75</v>
      </c>
      <c r="AU198" s="132" t="s">
        <v>83</v>
      </c>
      <c r="AY198" s="125" t="s">
        <v>264</v>
      </c>
      <c r="BK198" s="133">
        <f>SUM(BK199:BK201)</f>
        <v>0</v>
      </c>
    </row>
    <row r="199" spans="2:65" s="1" customFormat="1" ht="16.5" customHeight="1">
      <c r="B199" s="136"/>
      <c r="C199" s="137" t="s">
        <v>442</v>
      </c>
      <c r="D199" s="137" t="s">
        <v>266</v>
      </c>
      <c r="E199" s="138" t="s">
        <v>2634</v>
      </c>
      <c r="F199" s="139" t="s">
        <v>2635</v>
      </c>
      <c r="G199" s="140" t="s">
        <v>1468</v>
      </c>
      <c r="H199" s="141">
        <v>5</v>
      </c>
      <c r="I199" s="142"/>
      <c r="J199" s="143">
        <f>ROUND(I199*H199,2)</f>
        <v>0</v>
      </c>
      <c r="K199" s="139" t="s">
        <v>313</v>
      </c>
      <c r="L199" s="32"/>
      <c r="M199" s="144" t="s">
        <v>1</v>
      </c>
      <c r="N199" s="145" t="s">
        <v>42</v>
      </c>
      <c r="P199" s="146">
        <f>O199*H199</f>
        <v>0</v>
      </c>
      <c r="Q199" s="146">
        <v>0</v>
      </c>
      <c r="R199" s="146">
        <f>Q199*H199</f>
        <v>0</v>
      </c>
      <c r="S199" s="146">
        <v>0</v>
      </c>
      <c r="T199" s="147">
        <f>S199*H199</f>
        <v>0</v>
      </c>
      <c r="AR199" s="148" t="s">
        <v>271</v>
      </c>
      <c r="AT199" s="148" t="s">
        <v>266</v>
      </c>
      <c r="AU199" s="148" t="s">
        <v>89</v>
      </c>
      <c r="AY199" s="17" t="s">
        <v>264</v>
      </c>
      <c r="BE199" s="149">
        <f>IF(N199="základní",J199,0)</f>
        <v>0</v>
      </c>
      <c r="BF199" s="149">
        <f>IF(N199="snížená",J199,0)</f>
        <v>0</v>
      </c>
      <c r="BG199" s="149">
        <f>IF(N199="zákl. přenesená",J199,0)</f>
        <v>0</v>
      </c>
      <c r="BH199" s="149">
        <f>IF(N199="sníž. přenesená",J199,0)</f>
        <v>0</v>
      </c>
      <c r="BI199" s="149">
        <f>IF(N199="nulová",J199,0)</f>
        <v>0</v>
      </c>
      <c r="BJ199" s="17" t="s">
        <v>89</v>
      </c>
      <c r="BK199" s="149">
        <f>ROUND(I199*H199,2)</f>
        <v>0</v>
      </c>
      <c r="BL199" s="17" t="s">
        <v>271</v>
      </c>
      <c r="BM199" s="148" t="s">
        <v>607</v>
      </c>
    </row>
    <row r="200" spans="2:65" s="1" customFormat="1" ht="16.5" customHeight="1">
      <c r="B200" s="136"/>
      <c r="C200" s="137" t="s">
        <v>447</v>
      </c>
      <c r="D200" s="137" t="s">
        <v>266</v>
      </c>
      <c r="E200" s="138" t="s">
        <v>2636</v>
      </c>
      <c r="F200" s="139" t="s">
        <v>2637</v>
      </c>
      <c r="G200" s="140" t="s">
        <v>1468</v>
      </c>
      <c r="H200" s="141">
        <v>3</v>
      </c>
      <c r="I200" s="142"/>
      <c r="J200" s="143">
        <f>ROUND(I200*H200,2)</f>
        <v>0</v>
      </c>
      <c r="K200" s="139" t="s">
        <v>313</v>
      </c>
      <c r="L200" s="32"/>
      <c r="M200" s="144" t="s">
        <v>1</v>
      </c>
      <c r="N200" s="145" t="s">
        <v>42</v>
      </c>
      <c r="P200" s="146">
        <f>O200*H200</f>
        <v>0</v>
      </c>
      <c r="Q200" s="146">
        <v>0</v>
      </c>
      <c r="R200" s="146">
        <f>Q200*H200</f>
        <v>0</v>
      </c>
      <c r="S200" s="146">
        <v>0</v>
      </c>
      <c r="T200" s="147">
        <f>S200*H200</f>
        <v>0</v>
      </c>
      <c r="AR200" s="148" t="s">
        <v>271</v>
      </c>
      <c r="AT200" s="148" t="s">
        <v>266</v>
      </c>
      <c r="AU200" s="148" t="s">
        <v>89</v>
      </c>
      <c r="AY200" s="17" t="s">
        <v>264</v>
      </c>
      <c r="BE200" s="149">
        <f>IF(N200="základní",J200,0)</f>
        <v>0</v>
      </c>
      <c r="BF200" s="149">
        <f>IF(N200="snížená",J200,0)</f>
        <v>0</v>
      </c>
      <c r="BG200" s="149">
        <f>IF(N200="zákl. přenesená",J200,0)</f>
        <v>0</v>
      </c>
      <c r="BH200" s="149">
        <f>IF(N200="sníž. přenesená",J200,0)</f>
        <v>0</v>
      </c>
      <c r="BI200" s="149">
        <f>IF(N200="nulová",J200,0)</f>
        <v>0</v>
      </c>
      <c r="BJ200" s="17" t="s">
        <v>89</v>
      </c>
      <c r="BK200" s="149">
        <f>ROUND(I200*H200,2)</f>
        <v>0</v>
      </c>
      <c r="BL200" s="17" t="s">
        <v>271</v>
      </c>
      <c r="BM200" s="148" t="s">
        <v>623</v>
      </c>
    </row>
    <row r="201" spans="2:65" s="1" customFormat="1" ht="16.5" customHeight="1">
      <c r="B201" s="136"/>
      <c r="C201" s="137" t="s">
        <v>452</v>
      </c>
      <c r="D201" s="137" t="s">
        <v>266</v>
      </c>
      <c r="E201" s="138" t="s">
        <v>2638</v>
      </c>
      <c r="F201" s="139" t="s">
        <v>2639</v>
      </c>
      <c r="G201" s="140" t="s">
        <v>1468</v>
      </c>
      <c r="H201" s="141">
        <v>6</v>
      </c>
      <c r="I201" s="142"/>
      <c r="J201" s="143">
        <f>ROUND(I201*H201,2)</f>
        <v>0</v>
      </c>
      <c r="K201" s="139" t="s">
        <v>313</v>
      </c>
      <c r="L201" s="32"/>
      <c r="M201" s="144" t="s">
        <v>1</v>
      </c>
      <c r="N201" s="145" t="s">
        <v>42</v>
      </c>
      <c r="P201" s="146">
        <f>O201*H201</f>
        <v>0</v>
      </c>
      <c r="Q201" s="146">
        <v>0</v>
      </c>
      <c r="R201" s="146">
        <f>Q201*H201</f>
        <v>0</v>
      </c>
      <c r="S201" s="146">
        <v>0</v>
      </c>
      <c r="T201" s="147">
        <f>S201*H201</f>
        <v>0</v>
      </c>
      <c r="AR201" s="148" t="s">
        <v>271</v>
      </c>
      <c r="AT201" s="148" t="s">
        <v>266</v>
      </c>
      <c r="AU201" s="148" t="s">
        <v>89</v>
      </c>
      <c r="AY201" s="17" t="s">
        <v>264</v>
      </c>
      <c r="BE201" s="149">
        <f>IF(N201="základní",J201,0)</f>
        <v>0</v>
      </c>
      <c r="BF201" s="149">
        <f>IF(N201="snížená",J201,0)</f>
        <v>0</v>
      </c>
      <c r="BG201" s="149">
        <f>IF(N201="zákl. přenesená",J201,0)</f>
        <v>0</v>
      </c>
      <c r="BH201" s="149">
        <f>IF(N201="sníž. přenesená",J201,0)</f>
        <v>0</v>
      </c>
      <c r="BI201" s="149">
        <f>IF(N201="nulová",J201,0)</f>
        <v>0</v>
      </c>
      <c r="BJ201" s="17" t="s">
        <v>89</v>
      </c>
      <c r="BK201" s="149">
        <f>ROUND(I201*H201,2)</f>
        <v>0</v>
      </c>
      <c r="BL201" s="17" t="s">
        <v>271</v>
      </c>
      <c r="BM201" s="148" t="s">
        <v>634</v>
      </c>
    </row>
    <row r="202" spans="2:65" s="11" customFormat="1" ht="22.9" customHeight="1">
      <c r="B202" s="124"/>
      <c r="D202" s="125" t="s">
        <v>75</v>
      </c>
      <c r="E202" s="134" t="s">
        <v>2640</v>
      </c>
      <c r="F202" s="134" t="s">
        <v>2641</v>
      </c>
      <c r="I202" s="127"/>
      <c r="J202" s="135">
        <f>BK202</f>
        <v>0</v>
      </c>
      <c r="L202" s="124"/>
      <c r="M202" s="129"/>
      <c r="P202" s="130">
        <f>P203</f>
        <v>0</v>
      </c>
      <c r="R202" s="130">
        <f>R203</f>
        <v>0</v>
      </c>
      <c r="T202" s="131">
        <f>T203</f>
        <v>0</v>
      </c>
      <c r="AR202" s="125" t="s">
        <v>83</v>
      </c>
      <c r="AT202" s="132" t="s">
        <v>75</v>
      </c>
      <c r="AU202" s="132" t="s">
        <v>83</v>
      </c>
      <c r="AY202" s="125" t="s">
        <v>264</v>
      </c>
      <c r="BK202" s="133">
        <f>BK203</f>
        <v>0</v>
      </c>
    </row>
    <row r="203" spans="2:65" s="1" customFormat="1" ht="16.5" customHeight="1">
      <c r="B203" s="136"/>
      <c r="C203" s="137" t="s">
        <v>457</v>
      </c>
      <c r="D203" s="137" t="s">
        <v>266</v>
      </c>
      <c r="E203" s="138" t="s">
        <v>2642</v>
      </c>
      <c r="F203" s="139" t="s">
        <v>2643</v>
      </c>
      <c r="G203" s="140" t="s">
        <v>1468</v>
      </c>
      <c r="H203" s="141">
        <v>2</v>
      </c>
      <c r="I203" s="142"/>
      <c r="J203" s="143">
        <f>ROUND(I203*H203,2)</f>
        <v>0</v>
      </c>
      <c r="K203" s="139" t="s">
        <v>313</v>
      </c>
      <c r="L203" s="32"/>
      <c r="M203" s="144" t="s">
        <v>1</v>
      </c>
      <c r="N203" s="145" t="s">
        <v>42</v>
      </c>
      <c r="P203" s="146">
        <f>O203*H203</f>
        <v>0</v>
      </c>
      <c r="Q203" s="146">
        <v>0</v>
      </c>
      <c r="R203" s="146">
        <f>Q203*H203</f>
        <v>0</v>
      </c>
      <c r="S203" s="146">
        <v>0</v>
      </c>
      <c r="T203" s="147">
        <f>S203*H203</f>
        <v>0</v>
      </c>
      <c r="AR203" s="148" t="s">
        <v>271</v>
      </c>
      <c r="AT203" s="148" t="s">
        <v>266</v>
      </c>
      <c r="AU203" s="148" t="s">
        <v>89</v>
      </c>
      <c r="AY203" s="17" t="s">
        <v>264</v>
      </c>
      <c r="BE203" s="149">
        <f>IF(N203="základní",J203,0)</f>
        <v>0</v>
      </c>
      <c r="BF203" s="149">
        <f>IF(N203="snížená",J203,0)</f>
        <v>0</v>
      </c>
      <c r="BG203" s="149">
        <f>IF(N203="zákl. přenesená",J203,0)</f>
        <v>0</v>
      </c>
      <c r="BH203" s="149">
        <f>IF(N203="sníž. přenesená",J203,0)</f>
        <v>0</v>
      </c>
      <c r="BI203" s="149">
        <f>IF(N203="nulová",J203,0)</f>
        <v>0</v>
      </c>
      <c r="BJ203" s="17" t="s">
        <v>89</v>
      </c>
      <c r="BK203" s="149">
        <f>ROUND(I203*H203,2)</f>
        <v>0</v>
      </c>
      <c r="BL203" s="17" t="s">
        <v>271</v>
      </c>
      <c r="BM203" s="148" t="s">
        <v>644</v>
      </c>
    </row>
    <row r="204" spans="2:65" s="11" customFormat="1" ht="22.9" customHeight="1">
      <c r="B204" s="124"/>
      <c r="D204" s="125" t="s">
        <v>75</v>
      </c>
      <c r="E204" s="134" t="s">
        <v>2644</v>
      </c>
      <c r="F204" s="134" t="s">
        <v>2645</v>
      </c>
      <c r="I204" s="127"/>
      <c r="J204" s="135">
        <f>BK204</f>
        <v>0</v>
      </c>
      <c r="L204" s="124"/>
      <c r="M204" s="129"/>
      <c r="P204" s="130">
        <f>SUM(P205:P209)</f>
        <v>0</v>
      </c>
      <c r="R204" s="130">
        <f>SUM(R205:R209)</f>
        <v>0</v>
      </c>
      <c r="T204" s="131">
        <f>SUM(T205:T209)</f>
        <v>0</v>
      </c>
      <c r="AR204" s="125" t="s">
        <v>83</v>
      </c>
      <c r="AT204" s="132" t="s">
        <v>75</v>
      </c>
      <c r="AU204" s="132" t="s">
        <v>83</v>
      </c>
      <c r="AY204" s="125" t="s">
        <v>264</v>
      </c>
      <c r="BK204" s="133">
        <f>SUM(BK205:BK209)</f>
        <v>0</v>
      </c>
    </row>
    <row r="205" spans="2:65" s="1" customFormat="1" ht="24.2" customHeight="1">
      <c r="B205" s="136"/>
      <c r="C205" s="137" t="s">
        <v>462</v>
      </c>
      <c r="D205" s="137" t="s">
        <v>266</v>
      </c>
      <c r="E205" s="138" t="s">
        <v>2646</v>
      </c>
      <c r="F205" s="139" t="s">
        <v>2647</v>
      </c>
      <c r="G205" s="140" t="s">
        <v>1468</v>
      </c>
      <c r="H205" s="141">
        <v>6</v>
      </c>
      <c r="I205" s="142"/>
      <c r="J205" s="143">
        <f>ROUND(I205*H205,2)</f>
        <v>0</v>
      </c>
      <c r="K205" s="139" t="s">
        <v>313</v>
      </c>
      <c r="L205" s="32"/>
      <c r="M205" s="144" t="s">
        <v>1</v>
      </c>
      <c r="N205" s="145" t="s">
        <v>42</v>
      </c>
      <c r="P205" s="146">
        <f>O205*H205</f>
        <v>0</v>
      </c>
      <c r="Q205" s="146">
        <v>0</v>
      </c>
      <c r="R205" s="146">
        <f>Q205*H205</f>
        <v>0</v>
      </c>
      <c r="S205" s="146">
        <v>0</v>
      </c>
      <c r="T205" s="147">
        <f>S205*H205</f>
        <v>0</v>
      </c>
      <c r="AR205" s="148" t="s">
        <v>271</v>
      </c>
      <c r="AT205" s="148" t="s">
        <v>266</v>
      </c>
      <c r="AU205" s="148" t="s">
        <v>89</v>
      </c>
      <c r="AY205" s="17" t="s">
        <v>264</v>
      </c>
      <c r="BE205" s="149">
        <f>IF(N205="základní",J205,0)</f>
        <v>0</v>
      </c>
      <c r="BF205" s="149">
        <f>IF(N205="snížená",J205,0)</f>
        <v>0</v>
      </c>
      <c r="BG205" s="149">
        <f>IF(N205="zákl. přenesená",J205,0)</f>
        <v>0</v>
      </c>
      <c r="BH205" s="149">
        <f>IF(N205="sníž. přenesená",J205,0)</f>
        <v>0</v>
      </c>
      <c r="BI205" s="149">
        <f>IF(N205="nulová",J205,0)</f>
        <v>0</v>
      </c>
      <c r="BJ205" s="17" t="s">
        <v>89</v>
      </c>
      <c r="BK205" s="149">
        <f>ROUND(I205*H205,2)</f>
        <v>0</v>
      </c>
      <c r="BL205" s="17" t="s">
        <v>271</v>
      </c>
      <c r="BM205" s="148" t="s">
        <v>654</v>
      </c>
    </row>
    <row r="206" spans="2:65" s="1" customFormat="1" ht="24.2" customHeight="1">
      <c r="B206" s="136"/>
      <c r="C206" s="137" t="s">
        <v>468</v>
      </c>
      <c r="D206" s="137" t="s">
        <v>266</v>
      </c>
      <c r="E206" s="138" t="s">
        <v>2648</v>
      </c>
      <c r="F206" s="139" t="s">
        <v>2649</v>
      </c>
      <c r="G206" s="140" t="s">
        <v>1468</v>
      </c>
      <c r="H206" s="141">
        <v>1</v>
      </c>
      <c r="I206" s="142"/>
      <c r="J206" s="143">
        <f>ROUND(I206*H206,2)</f>
        <v>0</v>
      </c>
      <c r="K206" s="139" t="s">
        <v>313</v>
      </c>
      <c r="L206" s="32"/>
      <c r="M206" s="144" t="s">
        <v>1</v>
      </c>
      <c r="N206" s="145" t="s">
        <v>42</v>
      </c>
      <c r="P206" s="146">
        <f>O206*H206</f>
        <v>0</v>
      </c>
      <c r="Q206" s="146">
        <v>0</v>
      </c>
      <c r="R206" s="146">
        <f>Q206*H206</f>
        <v>0</v>
      </c>
      <c r="S206" s="146">
        <v>0</v>
      </c>
      <c r="T206" s="147">
        <f>S206*H206</f>
        <v>0</v>
      </c>
      <c r="AR206" s="148" t="s">
        <v>271</v>
      </c>
      <c r="AT206" s="148" t="s">
        <v>266</v>
      </c>
      <c r="AU206" s="148" t="s">
        <v>89</v>
      </c>
      <c r="AY206" s="17" t="s">
        <v>264</v>
      </c>
      <c r="BE206" s="149">
        <f>IF(N206="základní",J206,0)</f>
        <v>0</v>
      </c>
      <c r="BF206" s="149">
        <f>IF(N206="snížená",J206,0)</f>
        <v>0</v>
      </c>
      <c r="BG206" s="149">
        <f>IF(N206="zákl. přenesená",J206,0)</f>
        <v>0</v>
      </c>
      <c r="BH206" s="149">
        <f>IF(N206="sníž. přenesená",J206,0)</f>
        <v>0</v>
      </c>
      <c r="BI206" s="149">
        <f>IF(N206="nulová",J206,0)</f>
        <v>0</v>
      </c>
      <c r="BJ206" s="17" t="s">
        <v>89</v>
      </c>
      <c r="BK206" s="149">
        <f>ROUND(I206*H206,2)</f>
        <v>0</v>
      </c>
      <c r="BL206" s="17" t="s">
        <v>271</v>
      </c>
      <c r="BM206" s="148" t="s">
        <v>665</v>
      </c>
    </row>
    <row r="207" spans="2:65" s="1" customFormat="1" ht="24.2" customHeight="1">
      <c r="B207" s="136"/>
      <c r="C207" s="137" t="s">
        <v>474</v>
      </c>
      <c r="D207" s="137" t="s">
        <v>266</v>
      </c>
      <c r="E207" s="138" t="s">
        <v>2650</v>
      </c>
      <c r="F207" s="139" t="s">
        <v>2651</v>
      </c>
      <c r="G207" s="140" t="s">
        <v>1468</v>
      </c>
      <c r="H207" s="141">
        <v>1</v>
      </c>
      <c r="I207" s="142"/>
      <c r="J207" s="143">
        <f>ROUND(I207*H207,2)</f>
        <v>0</v>
      </c>
      <c r="K207" s="139" t="s">
        <v>313</v>
      </c>
      <c r="L207" s="32"/>
      <c r="M207" s="144" t="s">
        <v>1</v>
      </c>
      <c r="N207" s="145" t="s">
        <v>42</v>
      </c>
      <c r="P207" s="146">
        <f>O207*H207</f>
        <v>0</v>
      </c>
      <c r="Q207" s="146">
        <v>0</v>
      </c>
      <c r="R207" s="146">
        <f>Q207*H207</f>
        <v>0</v>
      </c>
      <c r="S207" s="146">
        <v>0</v>
      </c>
      <c r="T207" s="147">
        <f>S207*H207</f>
        <v>0</v>
      </c>
      <c r="AR207" s="148" t="s">
        <v>271</v>
      </c>
      <c r="AT207" s="148" t="s">
        <v>266</v>
      </c>
      <c r="AU207" s="148" t="s">
        <v>89</v>
      </c>
      <c r="AY207" s="17" t="s">
        <v>264</v>
      </c>
      <c r="BE207" s="149">
        <f>IF(N207="základní",J207,0)</f>
        <v>0</v>
      </c>
      <c r="BF207" s="149">
        <f>IF(N207="snížená",J207,0)</f>
        <v>0</v>
      </c>
      <c r="BG207" s="149">
        <f>IF(N207="zákl. přenesená",J207,0)</f>
        <v>0</v>
      </c>
      <c r="BH207" s="149">
        <f>IF(N207="sníž. přenesená",J207,0)</f>
        <v>0</v>
      </c>
      <c r="BI207" s="149">
        <f>IF(N207="nulová",J207,0)</f>
        <v>0</v>
      </c>
      <c r="BJ207" s="17" t="s">
        <v>89</v>
      </c>
      <c r="BK207" s="149">
        <f>ROUND(I207*H207,2)</f>
        <v>0</v>
      </c>
      <c r="BL207" s="17" t="s">
        <v>271</v>
      </c>
      <c r="BM207" s="148" t="s">
        <v>677</v>
      </c>
    </row>
    <row r="208" spans="2:65" s="1" customFormat="1" ht="24.2" customHeight="1">
      <c r="B208" s="136"/>
      <c r="C208" s="137" t="s">
        <v>483</v>
      </c>
      <c r="D208" s="137" t="s">
        <v>266</v>
      </c>
      <c r="E208" s="138" t="s">
        <v>2652</v>
      </c>
      <c r="F208" s="139" t="s">
        <v>2653</v>
      </c>
      <c r="G208" s="140" t="s">
        <v>1468</v>
      </c>
      <c r="H208" s="141">
        <v>2</v>
      </c>
      <c r="I208" s="142"/>
      <c r="J208" s="143">
        <f>ROUND(I208*H208,2)</f>
        <v>0</v>
      </c>
      <c r="K208" s="139" t="s">
        <v>313</v>
      </c>
      <c r="L208" s="32"/>
      <c r="M208" s="144" t="s">
        <v>1</v>
      </c>
      <c r="N208" s="145" t="s">
        <v>42</v>
      </c>
      <c r="P208" s="146">
        <f>O208*H208</f>
        <v>0</v>
      </c>
      <c r="Q208" s="146">
        <v>0</v>
      </c>
      <c r="R208" s="146">
        <f>Q208*H208</f>
        <v>0</v>
      </c>
      <c r="S208" s="146">
        <v>0</v>
      </c>
      <c r="T208" s="147">
        <f>S208*H208</f>
        <v>0</v>
      </c>
      <c r="AR208" s="148" t="s">
        <v>271</v>
      </c>
      <c r="AT208" s="148" t="s">
        <v>266</v>
      </c>
      <c r="AU208" s="148" t="s">
        <v>89</v>
      </c>
      <c r="AY208" s="17" t="s">
        <v>264</v>
      </c>
      <c r="BE208" s="149">
        <f>IF(N208="základní",J208,0)</f>
        <v>0</v>
      </c>
      <c r="BF208" s="149">
        <f>IF(N208="snížená",J208,0)</f>
        <v>0</v>
      </c>
      <c r="BG208" s="149">
        <f>IF(N208="zákl. přenesená",J208,0)</f>
        <v>0</v>
      </c>
      <c r="BH208" s="149">
        <f>IF(N208="sníž. přenesená",J208,0)</f>
        <v>0</v>
      </c>
      <c r="BI208" s="149">
        <f>IF(N208="nulová",J208,0)</f>
        <v>0</v>
      </c>
      <c r="BJ208" s="17" t="s">
        <v>89</v>
      </c>
      <c r="BK208" s="149">
        <f>ROUND(I208*H208,2)</f>
        <v>0</v>
      </c>
      <c r="BL208" s="17" t="s">
        <v>271</v>
      </c>
      <c r="BM208" s="148" t="s">
        <v>688</v>
      </c>
    </row>
    <row r="209" spans="2:65" s="1" customFormat="1" ht="24.2" customHeight="1">
      <c r="B209" s="136"/>
      <c r="C209" s="137" t="s">
        <v>491</v>
      </c>
      <c r="D209" s="137" t="s">
        <v>266</v>
      </c>
      <c r="E209" s="138" t="s">
        <v>2654</v>
      </c>
      <c r="F209" s="139" t="s">
        <v>2655</v>
      </c>
      <c r="G209" s="140" t="s">
        <v>1468</v>
      </c>
      <c r="H209" s="141">
        <v>4</v>
      </c>
      <c r="I209" s="142"/>
      <c r="J209" s="143">
        <f>ROUND(I209*H209,2)</f>
        <v>0</v>
      </c>
      <c r="K209" s="139" t="s">
        <v>313</v>
      </c>
      <c r="L209" s="32"/>
      <c r="M209" s="144" t="s">
        <v>1</v>
      </c>
      <c r="N209" s="145" t="s">
        <v>42</v>
      </c>
      <c r="P209" s="146">
        <f>O209*H209</f>
        <v>0</v>
      </c>
      <c r="Q209" s="146">
        <v>0</v>
      </c>
      <c r="R209" s="146">
        <f>Q209*H209</f>
        <v>0</v>
      </c>
      <c r="S209" s="146">
        <v>0</v>
      </c>
      <c r="T209" s="147">
        <f>S209*H209</f>
        <v>0</v>
      </c>
      <c r="AR209" s="148" t="s">
        <v>271</v>
      </c>
      <c r="AT209" s="148" t="s">
        <v>266</v>
      </c>
      <c r="AU209" s="148" t="s">
        <v>89</v>
      </c>
      <c r="AY209" s="17" t="s">
        <v>264</v>
      </c>
      <c r="BE209" s="149">
        <f>IF(N209="základní",J209,0)</f>
        <v>0</v>
      </c>
      <c r="BF209" s="149">
        <f>IF(N209="snížená",J209,0)</f>
        <v>0</v>
      </c>
      <c r="BG209" s="149">
        <f>IF(N209="zákl. přenesená",J209,0)</f>
        <v>0</v>
      </c>
      <c r="BH209" s="149">
        <f>IF(N209="sníž. přenesená",J209,0)</f>
        <v>0</v>
      </c>
      <c r="BI209" s="149">
        <f>IF(N209="nulová",J209,0)</f>
        <v>0</v>
      </c>
      <c r="BJ209" s="17" t="s">
        <v>89</v>
      </c>
      <c r="BK209" s="149">
        <f>ROUND(I209*H209,2)</f>
        <v>0</v>
      </c>
      <c r="BL209" s="17" t="s">
        <v>271</v>
      </c>
      <c r="BM209" s="148" t="s">
        <v>699</v>
      </c>
    </row>
    <row r="210" spans="2:65" s="11" customFormat="1" ht="22.9" customHeight="1">
      <c r="B210" s="124"/>
      <c r="D210" s="125" t="s">
        <v>75</v>
      </c>
      <c r="E210" s="134" t="s">
        <v>2656</v>
      </c>
      <c r="F210" s="134" t="s">
        <v>2657</v>
      </c>
      <c r="I210" s="127"/>
      <c r="J210" s="135">
        <f>BK210</f>
        <v>0</v>
      </c>
      <c r="L210" s="124"/>
      <c r="M210" s="129"/>
      <c r="P210" s="130">
        <f>SUM(P211:P213)</f>
        <v>0</v>
      </c>
      <c r="R210" s="130">
        <f>SUM(R211:R213)</f>
        <v>0</v>
      </c>
      <c r="T210" s="131">
        <f>SUM(T211:T213)</f>
        <v>0</v>
      </c>
      <c r="AR210" s="125" t="s">
        <v>83</v>
      </c>
      <c r="AT210" s="132" t="s">
        <v>75</v>
      </c>
      <c r="AU210" s="132" t="s">
        <v>83</v>
      </c>
      <c r="AY210" s="125" t="s">
        <v>264</v>
      </c>
      <c r="BK210" s="133">
        <f>SUM(BK211:BK213)</f>
        <v>0</v>
      </c>
    </row>
    <row r="211" spans="2:65" s="1" customFormat="1" ht="16.5" customHeight="1">
      <c r="B211" s="136"/>
      <c r="C211" s="137" t="s">
        <v>496</v>
      </c>
      <c r="D211" s="137" t="s">
        <v>266</v>
      </c>
      <c r="E211" s="138" t="s">
        <v>2658</v>
      </c>
      <c r="F211" s="139" t="s">
        <v>2659</v>
      </c>
      <c r="G211" s="140" t="s">
        <v>1468</v>
      </c>
      <c r="H211" s="141">
        <v>4</v>
      </c>
      <c r="I211" s="142"/>
      <c r="J211" s="143">
        <f>ROUND(I211*H211,2)</f>
        <v>0</v>
      </c>
      <c r="K211" s="139" t="s">
        <v>313</v>
      </c>
      <c r="L211" s="32"/>
      <c r="M211" s="144" t="s">
        <v>1</v>
      </c>
      <c r="N211" s="145" t="s">
        <v>42</v>
      </c>
      <c r="P211" s="146">
        <f>O211*H211</f>
        <v>0</v>
      </c>
      <c r="Q211" s="146">
        <v>0</v>
      </c>
      <c r="R211" s="146">
        <f>Q211*H211</f>
        <v>0</v>
      </c>
      <c r="S211" s="146">
        <v>0</v>
      </c>
      <c r="T211" s="147">
        <f>S211*H211</f>
        <v>0</v>
      </c>
      <c r="AR211" s="148" t="s">
        <v>271</v>
      </c>
      <c r="AT211" s="148" t="s">
        <v>266</v>
      </c>
      <c r="AU211" s="148" t="s">
        <v>89</v>
      </c>
      <c r="AY211" s="17" t="s">
        <v>264</v>
      </c>
      <c r="BE211" s="149">
        <f>IF(N211="základní",J211,0)</f>
        <v>0</v>
      </c>
      <c r="BF211" s="149">
        <f>IF(N211="snížená",J211,0)</f>
        <v>0</v>
      </c>
      <c r="BG211" s="149">
        <f>IF(N211="zákl. přenesená",J211,0)</f>
        <v>0</v>
      </c>
      <c r="BH211" s="149">
        <f>IF(N211="sníž. přenesená",J211,0)</f>
        <v>0</v>
      </c>
      <c r="BI211" s="149">
        <f>IF(N211="nulová",J211,0)</f>
        <v>0</v>
      </c>
      <c r="BJ211" s="17" t="s">
        <v>89</v>
      </c>
      <c r="BK211" s="149">
        <f>ROUND(I211*H211,2)</f>
        <v>0</v>
      </c>
      <c r="BL211" s="17" t="s">
        <v>271</v>
      </c>
      <c r="BM211" s="148" t="s">
        <v>710</v>
      </c>
    </row>
    <row r="212" spans="2:65" s="1" customFormat="1" ht="16.5" customHeight="1">
      <c r="B212" s="136"/>
      <c r="C212" s="137" t="s">
        <v>502</v>
      </c>
      <c r="D212" s="137" t="s">
        <v>266</v>
      </c>
      <c r="E212" s="138" t="s">
        <v>2660</v>
      </c>
      <c r="F212" s="139" t="s">
        <v>2661</v>
      </c>
      <c r="G212" s="140" t="s">
        <v>1468</v>
      </c>
      <c r="H212" s="141">
        <v>2</v>
      </c>
      <c r="I212" s="142"/>
      <c r="J212" s="143">
        <f>ROUND(I212*H212,2)</f>
        <v>0</v>
      </c>
      <c r="K212" s="139" t="s">
        <v>313</v>
      </c>
      <c r="L212" s="32"/>
      <c r="M212" s="144" t="s">
        <v>1</v>
      </c>
      <c r="N212" s="145" t="s">
        <v>42</v>
      </c>
      <c r="P212" s="146">
        <f>O212*H212</f>
        <v>0</v>
      </c>
      <c r="Q212" s="146">
        <v>0</v>
      </c>
      <c r="R212" s="146">
        <f>Q212*H212</f>
        <v>0</v>
      </c>
      <c r="S212" s="146">
        <v>0</v>
      </c>
      <c r="T212" s="147">
        <f>S212*H212</f>
        <v>0</v>
      </c>
      <c r="AR212" s="148" t="s">
        <v>271</v>
      </c>
      <c r="AT212" s="148" t="s">
        <v>266</v>
      </c>
      <c r="AU212" s="148" t="s">
        <v>89</v>
      </c>
      <c r="AY212" s="17" t="s">
        <v>264</v>
      </c>
      <c r="BE212" s="149">
        <f>IF(N212="základní",J212,0)</f>
        <v>0</v>
      </c>
      <c r="BF212" s="149">
        <f>IF(N212="snížená",J212,0)</f>
        <v>0</v>
      </c>
      <c r="BG212" s="149">
        <f>IF(N212="zákl. přenesená",J212,0)</f>
        <v>0</v>
      </c>
      <c r="BH212" s="149">
        <f>IF(N212="sníž. přenesená",J212,0)</f>
        <v>0</v>
      </c>
      <c r="BI212" s="149">
        <f>IF(N212="nulová",J212,0)</f>
        <v>0</v>
      </c>
      <c r="BJ212" s="17" t="s">
        <v>89</v>
      </c>
      <c r="BK212" s="149">
        <f>ROUND(I212*H212,2)</f>
        <v>0</v>
      </c>
      <c r="BL212" s="17" t="s">
        <v>271</v>
      </c>
      <c r="BM212" s="148" t="s">
        <v>724</v>
      </c>
    </row>
    <row r="213" spans="2:65" s="1" customFormat="1" ht="16.5" customHeight="1">
      <c r="B213" s="136"/>
      <c r="C213" s="137" t="s">
        <v>509</v>
      </c>
      <c r="D213" s="137" t="s">
        <v>266</v>
      </c>
      <c r="E213" s="138" t="s">
        <v>2662</v>
      </c>
      <c r="F213" s="139" t="s">
        <v>2663</v>
      </c>
      <c r="G213" s="140" t="s">
        <v>1468</v>
      </c>
      <c r="H213" s="141">
        <v>8</v>
      </c>
      <c r="I213" s="142"/>
      <c r="J213" s="143">
        <f>ROUND(I213*H213,2)</f>
        <v>0</v>
      </c>
      <c r="K213" s="139" t="s">
        <v>313</v>
      </c>
      <c r="L213" s="32"/>
      <c r="M213" s="144" t="s">
        <v>1</v>
      </c>
      <c r="N213" s="145" t="s">
        <v>42</v>
      </c>
      <c r="P213" s="146">
        <f>O213*H213</f>
        <v>0</v>
      </c>
      <c r="Q213" s="146">
        <v>0</v>
      </c>
      <c r="R213" s="146">
        <f>Q213*H213</f>
        <v>0</v>
      </c>
      <c r="S213" s="146">
        <v>0</v>
      </c>
      <c r="T213" s="147">
        <f>S213*H213</f>
        <v>0</v>
      </c>
      <c r="AR213" s="148" t="s">
        <v>271</v>
      </c>
      <c r="AT213" s="148" t="s">
        <v>266</v>
      </c>
      <c r="AU213" s="148" t="s">
        <v>89</v>
      </c>
      <c r="AY213" s="17" t="s">
        <v>264</v>
      </c>
      <c r="BE213" s="149">
        <f>IF(N213="základní",J213,0)</f>
        <v>0</v>
      </c>
      <c r="BF213" s="149">
        <f>IF(N213="snížená",J213,0)</f>
        <v>0</v>
      </c>
      <c r="BG213" s="149">
        <f>IF(N213="zákl. přenesená",J213,0)</f>
        <v>0</v>
      </c>
      <c r="BH213" s="149">
        <f>IF(N213="sníž. přenesená",J213,0)</f>
        <v>0</v>
      </c>
      <c r="BI213" s="149">
        <f>IF(N213="nulová",J213,0)</f>
        <v>0</v>
      </c>
      <c r="BJ213" s="17" t="s">
        <v>89</v>
      </c>
      <c r="BK213" s="149">
        <f>ROUND(I213*H213,2)</f>
        <v>0</v>
      </c>
      <c r="BL213" s="17" t="s">
        <v>271</v>
      </c>
      <c r="BM213" s="148" t="s">
        <v>735</v>
      </c>
    </row>
    <row r="214" spans="2:65" s="11" customFormat="1" ht="22.9" customHeight="1">
      <c r="B214" s="124"/>
      <c r="D214" s="125" t="s">
        <v>75</v>
      </c>
      <c r="E214" s="134" t="s">
        <v>2664</v>
      </c>
      <c r="F214" s="134" t="s">
        <v>2665</v>
      </c>
      <c r="I214" s="127"/>
      <c r="J214" s="135">
        <f>BK214</f>
        <v>0</v>
      </c>
      <c r="L214" s="124"/>
      <c r="M214" s="129"/>
      <c r="P214" s="130">
        <f>SUM(P215:P217)</f>
        <v>0</v>
      </c>
      <c r="R214" s="130">
        <f>SUM(R215:R217)</f>
        <v>0</v>
      </c>
      <c r="T214" s="131">
        <f>SUM(T215:T217)</f>
        <v>0</v>
      </c>
      <c r="AR214" s="125" t="s">
        <v>83</v>
      </c>
      <c r="AT214" s="132" t="s">
        <v>75</v>
      </c>
      <c r="AU214" s="132" t="s">
        <v>83</v>
      </c>
      <c r="AY214" s="125" t="s">
        <v>264</v>
      </c>
      <c r="BK214" s="133">
        <f>SUM(BK215:BK217)</f>
        <v>0</v>
      </c>
    </row>
    <row r="215" spans="2:65" s="1" customFormat="1" ht="16.5" customHeight="1">
      <c r="B215" s="136"/>
      <c r="C215" s="137" t="s">
        <v>515</v>
      </c>
      <c r="D215" s="137" t="s">
        <v>266</v>
      </c>
      <c r="E215" s="138" t="s">
        <v>2666</v>
      </c>
      <c r="F215" s="139" t="s">
        <v>2667</v>
      </c>
      <c r="G215" s="140" t="s">
        <v>2668</v>
      </c>
      <c r="H215" s="141">
        <v>2</v>
      </c>
      <c r="I215" s="142"/>
      <c r="J215" s="143">
        <f>ROUND(I215*H215,2)</f>
        <v>0</v>
      </c>
      <c r="K215" s="139" t="s">
        <v>313</v>
      </c>
      <c r="L215" s="32"/>
      <c r="M215" s="144" t="s">
        <v>1</v>
      </c>
      <c r="N215" s="145" t="s">
        <v>42</v>
      </c>
      <c r="P215" s="146">
        <f>O215*H215</f>
        <v>0</v>
      </c>
      <c r="Q215" s="146">
        <v>0</v>
      </c>
      <c r="R215" s="146">
        <f>Q215*H215</f>
        <v>0</v>
      </c>
      <c r="S215" s="146">
        <v>0</v>
      </c>
      <c r="T215" s="147">
        <f>S215*H215</f>
        <v>0</v>
      </c>
      <c r="AR215" s="148" t="s">
        <v>271</v>
      </c>
      <c r="AT215" s="148" t="s">
        <v>266</v>
      </c>
      <c r="AU215" s="148" t="s">
        <v>89</v>
      </c>
      <c r="AY215" s="17" t="s">
        <v>264</v>
      </c>
      <c r="BE215" s="149">
        <f>IF(N215="základní",J215,0)</f>
        <v>0</v>
      </c>
      <c r="BF215" s="149">
        <f>IF(N215="snížená",J215,0)</f>
        <v>0</v>
      </c>
      <c r="BG215" s="149">
        <f>IF(N215="zákl. přenesená",J215,0)</f>
        <v>0</v>
      </c>
      <c r="BH215" s="149">
        <f>IF(N215="sníž. přenesená",J215,0)</f>
        <v>0</v>
      </c>
      <c r="BI215" s="149">
        <f>IF(N215="nulová",J215,0)</f>
        <v>0</v>
      </c>
      <c r="BJ215" s="17" t="s">
        <v>89</v>
      </c>
      <c r="BK215" s="149">
        <f>ROUND(I215*H215,2)</f>
        <v>0</v>
      </c>
      <c r="BL215" s="17" t="s">
        <v>271</v>
      </c>
      <c r="BM215" s="148" t="s">
        <v>745</v>
      </c>
    </row>
    <row r="216" spans="2:65" s="1" customFormat="1" ht="16.5" customHeight="1">
      <c r="B216" s="136"/>
      <c r="C216" s="137" t="s">
        <v>521</v>
      </c>
      <c r="D216" s="137" t="s">
        <v>266</v>
      </c>
      <c r="E216" s="138" t="s">
        <v>2669</v>
      </c>
      <c r="F216" s="139" t="s">
        <v>2670</v>
      </c>
      <c r="G216" s="140" t="s">
        <v>2668</v>
      </c>
      <c r="H216" s="141">
        <v>25</v>
      </c>
      <c r="I216" s="142"/>
      <c r="J216" s="143">
        <f>ROUND(I216*H216,2)</f>
        <v>0</v>
      </c>
      <c r="K216" s="139" t="s">
        <v>313</v>
      </c>
      <c r="L216" s="32"/>
      <c r="M216" s="144" t="s">
        <v>1</v>
      </c>
      <c r="N216" s="145" t="s">
        <v>42</v>
      </c>
      <c r="P216" s="146">
        <f>O216*H216</f>
        <v>0</v>
      </c>
      <c r="Q216" s="146">
        <v>0</v>
      </c>
      <c r="R216" s="146">
        <f>Q216*H216</f>
        <v>0</v>
      </c>
      <c r="S216" s="146">
        <v>0</v>
      </c>
      <c r="T216" s="147">
        <f>S216*H216</f>
        <v>0</v>
      </c>
      <c r="AR216" s="148" t="s">
        <v>271</v>
      </c>
      <c r="AT216" s="148" t="s">
        <v>266</v>
      </c>
      <c r="AU216" s="148" t="s">
        <v>89</v>
      </c>
      <c r="AY216" s="17" t="s">
        <v>264</v>
      </c>
      <c r="BE216" s="149">
        <f>IF(N216="základní",J216,0)</f>
        <v>0</v>
      </c>
      <c r="BF216" s="149">
        <f>IF(N216="snížená",J216,0)</f>
        <v>0</v>
      </c>
      <c r="BG216" s="149">
        <f>IF(N216="zákl. přenesená",J216,0)</f>
        <v>0</v>
      </c>
      <c r="BH216" s="149">
        <f>IF(N216="sníž. přenesená",J216,0)</f>
        <v>0</v>
      </c>
      <c r="BI216" s="149">
        <f>IF(N216="nulová",J216,0)</f>
        <v>0</v>
      </c>
      <c r="BJ216" s="17" t="s">
        <v>89</v>
      </c>
      <c r="BK216" s="149">
        <f>ROUND(I216*H216,2)</f>
        <v>0</v>
      </c>
      <c r="BL216" s="17" t="s">
        <v>271</v>
      </c>
      <c r="BM216" s="148" t="s">
        <v>758</v>
      </c>
    </row>
    <row r="217" spans="2:65" s="1" customFormat="1" ht="16.5" customHeight="1">
      <c r="B217" s="136"/>
      <c r="C217" s="137" t="s">
        <v>526</v>
      </c>
      <c r="D217" s="137" t="s">
        <v>266</v>
      </c>
      <c r="E217" s="138" t="s">
        <v>2671</v>
      </c>
      <c r="F217" s="139" t="s">
        <v>2672</v>
      </c>
      <c r="G217" s="140" t="s">
        <v>2668</v>
      </c>
      <c r="H217" s="141">
        <v>1</v>
      </c>
      <c r="I217" s="142"/>
      <c r="J217" s="143">
        <f>ROUND(I217*H217,2)</f>
        <v>0</v>
      </c>
      <c r="K217" s="139" t="s">
        <v>313</v>
      </c>
      <c r="L217" s="32"/>
      <c r="M217" s="144" t="s">
        <v>1</v>
      </c>
      <c r="N217" s="145" t="s">
        <v>42</v>
      </c>
      <c r="P217" s="146">
        <f>O217*H217</f>
        <v>0</v>
      </c>
      <c r="Q217" s="146">
        <v>0</v>
      </c>
      <c r="R217" s="146">
        <f>Q217*H217</f>
        <v>0</v>
      </c>
      <c r="S217" s="146">
        <v>0</v>
      </c>
      <c r="T217" s="147">
        <f>S217*H217</f>
        <v>0</v>
      </c>
      <c r="AR217" s="148" t="s">
        <v>271</v>
      </c>
      <c r="AT217" s="148" t="s">
        <v>266</v>
      </c>
      <c r="AU217" s="148" t="s">
        <v>89</v>
      </c>
      <c r="AY217" s="17" t="s">
        <v>264</v>
      </c>
      <c r="BE217" s="149">
        <f>IF(N217="základní",J217,0)</f>
        <v>0</v>
      </c>
      <c r="BF217" s="149">
        <f>IF(N217="snížená",J217,0)</f>
        <v>0</v>
      </c>
      <c r="BG217" s="149">
        <f>IF(N217="zákl. přenesená",J217,0)</f>
        <v>0</v>
      </c>
      <c r="BH217" s="149">
        <f>IF(N217="sníž. přenesená",J217,0)</f>
        <v>0</v>
      </c>
      <c r="BI217" s="149">
        <f>IF(N217="nulová",J217,0)</f>
        <v>0</v>
      </c>
      <c r="BJ217" s="17" t="s">
        <v>89</v>
      </c>
      <c r="BK217" s="149">
        <f>ROUND(I217*H217,2)</f>
        <v>0</v>
      </c>
      <c r="BL217" s="17" t="s">
        <v>271</v>
      </c>
      <c r="BM217" s="148" t="s">
        <v>771</v>
      </c>
    </row>
    <row r="218" spans="2:65" s="11" customFormat="1" ht="22.9" customHeight="1">
      <c r="B218" s="124"/>
      <c r="D218" s="125" t="s">
        <v>75</v>
      </c>
      <c r="E218" s="134" t="s">
        <v>2673</v>
      </c>
      <c r="F218" s="134" t="s">
        <v>2674</v>
      </c>
      <c r="I218" s="127"/>
      <c r="J218" s="135">
        <f>BK218</f>
        <v>0</v>
      </c>
      <c r="L218" s="124"/>
      <c r="M218" s="129"/>
      <c r="P218" s="130">
        <f>SUM(P219:P222)</f>
        <v>0</v>
      </c>
      <c r="R218" s="130">
        <f>SUM(R219:R222)</f>
        <v>0</v>
      </c>
      <c r="T218" s="131">
        <f>SUM(T219:T222)</f>
        <v>0</v>
      </c>
      <c r="AR218" s="125" t="s">
        <v>83</v>
      </c>
      <c r="AT218" s="132" t="s">
        <v>75</v>
      </c>
      <c r="AU218" s="132" t="s">
        <v>83</v>
      </c>
      <c r="AY218" s="125" t="s">
        <v>264</v>
      </c>
      <c r="BK218" s="133">
        <f>SUM(BK219:BK222)</f>
        <v>0</v>
      </c>
    </row>
    <row r="219" spans="2:65" s="1" customFormat="1" ht="16.5" customHeight="1">
      <c r="B219" s="136"/>
      <c r="C219" s="137" t="s">
        <v>533</v>
      </c>
      <c r="D219" s="137" t="s">
        <v>266</v>
      </c>
      <c r="E219" s="138" t="s">
        <v>2675</v>
      </c>
      <c r="F219" s="139" t="s">
        <v>2676</v>
      </c>
      <c r="G219" s="140" t="s">
        <v>2668</v>
      </c>
      <c r="H219" s="141">
        <v>50</v>
      </c>
      <c r="I219" s="142"/>
      <c r="J219" s="143">
        <f>ROUND(I219*H219,2)</f>
        <v>0</v>
      </c>
      <c r="K219" s="139" t="s">
        <v>313</v>
      </c>
      <c r="L219" s="32"/>
      <c r="M219" s="144" t="s">
        <v>1</v>
      </c>
      <c r="N219" s="145" t="s">
        <v>42</v>
      </c>
      <c r="P219" s="146">
        <f>O219*H219</f>
        <v>0</v>
      </c>
      <c r="Q219" s="146">
        <v>0</v>
      </c>
      <c r="R219" s="146">
        <f>Q219*H219</f>
        <v>0</v>
      </c>
      <c r="S219" s="146">
        <v>0</v>
      </c>
      <c r="T219" s="147">
        <f>S219*H219</f>
        <v>0</v>
      </c>
      <c r="AR219" s="148" t="s">
        <v>271</v>
      </c>
      <c r="AT219" s="148" t="s">
        <v>266</v>
      </c>
      <c r="AU219" s="148" t="s">
        <v>89</v>
      </c>
      <c r="AY219" s="17" t="s">
        <v>264</v>
      </c>
      <c r="BE219" s="149">
        <f>IF(N219="základní",J219,0)</f>
        <v>0</v>
      </c>
      <c r="BF219" s="149">
        <f>IF(N219="snížená",J219,0)</f>
        <v>0</v>
      </c>
      <c r="BG219" s="149">
        <f>IF(N219="zákl. přenesená",J219,0)</f>
        <v>0</v>
      </c>
      <c r="BH219" s="149">
        <f>IF(N219="sníž. přenesená",J219,0)</f>
        <v>0</v>
      </c>
      <c r="BI219" s="149">
        <f>IF(N219="nulová",J219,0)</f>
        <v>0</v>
      </c>
      <c r="BJ219" s="17" t="s">
        <v>89</v>
      </c>
      <c r="BK219" s="149">
        <f>ROUND(I219*H219,2)</f>
        <v>0</v>
      </c>
      <c r="BL219" s="17" t="s">
        <v>271</v>
      </c>
      <c r="BM219" s="148" t="s">
        <v>781</v>
      </c>
    </row>
    <row r="220" spans="2:65" s="1" customFormat="1" ht="16.5" customHeight="1">
      <c r="B220" s="136"/>
      <c r="C220" s="137" t="s">
        <v>541</v>
      </c>
      <c r="D220" s="137" t="s">
        <v>266</v>
      </c>
      <c r="E220" s="138" t="s">
        <v>2677</v>
      </c>
      <c r="F220" s="139" t="s">
        <v>2678</v>
      </c>
      <c r="G220" s="140" t="s">
        <v>2668</v>
      </c>
      <c r="H220" s="141">
        <v>45</v>
      </c>
      <c r="I220" s="142"/>
      <c r="J220" s="143">
        <f>ROUND(I220*H220,2)</f>
        <v>0</v>
      </c>
      <c r="K220" s="139" t="s">
        <v>313</v>
      </c>
      <c r="L220" s="32"/>
      <c r="M220" s="144" t="s">
        <v>1</v>
      </c>
      <c r="N220" s="145" t="s">
        <v>42</v>
      </c>
      <c r="P220" s="146">
        <f>O220*H220</f>
        <v>0</v>
      </c>
      <c r="Q220" s="146">
        <v>0</v>
      </c>
      <c r="R220" s="146">
        <f>Q220*H220</f>
        <v>0</v>
      </c>
      <c r="S220" s="146">
        <v>0</v>
      </c>
      <c r="T220" s="147">
        <f>S220*H220</f>
        <v>0</v>
      </c>
      <c r="AR220" s="148" t="s">
        <v>271</v>
      </c>
      <c r="AT220" s="148" t="s">
        <v>266</v>
      </c>
      <c r="AU220" s="148" t="s">
        <v>89</v>
      </c>
      <c r="AY220" s="17" t="s">
        <v>264</v>
      </c>
      <c r="BE220" s="149">
        <f>IF(N220="základní",J220,0)</f>
        <v>0</v>
      </c>
      <c r="BF220" s="149">
        <f>IF(N220="snížená",J220,0)</f>
        <v>0</v>
      </c>
      <c r="BG220" s="149">
        <f>IF(N220="zákl. přenesená",J220,0)</f>
        <v>0</v>
      </c>
      <c r="BH220" s="149">
        <f>IF(N220="sníž. přenesená",J220,0)</f>
        <v>0</v>
      </c>
      <c r="BI220" s="149">
        <f>IF(N220="nulová",J220,0)</f>
        <v>0</v>
      </c>
      <c r="BJ220" s="17" t="s">
        <v>89</v>
      </c>
      <c r="BK220" s="149">
        <f>ROUND(I220*H220,2)</f>
        <v>0</v>
      </c>
      <c r="BL220" s="17" t="s">
        <v>271</v>
      </c>
      <c r="BM220" s="148" t="s">
        <v>791</v>
      </c>
    </row>
    <row r="221" spans="2:65" s="1" customFormat="1" ht="16.5" customHeight="1">
      <c r="B221" s="136"/>
      <c r="C221" s="137" t="s">
        <v>549</v>
      </c>
      <c r="D221" s="137" t="s">
        <v>266</v>
      </c>
      <c r="E221" s="138" t="s">
        <v>2679</v>
      </c>
      <c r="F221" s="139" t="s">
        <v>2680</v>
      </c>
      <c r="G221" s="140" t="s">
        <v>2668</v>
      </c>
      <c r="H221" s="141">
        <v>94</v>
      </c>
      <c r="I221" s="142"/>
      <c r="J221" s="143">
        <f>ROUND(I221*H221,2)</f>
        <v>0</v>
      </c>
      <c r="K221" s="139" t="s">
        <v>313</v>
      </c>
      <c r="L221" s="32"/>
      <c r="M221" s="144" t="s">
        <v>1</v>
      </c>
      <c r="N221" s="145" t="s">
        <v>42</v>
      </c>
      <c r="P221" s="146">
        <f>O221*H221</f>
        <v>0</v>
      </c>
      <c r="Q221" s="146">
        <v>0</v>
      </c>
      <c r="R221" s="146">
        <f>Q221*H221</f>
        <v>0</v>
      </c>
      <c r="S221" s="146">
        <v>0</v>
      </c>
      <c r="T221" s="147">
        <f>S221*H221</f>
        <v>0</v>
      </c>
      <c r="AR221" s="148" t="s">
        <v>271</v>
      </c>
      <c r="AT221" s="148" t="s">
        <v>266</v>
      </c>
      <c r="AU221" s="148" t="s">
        <v>89</v>
      </c>
      <c r="AY221" s="17" t="s">
        <v>264</v>
      </c>
      <c r="BE221" s="149">
        <f>IF(N221="základní",J221,0)</f>
        <v>0</v>
      </c>
      <c r="BF221" s="149">
        <f>IF(N221="snížená",J221,0)</f>
        <v>0</v>
      </c>
      <c r="BG221" s="149">
        <f>IF(N221="zákl. přenesená",J221,0)</f>
        <v>0</v>
      </c>
      <c r="BH221" s="149">
        <f>IF(N221="sníž. přenesená",J221,0)</f>
        <v>0</v>
      </c>
      <c r="BI221" s="149">
        <f>IF(N221="nulová",J221,0)</f>
        <v>0</v>
      </c>
      <c r="BJ221" s="17" t="s">
        <v>89</v>
      </c>
      <c r="BK221" s="149">
        <f>ROUND(I221*H221,2)</f>
        <v>0</v>
      </c>
      <c r="BL221" s="17" t="s">
        <v>271</v>
      </c>
      <c r="BM221" s="148" t="s">
        <v>802</v>
      </c>
    </row>
    <row r="222" spans="2:65" s="1" customFormat="1" ht="16.5" customHeight="1">
      <c r="B222" s="136"/>
      <c r="C222" s="137" t="s">
        <v>554</v>
      </c>
      <c r="D222" s="137" t="s">
        <v>266</v>
      </c>
      <c r="E222" s="138" t="s">
        <v>2681</v>
      </c>
      <c r="F222" s="139" t="s">
        <v>2682</v>
      </c>
      <c r="G222" s="140" t="s">
        <v>2668</v>
      </c>
      <c r="H222" s="141">
        <v>6</v>
      </c>
      <c r="I222" s="142"/>
      <c r="J222" s="143">
        <f>ROUND(I222*H222,2)</f>
        <v>0</v>
      </c>
      <c r="K222" s="139" t="s">
        <v>313</v>
      </c>
      <c r="L222" s="32"/>
      <c r="M222" s="144" t="s">
        <v>1</v>
      </c>
      <c r="N222" s="145" t="s">
        <v>42</v>
      </c>
      <c r="P222" s="146">
        <f>O222*H222</f>
        <v>0</v>
      </c>
      <c r="Q222" s="146">
        <v>0</v>
      </c>
      <c r="R222" s="146">
        <f>Q222*H222</f>
        <v>0</v>
      </c>
      <c r="S222" s="146">
        <v>0</v>
      </c>
      <c r="T222" s="147">
        <f>S222*H222</f>
        <v>0</v>
      </c>
      <c r="AR222" s="148" t="s">
        <v>271</v>
      </c>
      <c r="AT222" s="148" t="s">
        <v>266</v>
      </c>
      <c r="AU222" s="148" t="s">
        <v>89</v>
      </c>
      <c r="AY222" s="17" t="s">
        <v>264</v>
      </c>
      <c r="BE222" s="149">
        <f>IF(N222="základní",J222,0)</f>
        <v>0</v>
      </c>
      <c r="BF222" s="149">
        <f>IF(N222="snížená",J222,0)</f>
        <v>0</v>
      </c>
      <c r="BG222" s="149">
        <f>IF(N222="zákl. přenesená",J222,0)</f>
        <v>0</v>
      </c>
      <c r="BH222" s="149">
        <f>IF(N222="sníž. přenesená",J222,0)</f>
        <v>0</v>
      </c>
      <c r="BI222" s="149">
        <f>IF(N222="nulová",J222,0)</f>
        <v>0</v>
      </c>
      <c r="BJ222" s="17" t="s">
        <v>89</v>
      </c>
      <c r="BK222" s="149">
        <f>ROUND(I222*H222,2)</f>
        <v>0</v>
      </c>
      <c r="BL222" s="17" t="s">
        <v>271</v>
      </c>
      <c r="BM222" s="148" t="s">
        <v>812</v>
      </c>
    </row>
    <row r="223" spans="2:65" s="11" customFormat="1" ht="22.9" customHeight="1">
      <c r="B223" s="124"/>
      <c r="D223" s="125" t="s">
        <v>75</v>
      </c>
      <c r="E223" s="134" t="s">
        <v>2683</v>
      </c>
      <c r="F223" s="134" t="s">
        <v>2684</v>
      </c>
      <c r="I223" s="127"/>
      <c r="J223" s="135">
        <f>BK223</f>
        <v>0</v>
      </c>
      <c r="L223" s="124"/>
      <c r="M223" s="129"/>
      <c r="P223" s="130">
        <f>SUM(P224:P229)</f>
        <v>0</v>
      </c>
      <c r="R223" s="130">
        <f>SUM(R224:R229)</f>
        <v>0</v>
      </c>
      <c r="T223" s="131">
        <f>SUM(T224:T229)</f>
        <v>0</v>
      </c>
      <c r="AR223" s="125" t="s">
        <v>83</v>
      </c>
      <c r="AT223" s="132" t="s">
        <v>75</v>
      </c>
      <c r="AU223" s="132" t="s">
        <v>83</v>
      </c>
      <c r="AY223" s="125" t="s">
        <v>264</v>
      </c>
      <c r="BK223" s="133">
        <f>SUM(BK224:BK229)</f>
        <v>0</v>
      </c>
    </row>
    <row r="224" spans="2:65" s="1" customFormat="1" ht="16.5" customHeight="1">
      <c r="B224" s="136"/>
      <c r="C224" s="137" t="s">
        <v>559</v>
      </c>
      <c r="D224" s="137" t="s">
        <v>266</v>
      </c>
      <c r="E224" s="138" t="s">
        <v>2685</v>
      </c>
      <c r="F224" s="139" t="s">
        <v>2686</v>
      </c>
      <c r="G224" s="140" t="s">
        <v>428</v>
      </c>
      <c r="H224" s="141">
        <v>10</v>
      </c>
      <c r="I224" s="142"/>
      <c r="J224" s="143">
        <f t="shared" ref="J224:J229" si="10">ROUND(I224*H224,2)</f>
        <v>0</v>
      </c>
      <c r="K224" s="139" t="s">
        <v>313</v>
      </c>
      <c r="L224" s="32"/>
      <c r="M224" s="144" t="s">
        <v>1</v>
      </c>
      <c r="N224" s="145" t="s">
        <v>42</v>
      </c>
      <c r="P224" s="146">
        <f t="shared" ref="P224:P229" si="11">O224*H224</f>
        <v>0</v>
      </c>
      <c r="Q224" s="146">
        <v>0</v>
      </c>
      <c r="R224" s="146">
        <f t="shared" ref="R224:R229" si="12">Q224*H224</f>
        <v>0</v>
      </c>
      <c r="S224" s="146">
        <v>0</v>
      </c>
      <c r="T224" s="147">
        <f t="shared" ref="T224:T229" si="13">S224*H224</f>
        <v>0</v>
      </c>
      <c r="AR224" s="148" t="s">
        <v>271</v>
      </c>
      <c r="AT224" s="148" t="s">
        <v>266</v>
      </c>
      <c r="AU224" s="148" t="s">
        <v>89</v>
      </c>
      <c r="AY224" s="17" t="s">
        <v>264</v>
      </c>
      <c r="BE224" s="149">
        <f t="shared" ref="BE224:BE229" si="14">IF(N224="základní",J224,0)</f>
        <v>0</v>
      </c>
      <c r="BF224" s="149">
        <f t="shared" ref="BF224:BF229" si="15">IF(N224="snížená",J224,0)</f>
        <v>0</v>
      </c>
      <c r="BG224" s="149">
        <f t="shared" ref="BG224:BG229" si="16">IF(N224="zákl. přenesená",J224,0)</f>
        <v>0</v>
      </c>
      <c r="BH224" s="149">
        <f t="shared" ref="BH224:BH229" si="17">IF(N224="sníž. přenesená",J224,0)</f>
        <v>0</v>
      </c>
      <c r="BI224" s="149">
        <f t="shared" ref="BI224:BI229" si="18">IF(N224="nulová",J224,0)</f>
        <v>0</v>
      </c>
      <c r="BJ224" s="17" t="s">
        <v>89</v>
      </c>
      <c r="BK224" s="149">
        <f t="shared" ref="BK224:BK229" si="19">ROUND(I224*H224,2)</f>
        <v>0</v>
      </c>
      <c r="BL224" s="17" t="s">
        <v>271</v>
      </c>
      <c r="BM224" s="148" t="s">
        <v>822</v>
      </c>
    </row>
    <row r="225" spans="2:65" s="1" customFormat="1" ht="16.5" customHeight="1">
      <c r="B225" s="136"/>
      <c r="C225" s="137" t="s">
        <v>564</v>
      </c>
      <c r="D225" s="137" t="s">
        <v>266</v>
      </c>
      <c r="E225" s="138" t="s">
        <v>2687</v>
      </c>
      <c r="F225" s="139" t="s">
        <v>2688</v>
      </c>
      <c r="G225" s="140" t="s">
        <v>428</v>
      </c>
      <c r="H225" s="141">
        <v>5</v>
      </c>
      <c r="I225" s="142"/>
      <c r="J225" s="143">
        <f t="shared" si="10"/>
        <v>0</v>
      </c>
      <c r="K225" s="139" t="s">
        <v>313</v>
      </c>
      <c r="L225" s="32"/>
      <c r="M225" s="144" t="s">
        <v>1</v>
      </c>
      <c r="N225" s="145" t="s">
        <v>42</v>
      </c>
      <c r="P225" s="146">
        <f t="shared" si="11"/>
        <v>0</v>
      </c>
      <c r="Q225" s="146">
        <v>0</v>
      </c>
      <c r="R225" s="146">
        <f t="shared" si="12"/>
        <v>0</v>
      </c>
      <c r="S225" s="146">
        <v>0</v>
      </c>
      <c r="T225" s="147">
        <f t="shared" si="13"/>
        <v>0</v>
      </c>
      <c r="AR225" s="148" t="s">
        <v>271</v>
      </c>
      <c r="AT225" s="148" t="s">
        <v>266</v>
      </c>
      <c r="AU225" s="148" t="s">
        <v>89</v>
      </c>
      <c r="AY225" s="17" t="s">
        <v>264</v>
      </c>
      <c r="BE225" s="149">
        <f t="shared" si="14"/>
        <v>0</v>
      </c>
      <c r="BF225" s="149">
        <f t="shared" si="15"/>
        <v>0</v>
      </c>
      <c r="BG225" s="149">
        <f t="shared" si="16"/>
        <v>0</v>
      </c>
      <c r="BH225" s="149">
        <f t="shared" si="17"/>
        <v>0</v>
      </c>
      <c r="BI225" s="149">
        <f t="shared" si="18"/>
        <v>0</v>
      </c>
      <c r="BJ225" s="17" t="s">
        <v>89</v>
      </c>
      <c r="BK225" s="149">
        <f t="shared" si="19"/>
        <v>0</v>
      </c>
      <c r="BL225" s="17" t="s">
        <v>271</v>
      </c>
      <c r="BM225" s="148" t="s">
        <v>832</v>
      </c>
    </row>
    <row r="226" spans="2:65" s="1" customFormat="1" ht="16.5" customHeight="1">
      <c r="B226" s="136"/>
      <c r="C226" s="137" t="s">
        <v>570</v>
      </c>
      <c r="D226" s="137" t="s">
        <v>266</v>
      </c>
      <c r="E226" s="138" t="s">
        <v>2689</v>
      </c>
      <c r="F226" s="139" t="s">
        <v>2690</v>
      </c>
      <c r="G226" s="140" t="s">
        <v>428</v>
      </c>
      <c r="H226" s="141">
        <v>2</v>
      </c>
      <c r="I226" s="142"/>
      <c r="J226" s="143">
        <f t="shared" si="10"/>
        <v>0</v>
      </c>
      <c r="K226" s="139" t="s">
        <v>313</v>
      </c>
      <c r="L226" s="32"/>
      <c r="M226" s="144" t="s">
        <v>1</v>
      </c>
      <c r="N226" s="145" t="s">
        <v>42</v>
      </c>
      <c r="P226" s="146">
        <f t="shared" si="11"/>
        <v>0</v>
      </c>
      <c r="Q226" s="146">
        <v>0</v>
      </c>
      <c r="R226" s="146">
        <f t="shared" si="12"/>
        <v>0</v>
      </c>
      <c r="S226" s="146">
        <v>0</v>
      </c>
      <c r="T226" s="147">
        <f t="shared" si="13"/>
        <v>0</v>
      </c>
      <c r="AR226" s="148" t="s">
        <v>271</v>
      </c>
      <c r="AT226" s="148" t="s">
        <v>266</v>
      </c>
      <c r="AU226" s="148" t="s">
        <v>89</v>
      </c>
      <c r="AY226" s="17" t="s">
        <v>264</v>
      </c>
      <c r="BE226" s="149">
        <f t="shared" si="14"/>
        <v>0</v>
      </c>
      <c r="BF226" s="149">
        <f t="shared" si="15"/>
        <v>0</v>
      </c>
      <c r="BG226" s="149">
        <f t="shared" si="16"/>
        <v>0</v>
      </c>
      <c r="BH226" s="149">
        <f t="shared" si="17"/>
        <v>0</v>
      </c>
      <c r="BI226" s="149">
        <f t="shared" si="18"/>
        <v>0</v>
      </c>
      <c r="BJ226" s="17" t="s">
        <v>89</v>
      </c>
      <c r="BK226" s="149">
        <f t="shared" si="19"/>
        <v>0</v>
      </c>
      <c r="BL226" s="17" t="s">
        <v>271</v>
      </c>
      <c r="BM226" s="148" t="s">
        <v>842</v>
      </c>
    </row>
    <row r="227" spans="2:65" s="1" customFormat="1" ht="16.5" customHeight="1">
      <c r="B227" s="136"/>
      <c r="C227" s="137" t="s">
        <v>577</v>
      </c>
      <c r="D227" s="137" t="s">
        <v>266</v>
      </c>
      <c r="E227" s="138" t="s">
        <v>2691</v>
      </c>
      <c r="F227" s="139" t="s">
        <v>2692</v>
      </c>
      <c r="G227" s="140" t="s">
        <v>428</v>
      </c>
      <c r="H227" s="141">
        <v>2</v>
      </c>
      <c r="I227" s="142"/>
      <c r="J227" s="143">
        <f t="shared" si="10"/>
        <v>0</v>
      </c>
      <c r="K227" s="139" t="s">
        <v>313</v>
      </c>
      <c r="L227" s="32"/>
      <c r="M227" s="144" t="s">
        <v>1</v>
      </c>
      <c r="N227" s="145" t="s">
        <v>42</v>
      </c>
      <c r="P227" s="146">
        <f t="shared" si="11"/>
        <v>0</v>
      </c>
      <c r="Q227" s="146">
        <v>0</v>
      </c>
      <c r="R227" s="146">
        <f t="shared" si="12"/>
        <v>0</v>
      </c>
      <c r="S227" s="146">
        <v>0</v>
      </c>
      <c r="T227" s="147">
        <f t="shared" si="13"/>
        <v>0</v>
      </c>
      <c r="AR227" s="148" t="s">
        <v>271</v>
      </c>
      <c r="AT227" s="148" t="s">
        <v>266</v>
      </c>
      <c r="AU227" s="148" t="s">
        <v>89</v>
      </c>
      <c r="AY227" s="17" t="s">
        <v>264</v>
      </c>
      <c r="BE227" s="149">
        <f t="shared" si="14"/>
        <v>0</v>
      </c>
      <c r="BF227" s="149">
        <f t="shared" si="15"/>
        <v>0</v>
      </c>
      <c r="BG227" s="149">
        <f t="shared" si="16"/>
        <v>0</v>
      </c>
      <c r="BH227" s="149">
        <f t="shared" si="17"/>
        <v>0</v>
      </c>
      <c r="BI227" s="149">
        <f t="shared" si="18"/>
        <v>0</v>
      </c>
      <c r="BJ227" s="17" t="s">
        <v>89</v>
      </c>
      <c r="BK227" s="149">
        <f t="shared" si="19"/>
        <v>0</v>
      </c>
      <c r="BL227" s="17" t="s">
        <v>271</v>
      </c>
      <c r="BM227" s="148" t="s">
        <v>851</v>
      </c>
    </row>
    <row r="228" spans="2:65" s="1" customFormat="1" ht="16.5" customHeight="1">
      <c r="B228" s="136"/>
      <c r="C228" s="137" t="s">
        <v>584</v>
      </c>
      <c r="D228" s="137" t="s">
        <v>266</v>
      </c>
      <c r="E228" s="138" t="s">
        <v>2693</v>
      </c>
      <c r="F228" s="139" t="s">
        <v>2694</v>
      </c>
      <c r="G228" s="140" t="s">
        <v>428</v>
      </c>
      <c r="H228" s="141">
        <v>10</v>
      </c>
      <c r="I228" s="142"/>
      <c r="J228" s="143">
        <f t="shared" si="10"/>
        <v>0</v>
      </c>
      <c r="K228" s="139" t="s">
        <v>313</v>
      </c>
      <c r="L228" s="32"/>
      <c r="M228" s="144" t="s">
        <v>1</v>
      </c>
      <c r="N228" s="145" t="s">
        <v>42</v>
      </c>
      <c r="P228" s="146">
        <f t="shared" si="11"/>
        <v>0</v>
      </c>
      <c r="Q228" s="146">
        <v>0</v>
      </c>
      <c r="R228" s="146">
        <f t="shared" si="12"/>
        <v>0</v>
      </c>
      <c r="S228" s="146">
        <v>0</v>
      </c>
      <c r="T228" s="147">
        <f t="shared" si="13"/>
        <v>0</v>
      </c>
      <c r="AR228" s="148" t="s">
        <v>271</v>
      </c>
      <c r="AT228" s="148" t="s">
        <v>266</v>
      </c>
      <c r="AU228" s="148" t="s">
        <v>89</v>
      </c>
      <c r="AY228" s="17" t="s">
        <v>264</v>
      </c>
      <c r="BE228" s="149">
        <f t="shared" si="14"/>
        <v>0</v>
      </c>
      <c r="BF228" s="149">
        <f t="shared" si="15"/>
        <v>0</v>
      </c>
      <c r="BG228" s="149">
        <f t="shared" si="16"/>
        <v>0</v>
      </c>
      <c r="BH228" s="149">
        <f t="shared" si="17"/>
        <v>0</v>
      </c>
      <c r="BI228" s="149">
        <f t="shared" si="18"/>
        <v>0</v>
      </c>
      <c r="BJ228" s="17" t="s">
        <v>89</v>
      </c>
      <c r="BK228" s="149">
        <f t="shared" si="19"/>
        <v>0</v>
      </c>
      <c r="BL228" s="17" t="s">
        <v>271</v>
      </c>
      <c r="BM228" s="148" t="s">
        <v>862</v>
      </c>
    </row>
    <row r="229" spans="2:65" s="1" customFormat="1" ht="16.5" customHeight="1">
      <c r="B229" s="136"/>
      <c r="C229" s="137" t="s">
        <v>589</v>
      </c>
      <c r="D229" s="137" t="s">
        <v>266</v>
      </c>
      <c r="E229" s="138" t="s">
        <v>2695</v>
      </c>
      <c r="F229" s="139" t="s">
        <v>2696</v>
      </c>
      <c r="G229" s="140" t="s">
        <v>428</v>
      </c>
      <c r="H229" s="141">
        <v>5</v>
      </c>
      <c r="I229" s="142"/>
      <c r="J229" s="143">
        <f t="shared" si="10"/>
        <v>0</v>
      </c>
      <c r="K229" s="139" t="s">
        <v>313</v>
      </c>
      <c r="L229" s="32"/>
      <c r="M229" s="144" t="s">
        <v>1</v>
      </c>
      <c r="N229" s="145" t="s">
        <v>42</v>
      </c>
      <c r="P229" s="146">
        <f t="shared" si="11"/>
        <v>0</v>
      </c>
      <c r="Q229" s="146">
        <v>0</v>
      </c>
      <c r="R229" s="146">
        <f t="shared" si="12"/>
        <v>0</v>
      </c>
      <c r="S229" s="146">
        <v>0</v>
      </c>
      <c r="T229" s="147">
        <f t="shared" si="13"/>
        <v>0</v>
      </c>
      <c r="AR229" s="148" t="s">
        <v>271</v>
      </c>
      <c r="AT229" s="148" t="s">
        <v>266</v>
      </c>
      <c r="AU229" s="148" t="s">
        <v>89</v>
      </c>
      <c r="AY229" s="17" t="s">
        <v>264</v>
      </c>
      <c r="BE229" s="149">
        <f t="shared" si="14"/>
        <v>0</v>
      </c>
      <c r="BF229" s="149">
        <f t="shared" si="15"/>
        <v>0</v>
      </c>
      <c r="BG229" s="149">
        <f t="shared" si="16"/>
        <v>0</v>
      </c>
      <c r="BH229" s="149">
        <f t="shared" si="17"/>
        <v>0</v>
      </c>
      <c r="BI229" s="149">
        <f t="shared" si="18"/>
        <v>0</v>
      </c>
      <c r="BJ229" s="17" t="s">
        <v>89</v>
      </c>
      <c r="BK229" s="149">
        <f t="shared" si="19"/>
        <v>0</v>
      </c>
      <c r="BL229" s="17" t="s">
        <v>271</v>
      </c>
      <c r="BM229" s="148" t="s">
        <v>873</v>
      </c>
    </row>
    <row r="230" spans="2:65" s="11" customFormat="1" ht="22.9" customHeight="1">
      <c r="B230" s="124"/>
      <c r="D230" s="125" t="s">
        <v>75</v>
      </c>
      <c r="E230" s="134" t="s">
        <v>2697</v>
      </c>
      <c r="F230" s="134" t="s">
        <v>2698</v>
      </c>
      <c r="I230" s="127"/>
      <c r="J230" s="135">
        <f>BK230</f>
        <v>0</v>
      </c>
      <c r="L230" s="124"/>
      <c r="M230" s="129"/>
      <c r="P230" s="130">
        <f>P231</f>
        <v>0</v>
      </c>
      <c r="R230" s="130">
        <f>R231</f>
        <v>0</v>
      </c>
      <c r="T230" s="131">
        <f>T231</f>
        <v>0</v>
      </c>
      <c r="AR230" s="125" t="s">
        <v>83</v>
      </c>
      <c r="AT230" s="132" t="s">
        <v>75</v>
      </c>
      <c r="AU230" s="132" t="s">
        <v>83</v>
      </c>
      <c r="AY230" s="125" t="s">
        <v>264</v>
      </c>
      <c r="BK230" s="133">
        <f>BK231</f>
        <v>0</v>
      </c>
    </row>
    <row r="231" spans="2:65" s="1" customFormat="1" ht="16.5" customHeight="1">
      <c r="B231" s="136"/>
      <c r="C231" s="137" t="s">
        <v>596</v>
      </c>
      <c r="D231" s="137" t="s">
        <v>266</v>
      </c>
      <c r="E231" s="138" t="s">
        <v>2699</v>
      </c>
      <c r="F231" s="139" t="s">
        <v>2700</v>
      </c>
      <c r="G231" s="140" t="s">
        <v>428</v>
      </c>
      <c r="H231" s="141">
        <v>3</v>
      </c>
      <c r="I231" s="142"/>
      <c r="J231" s="143">
        <f>ROUND(I231*H231,2)</f>
        <v>0</v>
      </c>
      <c r="K231" s="139" t="s">
        <v>313</v>
      </c>
      <c r="L231" s="32"/>
      <c r="M231" s="144" t="s">
        <v>1</v>
      </c>
      <c r="N231" s="145" t="s">
        <v>42</v>
      </c>
      <c r="P231" s="146">
        <f>O231*H231</f>
        <v>0</v>
      </c>
      <c r="Q231" s="146">
        <v>0</v>
      </c>
      <c r="R231" s="146">
        <f>Q231*H231</f>
        <v>0</v>
      </c>
      <c r="S231" s="146">
        <v>0</v>
      </c>
      <c r="T231" s="147">
        <f>S231*H231</f>
        <v>0</v>
      </c>
      <c r="AR231" s="148" t="s">
        <v>271</v>
      </c>
      <c r="AT231" s="148" t="s">
        <v>266</v>
      </c>
      <c r="AU231" s="148" t="s">
        <v>89</v>
      </c>
      <c r="AY231" s="17" t="s">
        <v>264</v>
      </c>
      <c r="BE231" s="149">
        <f>IF(N231="základní",J231,0)</f>
        <v>0</v>
      </c>
      <c r="BF231" s="149">
        <f>IF(N231="snížená",J231,0)</f>
        <v>0</v>
      </c>
      <c r="BG231" s="149">
        <f>IF(N231="zákl. přenesená",J231,0)</f>
        <v>0</v>
      </c>
      <c r="BH231" s="149">
        <f>IF(N231="sníž. přenesená",J231,0)</f>
        <v>0</v>
      </c>
      <c r="BI231" s="149">
        <f>IF(N231="nulová",J231,0)</f>
        <v>0</v>
      </c>
      <c r="BJ231" s="17" t="s">
        <v>89</v>
      </c>
      <c r="BK231" s="149">
        <f>ROUND(I231*H231,2)</f>
        <v>0</v>
      </c>
      <c r="BL231" s="17" t="s">
        <v>271</v>
      </c>
      <c r="BM231" s="148" t="s">
        <v>888</v>
      </c>
    </row>
    <row r="232" spans="2:65" s="11" customFormat="1" ht="22.9" customHeight="1">
      <c r="B232" s="124"/>
      <c r="D232" s="125" t="s">
        <v>75</v>
      </c>
      <c r="E232" s="134" t="s">
        <v>2701</v>
      </c>
      <c r="F232" s="134" t="s">
        <v>2702</v>
      </c>
      <c r="I232" s="127"/>
      <c r="J232" s="135">
        <f>BK232</f>
        <v>0</v>
      </c>
      <c r="L232" s="124"/>
      <c r="M232" s="129"/>
      <c r="P232" s="130">
        <f>P233</f>
        <v>0</v>
      </c>
      <c r="R232" s="130">
        <f>R233</f>
        <v>0</v>
      </c>
      <c r="T232" s="131">
        <f>T233</f>
        <v>0</v>
      </c>
      <c r="AR232" s="125" t="s">
        <v>83</v>
      </c>
      <c r="AT232" s="132" t="s">
        <v>75</v>
      </c>
      <c r="AU232" s="132" t="s">
        <v>83</v>
      </c>
      <c r="AY232" s="125" t="s">
        <v>264</v>
      </c>
      <c r="BK232" s="133">
        <f>BK233</f>
        <v>0</v>
      </c>
    </row>
    <row r="233" spans="2:65" s="1" customFormat="1" ht="16.5" customHeight="1">
      <c r="B233" s="136"/>
      <c r="C233" s="137" t="s">
        <v>601</v>
      </c>
      <c r="D233" s="137" t="s">
        <v>266</v>
      </c>
      <c r="E233" s="138" t="s">
        <v>2703</v>
      </c>
      <c r="F233" s="139" t="s">
        <v>2704</v>
      </c>
      <c r="G233" s="140" t="s">
        <v>1468</v>
      </c>
      <c r="H233" s="141">
        <v>9</v>
      </c>
      <c r="I233" s="142"/>
      <c r="J233" s="143">
        <f>ROUND(I233*H233,2)</f>
        <v>0</v>
      </c>
      <c r="K233" s="139" t="s">
        <v>313</v>
      </c>
      <c r="L233" s="32"/>
      <c r="M233" s="144" t="s">
        <v>1</v>
      </c>
      <c r="N233" s="145" t="s">
        <v>42</v>
      </c>
      <c r="P233" s="146">
        <f>O233*H233</f>
        <v>0</v>
      </c>
      <c r="Q233" s="146">
        <v>0</v>
      </c>
      <c r="R233" s="146">
        <f>Q233*H233</f>
        <v>0</v>
      </c>
      <c r="S233" s="146">
        <v>0</v>
      </c>
      <c r="T233" s="147">
        <f>S233*H233</f>
        <v>0</v>
      </c>
      <c r="AR233" s="148" t="s">
        <v>271</v>
      </c>
      <c r="AT233" s="148" t="s">
        <v>266</v>
      </c>
      <c r="AU233" s="148" t="s">
        <v>89</v>
      </c>
      <c r="AY233" s="17" t="s">
        <v>264</v>
      </c>
      <c r="BE233" s="149">
        <f>IF(N233="základní",J233,0)</f>
        <v>0</v>
      </c>
      <c r="BF233" s="149">
        <f>IF(N233="snížená",J233,0)</f>
        <v>0</v>
      </c>
      <c r="BG233" s="149">
        <f>IF(N233="zákl. přenesená",J233,0)</f>
        <v>0</v>
      </c>
      <c r="BH233" s="149">
        <f>IF(N233="sníž. přenesená",J233,0)</f>
        <v>0</v>
      </c>
      <c r="BI233" s="149">
        <f>IF(N233="nulová",J233,0)</f>
        <v>0</v>
      </c>
      <c r="BJ233" s="17" t="s">
        <v>89</v>
      </c>
      <c r="BK233" s="149">
        <f>ROUND(I233*H233,2)</f>
        <v>0</v>
      </c>
      <c r="BL233" s="17" t="s">
        <v>271</v>
      </c>
      <c r="BM233" s="148" t="s">
        <v>901</v>
      </c>
    </row>
    <row r="234" spans="2:65" s="11" customFormat="1" ht="22.9" customHeight="1">
      <c r="B234" s="124"/>
      <c r="D234" s="125" t="s">
        <v>75</v>
      </c>
      <c r="E234" s="134" t="s">
        <v>2705</v>
      </c>
      <c r="F234" s="134" t="s">
        <v>2706</v>
      </c>
      <c r="I234" s="127"/>
      <c r="J234" s="135">
        <f>BK234</f>
        <v>0</v>
      </c>
      <c r="L234" s="124"/>
      <c r="M234" s="129"/>
      <c r="P234" s="130">
        <f>P235</f>
        <v>0</v>
      </c>
      <c r="R234" s="130">
        <f>R235</f>
        <v>0</v>
      </c>
      <c r="T234" s="131">
        <f>T235</f>
        <v>0</v>
      </c>
      <c r="AR234" s="125" t="s">
        <v>83</v>
      </c>
      <c r="AT234" s="132" t="s">
        <v>75</v>
      </c>
      <c r="AU234" s="132" t="s">
        <v>83</v>
      </c>
      <c r="AY234" s="125" t="s">
        <v>264</v>
      </c>
      <c r="BK234" s="133">
        <f>BK235</f>
        <v>0</v>
      </c>
    </row>
    <row r="235" spans="2:65" s="1" customFormat="1" ht="16.5" customHeight="1">
      <c r="B235" s="136"/>
      <c r="C235" s="137" t="s">
        <v>607</v>
      </c>
      <c r="D235" s="137" t="s">
        <v>266</v>
      </c>
      <c r="E235" s="138" t="s">
        <v>2707</v>
      </c>
      <c r="F235" s="139" t="s">
        <v>2704</v>
      </c>
      <c r="G235" s="140" t="s">
        <v>1468</v>
      </c>
      <c r="H235" s="141">
        <v>5</v>
      </c>
      <c r="I235" s="142"/>
      <c r="J235" s="143">
        <f>ROUND(I235*H235,2)</f>
        <v>0</v>
      </c>
      <c r="K235" s="139" t="s">
        <v>313</v>
      </c>
      <c r="L235" s="32"/>
      <c r="M235" s="144" t="s">
        <v>1</v>
      </c>
      <c r="N235" s="145" t="s">
        <v>42</v>
      </c>
      <c r="P235" s="146">
        <f>O235*H235</f>
        <v>0</v>
      </c>
      <c r="Q235" s="146">
        <v>0</v>
      </c>
      <c r="R235" s="146">
        <f>Q235*H235</f>
        <v>0</v>
      </c>
      <c r="S235" s="146">
        <v>0</v>
      </c>
      <c r="T235" s="147">
        <f>S235*H235</f>
        <v>0</v>
      </c>
      <c r="AR235" s="148" t="s">
        <v>271</v>
      </c>
      <c r="AT235" s="148" t="s">
        <v>266</v>
      </c>
      <c r="AU235" s="148" t="s">
        <v>89</v>
      </c>
      <c r="AY235" s="17" t="s">
        <v>264</v>
      </c>
      <c r="BE235" s="149">
        <f>IF(N235="základní",J235,0)</f>
        <v>0</v>
      </c>
      <c r="BF235" s="149">
        <f>IF(N235="snížená",J235,0)</f>
        <v>0</v>
      </c>
      <c r="BG235" s="149">
        <f>IF(N235="zákl. přenesená",J235,0)</f>
        <v>0</v>
      </c>
      <c r="BH235" s="149">
        <f>IF(N235="sníž. přenesená",J235,0)</f>
        <v>0</v>
      </c>
      <c r="BI235" s="149">
        <f>IF(N235="nulová",J235,0)</f>
        <v>0</v>
      </c>
      <c r="BJ235" s="17" t="s">
        <v>89</v>
      </c>
      <c r="BK235" s="149">
        <f>ROUND(I235*H235,2)</f>
        <v>0</v>
      </c>
      <c r="BL235" s="17" t="s">
        <v>271</v>
      </c>
      <c r="BM235" s="148" t="s">
        <v>913</v>
      </c>
    </row>
    <row r="236" spans="2:65" s="11" customFormat="1" ht="22.9" customHeight="1">
      <c r="B236" s="124"/>
      <c r="D236" s="125" t="s">
        <v>75</v>
      </c>
      <c r="E236" s="134" t="s">
        <v>2708</v>
      </c>
      <c r="F236" s="134" t="s">
        <v>2709</v>
      </c>
      <c r="I236" s="127"/>
      <c r="J236" s="135">
        <f>BK236</f>
        <v>0</v>
      </c>
      <c r="L236" s="124"/>
      <c r="M236" s="129"/>
      <c r="P236" s="130">
        <f>P237</f>
        <v>0</v>
      </c>
      <c r="R236" s="130">
        <f>R237</f>
        <v>0</v>
      </c>
      <c r="T236" s="131">
        <f>T237</f>
        <v>0</v>
      </c>
      <c r="AR236" s="125" t="s">
        <v>83</v>
      </c>
      <c r="AT236" s="132" t="s">
        <v>75</v>
      </c>
      <c r="AU236" s="132" t="s">
        <v>83</v>
      </c>
      <c r="AY236" s="125" t="s">
        <v>264</v>
      </c>
      <c r="BK236" s="133">
        <f>BK237</f>
        <v>0</v>
      </c>
    </row>
    <row r="237" spans="2:65" s="1" customFormat="1" ht="16.5" customHeight="1">
      <c r="B237" s="136"/>
      <c r="C237" s="137" t="s">
        <v>615</v>
      </c>
      <c r="D237" s="137" t="s">
        <v>266</v>
      </c>
      <c r="E237" s="138" t="s">
        <v>2710</v>
      </c>
      <c r="F237" s="139" t="s">
        <v>2711</v>
      </c>
      <c r="G237" s="140" t="s">
        <v>1562</v>
      </c>
      <c r="H237" s="141">
        <v>70</v>
      </c>
      <c r="I237" s="142"/>
      <c r="J237" s="143">
        <f>ROUND(I237*H237,2)</f>
        <v>0</v>
      </c>
      <c r="K237" s="139" t="s">
        <v>313</v>
      </c>
      <c r="L237" s="32"/>
      <c r="M237" s="144" t="s">
        <v>1</v>
      </c>
      <c r="N237" s="145" t="s">
        <v>42</v>
      </c>
      <c r="P237" s="146">
        <f>O237*H237</f>
        <v>0</v>
      </c>
      <c r="Q237" s="146">
        <v>0</v>
      </c>
      <c r="R237" s="146">
        <f>Q237*H237</f>
        <v>0</v>
      </c>
      <c r="S237" s="146">
        <v>0</v>
      </c>
      <c r="T237" s="147">
        <f>S237*H237</f>
        <v>0</v>
      </c>
      <c r="AR237" s="148" t="s">
        <v>271</v>
      </c>
      <c r="AT237" s="148" t="s">
        <v>266</v>
      </c>
      <c r="AU237" s="148" t="s">
        <v>89</v>
      </c>
      <c r="AY237" s="17" t="s">
        <v>264</v>
      </c>
      <c r="BE237" s="149">
        <f>IF(N237="základní",J237,0)</f>
        <v>0</v>
      </c>
      <c r="BF237" s="149">
        <f>IF(N237="snížená",J237,0)</f>
        <v>0</v>
      </c>
      <c r="BG237" s="149">
        <f>IF(N237="zákl. přenesená",J237,0)</f>
        <v>0</v>
      </c>
      <c r="BH237" s="149">
        <f>IF(N237="sníž. přenesená",J237,0)</f>
        <v>0</v>
      </c>
      <c r="BI237" s="149">
        <f>IF(N237="nulová",J237,0)</f>
        <v>0</v>
      </c>
      <c r="BJ237" s="17" t="s">
        <v>89</v>
      </c>
      <c r="BK237" s="149">
        <f>ROUND(I237*H237,2)</f>
        <v>0</v>
      </c>
      <c r="BL237" s="17" t="s">
        <v>271</v>
      </c>
      <c r="BM237" s="148" t="s">
        <v>926</v>
      </c>
    </row>
    <row r="238" spans="2:65" s="11" customFormat="1" ht="22.9" customHeight="1">
      <c r="B238" s="124"/>
      <c r="D238" s="125" t="s">
        <v>75</v>
      </c>
      <c r="E238" s="134" t="s">
        <v>2712</v>
      </c>
      <c r="F238" s="134" t="s">
        <v>2713</v>
      </c>
      <c r="I238" s="127"/>
      <c r="J238" s="135">
        <f>BK238</f>
        <v>0</v>
      </c>
      <c r="L238" s="124"/>
      <c r="M238" s="129"/>
      <c r="P238" s="130">
        <f>P239</f>
        <v>0</v>
      </c>
      <c r="R238" s="130">
        <f>R239</f>
        <v>0</v>
      </c>
      <c r="T238" s="131">
        <f>T239</f>
        <v>0</v>
      </c>
      <c r="AR238" s="125" t="s">
        <v>83</v>
      </c>
      <c r="AT238" s="132" t="s">
        <v>75</v>
      </c>
      <c r="AU238" s="132" t="s">
        <v>83</v>
      </c>
      <c r="AY238" s="125" t="s">
        <v>264</v>
      </c>
      <c r="BK238" s="133">
        <f>BK239</f>
        <v>0</v>
      </c>
    </row>
    <row r="239" spans="2:65" s="1" customFormat="1" ht="16.5" customHeight="1">
      <c r="B239" s="136"/>
      <c r="C239" s="137" t="s">
        <v>623</v>
      </c>
      <c r="D239" s="137" t="s">
        <v>266</v>
      </c>
      <c r="E239" s="138" t="s">
        <v>2714</v>
      </c>
      <c r="F239" s="139" t="s">
        <v>2715</v>
      </c>
      <c r="G239" s="140" t="s">
        <v>1562</v>
      </c>
      <c r="H239" s="141">
        <v>50</v>
      </c>
      <c r="I239" s="142"/>
      <c r="J239" s="143">
        <f>ROUND(I239*H239,2)</f>
        <v>0</v>
      </c>
      <c r="K239" s="139" t="s">
        <v>313</v>
      </c>
      <c r="L239" s="32"/>
      <c r="M239" s="144" t="s">
        <v>1</v>
      </c>
      <c r="N239" s="145" t="s">
        <v>42</v>
      </c>
      <c r="P239" s="146">
        <f>O239*H239</f>
        <v>0</v>
      </c>
      <c r="Q239" s="146">
        <v>0</v>
      </c>
      <c r="R239" s="146">
        <f>Q239*H239</f>
        <v>0</v>
      </c>
      <c r="S239" s="146">
        <v>0</v>
      </c>
      <c r="T239" s="147">
        <f>S239*H239</f>
        <v>0</v>
      </c>
      <c r="AR239" s="148" t="s">
        <v>271</v>
      </c>
      <c r="AT239" s="148" t="s">
        <v>266</v>
      </c>
      <c r="AU239" s="148" t="s">
        <v>89</v>
      </c>
      <c r="AY239" s="17" t="s">
        <v>264</v>
      </c>
      <c r="BE239" s="149">
        <f>IF(N239="základní",J239,0)</f>
        <v>0</v>
      </c>
      <c r="BF239" s="149">
        <f>IF(N239="snížená",J239,0)</f>
        <v>0</v>
      </c>
      <c r="BG239" s="149">
        <f>IF(N239="zákl. přenesená",J239,0)</f>
        <v>0</v>
      </c>
      <c r="BH239" s="149">
        <f>IF(N239="sníž. přenesená",J239,0)</f>
        <v>0</v>
      </c>
      <c r="BI239" s="149">
        <f>IF(N239="nulová",J239,0)</f>
        <v>0</v>
      </c>
      <c r="BJ239" s="17" t="s">
        <v>89</v>
      </c>
      <c r="BK239" s="149">
        <f>ROUND(I239*H239,2)</f>
        <v>0</v>
      </c>
      <c r="BL239" s="17" t="s">
        <v>271</v>
      </c>
      <c r="BM239" s="148" t="s">
        <v>937</v>
      </c>
    </row>
    <row r="240" spans="2:65" s="11" customFormat="1" ht="25.9" customHeight="1">
      <c r="B240" s="124"/>
      <c r="D240" s="125" t="s">
        <v>75</v>
      </c>
      <c r="E240" s="126" t="s">
        <v>2716</v>
      </c>
      <c r="F240" s="126" t="s">
        <v>2717</v>
      </c>
      <c r="I240" s="127"/>
      <c r="J240" s="128">
        <f>BK240</f>
        <v>0</v>
      </c>
      <c r="L240" s="124"/>
      <c r="M240" s="129"/>
      <c r="P240" s="130">
        <f>P241+P242+P244+P252+P271+P273+P275+P277+P279</f>
        <v>0</v>
      </c>
      <c r="R240" s="130">
        <f>R241+R242+R244+R252+R271+R273+R275+R277+R279</f>
        <v>0</v>
      </c>
      <c r="T240" s="131">
        <f>T241+T242+T244+T252+T271+T273+T275+T277+T279</f>
        <v>0</v>
      </c>
      <c r="AR240" s="125" t="s">
        <v>83</v>
      </c>
      <c r="AT240" s="132" t="s">
        <v>75</v>
      </c>
      <c r="AU240" s="132" t="s">
        <v>76</v>
      </c>
      <c r="AY240" s="125" t="s">
        <v>264</v>
      </c>
      <c r="BK240" s="133">
        <f>BK241+BK242+BK244+BK252+BK271+BK273+BK275+BK277+BK279</f>
        <v>0</v>
      </c>
    </row>
    <row r="241" spans="2:65" s="11" customFormat="1" ht="22.9" customHeight="1">
      <c r="B241" s="124"/>
      <c r="D241" s="125" t="s">
        <v>75</v>
      </c>
      <c r="E241" s="134" t="s">
        <v>2718</v>
      </c>
      <c r="F241" s="134" t="s">
        <v>2719</v>
      </c>
      <c r="I241" s="127"/>
      <c r="J241" s="135">
        <f>BK241</f>
        <v>0</v>
      </c>
      <c r="L241" s="124"/>
      <c r="M241" s="129"/>
      <c r="P241" s="130">
        <v>0</v>
      </c>
      <c r="R241" s="130">
        <v>0</v>
      </c>
      <c r="T241" s="131">
        <v>0</v>
      </c>
      <c r="AR241" s="125" t="s">
        <v>83</v>
      </c>
      <c r="AT241" s="132" t="s">
        <v>75</v>
      </c>
      <c r="AU241" s="132" t="s">
        <v>83</v>
      </c>
      <c r="AY241" s="125" t="s">
        <v>264</v>
      </c>
      <c r="BK241" s="133">
        <v>0</v>
      </c>
    </row>
    <row r="242" spans="2:65" s="11" customFormat="1" ht="22.9" customHeight="1">
      <c r="B242" s="124"/>
      <c r="D242" s="125" t="s">
        <v>75</v>
      </c>
      <c r="E242" s="134" t="s">
        <v>2720</v>
      </c>
      <c r="F242" s="134" t="s">
        <v>2721</v>
      </c>
      <c r="I242" s="127"/>
      <c r="J242" s="135">
        <f>BK242</f>
        <v>0</v>
      </c>
      <c r="L242" s="124"/>
      <c r="M242" s="129"/>
      <c r="P242" s="130">
        <f>P243</f>
        <v>0</v>
      </c>
      <c r="R242" s="130">
        <f>R243</f>
        <v>0</v>
      </c>
      <c r="T242" s="131">
        <f>T243</f>
        <v>0</v>
      </c>
      <c r="AR242" s="125" t="s">
        <v>83</v>
      </c>
      <c r="AT242" s="132" t="s">
        <v>75</v>
      </c>
      <c r="AU242" s="132" t="s">
        <v>83</v>
      </c>
      <c r="AY242" s="125" t="s">
        <v>264</v>
      </c>
      <c r="BK242" s="133">
        <f>BK243</f>
        <v>0</v>
      </c>
    </row>
    <row r="243" spans="2:65" s="1" customFormat="1" ht="16.5" customHeight="1">
      <c r="B243" s="136"/>
      <c r="C243" s="137" t="s">
        <v>628</v>
      </c>
      <c r="D243" s="137" t="s">
        <v>266</v>
      </c>
      <c r="E243" s="138" t="s">
        <v>2722</v>
      </c>
      <c r="F243" s="139" t="s">
        <v>2723</v>
      </c>
      <c r="G243" s="140" t="s">
        <v>1468</v>
      </c>
      <c r="H243" s="141">
        <v>1</v>
      </c>
      <c r="I243" s="142"/>
      <c r="J243" s="143">
        <f>ROUND(I243*H243,2)</f>
        <v>0</v>
      </c>
      <c r="K243" s="139" t="s">
        <v>313</v>
      </c>
      <c r="L243" s="32"/>
      <c r="M243" s="144" t="s">
        <v>1</v>
      </c>
      <c r="N243" s="145" t="s">
        <v>42</v>
      </c>
      <c r="P243" s="146">
        <f>O243*H243</f>
        <v>0</v>
      </c>
      <c r="Q243" s="146">
        <v>0</v>
      </c>
      <c r="R243" s="146">
        <f>Q243*H243</f>
        <v>0</v>
      </c>
      <c r="S243" s="146">
        <v>0</v>
      </c>
      <c r="T243" s="147">
        <f>S243*H243</f>
        <v>0</v>
      </c>
      <c r="AR243" s="148" t="s">
        <v>271</v>
      </c>
      <c r="AT243" s="148" t="s">
        <v>266</v>
      </c>
      <c r="AU243" s="148" t="s">
        <v>89</v>
      </c>
      <c r="AY243" s="17" t="s">
        <v>264</v>
      </c>
      <c r="BE243" s="149">
        <f>IF(N243="základní",J243,0)</f>
        <v>0</v>
      </c>
      <c r="BF243" s="149">
        <f>IF(N243="snížená",J243,0)</f>
        <v>0</v>
      </c>
      <c r="BG243" s="149">
        <f>IF(N243="zákl. přenesená",J243,0)</f>
        <v>0</v>
      </c>
      <c r="BH243" s="149">
        <f>IF(N243="sníž. přenesená",J243,0)</f>
        <v>0</v>
      </c>
      <c r="BI243" s="149">
        <f>IF(N243="nulová",J243,0)</f>
        <v>0</v>
      </c>
      <c r="BJ243" s="17" t="s">
        <v>89</v>
      </c>
      <c r="BK243" s="149">
        <f>ROUND(I243*H243,2)</f>
        <v>0</v>
      </c>
      <c r="BL243" s="17" t="s">
        <v>271</v>
      </c>
      <c r="BM243" s="148" t="s">
        <v>955</v>
      </c>
    </row>
    <row r="244" spans="2:65" s="11" customFormat="1" ht="22.9" customHeight="1">
      <c r="B244" s="124"/>
      <c r="D244" s="125" t="s">
        <v>75</v>
      </c>
      <c r="E244" s="134" t="s">
        <v>2724</v>
      </c>
      <c r="F244" s="134" t="s">
        <v>2725</v>
      </c>
      <c r="I244" s="127"/>
      <c r="J244" s="135">
        <f>BK244</f>
        <v>0</v>
      </c>
      <c r="L244" s="124"/>
      <c r="M244" s="129"/>
      <c r="P244" s="130">
        <f>SUM(P245:P251)</f>
        <v>0</v>
      </c>
      <c r="R244" s="130">
        <f>SUM(R245:R251)</f>
        <v>0</v>
      </c>
      <c r="T244" s="131">
        <f>SUM(T245:T251)</f>
        <v>0</v>
      </c>
      <c r="AR244" s="125" t="s">
        <v>83</v>
      </c>
      <c r="AT244" s="132" t="s">
        <v>75</v>
      </c>
      <c r="AU244" s="132" t="s">
        <v>83</v>
      </c>
      <c r="AY244" s="125" t="s">
        <v>264</v>
      </c>
      <c r="BK244" s="133">
        <f>SUM(BK245:BK251)</f>
        <v>0</v>
      </c>
    </row>
    <row r="245" spans="2:65" s="1" customFormat="1" ht="16.5" customHeight="1">
      <c r="B245" s="136"/>
      <c r="C245" s="137" t="s">
        <v>634</v>
      </c>
      <c r="D245" s="137" t="s">
        <v>266</v>
      </c>
      <c r="E245" s="138" t="s">
        <v>2726</v>
      </c>
      <c r="F245" s="139" t="s">
        <v>2727</v>
      </c>
      <c r="G245" s="140" t="s">
        <v>1468</v>
      </c>
      <c r="H245" s="141">
        <v>1</v>
      </c>
      <c r="I245" s="142"/>
      <c r="J245" s="143">
        <f t="shared" ref="J245:J251" si="20">ROUND(I245*H245,2)</f>
        <v>0</v>
      </c>
      <c r="K245" s="139" t="s">
        <v>313</v>
      </c>
      <c r="L245" s="32"/>
      <c r="M245" s="144" t="s">
        <v>1</v>
      </c>
      <c r="N245" s="145" t="s">
        <v>42</v>
      </c>
      <c r="P245" s="146">
        <f t="shared" ref="P245:P251" si="21">O245*H245</f>
        <v>0</v>
      </c>
      <c r="Q245" s="146">
        <v>0</v>
      </c>
      <c r="R245" s="146">
        <f t="shared" ref="R245:R251" si="22">Q245*H245</f>
        <v>0</v>
      </c>
      <c r="S245" s="146">
        <v>0</v>
      </c>
      <c r="T245" s="147">
        <f t="shared" ref="T245:T251" si="23">S245*H245</f>
        <v>0</v>
      </c>
      <c r="AR245" s="148" t="s">
        <v>271</v>
      </c>
      <c r="AT245" s="148" t="s">
        <v>266</v>
      </c>
      <c r="AU245" s="148" t="s">
        <v>89</v>
      </c>
      <c r="AY245" s="17" t="s">
        <v>264</v>
      </c>
      <c r="BE245" s="149">
        <f t="shared" ref="BE245:BE251" si="24">IF(N245="základní",J245,0)</f>
        <v>0</v>
      </c>
      <c r="BF245" s="149">
        <f t="shared" ref="BF245:BF251" si="25">IF(N245="snížená",J245,0)</f>
        <v>0</v>
      </c>
      <c r="BG245" s="149">
        <f t="shared" ref="BG245:BG251" si="26">IF(N245="zákl. přenesená",J245,0)</f>
        <v>0</v>
      </c>
      <c r="BH245" s="149">
        <f t="shared" ref="BH245:BH251" si="27">IF(N245="sníž. přenesená",J245,0)</f>
        <v>0</v>
      </c>
      <c r="BI245" s="149">
        <f t="shared" ref="BI245:BI251" si="28">IF(N245="nulová",J245,0)</f>
        <v>0</v>
      </c>
      <c r="BJ245" s="17" t="s">
        <v>89</v>
      </c>
      <c r="BK245" s="149">
        <f t="shared" ref="BK245:BK251" si="29">ROUND(I245*H245,2)</f>
        <v>0</v>
      </c>
      <c r="BL245" s="17" t="s">
        <v>271</v>
      </c>
      <c r="BM245" s="148" t="s">
        <v>965</v>
      </c>
    </row>
    <row r="246" spans="2:65" s="1" customFormat="1" ht="16.5" customHeight="1">
      <c r="B246" s="136"/>
      <c r="C246" s="137" t="s">
        <v>639</v>
      </c>
      <c r="D246" s="137" t="s">
        <v>266</v>
      </c>
      <c r="E246" s="138" t="s">
        <v>2728</v>
      </c>
      <c r="F246" s="139" t="s">
        <v>2729</v>
      </c>
      <c r="G246" s="140" t="s">
        <v>1468</v>
      </c>
      <c r="H246" s="141">
        <v>1</v>
      </c>
      <c r="I246" s="142"/>
      <c r="J246" s="143">
        <f t="shared" si="20"/>
        <v>0</v>
      </c>
      <c r="K246" s="139" t="s">
        <v>313</v>
      </c>
      <c r="L246" s="32"/>
      <c r="M246" s="144" t="s">
        <v>1</v>
      </c>
      <c r="N246" s="145" t="s">
        <v>42</v>
      </c>
      <c r="P246" s="146">
        <f t="shared" si="21"/>
        <v>0</v>
      </c>
      <c r="Q246" s="146">
        <v>0</v>
      </c>
      <c r="R246" s="146">
        <f t="shared" si="22"/>
        <v>0</v>
      </c>
      <c r="S246" s="146">
        <v>0</v>
      </c>
      <c r="T246" s="147">
        <f t="shared" si="23"/>
        <v>0</v>
      </c>
      <c r="AR246" s="148" t="s">
        <v>271</v>
      </c>
      <c r="AT246" s="148" t="s">
        <v>266</v>
      </c>
      <c r="AU246" s="148" t="s">
        <v>89</v>
      </c>
      <c r="AY246" s="17" t="s">
        <v>264</v>
      </c>
      <c r="BE246" s="149">
        <f t="shared" si="24"/>
        <v>0</v>
      </c>
      <c r="BF246" s="149">
        <f t="shared" si="25"/>
        <v>0</v>
      </c>
      <c r="BG246" s="149">
        <f t="shared" si="26"/>
        <v>0</v>
      </c>
      <c r="BH246" s="149">
        <f t="shared" si="27"/>
        <v>0</v>
      </c>
      <c r="BI246" s="149">
        <f t="shared" si="28"/>
        <v>0</v>
      </c>
      <c r="BJ246" s="17" t="s">
        <v>89</v>
      </c>
      <c r="BK246" s="149">
        <f t="shared" si="29"/>
        <v>0</v>
      </c>
      <c r="BL246" s="17" t="s">
        <v>271</v>
      </c>
      <c r="BM246" s="148" t="s">
        <v>975</v>
      </c>
    </row>
    <row r="247" spans="2:65" s="1" customFormat="1" ht="16.5" customHeight="1">
      <c r="B247" s="136"/>
      <c r="C247" s="137" t="s">
        <v>644</v>
      </c>
      <c r="D247" s="137" t="s">
        <v>266</v>
      </c>
      <c r="E247" s="138" t="s">
        <v>2730</v>
      </c>
      <c r="F247" s="139" t="s">
        <v>2731</v>
      </c>
      <c r="G247" s="140" t="s">
        <v>1468</v>
      </c>
      <c r="H247" s="141">
        <v>1</v>
      </c>
      <c r="I247" s="142"/>
      <c r="J247" s="143">
        <f t="shared" si="20"/>
        <v>0</v>
      </c>
      <c r="K247" s="139" t="s">
        <v>313</v>
      </c>
      <c r="L247" s="32"/>
      <c r="M247" s="144" t="s">
        <v>1</v>
      </c>
      <c r="N247" s="145" t="s">
        <v>42</v>
      </c>
      <c r="P247" s="146">
        <f t="shared" si="21"/>
        <v>0</v>
      </c>
      <c r="Q247" s="146">
        <v>0</v>
      </c>
      <c r="R247" s="146">
        <f t="shared" si="22"/>
        <v>0</v>
      </c>
      <c r="S247" s="146">
        <v>0</v>
      </c>
      <c r="T247" s="147">
        <f t="shared" si="23"/>
        <v>0</v>
      </c>
      <c r="AR247" s="148" t="s">
        <v>271</v>
      </c>
      <c r="AT247" s="148" t="s">
        <v>266</v>
      </c>
      <c r="AU247" s="148" t="s">
        <v>89</v>
      </c>
      <c r="AY247" s="17" t="s">
        <v>264</v>
      </c>
      <c r="BE247" s="149">
        <f t="shared" si="24"/>
        <v>0</v>
      </c>
      <c r="BF247" s="149">
        <f t="shared" si="25"/>
        <v>0</v>
      </c>
      <c r="BG247" s="149">
        <f t="shared" si="26"/>
        <v>0</v>
      </c>
      <c r="BH247" s="149">
        <f t="shared" si="27"/>
        <v>0</v>
      </c>
      <c r="BI247" s="149">
        <f t="shared" si="28"/>
        <v>0</v>
      </c>
      <c r="BJ247" s="17" t="s">
        <v>89</v>
      </c>
      <c r="BK247" s="149">
        <f t="shared" si="29"/>
        <v>0</v>
      </c>
      <c r="BL247" s="17" t="s">
        <v>271</v>
      </c>
      <c r="BM247" s="148" t="s">
        <v>989</v>
      </c>
    </row>
    <row r="248" spans="2:65" s="1" customFormat="1" ht="16.5" customHeight="1">
      <c r="B248" s="136"/>
      <c r="C248" s="137" t="s">
        <v>649</v>
      </c>
      <c r="D248" s="137" t="s">
        <v>266</v>
      </c>
      <c r="E248" s="138" t="s">
        <v>2732</v>
      </c>
      <c r="F248" s="139" t="s">
        <v>2731</v>
      </c>
      <c r="G248" s="140" t="s">
        <v>1468</v>
      </c>
      <c r="H248" s="141">
        <v>1</v>
      </c>
      <c r="I248" s="142"/>
      <c r="J248" s="143">
        <f t="shared" si="20"/>
        <v>0</v>
      </c>
      <c r="K248" s="139" t="s">
        <v>313</v>
      </c>
      <c r="L248" s="32"/>
      <c r="M248" s="144" t="s">
        <v>1</v>
      </c>
      <c r="N248" s="145" t="s">
        <v>42</v>
      </c>
      <c r="P248" s="146">
        <f t="shared" si="21"/>
        <v>0</v>
      </c>
      <c r="Q248" s="146">
        <v>0</v>
      </c>
      <c r="R248" s="146">
        <f t="shared" si="22"/>
        <v>0</v>
      </c>
      <c r="S248" s="146">
        <v>0</v>
      </c>
      <c r="T248" s="147">
        <f t="shared" si="23"/>
        <v>0</v>
      </c>
      <c r="AR248" s="148" t="s">
        <v>271</v>
      </c>
      <c r="AT248" s="148" t="s">
        <v>266</v>
      </c>
      <c r="AU248" s="148" t="s">
        <v>89</v>
      </c>
      <c r="AY248" s="17" t="s">
        <v>264</v>
      </c>
      <c r="BE248" s="149">
        <f t="shared" si="24"/>
        <v>0</v>
      </c>
      <c r="BF248" s="149">
        <f t="shared" si="25"/>
        <v>0</v>
      </c>
      <c r="BG248" s="149">
        <f t="shared" si="26"/>
        <v>0</v>
      </c>
      <c r="BH248" s="149">
        <f t="shared" si="27"/>
        <v>0</v>
      </c>
      <c r="BI248" s="149">
        <f t="shared" si="28"/>
        <v>0</v>
      </c>
      <c r="BJ248" s="17" t="s">
        <v>89</v>
      </c>
      <c r="BK248" s="149">
        <f t="shared" si="29"/>
        <v>0</v>
      </c>
      <c r="BL248" s="17" t="s">
        <v>271</v>
      </c>
      <c r="BM248" s="148" t="s">
        <v>1000</v>
      </c>
    </row>
    <row r="249" spans="2:65" s="1" customFormat="1" ht="16.5" customHeight="1">
      <c r="B249" s="136"/>
      <c r="C249" s="137" t="s">
        <v>654</v>
      </c>
      <c r="D249" s="137" t="s">
        <v>266</v>
      </c>
      <c r="E249" s="138" t="s">
        <v>2733</v>
      </c>
      <c r="F249" s="139" t="s">
        <v>2731</v>
      </c>
      <c r="G249" s="140" t="s">
        <v>1468</v>
      </c>
      <c r="H249" s="141">
        <v>1</v>
      </c>
      <c r="I249" s="142"/>
      <c r="J249" s="143">
        <f t="shared" si="20"/>
        <v>0</v>
      </c>
      <c r="K249" s="139" t="s">
        <v>313</v>
      </c>
      <c r="L249" s="32"/>
      <c r="M249" s="144" t="s">
        <v>1</v>
      </c>
      <c r="N249" s="145" t="s">
        <v>42</v>
      </c>
      <c r="P249" s="146">
        <f t="shared" si="21"/>
        <v>0</v>
      </c>
      <c r="Q249" s="146">
        <v>0</v>
      </c>
      <c r="R249" s="146">
        <f t="shared" si="22"/>
        <v>0</v>
      </c>
      <c r="S249" s="146">
        <v>0</v>
      </c>
      <c r="T249" s="147">
        <f t="shared" si="23"/>
        <v>0</v>
      </c>
      <c r="AR249" s="148" t="s">
        <v>271</v>
      </c>
      <c r="AT249" s="148" t="s">
        <v>266</v>
      </c>
      <c r="AU249" s="148" t="s">
        <v>89</v>
      </c>
      <c r="AY249" s="17" t="s">
        <v>264</v>
      </c>
      <c r="BE249" s="149">
        <f t="shared" si="24"/>
        <v>0</v>
      </c>
      <c r="BF249" s="149">
        <f t="shared" si="25"/>
        <v>0</v>
      </c>
      <c r="BG249" s="149">
        <f t="shared" si="26"/>
        <v>0</v>
      </c>
      <c r="BH249" s="149">
        <f t="shared" si="27"/>
        <v>0</v>
      </c>
      <c r="BI249" s="149">
        <f t="shared" si="28"/>
        <v>0</v>
      </c>
      <c r="BJ249" s="17" t="s">
        <v>89</v>
      </c>
      <c r="BK249" s="149">
        <f t="shared" si="29"/>
        <v>0</v>
      </c>
      <c r="BL249" s="17" t="s">
        <v>271</v>
      </c>
      <c r="BM249" s="148" t="s">
        <v>1013</v>
      </c>
    </row>
    <row r="250" spans="2:65" s="1" customFormat="1" ht="16.5" customHeight="1">
      <c r="B250" s="136"/>
      <c r="C250" s="137" t="s">
        <v>659</v>
      </c>
      <c r="D250" s="137" t="s">
        <v>266</v>
      </c>
      <c r="E250" s="138" t="s">
        <v>2734</v>
      </c>
      <c r="F250" s="139" t="s">
        <v>2731</v>
      </c>
      <c r="G250" s="140" t="s">
        <v>1468</v>
      </c>
      <c r="H250" s="141">
        <v>1</v>
      </c>
      <c r="I250" s="142"/>
      <c r="J250" s="143">
        <f t="shared" si="20"/>
        <v>0</v>
      </c>
      <c r="K250" s="139" t="s">
        <v>313</v>
      </c>
      <c r="L250" s="32"/>
      <c r="M250" s="144" t="s">
        <v>1</v>
      </c>
      <c r="N250" s="145" t="s">
        <v>42</v>
      </c>
      <c r="P250" s="146">
        <f t="shared" si="21"/>
        <v>0</v>
      </c>
      <c r="Q250" s="146">
        <v>0</v>
      </c>
      <c r="R250" s="146">
        <f t="shared" si="22"/>
        <v>0</v>
      </c>
      <c r="S250" s="146">
        <v>0</v>
      </c>
      <c r="T250" s="147">
        <f t="shared" si="23"/>
        <v>0</v>
      </c>
      <c r="AR250" s="148" t="s">
        <v>271</v>
      </c>
      <c r="AT250" s="148" t="s">
        <v>266</v>
      </c>
      <c r="AU250" s="148" t="s">
        <v>89</v>
      </c>
      <c r="AY250" s="17" t="s">
        <v>264</v>
      </c>
      <c r="BE250" s="149">
        <f t="shared" si="24"/>
        <v>0</v>
      </c>
      <c r="BF250" s="149">
        <f t="shared" si="25"/>
        <v>0</v>
      </c>
      <c r="BG250" s="149">
        <f t="shared" si="26"/>
        <v>0</v>
      </c>
      <c r="BH250" s="149">
        <f t="shared" si="27"/>
        <v>0</v>
      </c>
      <c r="BI250" s="149">
        <f t="shared" si="28"/>
        <v>0</v>
      </c>
      <c r="BJ250" s="17" t="s">
        <v>89</v>
      </c>
      <c r="BK250" s="149">
        <f t="shared" si="29"/>
        <v>0</v>
      </c>
      <c r="BL250" s="17" t="s">
        <v>271</v>
      </c>
      <c r="BM250" s="148" t="s">
        <v>1029</v>
      </c>
    </row>
    <row r="251" spans="2:65" s="1" customFormat="1" ht="16.5" customHeight="1">
      <c r="B251" s="136"/>
      <c r="C251" s="137" t="s">
        <v>665</v>
      </c>
      <c r="D251" s="137" t="s">
        <v>266</v>
      </c>
      <c r="E251" s="138" t="s">
        <v>2735</v>
      </c>
      <c r="F251" s="139" t="s">
        <v>2736</v>
      </c>
      <c r="G251" s="140" t="s">
        <v>1468</v>
      </c>
      <c r="H251" s="141">
        <v>1</v>
      </c>
      <c r="I251" s="142"/>
      <c r="J251" s="143">
        <f t="shared" si="20"/>
        <v>0</v>
      </c>
      <c r="K251" s="139" t="s">
        <v>313</v>
      </c>
      <c r="L251" s="32"/>
      <c r="M251" s="144" t="s">
        <v>1</v>
      </c>
      <c r="N251" s="145" t="s">
        <v>42</v>
      </c>
      <c r="P251" s="146">
        <f t="shared" si="21"/>
        <v>0</v>
      </c>
      <c r="Q251" s="146">
        <v>0</v>
      </c>
      <c r="R251" s="146">
        <f t="shared" si="22"/>
        <v>0</v>
      </c>
      <c r="S251" s="146">
        <v>0</v>
      </c>
      <c r="T251" s="147">
        <f t="shared" si="23"/>
        <v>0</v>
      </c>
      <c r="AR251" s="148" t="s">
        <v>271</v>
      </c>
      <c r="AT251" s="148" t="s">
        <v>266</v>
      </c>
      <c r="AU251" s="148" t="s">
        <v>89</v>
      </c>
      <c r="AY251" s="17" t="s">
        <v>264</v>
      </c>
      <c r="BE251" s="149">
        <f t="shared" si="24"/>
        <v>0</v>
      </c>
      <c r="BF251" s="149">
        <f t="shared" si="25"/>
        <v>0</v>
      </c>
      <c r="BG251" s="149">
        <f t="shared" si="26"/>
        <v>0</v>
      </c>
      <c r="BH251" s="149">
        <f t="shared" si="27"/>
        <v>0</v>
      </c>
      <c r="BI251" s="149">
        <f t="shared" si="28"/>
        <v>0</v>
      </c>
      <c r="BJ251" s="17" t="s">
        <v>89</v>
      </c>
      <c r="BK251" s="149">
        <f t="shared" si="29"/>
        <v>0</v>
      </c>
      <c r="BL251" s="17" t="s">
        <v>271</v>
      </c>
      <c r="BM251" s="148" t="s">
        <v>1040</v>
      </c>
    </row>
    <row r="252" spans="2:65" s="11" customFormat="1" ht="22.9" customHeight="1">
      <c r="B252" s="124"/>
      <c r="D252" s="125" t="s">
        <v>75</v>
      </c>
      <c r="E252" s="134" t="s">
        <v>2737</v>
      </c>
      <c r="F252" s="134" t="s">
        <v>2738</v>
      </c>
      <c r="I252" s="127"/>
      <c r="J252" s="135">
        <f>BK252</f>
        <v>0</v>
      </c>
      <c r="L252" s="124"/>
      <c r="M252" s="129"/>
      <c r="P252" s="130">
        <f>SUM(P253:P270)</f>
        <v>0</v>
      </c>
      <c r="R252" s="130">
        <f>SUM(R253:R270)</f>
        <v>0</v>
      </c>
      <c r="T252" s="131">
        <f>SUM(T253:T270)</f>
        <v>0</v>
      </c>
      <c r="AR252" s="125" t="s">
        <v>83</v>
      </c>
      <c r="AT252" s="132" t="s">
        <v>75</v>
      </c>
      <c r="AU252" s="132" t="s">
        <v>83</v>
      </c>
      <c r="AY252" s="125" t="s">
        <v>264</v>
      </c>
      <c r="BK252" s="133">
        <f>SUM(BK253:BK270)</f>
        <v>0</v>
      </c>
    </row>
    <row r="253" spans="2:65" s="1" customFormat="1" ht="16.5" customHeight="1">
      <c r="B253" s="136"/>
      <c r="C253" s="137" t="s">
        <v>672</v>
      </c>
      <c r="D253" s="137" t="s">
        <v>266</v>
      </c>
      <c r="E253" s="138" t="s">
        <v>2739</v>
      </c>
      <c r="F253" s="139" t="s">
        <v>2740</v>
      </c>
      <c r="G253" s="140" t="s">
        <v>1468</v>
      </c>
      <c r="H253" s="141">
        <v>1</v>
      </c>
      <c r="I253" s="142"/>
      <c r="J253" s="143">
        <f t="shared" ref="J253:J270" si="30">ROUND(I253*H253,2)</f>
        <v>0</v>
      </c>
      <c r="K253" s="139" t="s">
        <v>313</v>
      </c>
      <c r="L253" s="32"/>
      <c r="M253" s="144" t="s">
        <v>1</v>
      </c>
      <c r="N253" s="145" t="s">
        <v>42</v>
      </c>
      <c r="P253" s="146">
        <f t="shared" ref="P253:P270" si="31">O253*H253</f>
        <v>0</v>
      </c>
      <c r="Q253" s="146">
        <v>0</v>
      </c>
      <c r="R253" s="146">
        <f t="shared" ref="R253:R270" si="32">Q253*H253</f>
        <v>0</v>
      </c>
      <c r="S253" s="146">
        <v>0</v>
      </c>
      <c r="T253" s="147">
        <f t="shared" ref="T253:T270" si="33">S253*H253</f>
        <v>0</v>
      </c>
      <c r="AR253" s="148" t="s">
        <v>271</v>
      </c>
      <c r="AT253" s="148" t="s">
        <v>266</v>
      </c>
      <c r="AU253" s="148" t="s">
        <v>89</v>
      </c>
      <c r="AY253" s="17" t="s">
        <v>264</v>
      </c>
      <c r="BE253" s="149">
        <f t="shared" ref="BE253:BE270" si="34">IF(N253="základní",J253,0)</f>
        <v>0</v>
      </c>
      <c r="BF253" s="149">
        <f t="shared" ref="BF253:BF270" si="35">IF(N253="snížená",J253,0)</f>
        <v>0</v>
      </c>
      <c r="BG253" s="149">
        <f t="shared" ref="BG253:BG270" si="36">IF(N253="zákl. přenesená",J253,0)</f>
        <v>0</v>
      </c>
      <c r="BH253" s="149">
        <f t="shared" ref="BH253:BH270" si="37">IF(N253="sníž. přenesená",J253,0)</f>
        <v>0</v>
      </c>
      <c r="BI253" s="149">
        <f t="shared" ref="BI253:BI270" si="38">IF(N253="nulová",J253,0)</f>
        <v>0</v>
      </c>
      <c r="BJ253" s="17" t="s">
        <v>89</v>
      </c>
      <c r="BK253" s="149">
        <f t="shared" ref="BK253:BK270" si="39">ROUND(I253*H253,2)</f>
        <v>0</v>
      </c>
      <c r="BL253" s="17" t="s">
        <v>271</v>
      </c>
      <c r="BM253" s="148" t="s">
        <v>1052</v>
      </c>
    </row>
    <row r="254" spans="2:65" s="1" customFormat="1" ht="16.5" customHeight="1">
      <c r="B254" s="136"/>
      <c r="C254" s="137" t="s">
        <v>677</v>
      </c>
      <c r="D254" s="137" t="s">
        <v>266</v>
      </c>
      <c r="E254" s="138" t="s">
        <v>2741</v>
      </c>
      <c r="F254" s="139" t="s">
        <v>2740</v>
      </c>
      <c r="G254" s="140" t="s">
        <v>1468</v>
      </c>
      <c r="H254" s="141">
        <v>1</v>
      </c>
      <c r="I254" s="142"/>
      <c r="J254" s="143">
        <f t="shared" si="30"/>
        <v>0</v>
      </c>
      <c r="K254" s="139" t="s">
        <v>313</v>
      </c>
      <c r="L254" s="32"/>
      <c r="M254" s="144" t="s">
        <v>1</v>
      </c>
      <c r="N254" s="145" t="s">
        <v>42</v>
      </c>
      <c r="P254" s="146">
        <f t="shared" si="31"/>
        <v>0</v>
      </c>
      <c r="Q254" s="146">
        <v>0</v>
      </c>
      <c r="R254" s="146">
        <f t="shared" si="32"/>
        <v>0</v>
      </c>
      <c r="S254" s="146">
        <v>0</v>
      </c>
      <c r="T254" s="147">
        <f t="shared" si="33"/>
        <v>0</v>
      </c>
      <c r="AR254" s="148" t="s">
        <v>271</v>
      </c>
      <c r="AT254" s="148" t="s">
        <v>266</v>
      </c>
      <c r="AU254" s="148" t="s">
        <v>89</v>
      </c>
      <c r="AY254" s="17" t="s">
        <v>264</v>
      </c>
      <c r="BE254" s="149">
        <f t="shared" si="34"/>
        <v>0</v>
      </c>
      <c r="BF254" s="149">
        <f t="shared" si="35"/>
        <v>0</v>
      </c>
      <c r="BG254" s="149">
        <f t="shared" si="36"/>
        <v>0</v>
      </c>
      <c r="BH254" s="149">
        <f t="shared" si="37"/>
        <v>0</v>
      </c>
      <c r="BI254" s="149">
        <f t="shared" si="38"/>
        <v>0</v>
      </c>
      <c r="BJ254" s="17" t="s">
        <v>89</v>
      </c>
      <c r="BK254" s="149">
        <f t="shared" si="39"/>
        <v>0</v>
      </c>
      <c r="BL254" s="17" t="s">
        <v>271</v>
      </c>
      <c r="BM254" s="148" t="s">
        <v>1060</v>
      </c>
    </row>
    <row r="255" spans="2:65" s="1" customFormat="1" ht="16.5" customHeight="1">
      <c r="B255" s="136"/>
      <c r="C255" s="137" t="s">
        <v>682</v>
      </c>
      <c r="D255" s="137" t="s">
        <v>266</v>
      </c>
      <c r="E255" s="138" t="s">
        <v>2742</v>
      </c>
      <c r="F255" s="139" t="s">
        <v>2743</v>
      </c>
      <c r="G255" s="140" t="s">
        <v>1468</v>
      </c>
      <c r="H255" s="141">
        <v>7</v>
      </c>
      <c r="I255" s="142"/>
      <c r="J255" s="143">
        <f t="shared" si="30"/>
        <v>0</v>
      </c>
      <c r="K255" s="139" t="s">
        <v>313</v>
      </c>
      <c r="L255" s="32"/>
      <c r="M255" s="144" t="s">
        <v>1</v>
      </c>
      <c r="N255" s="145" t="s">
        <v>42</v>
      </c>
      <c r="P255" s="146">
        <f t="shared" si="31"/>
        <v>0</v>
      </c>
      <c r="Q255" s="146">
        <v>0</v>
      </c>
      <c r="R255" s="146">
        <f t="shared" si="32"/>
        <v>0</v>
      </c>
      <c r="S255" s="146">
        <v>0</v>
      </c>
      <c r="T255" s="147">
        <f t="shared" si="33"/>
        <v>0</v>
      </c>
      <c r="AR255" s="148" t="s">
        <v>271</v>
      </c>
      <c r="AT255" s="148" t="s">
        <v>266</v>
      </c>
      <c r="AU255" s="148" t="s">
        <v>89</v>
      </c>
      <c r="AY255" s="17" t="s">
        <v>264</v>
      </c>
      <c r="BE255" s="149">
        <f t="shared" si="34"/>
        <v>0</v>
      </c>
      <c r="BF255" s="149">
        <f t="shared" si="35"/>
        <v>0</v>
      </c>
      <c r="BG255" s="149">
        <f t="shared" si="36"/>
        <v>0</v>
      </c>
      <c r="BH255" s="149">
        <f t="shared" si="37"/>
        <v>0</v>
      </c>
      <c r="BI255" s="149">
        <f t="shared" si="38"/>
        <v>0</v>
      </c>
      <c r="BJ255" s="17" t="s">
        <v>89</v>
      </c>
      <c r="BK255" s="149">
        <f t="shared" si="39"/>
        <v>0</v>
      </c>
      <c r="BL255" s="17" t="s">
        <v>271</v>
      </c>
      <c r="BM255" s="148" t="s">
        <v>1070</v>
      </c>
    </row>
    <row r="256" spans="2:65" s="1" customFormat="1" ht="16.5" customHeight="1">
      <c r="B256" s="136"/>
      <c r="C256" s="137" t="s">
        <v>688</v>
      </c>
      <c r="D256" s="137" t="s">
        <v>266</v>
      </c>
      <c r="E256" s="138" t="s">
        <v>2744</v>
      </c>
      <c r="F256" s="139" t="s">
        <v>2745</v>
      </c>
      <c r="G256" s="140" t="s">
        <v>1468</v>
      </c>
      <c r="H256" s="141">
        <v>1</v>
      </c>
      <c r="I256" s="142"/>
      <c r="J256" s="143">
        <f t="shared" si="30"/>
        <v>0</v>
      </c>
      <c r="K256" s="139" t="s">
        <v>313</v>
      </c>
      <c r="L256" s="32"/>
      <c r="M256" s="144" t="s">
        <v>1</v>
      </c>
      <c r="N256" s="145" t="s">
        <v>42</v>
      </c>
      <c r="P256" s="146">
        <f t="shared" si="31"/>
        <v>0</v>
      </c>
      <c r="Q256" s="146">
        <v>0</v>
      </c>
      <c r="R256" s="146">
        <f t="shared" si="32"/>
        <v>0</v>
      </c>
      <c r="S256" s="146">
        <v>0</v>
      </c>
      <c r="T256" s="147">
        <f t="shared" si="33"/>
        <v>0</v>
      </c>
      <c r="AR256" s="148" t="s">
        <v>271</v>
      </c>
      <c r="AT256" s="148" t="s">
        <v>266</v>
      </c>
      <c r="AU256" s="148" t="s">
        <v>89</v>
      </c>
      <c r="AY256" s="17" t="s">
        <v>264</v>
      </c>
      <c r="BE256" s="149">
        <f t="shared" si="34"/>
        <v>0</v>
      </c>
      <c r="BF256" s="149">
        <f t="shared" si="35"/>
        <v>0</v>
      </c>
      <c r="BG256" s="149">
        <f t="shared" si="36"/>
        <v>0</v>
      </c>
      <c r="BH256" s="149">
        <f t="shared" si="37"/>
        <v>0</v>
      </c>
      <c r="BI256" s="149">
        <f t="shared" si="38"/>
        <v>0</v>
      </c>
      <c r="BJ256" s="17" t="s">
        <v>89</v>
      </c>
      <c r="BK256" s="149">
        <f t="shared" si="39"/>
        <v>0</v>
      </c>
      <c r="BL256" s="17" t="s">
        <v>271</v>
      </c>
      <c r="BM256" s="148" t="s">
        <v>1078</v>
      </c>
    </row>
    <row r="257" spans="2:65" s="1" customFormat="1" ht="16.5" customHeight="1">
      <c r="B257" s="136"/>
      <c r="C257" s="137" t="s">
        <v>693</v>
      </c>
      <c r="D257" s="137" t="s">
        <v>266</v>
      </c>
      <c r="E257" s="138" t="s">
        <v>2746</v>
      </c>
      <c r="F257" s="139" t="s">
        <v>2747</v>
      </c>
      <c r="G257" s="140" t="s">
        <v>1468</v>
      </c>
      <c r="H257" s="141">
        <v>3</v>
      </c>
      <c r="I257" s="142"/>
      <c r="J257" s="143">
        <f t="shared" si="30"/>
        <v>0</v>
      </c>
      <c r="K257" s="139" t="s">
        <v>313</v>
      </c>
      <c r="L257" s="32"/>
      <c r="M257" s="144" t="s">
        <v>1</v>
      </c>
      <c r="N257" s="145" t="s">
        <v>42</v>
      </c>
      <c r="P257" s="146">
        <f t="shared" si="31"/>
        <v>0</v>
      </c>
      <c r="Q257" s="146">
        <v>0</v>
      </c>
      <c r="R257" s="146">
        <f t="shared" si="32"/>
        <v>0</v>
      </c>
      <c r="S257" s="146">
        <v>0</v>
      </c>
      <c r="T257" s="147">
        <f t="shared" si="33"/>
        <v>0</v>
      </c>
      <c r="AR257" s="148" t="s">
        <v>271</v>
      </c>
      <c r="AT257" s="148" t="s">
        <v>266</v>
      </c>
      <c r="AU257" s="148" t="s">
        <v>89</v>
      </c>
      <c r="AY257" s="17" t="s">
        <v>264</v>
      </c>
      <c r="BE257" s="149">
        <f t="shared" si="34"/>
        <v>0</v>
      </c>
      <c r="BF257" s="149">
        <f t="shared" si="35"/>
        <v>0</v>
      </c>
      <c r="BG257" s="149">
        <f t="shared" si="36"/>
        <v>0</v>
      </c>
      <c r="BH257" s="149">
        <f t="shared" si="37"/>
        <v>0</v>
      </c>
      <c r="BI257" s="149">
        <f t="shared" si="38"/>
        <v>0</v>
      </c>
      <c r="BJ257" s="17" t="s">
        <v>89</v>
      </c>
      <c r="BK257" s="149">
        <f t="shared" si="39"/>
        <v>0</v>
      </c>
      <c r="BL257" s="17" t="s">
        <v>271</v>
      </c>
      <c r="BM257" s="148" t="s">
        <v>1090</v>
      </c>
    </row>
    <row r="258" spans="2:65" s="1" customFormat="1" ht="16.5" customHeight="1">
      <c r="B258" s="136"/>
      <c r="C258" s="137" t="s">
        <v>699</v>
      </c>
      <c r="D258" s="137" t="s">
        <v>266</v>
      </c>
      <c r="E258" s="138" t="s">
        <v>2748</v>
      </c>
      <c r="F258" s="139" t="s">
        <v>2749</v>
      </c>
      <c r="G258" s="140" t="s">
        <v>1468</v>
      </c>
      <c r="H258" s="141">
        <v>9</v>
      </c>
      <c r="I258" s="142"/>
      <c r="J258" s="143">
        <f t="shared" si="30"/>
        <v>0</v>
      </c>
      <c r="K258" s="139" t="s">
        <v>313</v>
      </c>
      <c r="L258" s="32"/>
      <c r="M258" s="144" t="s">
        <v>1</v>
      </c>
      <c r="N258" s="145" t="s">
        <v>42</v>
      </c>
      <c r="P258" s="146">
        <f t="shared" si="31"/>
        <v>0</v>
      </c>
      <c r="Q258" s="146">
        <v>0</v>
      </c>
      <c r="R258" s="146">
        <f t="shared" si="32"/>
        <v>0</v>
      </c>
      <c r="S258" s="146">
        <v>0</v>
      </c>
      <c r="T258" s="147">
        <f t="shared" si="33"/>
        <v>0</v>
      </c>
      <c r="AR258" s="148" t="s">
        <v>271</v>
      </c>
      <c r="AT258" s="148" t="s">
        <v>266</v>
      </c>
      <c r="AU258" s="148" t="s">
        <v>89</v>
      </c>
      <c r="AY258" s="17" t="s">
        <v>264</v>
      </c>
      <c r="BE258" s="149">
        <f t="shared" si="34"/>
        <v>0</v>
      </c>
      <c r="BF258" s="149">
        <f t="shared" si="35"/>
        <v>0</v>
      </c>
      <c r="BG258" s="149">
        <f t="shared" si="36"/>
        <v>0</v>
      </c>
      <c r="BH258" s="149">
        <f t="shared" si="37"/>
        <v>0</v>
      </c>
      <c r="BI258" s="149">
        <f t="shared" si="38"/>
        <v>0</v>
      </c>
      <c r="BJ258" s="17" t="s">
        <v>89</v>
      </c>
      <c r="BK258" s="149">
        <f t="shared" si="39"/>
        <v>0</v>
      </c>
      <c r="BL258" s="17" t="s">
        <v>271</v>
      </c>
      <c r="BM258" s="148" t="s">
        <v>1099</v>
      </c>
    </row>
    <row r="259" spans="2:65" s="1" customFormat="1" ht="16.5" customHeight="1">
      <c r="B259" s="136"/>
      <c r="C259" s="137" t="s">
        <v>705</v>
      </c>
      <c r="D259" s="137" t="s">
        <v>266</v>
      </c>
      <c r="E259" s="138" t="s">
        <v>2750</v>
      </c>
      <c r="F259" s="139" t="s">
        <v>2751</v>
      </c>
      <c r="G259" s="140" t="s">
        <v>2668</v>
      </c>
      <c r="H259" s="141">
        <v>105</v>
      </c>
      <c r="I259" s="142"/>
      <c r="J259" s="143">
        <f t="shared" si="30"/>
        <v>0</v>
      </c>
      <c r="K259" s="139" t="s">
        <v>313</v>
      </c>
      <c r="L259" s="32"/>
      <c r="M259" s="144" t="s">
        <v>1</v>
      </c>
      <c r="N259" s="145" t="s">
        <v>42</v>
      </c>
      <c r="P259" s="146">
        <f t="shared" si="31"/>
        <v>0</v>
      </c>
      <c r="Q259" s="146">
        <v>0</v>
      </c>
      <c r="R259" s="146">
        <f t="shared" si="32"/>
        <v>0</v>
      </c>
      <c r="S259" s="146">
        <v>0</v>
      </c>
      <c r="T259" s="147">
        <f t="shared" si="33"/>
        <v>0</v>
      </c>
      <c r="AR259" s="148" t="s">
        <v>271</v>
      </c>
      <c r="AT259" s="148" t="s">
        <v>266</v>
      </c>
      <c r="AU259" s="148" t="s">
        <v>89</v>
      </c>
      <c r="AY259" s="17" t="s">
        <v>264</v>
      </c>
      <c r="BE259" s="149">
        <f t="shared" si="34"/>
        <v>0</v>
      </c>
      <c r="BF259" s="149">
        <f t="shared" si="35"/>
        <v>0</v>
      </c>
      <c r="BG259" s="149">
        <f t="shared" si="36"/>
        <v>0</v>
      </c>
      <c r="BH259" s="149">
        <f t="shared" si="37"/>
        <v>0</v>
      </c>
      <c r="BI259" s="149">
        <f t="shared" si="38"/>
        <v>0</v>
      </c>
      <c r="BJ259" s="17" t="s">
        <v>89</v>
      </c>
      <c r="BK259" s="149">
        <f t="shared" si="39"/>
        <v>0</v>
      </c>
      <c r="BL259" s="17" t="s">
        <v>271</v>
      </c>
      <c r="BM259" s="148" t="s">
        <v>1109</v>
      </c>
    </row>
    <row r="260" spans="2:65" s="1" customFormat="1" ht="16.5" customHeight="1">
      <c r="B260" s="136"/>
      <c r="C260" s="137" t="s">
        <v>710</v>
      </c>
      <c r="D260" s="137" t="s">
        <v>266</v>
      </c>
      <c r="E260" s="138" t="s">
        <v>2752</v>
      </c>
      <c r="F260" s="139" t="s">
        <v>2753</v>
      </c>
      <c r="G260" s="140" t="s">
        <v>1468</v>
      </c>
      <c r="H260" s="141">
        <v>9</v>
      </c>
      <c r="I260" s="142"/>
      <c r="J260" s="143">
        <f t="shared" si="30"/>
        <v>0</v>
      </c>
      <c r="K260" s="139" t="s">
        <v>313</v>
      </c>
      <c r="L260" s="32"/>
      <c r="M260" s="144" t="s">
        <v>1</v>
      </c>
      <c r="N260" s="145" t="s">
        <v>42</v>
      </c>
      <c r="P260" s="146">
        <f t="shared" si="31"/>
        <v>0</v>
      </c>
      <c r="Q260" s="146">
        <v>0</v>
      </c>
      <c r="R260" s="146">
        <f t="shared" si="32"/>
        <v>0</v>
      </c>
      <c r="S260" s="146">
        <v>0</v>
      </c>
      <c r="T260" s="147">
        <f t="shared" si="33"/>
        <v>0</v>
      </c>
      <c r="AR260" s="148" t="s">
        <v>271</v>
      </c>
      <c r="AT260" s="148" t="s">
        <v>266</v>
      </c>
      <c r="AU260" s="148" t="s">
        <v>89</v>
      </c>
      <c r="AY260" s="17" t="s">
        <v>264</v>
      </c>
      <c r="BE260" s="149">
        <f t="shared" si="34"/>
        <v>0</v>
      </c>
      <c r="BF260" s="149">
        <f t="shared" si="35"/>
        <v>0</v>
      </c>
      <c r="BG260" s="149">
        <f t="shared" si="36"/>
        <v>0</v>
      </c>
      <c r="BH260" s="149">
        <f t="shared" si="37"/>
        <v>0</v>
      </c>
      <c r="BI260" s="149">
        <f t="shared" si="38"/>
        <v>0</v>
      </c>
      <c r="BJ260" s="17" t="s">
        <v>89</v>
      </c>
      <c r="BK260" s="149">
        <f t="shared" si="39"/>
        <v>0</v>
      </c>
      <c r="BL260" s="17" t="s">
        <v>271</v>
      </c>
      <c r="BM260" s="148" t="s">
        <v>1118</v>
      </c>
    </row>
    <row r="261" spans="2:65" s="1" customFormat="1" ht="16.5" customHeight="1">
      <c r="B261" s="136"/>
      <c r="C261" s="137" t="s">
        <v>716</v>
      </c>
      <c r="D261" s="137" t="s">
        <v>266</v>
      </c>
      <c r="E261" s="138" t="s">
        <v>2754</v>
      </c>
      <c r="F261" s="139" t="s">
        <v>2755</v>
      </c>
      <c r="G261" s="140" t="s">
        <v>1468</v>
      </c>
      <c r="H261" s="141">
        <v>1</v>
      </c>
      <c r="I261" s="142"/>
      <c r="J261" s="143">
        <f t="shared" si="30"/>
        <v>0</v>
      </c>
      <c r="K261" s="139" t="s">
        <v>313</v>
      </c>
      <c r="L261" s="32"/>
      <c r="M261" s="144" t="s">
        <v>1</v>
      </c>
      <c r="N261" s="145" t="s">
        <v>42</v>
      </c>
      <c r="P261" s="146">
        <f t="shared" si="31"/>
        <v>0</v>
      </c>
      <c r="Q261" s="146">
        <v>0</v>
      </c>
      <c r="R261" s="146">
        <f t="shared" si="32"/>
        <v>0</v>
      </c>
      <c r="S261" s="146">
        <v>0</v>
      </c>
      <c r="T261" s="147">
        <f t="shared" si="33"/>
        <v>0</v>
      </c>
      <c r="AR261" s="148" t="s">
        <v>271</v>
      </c>
      <c r="AT261" s="148" t="s">
        <v>266</v>
      </c>
      <c r="AU261" s="148" t="s">
        <v>89</v>
      </c>
      <c r="AY261" s="17" t="s">
        <v>264</v>
      </c>
      <c r="BE261" s="149">
        <f t="shared" si="34"/>
        <v>0</v>
      </c>
      <c r="BF261" s="149">
        <f t="shared" si="35"/>
        <v>0</v>
      </c>
      <c r="BG261" s="149">
        <f t="shared" si="36"/>
        <v>0</v>
      </c>
      <c r="BH261" s="149">
        <f t="shared" si="37"/>
        <v>0</v>
      </c>
      <c r="BI261" s="149">
        <f t="shared" si="38"/>
        <v>0</v>
      </c>
      <c r="BJ261" s="17" t="s">
        <v>89</v>
      </c>
      <c r="BK261" s="149">
        <f t="shared" si="39"/>
        <v>0</v>
      </c>
      <c r="BL261" s="17" t="s">
        <v>271</v>
      </c>
      <c r="BM261" s="148" t="s">
        <v>1129</v>
      </c>
    </row>
    <row r="262" spans="2:65" s="1" customFormat="1" ht="16.5" customHeight="1">
      <c r="B262" s="136"/>
      <c r="C262" s="137" t="s">
        <v>724</v>
      </c>
      <c r="D262" s="137" t="s">
        <v>266</v>
      </c>
      <c r="E262" s="138" t="s">
        <v>2756</v>
      </c>
      <c r="F262" s="139" t="s">
        <v>2757</v>
      </c>
      <c r="G262" s="140" t="s">
        <v>1468</v>
      </c>
      <c r="H262" s="141">
        <v>1</v>
      </c>
      <c r="I262" s="142"/>
      <c r="J262" s="143">
        <f t="shared" si="30"/>
        <v>0</v>
      </c>
      <c r="K262" s="139" t="s">
        <v>313</v>
      </c>
      <c r="L262" s="32"/>
      <c r="M262" s="144" t="s">
        <v>1</v>
      </c>
      <c r="N262" s="145" t="s">
        <v>42</v>
      </c>
      <c r="P262" s="146">
        <f t="shared" si="31"/>
        <v>0</v>
      </c>
      <c r="Q262" s="146">
        <v>0</v>
      </c>
      <c r="R262" s="146">
        <f t="shared" si="32"/>
        <v>0</v>
      </c>
      <c r="S262" s="146">
        <v>0</v>
      </c>
      <c r="T262" s="147">
        <f t="shared" si="33"/>
        <v>0</v>
      </c>
      <c r="AR262" s="148" t="s">
        <v>271</v>
      </c>
      <c r="AT262" s="148" t="s">
        <v>266</v>
      </c>
      <c r="AU262" s="148" t="s">
        <v>89</v>
      </c>
      <c r="AY262" s="17" t="s">
        <v>264</v>
      </c>
      <c r="BE262" s="149">
        <f t="shared" si="34"/>
        <v>0</v>
      </c>
      <c r="BF262" s="149">
        <f t="shared" si="35"/>
        <v>0</v>
      </c>
      <c r="BG262" s="149">
        <f t="shared" si="36"/>
        <v>0</v>
      </c>
      <c r="BH262" s="149">
        <f t="shared" si="37"/>
        <v>0</v>
      </c>
      <c r="BI262" s="149">
        <f t="shared" si="38"/>
        <v>0</v>
      </c>
      <c r="BJ262" s="17" t="s">
        <v>89</v>
      </c>
      <c r="BK262" s="149">
        <f t="shared" si="39"/>
        <v>0</v>
      </c>
      <c r="BL262" s="17" t="s">
        <v>271</v>
      </c>
      <c r="BM262" s="148" t="s">
        <v>1140</v>
      </c>
    </row>
    <row r="263" spans="2:65" s="1" customFormat="1" ht="16.5" customHeight="1">
      <c r="B263" s="136"/>
      <c r="C263" s="137" t="s">
        <v>730</v>
      </c>
      <c r="D263" s="137" t="s">
        <v>266</v>
      </c>
      <c r="E263" s="138" t="s">
        <v>2758</v>
      </c>
      <c r="F263" s="139" t="s">
        <v>2759</v>
      </c>
      <c r="G263" s="140" t="s">
        <v>1468</v>
      </c>
      <c r="H263" s="141">
        <v>10</v>
      </c>
      <c r="I263" s="142"/>
      <c r="J263" s="143">
        <f t="shared" si="30"/>
        <v>0</v>
      </c>
      <c r="K263" s="139" t="s">
        <v>313</v>
      </c>
      <c r="L263" s="32"/>
      <c r="M263" s="144" t="s">
        <v>1</v>
      </c>
      <c r="N263" s="145" t="s">
        <v>42</v>
      </c>
      <c r="P263" s="146">
        <f t="shared" si="31"/>
        <v>0</v>
      </c>
      <c r="Q263" s="146">
        <v>0</v>
      </c>
      <c r="R263" s="146">
        <f t="shared" si="32"/>
        <v>0</v>
      </c>
      <c r="S263" s="146">
        <v>0</v>
      </c>
      <c r="T263" s="147">
        <f t="shared" si="33"/>
        <v>0</v>
      </c>
      <c r="AR263" s="148" t="s">
        <v>271</v>
      </c>
      <c r="AT263" s="148" t="s">
        <v>266</v>
      </c>
      <c r="AU263" s="148" t="s">
        <v>89</v>
      </c>
      <c r="AY263" s="17" t="s">
        <v>264</v>
      </c>
      <c r="BE263" s="149">
        <f t="shared" si="34"/>
        <v>0</v>
      </c>
      <c r="BF263" s="149">
        <f t="shared" si="35"/>
        <v>0</v>
      </c>
      <c r="BG263" s="149">
        <f t="shared" si="36"/>
        <v>0</v>
      </c>
      <c r="BH263" s="149">
        <f t="shared" si="37"/>
        <v>0</v>
      </c>
      <c r="BI263" s="149">
        <f t="shared" si="38"/>
        <v>0</v>
      </c>
      <c r="BJ263" s="17" t="s">
        <v>89</v>
      </c>
      <c r="BK263" s="149">
        <f t="shared" si="39"/>
        <v>0</v>
      </c>
      <c r="BL263" s="17" t="s">
        <v>271</v>
      </c>
      <c r="BM263" s="148" t="s">
        <v>1148</v>
      </c>
    </row>
    <row r="264" spans="2:65" s="1" customFormat="1" ht="16.5" customHeight="1">
      <c r="B264" s="136"/>
      <c r="C264" s="137" t="s">
        <v>735</v>
      </c>
      <c r="D264" s="137" t="s">
        <v>266</v>
      </c>
      <c r="E264" s="138" t="s">
        <v>2760</v>
      </c>
      <c r="F264" s="139" t="s">
        <v>2761</v>
      </c>
      <c r="G264" s="140" t="s">
        <v>1468</v>
      </c>
      <c r="H264" s="141">
        <v>9</v>
      </c>
      <c r="I264" s="142"/>
      <c r="J264" s="143">
        <f t="shared" si="30"/>
        <v>0</v>
      </c>
      <c r="K264" s="139" t="s">
        <v>313</v>
      </c>
      <c r="L264" s="32"/>
      <c r="M264" s="144" t="s">
        <v>1</v>
      </c>
      <c r="N264" s="145" t="s">
        <v>42</v>
      </c>
      <c r="P264" s="146">
        <f t="shared" si="31"/>
        <v>0</v>
      </c>
      <c r="Q264" s="146">
        <v>0</v>
      </c>
      <c r="R264" s="146">
        <f t="shared" si="32"/>
        <v>0</v>
      </c>
      <c r="S264" s="146">
        <v>0</v>
      </c>
      <c r="T264" s="147">
        <f t="shared" si="33"/>
        <v>0</v>
      </c>
      <c r="AR264" s="148" t="s">
        <v>271</v>
      </c>
      <c r="AT264" s="148" t="s">
        <v>266</v>
      </c>
      <c r="AU264" s="148" t="s">
        <v>89</v>
      </c>
      <c r="AY264" s="17" t="s">
        <v>264</v>
      </c>
      <c r="BE264" s="149">
        <f t="shared" si="34"/>
        <v>0</v>
      </c>
      <c r="BF264" s="149">
        <f t="shared" si="35"/>
        <v>0</v>
      </c>
      <c r="BG264" s="149">
        <f t="shared" si="36"/>
        <v>0</v>
      </c>
      <c r="BH264" s="149">
        <f t="shared" si="37"/>
        <v>0</v>
      </c>
      <c r="BI264" s="149">
        <f t="shared" si="38"/>
        <v>0</v>
      </c>
      <c r="BJ264" s="17" t="s">
        <v>89</v>
      </c>
      <c r="BK264" s="149">
        <f t="shared" si="39"/>
        <v>0</v>
      </c>
      <c r="BL264" s="17" t="s">
        <v>271</v>
      </c>
      <c r="BM264" s="148" t="s">
        <v>1158</v>
      </c>
    </row>
    <row r="265" spans="2:65" s="1" customFormat="1" ht="16.5" customHeight="1">
      <c r="B265" s="136"/>
      <c r="C265" s="137" t="s">
        <v>740</v>
      </c>
      <c r="D265" s="137" t="s">
        <v>266</v>
      </c>
      <c r="E265" s="138" t="s">
        <v>2762</v>
      </c>
      <c r="F265" s="139" t="s">
        <v>2763</v>
      </c>
      <c r="G265" s="140" t="s">
        <v>1468</v>
      </c>
      <c r="H265" s="141">
        <v>1</v>
      </c>
      <c r="I265" s="142"/>
      <c r="J265" s="143">
        <f t="shared" si="30"/>
        <v>0</v>
      </c>
      <c r="K265" s="139" t="s">
        <v>313</v>
      </c>
      <c r="L265" s="32"/>
      <c r="M265" s="144" t="s">
        <v>1</v>
      </c>
      <c r="N265" s="145" t="s">
        <v>42</v>
      </c>
      <c r="P265" s="146">
        <f t="shared" si="31"/>
        <v>0</v>
      </c>
      <c r="Q265" s="146">
        <v>0</v>
      </c>
      <c r="R265" s="146">
        <f t="shared" si="32"/>
        <v>0</v>
      </c>
      <c r="S265" s="146">
        <v>0</v>
      </c>
      <c r="T265" s="147">
        <f t="shared" si="33"/>
        <v>0</v>
      </c>
      <c r="AR265" s="148" t="s">
        <v>271</v>
      </c>
      <c r="AT265" s="148" t="s">
        <v>266</v>
      </c>
      <c r="AU265" s="148" t="s">
        <v>89</v>
      </c>
      <c r="AY265" s="17" t="s">
        <v>264</v>
      </c>
      <c r="BE265" s="149">
        <f t="shared" si="34"/>
        <v>0</v>
      </c>
      <c r="BF265" s="149">
        <f t="shared" si="35"/>
        <v>0</v>
      </c>
      <c r="BG265" s="149">
        <f t="shared" si="36"/>
        <v>0</v>
      </c>
      <c r="BH265" s="149">
        <f t="shared" si="37"/>
        <v>0</v>
      </c>
      <c r="BI265" s="149">
        <f t="shared" si="38"/>
        <v>0</v>
      </c>
      <c r="BJ265" s="17" t="s">
        <v>89</v>
      </c>
      <c r="BK265" s="149">
        <f t="shared" si="39"/>
        <v>0</v>
      </c>
      <c r="BL265" s="17" t="s">
        <v>271</v>
      </c>
      <c r="BM265" s="148" t="s">
        <v>1168</v>
      </c>
    </row>
    <row r="266" spans="2:65" s="1" customFormat="1" ht="16.5" customHeight="1">
      <c r="B266" s="136"/>
      <c r="C266" s="137" t="s">
        <v>745</v>
      </c>
      <c r="D266" s="137" t="s">
        <v>266</v>
      </c>
      <c r="E266" s="138" t="s">
        <v>2764</v>
      </c>
      <c r="F266" s="139" t="s">
        <v>2765</v>
      </c>
      <c r="G266" s="140" t="s">
        <v>1468</v>
      </c>
      <c r="H266" s="141">
        <v>1</v>
      </c>
      <c r="I266" s="142"/>
      <c r="J266" s="143">
        <f t="shared" si="30"/>
        <v>0</v>
      </c>
      <c r="K266" s="139" t="s">
        <v>313</v>
      </c>
      <c r="L266" s="32"/>
      <c r="M266" s="144" t="s">
        <v>1</v>
      </c>
      <c r="N266" s="145" t="s">
        <v>42</v>
      </c>
      <c r="P266" s="146">
        <f t="shared" si="31"/>
        <v>0</v>
      </c>
      <c r="Q266" s="146">
        <v>0</v>
      </c>
      <c r="R266" s="146">
        <f t="shared" si="32"/>
        <v>0</v>
      </c>
      <c r="S266" s="146">
        <v>0</v>
      </c>
      <c r="T266" s="147">
        <f t="shared" si="33"/>
        <v>0</v>
      </c>
      <c r="AR266" s="148" t="s">
        <v>271</v>
      </c>
      <c r="AT266" s="148" t="s">
        <v>266</v>
      </c>
      <c r="AU266" s="148" t="s">
        <v>89</v>
      </c>
      <c r="AY266" s="17" t="s">
        <v>264</v>
      </c>
      <c r="BE266" s="149">
        <f t="shared" si="34"/>
        <v>0</v>
      </c>
      <c r="BF266" s="149">
        <f t="shared" si="35"/>
        <v>0</v>
      </c>
      <c r="BG266" s="149">
        <f t="shared" si="36"/>
        <v>0</v>
      </c>
      <c r="BH266" s="149">
        <f t="shared" si="37"/>
        <v>0</v>
      </c>
      <c r="BI266" s="149">
        <f t="shared" si="38"/>
        <v>0</v>
      </c>
      <c r="BJ266" s="17" t="s">
        <v>89</v>
      </c>
      <c r="BK266" s="149">
        <f t="shared" si="39"/>
        <v>0</v>
      </c>
      <c r="BL266" s="17" t="s">
        <v>271</v>
      </c>
      <c r="BM266" s="148" t="s">
        <v>1175</v>
      </c>
    </row>
    <row r="267" spans="2:65" s="1" customFormat="1" ht="16.5" customHeight="1">
      <c r="B267" s="136"/>
      <c r="C267" s="137" t="s">
        <v>753</v>
      </c>
      <c r="D267" s="137" t="s">
        <v>266</v>
      </c>
      <c r="E267" s="138" t="s">
        <v>2766</v>
      </c>
      <c r="F267" s="139" t="s">
        <v>2767</v>
      </c>
      <c r="G267" s="140" t="s">
        <v>1562</v>
      </c>
      <c r="H267" s="141">
        <v>5</v>
      </c>
      <c r="I267" s="142"/>
      <c r="J267" s="143">
        <f t="shared" si="30"/>
        <v>0</v>
      </c>
      <c r="K267" s="139" t="s">
        <v>313</v>
      </c>
      <c r="L267" s="32"/>
      <c r="M267" s="144" t="s">
        <v>1</v>
      </c>
      <c r="N267" s="145" t="s">
        <v>42</v>
      </c>
      <c r="P267" s="146">
        <f t="shared" si="31"/>
        <v>0</v>
      </c>
      <c r="Q267" s="146">
        <v>0</v>
      </c>
      <c r="R267" s="146">
        <f t="shared" si="32"/>
        <v>0</v>
      </c>
      <c r="S267" s="146">
        <v>0</v>
      </c>
      <c r="T267" s="147">
        <f t="shared" si="33"/>
        <v>0</v>
      </c>
      <c r="AR267" s="148" t="s">
        <v>271</v>
      </c>
      <c r="AT267" s="148" t="s">
        <v>266</v>
      </c>
      <c r="AU267" s="148" t="s">
        <v>89</v>
      </c>
      <c r="AY267" s="17" t="s">
        <v>264</v>
      </c>
      <c r="BE267" s="149">
        <f t="shared" si="34"/>
        <v>0</v>
      </c>
      <c r="BF267" s="149">
        <f t="shared" si="35"/>
        <v>0</v>
      </c>
      <c r="BG267" s="149">
        <f t="shared" si="36"/>
        <v>0</v>
      </c>
      <c r="BH267" s="149">
        <f t="shared" si="37"/>
        <v>0</v>
      </c>
      <c r="BI267" s="149">
        <f t="shared" si="38"/>
        <v>0</v>
      </c>
      <c r="BJ267" s="17" t="s">
        <v>89</v>
      </c>
      <c r="BK267" s="149">
        <f t="shared" si="39"/>
        <v>0</v>
      </c>
      <c r="BL267" s="17" t="s">
        <v>271</v>
      </c>
      <c r="BM267" s="148" t="s">
        <v>1185</v>
      </c>
    </row>
    <row r="268" spans="2:65" s="1" customFormat="1" ht="16.5" customHeight="1">
      <c r="B268" s="136"/>
      <c r="C268" s="137" t="s">
        <v>758</v>
      </c>
      <c r="D268" s="137" t="s">
        <v>266</v>
      </c>
      <c r="E268" s="138" t="s">
        <v>2768</v>
      </c>
      <c r="F268" s="139" t="s">
        <v>2769</v>
      </c>
      <c r="G268" s="140" t="s">
        <v>1468</v>
      </c>
      <c r="H268" s="141">
        <v>1</v>
      </c>
      <c r="I268" s="142"/>
      <c r="J268" s="143">
        <f t="shared" si="30"/>
        <v>0</v>
      </c>
      <c r="K268" s="139" t="s">
        <v>313</v>
      </c>
      <c r="L268" s="32"/>
      <c r="M268" s="144" t="s">
        <v>1</v>
      </c>
      <c r="N268" s="145" t="s">
        <v>42</v>
      </c>
      <c r="P268" s="146">
        <f t="shared" si="31"/>
        <v>0</v>
      </c>
      <c r="Q268" s="146">
        <v>0</v>
      </c>
      <c r="R268" s="146">
        <f t="shared" si="32"/>
        <v>0</v>
      </c>
      <c r="S268" s="146">
        <v>0</v>
      </c>
      <c r="T268" s="147">
        <f t="shared" si="33"/>
        <v>0</v>
      </c>
      <c r="AR268" s="148" t="s">
        <v>271</v>
      </c>
      <c r="AT268" s="148" t="s">
        <v>266</v>
      </c>
      <c r="AU268" s="148" t="s">
        <v>89</v>
      </c>
      <c r="AY268" s="17" t="s">
        <v>264</v>
      </c>
      <c r="BE268" s="149">
        <f t="shared" si="34"/>
        <v>0</v>
      </c>
      <c r="BF268" s="149">
        <f t="shared" si="35"/>
        <v>0</v>
      </c>
      <c r="BG268" s="149">
        <f t="shared" si="36"/>
        <v>0</v>
      </c>
      <c r="BH268" s="149">
        <f t="shared" si="37"/>
        <v>0</v>
      </c>
      <c r="BI268" s="149">
        <f t="shared" si="38"/>
        <v>0</v>
      </c>
      <c r="BJ268" s="17" t="s">
        <v>89</v>
      </c>
      <c r="BK268" s="149">
        <f t="shared" si="39"/>
        <v>0</v>
      </c>
      <c r="BL268" s="17" t="s">
        <v>271</v>
      </c>
      <c r="BM268" s="148" t="s">
        <v>1194</v>
      </c>
    </row>
    <row r="269" spans="2:65" s="1" customFormat="1" ht="16.5" customHeight="1">
      <c r="B269" s="136"/>
      <c r="C269" s="137" t="s">
        <v>763</v>
      </c>
      <c r="D269" s="137" t="s">
        <v>266</v>
      </c>
      <c r="E269" s="138" t="s">
        <v>2770</v>
      </c>
      <c r="F269" s="139" t="s">
        <v>2771</v>
      </c>
      <c r="G269" s="140" t="s">
        <v>1468</v>
      </c>
      <c r="H269" s="141">
        <v>1</v>
      </c>
      <c r="I269" s="142"/>
      <c r="J269" s="143">
        <f t="shared" si="30"/>
        <v>0</v>
      </c>
      <c r="K269" s="139" t="s">
        <v>313</v>
      </c>
      <c r="L269" s="32"/>
      <c r="M269" s="144" t="s">
        <v>1</v>
      </c>
      <c r="N269" s="145" t="s">
        <v>42</v>
      </c>
      <c r="P269" s="146">
        <f t="shared" si="31"/>
        <v>0</v>
      </c>
      <c r="Q269" s="146">
        <v>0</v>
      </c>
      <c r="R269" s="146">
        <f t="shared" si="32"/>
        <v>0</v>
      </c>
      <c r="S269" s="146">
        <v>0</v>
      </c>
      <c r="T269" s="147">
        <f t="shared" si="33"/>
        <v>0</v>
      </c>
      <c r="AR269" s="148" t="s">
        <v>271</v>
      </c>
      <c r="AT269" s="148" t="s">
        <v>266</v>
      </c>
      <c r="AU269" s="148" t="s">
        <v>89</v>
      </c>
      <c r="AY269" s="17" t="s">
        <v>264</v>
      </c>
      <c r="BE269" s="149">
        <f t="shared" si="34"/>
        <v>0</v>
      </c>
      <c r="BF269" s="149">
        <f t="shared" si="35"/>
        <v>0</v>
      </c>
      <c r="BG269" s="149">
        <f t="shared" si="36"/>
        <v>0</v>
      </c>
      <c r="BH269" s="149">
        <f t="shared" si="37"/>
        <v>0</v>
      </c>
      <c r="BI269" s="149">
        <f t="shared" si="38"/>
        <v>0</v>
      </c>
      <c r="BJ269" s="17" t="s">
        <v>89</v>
      </c>
      <c r="BK269" s="149">
        <f t="shared" si="39"/>
        <v>0</v>
      </c>
      <c r="BL269" s="17" t="s">
        <v>271</v>
      </c>
      <c r="BM269" s="148" t="s">
        <v>1204</v>
      </c>
    </row>
    <row r="270" spans="2:65" s="1" customFormat="1" ht="16.5" customHeight="1">
      <c r="B270" s="136"/>
      <c r="C270" s="137" t="s">
        <v>771</v>
      </c>
      <c r="D270" s="137" t="s">
        <v>266</v>
      </c>
      <c r="E270" s="138" t="s">
        <v>2772</v>
      </c>
      <c r="F270" s="139" t="s">
        <v>2773</v>
      </c>
      <c r="G270" s="140" t="s">
        <v>1468</v>
      </c>
      <c r="H270" s="141">
        <v>1</v>
      </c>
      <c r="I270" s="142"/>
      <c r="J270" s="143">
        <f t="shared" si="30"/>
        <v>0</v>
      </c>
      <c r="K270" s="139" t="s">
        <v>313</v>
      </c>
      <c r="L270" s="32"/>
      <c r="M270" s="144" t="s">
        <v>1</v>
      </c>
      <c r="N270" s="145" t="s">
        <v>42</v>
      </c>
      <c r="P270" s="146">
        <f t="shared" si="31"/>
        <v>0</v>
      </c>
      <c r="Q270" s="146">
        <v>0</v>
      </c>
      <c r="R270" s="146">
        <f t="shared" si="32"/>
        <v>0</v>
      </c>
      <c r="S270" s="146">
        <v>0</v>
      </c>
      <c r="T270" s="147">
        <f t="shared" si="33"/>
        <v>0</v>
      </c>
      <c r="AR270" s="148" t="s">
        <v>271</v>
      </c>
      <c r="AT270" s="148" t="s">
        <v>266</v>
      </c>
      <c r="AU270" s="148" t="s">
        <v>89</v>
      </c>
      <c r="AY270" s="17" t="s">
        <v>264</v>
      </c>
      <c r="BE270" s="149">
        <f t="shared" si="34"/>
        <v>0</v>
      </c>
      <c r="BF270" s="149">
        <f t="shared" si="35"/>
        <v>0</v>
      </c>
      <c r="BG270" s="149">
        <f t="shared" si="36"/>
        <v>0</v>
      </c>
      <c r="BH270" s="149">
        <f t="shared" si="37"/>
        <v>0</v>
      </c>
      <c r="BI270" s="149">
        <f t="shared" si="38"/>
        <v>0</v>
      </c>
      <c r="BJ270" s="17" t="s">
        <v>89</v>
      </c>
      <c r="BK270" s="149">
        <f t="shared" si="39"/>
        <v>0</v>
      </c>
      <c r="BL270" s="17" t="s">
        <v>271</v>
      </c>
      <c r="BM270" s="148" t="s">
        <v>1214</v>
      </c>
    </row>
    <row r="271" spans="2:65" s="11" customFormat="1" ht="22.9" customHeight="1">
      <c r="B271" s="124"/>
      <c r="D271" s="125" t="s">
        <v>75</v>
      </c>
      <c r="E271" s="134" t="s">
        <v>2774</v>
      </c>
      <c r="F271" s="134" t="s">
        <v>2775</v>
      </c>
      <c r="I271" s="127"/>
      <c r="J271" s="135">
        <f>BK271</f>
        <v>0</v>
      </c>
      <c r="L271" s="124"/>
      <c r="M271" s="129"/>
      <c r="P271" s="130">
        <f>P272</f>
        <v>0</v>
      </c>
      <c r="R271" s="130">
        <f>R272</f>
        <v>0</v>
      </c>
      <c r="T271" s="131">
        <f>T272</f>
        <v>0</v>
      </c>
      <c r="AR271" s="125" t="s">
        <v>83</v>
      </c>
      <c r="AT271" s="132" t="s">
        <v>75</v>
      </c>
      <c r="AU271" s="132" t="s">
        <v>83</v>
      </c>
      <c r="AY271" s="125" t="s">
        <v>264</v>
      </c>
      <c r="BK271" s="133">
        <f>BK272</f>
        <v>0</v>
      </c>
    </row>
    <row r="272" spans="2:65" s="1" customFormat="1" ht="24.2" customHeight="1">
      <c r="B272" s="136"/>
      <c r="C272" s="137" t="s">
        <v>776</v>
      </c>
      <c r="D272" s="137" t="s">
        <v>266</v>
      </c>
      <c r="E272" s="138" t="s">
        <v>2776</v>
      </c>
      <c r="F272" s="139" t="s">
        <v>2777</v>
      </c>
      <c r="G272" s="140" t="s">
        <v>1468</v>
      </c>
      <c r="H272" s="141">
        <v>1</v>
      </c>
      <c r="I272" s="142"/>
      <c r="J272" s="143">
        <f>ROUND(I272*H272,2)</f>
        <v>0</v>
      </c>
      <c r="K272" s="139" t="s">
        <v>313</v>
      </c>
      <c r="L272" s="32"/>
      <c r="M272" s="144" t="s">
        <v>1</v>
      </c>
      <c r="N272" s="145" t="s">
        <v>42</v>
      </c>
      <c r="P272" s="146">
        <f>O272*H272</f>
        <v>0</v>
      </c>
      <c r="Q272" s="146">
        <v>0</v>
      </c>
      <c r="R272" s="146">
        <f>Q272*H272</f>
        <v>0</v>
      </c>
      <c r="S272" s="146">
        <v>0</v>
      </c>
      <c r="T272" s="147">
        <f>S272*H272</f>
        <v>0</v>
      </c>
      <c r="AR272" s="148" t="s">
        <v>271</v>
      </c>
      <c r="AT272" s="148" t="s">
        <v>266</v>
      </c>
      <c r="AU272" s="148" t="s">
        <v>89</v>
      </c>
      <c r="AY272" s="17" t="s">
        <v>264</v>
      </c>
      <c r="BE272" s="149">
        <f>IF(N272="základní",J272,0)</f>
        <v>0</v>
      </c>
      <c r="BF272" s="149">
        <f>IF(N272="snížená",J272,0)</f>
        <v>0</v>
      </c>
      <c r="BG272" s="149">
        <f>IF(N272="zákl. přenesená",J272,0)</f>
        <v>0</v>
      </c>
      <c r="BH272" s="149">
        <f>IF(N272="sníž. přenesená",J272,0)</f>
        <v>0</v>
      </c>
      <c r="BI272" s="149">
        <f>IF(N272="nulová",J272,0)</f>
        <v>0</v>
      </c>
      <c r="BJ272" s="17" t="s">
        <v>89</v>
      </c>
      <c r="BK272" s="149">
        <f>ROUND(I272*H272,2)</f>
        <v>0</v>
      </c>
      <c r="BL272" s="17" t="s">
        <v>271</v>
      </c>
      <c r="BM272" s="148" t="s">
        <v>1225</v>
      </c>
    </row>
    <row r="273" spans="2:65" s="11" customFormat="1" ht="22.9" customHeight="1">
      <c r="B273" s="124"/>
      <c r="D273" s="125" t="s">
        <v>75</v>
      </c>
      <c r="E273" s="134" t="s">
        <v>2701</v>
      </c>
      <c r="F273" s="134" t="s">
        <v>2702</v>
      </c>
      <c r="I273" s="127"/>
      <c r="J273" s="135">
        <f>BK273</f>
        <v>0</v>
      </c>
      <c r="L273" s="124"/>
      <c r="M273" s="129"/>
      <c r="P273" s="130">
        <f>P274</f>
        <v>0</v>
      </c>
      <c r="R273" s="130">
        <f>R274</f>
        <v>0</v>
      </c>
      <c r="T273" s="131">
        <f>T274</f>
        <v>0</v>
      </c>
      <c r="AR273" s="125" t="s">
        <v>83</v>
      </c>
      <c r="AT273" s="132" t="s">
        <v>75</v>
      </c>
      <c r="AU273" s="132" t="s">
        <v>83</v>
      </c>
      <c r="AY273" s="125" t="s">
        <v>264</v>
      </c>
      <c r="BK273" s="133">
        <f>BK274</f>
        <v>0</v>
      </c>
    </row>
    <row r="274" spans="2:65" s="1" customFormat="1" ht="16.5" customHeight="1">
      <c r="B274" s="136"/>
      <c r="C274" s="137" t="s">
        <v>781</v>
      </c>
      <c r="D274" s="137" t="s">
        <v>266</v>
      </c>
      <c r="E274" s="138" t="s">
        <v>2703</v>
      </c>
      <c r="F274" s="139" t="s">
        <v>2704</v>
      </c>
      <c r="G274" s="140" t="s">
        <v>1468</v>
      </c>
      <c r="H274" s="141">
        <v>10</v>
      </c>
      <c r="I274" s="142"/>
      <c r="J274" s="143">
        <f>ROUND(I274*H274,2)</f>
        <v>0</v>
      </c>
      <c r="K274" s="139" t="s">
        <v>313</v>
      </c>
      <c r="L274" s="32"/>
      <c r="M274" s="144" t="s">
        <v>1</v>
      </c>
      <c r="N274" s="145" t="s">
        <v>42</v>
      </c>
      <c r="P274" s="146">
        <f>O274*H274</f>
        <v>0</v>
      </c>
      <c r="Q274" s="146">
        <v>0</v>
      </c>
      <c r="R274" s="146">
        <f>Q274*H274</f>
        <v>0</v>
      </c>
      <c r="S274" s="146">
        <v>0</v>
      </c>
      <c r="T274" s="147">
        <f>S274*H274</f>
        <v>0</v>
      </c>
      <c r="AR274" s="148" t="s">
        <v>271</v>
      </c>
      <c r="AT274" s="148" t="s">
        <v>266</v>
      </c>
      <c r="AU274" s="148" t="s">
        <v>89</v>
      </c>
      <c r="AY274" s="17" t="s">
        <v>264</v>
      </c>
      <c r="BE274" s="149">
        <f>IF(N274="základní",J274,0)</f>
        <v>0</v>
      </c>
      <c r="BF274" s="149">
        <f>IF(N274="snížená",J274,0)</f>
        <v>0</v>
      </c>
      <c r="BG274" s="149">
        <f>IF(N274="zákl. přenesená",J274,0)</f>
        <v>0</v>
      </c>
      <c r="BH274" s="149">
        <f>IF(N274="sníž. přenesená",J274,0)</f>
        <v>0</v>
      </c>
      <c r="BI274" s="149">
        <f>IF(N274="nulová",J274,0)</f>
        <v>0</v>
      </c>
      <c r="BJ274" s="17" t="s">
        <v>89</v>
      </c>
      <c r="BK274" s="149">
        <f>ROUND(I274*H274,2)</f>
        <v>0</v>
      </c>
      <c r="BL274" s="17" t="s">
        <v>271</v>
      </c>
      <c r="BM274" s="148" t="s">
        <v>1239</v>
      </c>
    </row>
    <row r="275" spans="2:65" s="11" customFormat="1" ht="22.9" customHeight="1">
      <c r="B275" s="124"/>
      <c r="D275" s="125" t="s">
        <v>75</v>
      </c>
      <c r="E275" s="134" t="s">
        <v>2705</v>
      </c>
      <c r="F275" s="134" t="s">
        <v>2706</v>
      </c>
      <c r="I275" s="127"/>
      <c r="J275" s="135">
        <f>BK275</f>
        <v>0</v>
      </c>
      <c r="L275" s="124"/>
      <c r="M275" s="129"/>
      <c r="P275" s="130">
        <f>P276</f>
        <v>0</v>
      </c>
      <c r="R275" s="130">
        <f>R276</f>
        <v>0</v>
      </c>
      <c r="T275" s="131">
        <f>T276</f>
        <v>0</v>
      </c>
      <c r="AR275" s="125" t="s">
        <v>83</v>
      </c>
      <c r="AT275" s="132" t="s">
        <v>75</v>
      </c>
      <c r="AU275" s="132" t="s">
        <v>83</v>
      </c>
      <c r="AY275" s="125" t="s">
        <v>264</v>
      </c>
      <c r="BK275" s="133">
        <f>BK276</f>
        <v>0</v>
      </c>
    </row>
    <row r="276" spans="2:65" s="1" customFormat="1" ht="16.5" customHeight="1">
      <c r="B276" s="136"/>
      <c r="C276" s="137" t="s">
        <v>786</v>
      </c>
      <c r="D276" s="137" t="s">
        <v>266</v>
      </c>
      <c r="E276" s="138" t="s">
        <v>2707</v>
      </c>
      <c r="F276" s="139" t="s">
        <v>2704</v>
      </c>
      <c r="G276" s="140" t="s">
        <v>1468</v>
      </c>
      <c r="H276" s="141">
        <v>2</v>
      </c>
      <c r="I276" s="142"/>
      <c r="J276" s="143">
        <f>ROUND(I276*H276,2)</f>
        <v>0</v>
      </c>
      <c r="K276" s="139" t="s">
        <v>313</v>
      </c>
      <c r="L276" s="32"/>
      <c r="M276" s="144" t="s">
        <v>1</v>
      </c>
      <c r="N276" s="145" t="s">
        <v>42</v>
      </c>
      <c r="P276" s="146">
        <f>O276*H276</f>
        <v>0</v>
      </c>
      <c r="Q276" s="146">
        <v>0</v>
      </c>
      <c r="R276" s="146">
        <f>Q276*H276</f>
        <v>0</v>
      </c>
      <c r="S276" s="146">
        <v>0</v>
      </c>
      <c r="T276" s="147">
        <f>S276*H276</f>
        <v>0</v>
      </c>
      <c r="AR276" s="148" t="s">
        <v>271</v>
      </c>
      <c r="AT276" s="148" t="s">
        <v>266</v>
      </c>
      <c r="AU276" s="148" t="s">
        <v>89</v>
      </c>
      <c r="AY276" s="17" t="s">
        <v>264</v>
      </c>
      <c r="BE276" s="149">
        <f>IF(N276="základní",J276,0)</f>
        <v>0</v>
      </c>
      <c r="BF276" s="149">
        <f>IF(N276="snížená",J276,0)</f>
        <v>0</v>
      </c>
      <c r="BG276" s="149">
        <f>IF(N276="zákl. přenesená",J276,0)</f>
        <v>0</v>
      </c>
      <c r="BH276" s="149">
        <f>IF(N276="sníž. přenesená",J276,0)</f>
        <v>0</v>
      </c>
      <c r="BI276" s="149">
        <f>IF(N276="nulová",J276,0)</f>
        <v>0</v>
      </c>
      <c r="BJ276" s="17" t="s">
        <v>89</v>
      </c>
      <c r="BK276" s="149">
        <f>ROUND(I276*H276,2)</f>
        <v>0</v>
      </c>
      <c r="BL276" s="17" t="s">
        <v>271</v>
      </c>
      <c r="BM276" s="148" t="s">
        <v>1249</v>
      </c>
    </row>
    <row r="277" spans="2:65" s="11" customFormat="1" ht="22.9" customHeight="1">
      <c r="B277" s="124"/>
      <c r="D277" s="125" t="s">
        <v>75</v>
      </c>
      <c r="E277" s="134" t="s">
        <v>2708</v>
      </c>
      <c r="F277" s="134" t="s">
        <v>2709</v>
      </c>
      <c r="I277" s="127"/>
      <c r="J277" s="135">
        <f>BK277</f>
        <v>0</v>
      </c>
      <c r="L277" s="124"/>
      <c r="M277" s="129"/>
      <c r="P277" s="130">
        <f>P278</f>
        <v>0</v>
      </c>
      <c r="R277" s="130">
        <f>R278</f>
        <v>0</v>
      </c>
      <c r="T277" s="131">
        <f>T278</f>
        <v>0</v>
      </c>
      <c r="AR277" s="125" t="s">
        <v>83</v>
      </c>
      <c r="AT277" s="132" t="s">
        <v>75</v>
      </c>
      <c r="AU277" s="132" t="s">
        <v>83</v>
      </c>
      <c r="AY277" s="125" t="s">
        <v>264</v>
      </c>
      <c r="BK277" s="133">
        <f>BK278</f>
        <v>0</v>
      </c>
    </row>
    <row r="278" spans="2:65" s="1" customFormat="1" ht="16.5" customHeight="1">
      <c r="B278" s="136"/>
      <c r="C278" s="137" t="s">
        <v>791</v>
      </c>
      <c r="D278" s="137" t="s">
        <v>266</v>
      </c>
      <c r="E278" s="138" t="s">
        <v>2710</v>
      </c>
      <c r="F278" s="139" t="s">
        <v>2711</v>
      </c>
      <c r="G278" s="140" t="s">
        <v>1562</v>
      </c>
      <c r="H278" s="141">
        <v>20</v>
      </c>
      <c r="I278" s="142"/>
      <c r="J278" s="143">
        <f>ROUND(I278*H278,2)</f>
        <v>0</v>
      </c>
      <c r="K278" s="139" t="s">
        <v>313</v>
      </c>
      <c r="L278" s="32"/>
      <c r="M278" s="144" t="s">
        <v>1</v>
      </c>
      <c r="N278" s="145" t="s">
        <v>42</v>
      </c>
      <c r="P278" s="146">
        <f>O278*H278</f>
        <v>0</v>
      </c>
      <c r="Q278" s="146">
        <v>0</v>
      </c>
      <c r="R278" s="146">
        <f>Q278*H278</f>
        <v>0</v>
      </c>
      <c r="S278" s="146">
        <v>0</v>
      </c>
      <c r="T278" s="147">
        <f>S278*H278</f>
        <v>0</v>
      </c>
      <c r="AR278" s="148" t="s">
        <v>271</v>
      </c>
      <c r="AT278" s="148" t="s">
        <v>266</v>
      </c>
      <c r="AU278" s="148" t="s">
        <v>89</v>
      </c>
      <c r="AY278" s="17" t="s">
        <v>264</v>
      </c>
      <c r="BE278" s="149">
        <f>IF(N278="základní",J278,0)</f>
        <v>0</v>
      </c>
      <c r="BF278" s="149">
        <f>IF(N278="snížená",J278,0)</f>
        <v>0</v>
      </c>
      <c r="BG278" s="149">
        <f>IF(N278="zákl. přenesená",J278,0)</f>
        <v>0</v>
      </c>
      <c r="BH278" s="149">
        <f>IF(N278="sníž. přenesená",J278,0)</f>
        <v>0</v>
      </c>
      <c r="BI278" s="149">
        <f>IF(N278="nulová",J278,0)</f>
        <v>0</v>
      </c>
      <c r="BJ278" s="17" t="s">
        <v>89</v>
      </c>
      <c r="BK278" s="149">
        <f>ROUND(I278*H278,2)</f>
        <v>0</v>
      </c>
      <c r="BL278" s="17" t="s">
        <v>271</v>
      </c>
      <c r="BM278" s="148" t="s">
        <v>1258</v>
      </c>
    </row>
    <row r="279" spans="2:65" s="11" customFormat="1" ht="22.9" customHeight="1">
      <c r="B279" s="124"/>
      <c r="D279" s="125" t="s">
        <v>75</v>
      </c>
      <c r="E279" s="134" t="s">
        <v>2712</v>
      </c>
      <c r="F279" s="134" t="s">
        <v>2713</v>
      </c>
      <c r="I279" s="127"/>
      <c r="J279" s="135">
        <f>BK279</f>
        <v>0</v>
      </c>
      <c r="L279" s="124"/>
      <c r="M279" s="129"/>
      <c r="P279" s="130">
        <f>P280</f>
        <v>0</v>
      </c>
      <c r="R279" s="130">
        <f>R280</f>
        <v>0</v>
      </c>
      <c r="T279" s="131">
        <f>T280</f>
        <v>0</v>
      </c>
      <c r="AR279" s="125" t="s">
        <v>83</v>
      </c>
      <c r="AT279" s="132" t="s">
        <v>75</v>
      </c>
      <c r="AU279" s="132" t="s">
        <v>83</v>
      </c>
      <c r="AY279" s="125" t="s">
        <v>264</v>
      </c>
      <c r="BK279" s="133">
        <f>BK280</f>
        <v>0</v>
      </c>
    </row>
    <row r="280" spans="2:65" s="1" customFormat="1" ht="16.5" customHeight="1">
      <c r="B280" s="136"/>
      <c r="C280" s="137" t="s">
        <v>796</v>
      </c>
      <c r="D280" s="137" t="s">
        <v>266</v>
      </c>
      <c r="E280" s="138" t="s">
        <v>2714</v>
      </c>
      <c r="F280" s="139" t="s">
        <v>2715</v>
      </c>
      <c r="G280" s="140" t="s">
        <v>1562</v>
      </c>
      <c r="H280" s="141">
        <v>20</v>
      </c>
      <c r="I280" s="142"/>
      <c r="J280" s="143">
        <f>ROUND(I280*H280,2)</f>
        <v>0</v>
      </c>
      <c r="K280" s="139" t="s">
        <v>313</v>
      </c>
      <c r="L280" s="32"/>
      <c r="M280" s="144" t="s">
        <v>1</v>
      </c>
      <c r="N280" s="145" t="s">
        <v>42</v>
      </c>
      <c r="P280" s="146">
        <f>O280*H280</f>
        <v>0</v>
      </c>
      <c r="Q280" s="146">
        <v>0</v>
      </c>
      <c r="R280" s="146">
        <f>Q280*H280</f>
        <v>0</v>
      </c>
      <c r="S280" s="146">
        <v>0</v>
      </c>
      <c r="T280" s="147">
        <f>S280*H280</f>
        <v>0</v>
      </c>
      <c r="AR280" s="148" t="s">
        <v>271</v>
      </c>
      <c r="AT280" s="148" t="s">
        <v>266</v>
      </c>
      <c r="AU280" s="148" t="s">
        <v>89</v>
      </c>
      <c r="AY280" s="17" t="s">
        <v>264</v>
      </c>
      <c r="BE280" s="149">
        <f>IF(N280="základní",J280,0)</f>
        <v>0</v>
      </c>
      <c r="BF280" s="149">
        <f>IF(N280="snížená",J280,0)</f>
        <v>0</v>
      </c>
      <c r="BG280" s="149">
        <f>IF(N280="zákl. přenesená",J280,0)</f>
        <v>0</v>
      </c>
      <c r="BH280" s="149">
        <f>IF(N280="sníž. přenesená",J280,0)</f>
        <v>0</v>
      </c>
      <c r="BI280" s="149">
        <f>IF(N280="nulová",J280,0)</f>
        <v>0</v>
      </c>
      <c r="BJ280" s="17" t="s">
        <v>89</v>
      </c>
      <c r="BK280" s="149">
        <f>ROUND(I280*H280,2)</f>
        <v>0</v>
      </c>
      <c r="BL280" s="17" t="s">
        <v>271</v>
      </c>
      <c r="BM280" s="148" t="s">
        <v>1276</v>
      </c>
    </row>
    <row r="281" spans="2:65" s="11" customFormat="1" ht="25.9" customHeight="1">
      <c r="B281" s="124"/>
      <c r="D281" s="125" t="s">
        <v>75</v>
      </c>
      <c r="E281" s="126" t="s">
        <v>2778</v>
      </c>
      <c r="F281" s="126" t="s">
        <v>1157</v>
      </c>
      <c r="I281" s="127"/>
      <c r="J281" s="128">
        <f>BK281</f>
        <v>0</v>
      </c>
      <c r="L281" s="124"/>
      <c r="M281" s="129"/>
      <c r="P281" s="130">
        <f>P282+P286</f>
        <v>0</v>
      </c>
      <c r="R281" s="130">
        <f>R282+R286</f>
        <v>0</v>
      </c>
      <c r="T281" s="131">
        <f>T282+T286</f>
        <v>0</v>
      </c>
      <c r="AR281" s="125" t="s">
        <v>83</v>
      </c>
      <c r="AT281" s="132" t="s">
        <v>75</v>
      </c>
      <c r="AU281" s="132" t="s">
        <v>76</v>
      </c>
      <c r="AY281" s="125" t="s">
        <v>264</v>
      </c>
      <c r="BK281" s="133">
        <f>BK282+BK286</f>
        <v>0</v>
      </c>
    </row>
    <row r="282" spans="2:65" s="11" customFormat="1" ht="22.9" customHeight="1">
      <c r="B282" s="124"/>
      <c r="D282" s="125" t="s">
        <v>75</v>
      </c>
      <c r="E282" s="134" t="s">
        <v>2779</v>
      </c>
      <c r="F282" s="134" t="s">
        <v>2780</v>
      </c>
      <c r="I282" s="127"/>
      <c r="J282" s="135">
        <f>BK282</f>
        <v>0</v>
      </c>
      <c r="L282" s="124"/>
      <c r="M282" s="129"/>
      <c r="P282" s="130">
        <f>SUM(P283:P285)</f>
        <v>0</v>
      </c>
      <c r="R282" s="130">
        <f>SUM(R283:R285)</f>
        <v>0</v>
      </c>
      <c r="T282" s="131">
        <f>SUM(T283:T285)</f>
        <v>0</v>
      </c>
      <c r="AR282" s="125" t="s">
        <v>83</v>
      </c>
      <c r="AT282" s="132" t="s">
        <v>75</v>
      </c>
      <c r="AU282" s="132" t="s">
        <v>83</v>
      </c>
      <c r="AY282" s="125" t="s">
        <v>264</v>
      </c>
      <c r="BK282" s="133">
        <f>SUM(BK283:BK285)</f>
        <v>0</v>
      </c>
    </row>
    <row r="283" spans="2:65" s="1" customFormat="1" ht="16.5" customHeight="1">
      <c r="B283" s="136"/>
      <c r="C283" s="137" t="s">
        <v>802</v>
      </c>
      <c r="D283" s="137" t="s">
        <v>266</v>
      </c>
      <c r="E283" s="138" t="s">
        <v>2781</v>
      </c>
      <c r="F283" s="139" t="s">
        <v>2782</v>
      </c>
      <c r="G283" s="140" t="s">
        <v>341</v>
      </c>
      <c r="H283" s="141">
        <v>12</v>
      </c>
      <c r="I283" s="142"/>
      <c r="J283" s="143">
        <f>ROUND(I283*H283,2)</f>
        <v>0</v>
      </c>
      <c r="K283" s="139" t="s">
        <v>313</v>
      </c>
      <c r="L283" s="32"/>
      <c r="M283" s="144" t="s">
        <v>1</v>
      </c>
      <c r="N283" s="145" t="s">
        <v>42</v>
      </c>
      <c r="P283" s="146">
        <f>O283*H283</f>
        <v>0</v>
      </c>
      <c r="Q283" s="146">
        <v>0</v>
      </c>
      <c r="R283" s="146">
        <f>Q283*H283</f>
        <v>0</v>
      </c>
      <c r="S283" s="146">
        <v>0</v>
      </c>
      <c r="T283" s="147">
        <f>S283*H283</f>
        <v>0</v>
      </c>
      <c r="AR283" s="148" t="s">
        <v>271</v>
      </c>
      <c r="AT283" s="148" t="s">
        <v>266</v>
      </c>
      <c r="AU283" s="148" t="s">
        <v>89</v>
      </c>
      <c r="AY283" s="17" t="s">
        <v>264</v>
      </c>
      <c r="BE283" s="149">
        <f>IF(N283="základní",J283,0)</f>
        <v>0</v>
      </c>
      <c r="BF283" s="149">
        <f>IF(N283="snížená",J283,0)</f>
        <v>0</v>
      </c>
      <c r="BG283" s="149">
        <f>IF(N283="zákl. přenesená",J283,0)</f>
        <v>0</v>
      </c>
      <c r="BH283" s="149">
        <f>IF(N283="sníž. přenesená",J283,0)</f>
        <v>0</v>
      </c>
      <c r="BI283" s="149">
        <f>IF(N283="nulová",J283,0)</f>
        <v>0</v>
      </c>
      <c r="BJ283" s="17" t="s">
        <v>89</v>
      </c>
      <c r="BK283" s="149">
        <f>ROUND(I283*H283,2)</f>
        <v>0</v>
      </c>
      <c r="BL283" s="17" t="s">
        <v>271</v>
      </c>
      <c r="BM283" s="148" t="s">
        <v>1293</v>
      </c>
    </row>
    <row r="284" spans="2:65" s="1" customFormat="1" ht="16.5" customHeight="1">
      <c r="B284" s="136"/>
      <c r="C284" s="137" t="s">
        <v>807</v>
      </c>
      <c r="D284" s="137" t="s">
        <v>266</v>
      </c>
      <c r="E284" s="138" t="s">
        <v>2783</v>
      </c>
      <c r="F284" s="139" t="s">
        <v>2784</v>
      </c>
      <c r="G284" s="140" t="s">
        <v>341</v>
      </c>
      <c r="H284" s="141">
        <v>20</v>
      </c>
      <c r="I284" s="142"/>
      <c r="J284" s="143">
        <f>ROUND(I284*H284,2)</f>
        <v>0</v>
      </c>
      <c r="K284" s="139" t="s">
        <v>313</v>
      </c>
      <c r="L284" s="32"/>
      <c r="M284" s="144" t="s">
        <v>1</v>
      </c>
      <c r="N284" s="145" t="s">
        <v>42</v>
      </c>
      <c r="P284" s="146">
        <f>O284*H284</f>
        <v>0</v>
      </c>
      <c r="Q284" s="146">
        <v>0</v>
      </c>
      <c r="R284" s="146">
        <f>Q284*H284</f>
        <v>0</v>
      </c>
      <c r="S284" s="146">
        <v>0</v>
      </c>
      <c r="T284" s="147">
        <f>S284*H284</f>
        <v>0</v>
      </c>
      <c r="AR284" s="148" t="s">
        <v>271</v>
      </c>
      <c r="AT284" s="148" t="s">
        <v>266</v>
      </c>
      <c r="AU284" s="148" t="s">
        <v>89</v>
      </c>
      <c r="AY284" s="17" t="s">
        <v>264</v>
      </c>
      <c r="BE284" s="149">
        <f>IF(N284="základní",J284,0)</f>
        <v>0</v>
      </c>
      <c r="BF284" s="149">
        <f>IF(N284="snížená",J284,0)</f>
        <v>0</v>
      </c>
      <c r="BG284" s="149">
        <f>IF(N284="zákl. přenesená",J284,0)</f>
        <v>0</v>
      </c>
      <c r="BH284" s="149">
        <f>IF(N284="sníž. přenesená",J284,0)</f>
        <v>0</v>
      </c>
      <c r="BI284" s="149">
        <f>IF(N284="nulová",J284,0)</f>
        <v>0</v>
      </c>
      <c r="BJ284" s="17" t="s">
        <v>89</v>
      </c>
      <c r="BK284" s="149">
        <f>ROUND(I284*H284,2)</f>
        <v>0</v>
      </c>
      <c r="BL284" s="17" t="s">
        <v>271</v>
      </c>
      <c r="BM284" s="148" t="s">
        <v>1303</v>
      </c>
    </row>
    <row r="285" spans="2:65" s="1" customFormat="1" ht="16.5" customHeight="1">
      <c r="B285" s="136"/>
      <c r="C285" s="137" t="s">
        <v>812</v>
      </c>
      <c r="D285" s="137" t="s">
        <v>266</v>
      </c>
      <c r="E285" s="138" t="s">
        <v>2785</v>
      </c>
      <c r="F285" s="139" t="s">
        <v>2786</v>
      </c>
      <c r="G285" s="140" t="s">
        <v>341</v>
      </c>
      <c r="H285" s="141">
        <v>12</v>
      </c>
      <c r="I285" s="142"/>
      <c r="J285" s="143">
        <f>ROUND(I285*H285,2)</f>
        <v>0</v>
      </c>
      <c r="K285" s="139" t="s">
        <v>313</v>
      </c>
      <c r="L285" s="32"/>
      <c r="M285" s="144" t="s">
        <v>1</v>
      </c>
      <c r="N285" s="145" t="s">
        <v>42</v>
      </c>
      <c r="P285" s="146">
        <f>O285*H285</f>
        <v>0</v>
      </c>
      <c r="Q285" s="146">
        <v>0</v>
      </c>
      <c r="R285" s="146">
        <f>Q285*H285</f>
        <v>0</v>
      </c>
      <c r="S285" s="146">
        <v>0</v>
      </c>
      <c r="T285" s="147">
        <f>S285*H285</f>
        <v>0</v>
      </c>
      <c r="AR285" s="148" t="s">
        <v>271</v>
      </c>
      <c r="AT285" s="148" t="s">
        <v>266</v>
      </c>
      <c r="AU285" s="148" t="s">
        <v>89</v>
      </c>
      <c r="AY285" s="17" t="s">
        <v>264</v>
      </c>
      <c r="BE285" s="149">
        <f>IF(N285="základní",J285,0)</f>
        <v>0</v>
      </c>
      <c r="BF285" s="149">
        <f>IF(N285="snížená",J285,0)</f>
        <v>0</v>
      </c>
      <c r="BG285" s="149">
        <f>IF(N285="zákl. přenesená",J285,0)</f>
        <v>0</v>
      </c>
      <c r="BH285" s="149">
        <f>IF(N285="sníž. přenesená",J285,0)</f>
        <v>0</v>
      </c>
      <c r="BI285" s="149">
        <f>IF(N285="nulová",J285,0)</f>
        <v>0</v>
      </c>
      <c r="BJ285" s="17" t="s">
        <v>89</v>
      </c>
      <c r="BK285" s="149">
        <f>ROUND(I285*H285,2)</f>
        <v>0</v>
      </c>
      <c r="BL285" s="17" t="s">
        <v>271</v>
      </c>
      <c r="BM285" s="148" t="s">
        <v>1312</v>
      </c>
    </row>
    <row r="286" spans="2:65" s="11" customFormat="1" ht="22.9" customHeight="1">
      <c r="B286" s="124"/>
      <c r="D286" s="125" t="s">
        <v>75</v>
      </c>
      <c r="E286" s="134" t="s">
        <v>2787</v>
      </c>
      <c r="F286" s="134" t="s">
        <v>2788</v>
      </c>
      <c r="I286" s="127"/>
      <c r="J286" s="135">
        <f>BK286</f>
        <v>0</v>
      </c>
      <c r="L286" s="124"/>
      <c r="M286" s="129"/>
      <c r="P286" s="130">
        <f>P287</f>
        <v>0</v>
      </c>
      <c r="R286" s="130">
        <f>R287</f>
        <v>0</v>
      </c>
      <c r="T286" s="131">
        <f>T287</f>
        <v>0</v>
      </c>
      <c r="AR286" s="125" t="s">
        <v>83</v>
      </c>
      <c r="AT286" s="132" t="s">
        <v>75</v>
      </c>
      <c r="AU286" s="132" t="s">
        <v>83</v>
      </c>
      <c r="AY286" s="125" t="s">
        <v>264</v>
      </c>
      <c r="BK286" s="133">
        <f>BK287</f>
        <v>0</v>
      </c>
    </row>
    <row r="287" spans="2:65" s="1" customFormat="1" ht="16.5" customHeight="1">
      <c r="B287" s="136"/>
      <c r="C287" s="137" t="s">
        <v>817</v>
      </c>
      <c r="D287" s="137" t="s">
        <v>266</v>
      </c>
      <c r="E287" s="138" t="s">
        <v>2789</v>
      </c>
      <c r="F287" s="139" t="s">
        <v>2790</v>
      </c>
      <c r="G287" s="140" t="s">
        <v>341</v>
      </c>
      <c r="H287" s="141">
        <v>2</v>
      </c>
      <c r="I287" s="142"/>
      <c r="J287" s="143">
        <f>ROUND(I287*H287,2)</f>
        <v>0</v>
      </c>
      <c r="K287" s="139" t="s">
        <v>313</v>
      </c>
      <c r="L287" s="32"/>
      <c r="M287" s="144" t="s">
        <v>1</v>
      </c>
      <c r="N287" s="145" t="s">
        <v>42</v>
      </c>
      <c r="P287" s="146">
        <f>O287*H287</f>
        <v>0</v>
      </c>
      <c r="Q287" s="146">
        <v>0</v>
      </c>
      <c r="R287" s="146">
        <f>Q287*H287</f>
        <v>0</v>
      </c>
      <c r="S287" s="146">
        <v>0</v>
      </c>
      <c r="T287" s="147">
        <f>S287*H287</f>
        <v>0</v>
      </c>
      <c r="AR287" s="148" t="s">
        <v>271</v>
      </c>
      <c r="AT287" s="148" t="s">
        <v>266</v>
      </c>
      <c r="AU287" s="148" t="s">
        <v>89</v>
      </c>
      <c r="AY287" s="17" t="s">
        <v>264</v>
      </c>
      <c r="BE287" s="149">
        <f>IF(N287="základní",J287,0)</f>
        <v>0</v>
      </c>
      <c r="BF287" s="149">
        <f>IF(N287="snížená",J287,0)</f>
        <v>0</v>
      </c>
      <c r="BG287" s="149">
        <f>IF(N287="zákl. přenesená",J287,0)</f>
        <v>0</v>
      </c>
      <c r="BH287" s="149">
        <f>IF(N287="sníž. přenesená",J287,0)</f>
        <v>0</v>
      </c>
      <c r="BI287" s="149">
        <f>IF(N287="nulová",J287,0)</f>
        <v>0</v>
      </c>
      <c r="BJ287" s="17" t="s">
        <v>89</v>
      </c>
      <c r="BK287" s="149">
        <f>ROUND(I287*H287,2)</f>
        <v>0</v>
      </c>
      <c r="BL287" s="17" t="s">
        <v>271</v>
      </c>
      <c r="BM287" s="148" t="s">
        <v>1323</v>
      </c>
    </row>
    <row r="288" spans="2:65" s="11" customFormat="1" ht="25.9" customHeight="1">
      <c r="B288" s="124"/>
      <c r="D288" s="125" t="s">
        <v>75</v>
      </c>
      <c r="E288" s="126" t="s">
        <v>2791</v>
      </c>
      <c r="F288" s="126" t="s">
        <v>2792</v>
      </c>
      <c r="I288" s="127"/>
      <c r="J288" s="128">
        <f>BK288</f>
        <v>0</v>
      </c>
      <c r="L288" s="124"/>
      <c r="M288" s="129"/>
      <c r="P288" s="130">
        <f>P289+P290+P291</f>
        <v>0</v>
      </c>
      <c r="R288" s="130">
        <f>R289+R290+R291</f>
        <v>0</v>
      </c>
      <c r="T288" s="131">
        <f>T289+T290+T291</f>
        <v>0</v>
      </c>
      <c r="AR288" s="125" t="s">
        <v>83</v>
      </c>
      <c r="AT288" s="132" t="s">
        <v>75</v>
      </c>
      <c r="AU288" s="132" t="s">
        <v>76</v>
      </c>
      <c r="AY288" s="125" t="s">
        <v>264</v>
      </c>
      <c r="BK288" s="133">
        <f>BK289+BK290+BK291</f>
        <v>0</v>
      </c>
    </row>
    <row r="289" spans="2:65" s="11" customFormat="1" ht="22.9" customHeight="1">
      <c r="B289" s="124"/>
      <c r="D289" s="125" t="s">
        <v>75</v>
      </c>
      <c r="E289" s="134" t="s">
        <v>2793</v>
      </c>
      <c r="F289" s="134" t="s">
        <v>2794</v>
      </c>
      <c r="I289" s="127"/>
      <c r="J289" s="135">
        <f>BK289</f>
        <v>0</v>
      </c>
      <c r="L289" s="124"/>
      <c r="M289" s="129"/>
      <c r="P289" s="130">
        <v>0</v>
      </c>
      <c r="R289" s="130">
        <v>0</v>
      </c>
      <c r="T289" s="131">
        <v>0</v>
      </c>
      <c r="AR289" s="125" t="s">
        <v>83</v>
      </c>
      <c r="AT289" s="132" t="s">
        <v>75</v>
      </c>
      <c r="AU289" s="132" t="s">
        <v>83</v>
      </c>
      <c r="AY289" s="125" t="s">
        <v>264</v>
      </c>
      <c r="BK289" s="133">
        <v>0</v>
      </c>
    </row>
    <row r="290" spans="2:65" s="11" customFormat="1" ht="22.9" customHeight="1">
      <c r="B290" s="124"/>
      <c r="D290" s="125" t="s">
        <v>75</v>
      </c>
      <c r="E290" s="134" t="s">
        <v>2795</v>
      </c>
      <c r="F290" s="134" t="s">
        <v>2796</v>
      </c>
      <c r="I290" s="127"/>
      <c r="J290" s="135">
        <f>BK290</f>
        <v>0</v>
      </c>
      <c r="L290" s="124"/>
      <c r="M290" s="129"/>
      <c r="P290" s="130">
        <v>0</v>
      </c>
      <c r="R290" s="130">
        <v>0</v>
      </c>
      <c r="T290" s="131">
        <v>0</v>
      </c>
      <c r="AR290" s="125" t="s">
        <v>83</v>
      </c>
      <c r="AT290" s="132" t="s">
        <v>75</v>
      </c>
      <c r="AU290" s="132" t="s">
        <v>83</v>
      </c>
      <c r="AY290" s="125" t="s">
        <v>264</v>
      </c>
      <c r="BK290" s="133">
        <v>0</v>
      </c>
    </row>
    <row r="291" spans="2:65" s="11" customFormat="1" ht="22.9" customHeight="1">
      <c r="B291" s="124"/>
      <c r="D291" s="125" t="s">
        <v>75</v>
      </c>
      <c r="E291" s="134" t="s">
        <v>2797</v>
      </c>
      <c r="F291" s="134" t="s">
        <v>2798</v>
      </c>
      <c r="I291" s="127"/>
      <c r="J291" s="135">
        <f>BK291</f>
        <v>0</v>
      </c>
      <c r="L291" s="124"/>
      <c r="M291" s="129"/>
      <c r="P291" s="130">
        <f>SUM(P292:P294)</f>
        <v>0</v>
      </c>
      <c r="R291" s="130">
        <f>SUM(R292:R294)</f>
        <v>0</v>
      </c>
      <c r="T291" s="131">
        <f>SUM(T292:T294)</f>
        <v>0</v>
      </c>
      <c r="AR291" s="125" t="s">
        <v>83</v>
      </c>
      <c r="AT291" s="132" t="s">
        <v>75</v>
      </c>
      <c r="AU291" s="132" t="s">
        <v>83</v>
      </c>
      <c r="AY291" s="125" t="s">
        <v>264</v>
      </c>
      <c r="BK291" s="133">
        <f>SUM(BK292:BK294)</f>
        <v>0</v>
      </c>
    </row>
    <row r="292" spans="2:65" s="1" customFormat="1" ht="16.5" customHeight="1">
      <c r="B292" s="136"/>
      <c r="C292" s="137" t="s">
        <v>822</v>
      </c>
      <c r="D292" s="137" t="s">
        <v>266</v>
      </c>
      <c r="E292" s="138" t="s">
        <v>2799</v>
      </c>
      <c r="F292" s="139" t="s">
        <v>2800</v>
      </c>
      <c r="G292" s="140" t="s">
        <v>2801</v>
      </c>
      <c r="H292" s="141">
        <v>50</v>
      </c>
      <c r="I292" s="142"/>
      <c r="J292" s="143">
        <f>ROUND(I292*H292,2)</f>
        <v>0</v>
      </c>
      <c r="K292" s="139" t="s">
        <v>313</v>
      </c>
      <c r="L292" s="32"/>
      <c r="M292" s="144" t="s">
        <v>1</v>
      </c>
      <c r="N292" s="145" t="s">
        <v>42</v>
      </c>
      <c r="P292" s="146">
        <f>O292*H292</f>
        <v>0</v>
      </c>
      <c r="Q292" s="146">
        <v>0</v>
      </c>
      <c r="R292" s="146">
        <f>Q292*H292</f>
        <v>0</v>
      </c>
      <c r="S292" s="146">
        <v>0</v>
      </c>
      <c r="T292" s="147">
        <f>S292*H292</f>
        <v>0</v>
      </c>
      <c r="AR292" s="148" t="s">
        <v>271</v>
      </c>
      <c r="AT292" s="148" t="s">
        <v>266</v>
      </c>
      <c r="AU292" s="148" t="s">
        <v>89</v>
      </c>
      <c r="AY292" s="17" t="s">
        <v>264</v>
      </c>
      <c r="BE292" s="149">
        <f>IF(N292="základní",J292,0)</f>
        <v>0</v>
      </c>
      <c r="BF292" s="149">
        <f>IF(N292="snížená",J292,0)</f>
        <v>0</v>
      </c>
      <c r="BG292" s="149">
        <f>IF(N292="zákl. přenesená",J292,0)</f>
        <v>0</v>
      </c>
      <c r="BH292" s="149">
        <f>IF(N292="sníž. přenesená",J292,0)</f>
        <v>0</v>
      </c>
      <c r="BI292" s="149">
        <f>IF(N292="nulová",J292,0)</f>
        <v>0</v>
      </c>
      <c r="BJ292" s="17" t="s">
        <v>89</v>
      </c>
      <c r="BK292" s="149">
        <f>ROUND(I292*H292,2)</f>
        <v>0</v>
      </c>
      <c r="BL292" s="17" t="s">
        <v>271</v>
      </c>
      <c r="BM292" s="148" t="s">
        <v>1335</v>
      </c>
    </row>
    <row r="293" spans="2:65" s="1" customFormat="1" ht="16.5" customHeight="1">
      <c r="B293" s="136"/>
      <c r="C293" s="137" t="s">
        <v>827</v>
      </c>
      <c r="D293" s="137" t="s">
        <v>266</v>
      </c>
      <c r="E293" s="138" t="s">
        <v>2802</v>
      </c>
      <c r="F293" s="139" t="s">
        <v>2803</v>
      </c>
      <c r="G293" s="140" t="s">
        <v>2801</v>
      </c>
      <c r="H293" s="141">
        <v>40</v>
      </c>
      <c r="I293" s="142"/>
      <c r="J293" s="143">
        <f>ROUND(I293*H293,2)</f>
        <v>0</v>
      </c>
      <c r="K293" s="139" t="s">
        <v>313</v>
      </c>
      <c r="L293" s="32"/>
      <c r="M293" s="144" t="s">
        <v>1</v>
      </c>
      <c r="N293" s="145" t="s">
        <v>42</v>
      </c>
      <c r="P293" s="146">
        <f>O293*H293</f>
        <v>0</v>
      </c>
      <c r="Q293" s="146">
        <v>0</v>
      </c>
      <c r="R293" s="146">
        <f>Q293*H293</f>
        <v>0</v>
      </c>
      <c r="S293" s="146">
        <v>0</v>
      </c>
      <c r="T293" s="147">
        <f>S293*H293</f>
        <v>0</v>
      </c>
      <c r="AR293" s="148" t="s">
        <v>271</v>
      </c>
      <c r="AT293" s="148" t="s">
        <v>266</v>
      </c>
      <c r="AU293" s="148" t="s">
        <v>89</v>
      </c>
      <c r="AY293" s="17" t="s">
        <v>264</v>
      </c>
      <c r="BE293" s="149">
        <f>IF(N293="základní",J293,0)</f>
        <v>0</v>
      </c>
      <c r="BF293" s="149">
        <f>IF(N293="snížená",J293,0)</f>
        <v>0</v>
      </c>
      <c r="BG293" s="149">
        <f>IF(N293="zákl. přenesená",J293,0)</f>
        <v>0</v>
      </c>
      <c r="BH293" s="149">
        <f>IF(N293="sníž. přenesená",J293,0)</f>
        <v>0</v>
      </c>
      <c r="BI293" s="149">
        <f>IF(N293="nulová",J293,0)</f>
        <v>0</v>
      </c>
      <c r="BJ293" s="17" t="s">
        <v>89</v>
      </c>
      <c r="BK293" s="149">
        <f>ROUND(I293*H293,2)</f>
        <v>0</v>
      </c>
      <c r="BL293" s="17" t="s">
        <v>271</v>
      </c>
      <c r="BM293" s="148" t="s">
        <v>1346</v>
      </c>
    </row>
    <row r="294" spans="2:65" s="1" customFormat="1" ht="16.5" customHeight="1">
      <c r="B294" s="136"/>
      <c r="C294" s="137" t="s">
        <v>832</v>
      </c>
      <c r="D294" s="137" t="s">
        <v>266</v>
      </c>
      <c r="E294" s="138" t="s">
        <v>2804</v>
      </c>
      <c r="F294" s="139" t="s">
        <v>2805</v>
      </c>
      <c r="G294" s="140" t="s">
        <v>2801</v>
      </c>
      <c r="H294" s="141">
        <v>40</v>
      </c>
      <c r="I294" s="142"/>
      <c r="J294" s="143">
        <f>ROUND(I294*H294,2)</f>
        <v>0</v>
      </c>
      <c r="K294" s="139" t="s">
        <v>313</v>
      </c>
      <c r="L294" s="32"/>
      <c r="M294" s="144" t="s">
        <v>1</v>
      </c>
      <c r="N294" s="145" t="s">
        <v>42</v>
      </c>
      <c r="P294" s="146">
        <f>O294*H294</f>
        <v>0</v>
      </c>
      <c r="Q294" s="146">
        <v>0</v>
      </c>
      <c r="R294" s="146">
        <f>Q294*H294</f>
        <v>0</v>
      </c>
      <c r="S294" s="146">
        <v>0</v>
      </c>
      <c r="T294" s="147">
        <f>S294*H294</f>
        <v>0</v>
      </c>
      <c r="AR294" s="148" t="s">
        <v>271</v>
      </c>
      <c r="AT294" s="148" t="s">
        <v>266</v>
      </c>
      <c r="AU294" s="148" t="s">
        <v>89</v>
      </c>
      <c r="AY294" s="17" t="s">
        <v>264</v>
      </c>
      <c r="BE294" s="149">
        <f>IF(N294="základní",J294,0)</f>
        <v>0</v>
      </c>
      <c r="BF294" s="149">
        <f>IF(N294="snížená",J294,0)</f>
        <v>0</v>
      </c>
      <c r="BG294" s="149">
        <f>IF(N294="zákl. přenesená",J294,0)</f>
        <v>0</v>
      </c>
      <c r="BH294" s="149">
        <f>IF(N294="sníž. přenesená",J294,0)</f>
        <v>0</v>
      </c>
      <c r="BI294" s="149">
        <f>IF(N294="nulová",J294,0)</f>
        <v>0</v>
      </c>
      <c r="BJ294" s="17" t="s">
        <v>89</v>
      </c>
      <c r="BK294" s="149">
        <f>ROUND(I294*H294,2)</f>
        <v>0</v>
      </c>
      <c r="BL294" s="17" t="s">
        <v>271</v>
      </c>
      <c r="BM294" s="148" t="s">
        <v>1358</v>
      </c>
    </row>
    <row r="295" spans="2:65" s="11" customFormat="1" ht="25.9" customHeight="1">
      <c r="B295" s="124"/>
      <c r="D295" s="125" t="s">
        <v>75</v>
      </c>
      <c r="E295" s="126" t="s">
        <v>2806</v>
      </c>
      <c r="F295" s="126" t="s">
        <v>2522</v>
      </c>
      <c r="I295" s="127"/>
      <c r="J295" s="128">
        <f>BK295</f>
        <v>0</v>
      </c>
      <c r="L295" s="124"/>
      <c r="M295" s="129"/>
      <c r="P295" s="130">
        <f>P296</f>
        <v>0</v>
      </c>
      <c r="R295" s="130">
        <f>R296</f>
        <v>0</v>
      </c>
      <c r="T295" s="131">
        <f>T296</f>
        <v>0</v>
      </c>
      <c r="AR295" s="125" t="s">
        <v>271</v>
      </c>
      <c r="AT295" s="132" t="s">
        <v>75</v>
      </c>
      <c r="AU295" s="132" t="s">
        <v>76</v>
      </c>
      <c r="AY295" s="125" t="s">
        <v>264</v>
      </c>
      <c r="BK295" s="133">
        <f>BK296</f>
        <v>0</v>
      </c>
    </row>
    <row r="296" spans="2:65" s="1" customFormat="1" ht="16.5" customHeight="1">
      <c r="B296" s="136"/>
      <c r="C296" s="137" t="s">
        <v>837</v>
      </c>
      <c r="D296" s="137" t="s">
        <v>266</v>
      </c>
      <c r="E296" s="138" t="s">
        <v>2807</v>
      </c>
      <c r="F296" s="139" t="s">
        <v>2808</v>
      </c>
      <c r="G296" s="140" t="s">
        <v>2809</v>
      </c>
      <c r="H296" s="141">
        <v>1</v>
      </c>
      <c r="I296" s="142"/>
      <c r="J296" s="143">
        <f>ROUND(I296*H296,2)</f>
        <v>0</v>
      </c>
      <c r="K296" s="139" t="s">
        <v>313</v>
      </c>
      <c r="L296" s="32"/>
      <c r="M296" s="200" t="s">
        <v>1</v>
      </c>
      <c r="N296" s="201" t="s">
        <v>42</v>
      </c>
      <c r="O296" s="195"/>
      <c r="P296" s="202">
        <f>O296*H296</f>
        <v>0</v>
      </c>
      <c r="Q296" s="202">
        <v>0</v>
      </c>
      <c r="R296" s="202">
        <f>Q296*H296</f>
        <v>0</v>
      </c>
      <c r="S296" s="202">
        <v>0</v>
      </c>
      <c r="T296" s="203">
        <f>S296*H296</f>
        <v>0</v>
      </c>
      <c r="AR296" s="148" t="s">
        <v>1885</v>
      </c>
      <c r="AT296" s="148" t="s">
        <v>266</v>
      </c>
      <c r="AU296" s="148" t="s">
        <v>83</v>
      </c>
      <c r="AY296" s="17" t="s">
        <v>264</v>
      </c>
      <c r="BE296" s="149">
        <f>IF(N296="základní",J296,0)</f>
        <v>0</v>
      </c>
      <c r="BF296" s="149">
        <f>IF(N296="snížená",J296,0)</f>
        <v>0</v>
      </c>
      <c r="BG296" s="149">
        <f>IF(N296="zákl. přenesená",J296,0)</f>
        <v>0</v>
      </c>
      <c r="BH296" s="149">
        <f>IF(N296="sníž. přenesená",J296,0)</f>
        <v>0</v>
      </c>
      <c r="BI296" s="149">
        <f>IF(N296="nulová",J296,0)</f>
        <v>0</v>
      </c>
      <c r="BJ296" s="17" t="s">
        <v>89</v>
      </c>
      <c r="BK296" s="149">
        <f>ROUND(I296*H296,2)</f>
        <v>0</v>
      </c>
      <c r="BL296" s="17" t="s">
        <v>1885</v>
      </c>
      <c r="BM296" s="148" t="s">
        <v>3288</v>
      </c>
    </row>
    <row r="297" spans="2:65" s="1" customFormat="1" ht="6.95" customHeight="1">
      <c r="B297" s="44"/>
      <c r="C297" s="45"/>
      <c r="D297" s="45"/>
      <c r="E297" s="45"/>
      <c r="F297" s="45"/>
      <c r="G297" s="45"/>
      <c r="H297" s="45"/>
      <c r="I297" s="45"/>
      <c r="J297" s="45"/>
      <c r="K297" s="45"/>
      <c r="L297" s="32"/>
    </row>
  </sheetData>
  <autoFilter ref="C161:K296" xr:uid="{00000000-0009-0000-0000-00000E000000}"/>
  <mergeCells count="15">
    <mergeCell ref="E148:H148"/>
    <mergeCell ref="E152:H152"/>
    <mergeCell ref="E150:H150"/>
    <mergeCell ref="E154:H154"/>
    <mergeCell ref="L2:V2"/>
    <mergeCell ref="E31:H31"/>
    <mergeCell ref="E85:H85"/>
    <mergeCell ref="E89:H89"/>
    <mergeCell ref="E87:H87"/>
    <mergeCell ref="E91:H91"/>
    <mergeCell ref="E7:H7"/>
    <mergeCell ref="E11:H11"/>
    <mergeCell ref="E9:H9"/>
    <mergeCell ref="E13:H13"/>
    <mergeCell ref="E22:H22"/>
  </mergeCells>
  <pageMargins left="0.39374999999999999" right="0.39374999999999999" top="0.39374999999999999" bottom="0.39374999999999999" header="0" footer="0"/>
  <pageSetup paperSize="9" fitToHeight="100" orientation="landscape" blackAndWhite="1"/>
  <headerFooter>
    <oddFooter>&amp;CStrana &amp;P z &amp;N</oddFooter>
  </headerFooter>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B2:BM287"/>
  <sheetViews>
    <sheetView showGridLines="0" workbookViewId="0"/>
  </sheetViews>
  <sheetFormatPr defaultRowHeight="15"/>
  <cols>
    <col min="1" max="1" width="8.33203125" customWidth="1"/>
    <col min="2" max="2" width="1.1640625" customWidth="1"/>
    <col min="3" max="3" width="4.1640625" customWidth="1"/>
    <col min="4" max="4" width="4.33203125" customWidth="1"/>
    <col min="5" max="5" width="17.1640625" customWidth="1"/>
    <col min="6" max="6" width="100.83203125" customWidth="1"/>
    <col min="7" max="7" width="7.5" customWidth="1"/>
    <col min="8" max="8" width="14" customWidth="1"/>
    <col min="9" max="9" width="15.83203125" customWidth="1"/>
    <col min="10" max="11" width="22.33203125"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50000000000003" customHeight="1">
      <c r="L2" s="223" t="s">
        <v>5</v>
      </c>
      <c r="M2" s="208"/>
      <c r="N2" s="208"/>
      <c r="O2" s="208"/>
      <c r="P2" s="208"/>
      <c r="Q2" s="208"/>
      <c r="R2" s="208"/>
      <c r="S2" s="208"/>
      <c r="T2" s="208"/>
      <c r="U2" s="208"/>
      <c r="V2" s="208"/>
      <c r="AT2" s="17" t="s">
        <v>133</v>
      </c>
    </row>
    <row r="3" spans="2:46" ht="6.95" customHeight="1">
      <c r="B3" s="18"/>
      <c r="C3" s="19"/>
      <c r="D3" s="19"/>
      <c r="E3" s="19"/>
      <c r="F3" s="19"/>
      <c r="G3" s="19"/>
      <c r="H3" s="19"/>
      <c r="I3" s="19"/>
      <c r="J3" s="19"/>
      <c r="K3" s="19"/>
      <c r="L3" s="20"/>
      <c r="AT3" s="17" t="s">
        <v>83</v>
      </c>
    </row>
    <row r="4" spans="2:46" ht="24.95" customHeight="1">
      <c r="B4" s="20"/>
      <c r="D4" s="21" t="s">
        <v>212</v>
      </c>
      <c r="L4" s="20"/>
      <c r="M4" s="93" t="s">
        <v>10</v>
      </c>
      <c r="AT4" s="17" t="s">
        <v>3</v>
      </c>
    </row>
    <row r="5" spans="2:46" ht="6.95" customHeight="1">
      <c r="B5" s="20"/>
      <c r="L5" s="20"/>
    </row>
    <row r="6" spans="2:46" ht="12" customHeight="1">
      <c r="B6" s="20"/>
      <c r="D6" s="27" t="s">
        <v>16</v>
      </c>
      <c r="L6" s="20"/>
    </row>
    <row r="7" spans="2:46" ht="16.5" customHeight="1">
      <c r="B7" s="20"/>
      <c r="E7" s="248" t="str">
        <f>'Rekapitulace stavby'!K6</f>
        <v>Transformace domova Černovice – Lidmaň V. – Černovice</v>
      </c>
      <c r="F7" s="249"/>
      <c r="G7" s="249"/>
      <c r="H7" s="249"/>
      <c r="L7" s="20"/>
    </row>
    <row r="8" spans="2:46" ht="12.75">
      <c r="B8" s="20"/>
      <c r="D8" s="27" t="s">
        <v>213</v>
      </c>
      <c r="L8" s="20"/>
    </row>
    <row r="9" spans="2:46" ht="16.5" customHeight="1">
      <c r="B9" s="20"/>
      <c r="E9" s="248" t="s">
        <v>3089</v>
      </c>
      <c r="F9" s="208"/>
      <c r="G9" s="208"/>
      <c r="H9" s="208"/>
      <c r="L9" s="20"/>
    </row>
    <row r="10" spans="2:46" ht="12" customHeight="1">
      <c r="B10" s="20"/>
      <c r="D10" s="27" t="s">
        <v>215</v>
      </c>
      <c r="L10" s="20"/>
    </row>
    <row r="11" spans="2:46" s="1" customFormat="1" ht="16.5" customHeight="1">
      <c r="B11" s="32"/>
      <c r="E11" s="243" t="s">
        <v>1908</v>
      </c>
      <c r="F11" s="250"/>
      <c r="G11" s="250"/>
      <c r="H11" s="250"/>
      <c r="L11" s="32"/>
    </row>
    <row r="12" spans="2:46" s="1" customFormat="1" ht="12" customHeight="1">
      <c r="B12" s="32"/>
      <c r="D12" s="27" t="s">
        <v>1909</v>
      </c>
      <c r="L12" s="32"/>
    </row>
    <row r="13" spans="2:46" s="1" customFormat="1" ht="16.5" customHeight="1">
      <c r="B13" s="32"/>
      <c r="E13" s="230" t="s">
        <v>3289</v>
      </c>
      <c r="F13" s="250"/>
      <c r="G13" s="250"/>
      <c r="H13" s="250"/>
      <c r="L13" s="32"/>
    </row>
    <row r="14" spans="2:46" s="1" customFormat="1" ht="11.25">
      <c r="B14" s="32"/>
      <c r="L14" s="32"/>
    </row>
    <row r="15" spans="2:46" s="1" customFormat="1" ht="12" customHeight="1">
      <c r="B15" s="32"/>
      <c r="D15" s="27" t="s">
        <v>18</v>
      </c>
      <c r="F15" s="25" t="s">
        <v>1</v>
      </c>
      <c r="I15" s="27" t="s">
        <v>19</v>
      </c>
      <c r="J15" s="25" t="s">
        <v>1</v>
      </c>
      <c r="L15" s="32"/>
    </row>
    <row r="16" spans="2:46" s="1" customFormat="1" ht="12" customHeight="1">
      <c r="B16" s="32"/>
      <c r="D16" s="27" t="s">
        <v>20</v>
      </c>
      <c r="F16" s="25" t="s">
        <v>21</v>
      </c>
      <c r="I16" s="27" t="s">
        <v>22</v>
      </c>
      <c r="J16" s="52" t="str">
        <f>'Rekapitulace stavby'!AN8</f>
        <v>10. 12. 2025</v>
      </c>
      <c r="L16" s="32"/>
    </row>
    <row r="17" spans="2:12" s="1" customFormat="1" ht="10.9" customHeight="1">
      <c r="B17" s="32"/>
      <c r="L17" s="32"/>
    </row>
    <row r="18" spans="2:12" s="1" customFormat="1" ht="12" customHeight="1">
      <c r="B18" s="32"/>
      <c r="D18" s="27" t="s">
        <v>24</v>
      </c>
      <c r="I18" s="27" t="s">
        <v>25</v>
      </c>
      <c r="J18" s="25" t="str">
        <f>IF('Rekapitulace stavby'!AN10="","",'Rekapitulace stavby'!AN10)</f>
        <v/>
      </c>
      <c r="L18" s="32"/>
    </row>
    <row r="19" spans="2:12" s="1" customFormat="1" ht="18" customHeight="1">
      <c r="B19" s="32"/>
      <c r="E19" s="25" t="str">
        <f>IF('Rekapitulace stavby'!E11="","",'Rekapitulace stavby'!E11)</f>
        <v>Kraj Vysočina</v>
      </c>
      <c r="I19" s="27" t="s">
        <v>27</v>
      </c>
      <c r="J19" s="25" t="str">
        <f>IF('Rekapitulace stavby'!AN11="","",'Rekapitulace stavby'!AN11)</f>
        <v/>
      </c>
      <c r="L19" s="32"/>
    </row>
    <row r="20" spans="2:12" s="1" customFormat="1" ht="6.95" customHeight="1">
      <c r="B20" s="32"/>
      <c r="L20" s="32"/>
    </row>
    <row r="21" spans="2:12" s="1" customFormat="1" ht="12" customHeight="1">
      <c r="B21" s="32"/>
      <c r="D21" s="27" t="s">
        <v>28</v>
      </c>
      <c r="I21" s="27" t="s">
        <v>25</v>
      </c>
      <c r="J21" s="28" t="str">
        <f>'Rekapitulace stavby'!AN13</f>
        <v>Vyplň údaj</v>
      </c>
      <c r="L21" s="32"/>
    </row>
    <row r="22" spans="2:12" s="1" customFormat="1" ht="18" customHeight="1">
      <c r="B22" s="32"/>
      <c r="E22" s="251" t="str">
        <f>'Rekapitulace stavby'!E14</f>
        <v>Vyplň údaj</v>
      </c>
      <c r="F22" s="207"/>
      <c r="G22" s="207"/>
      <c r="H22" s="207"/>
      <c r="I22" s="27" t="s">
        <v>27</v>
      </c>
      <c r="J22" s="28" t="str">
        <f>'Rekapitulace stavby'!AN14</f>
        <v>Vyplň údaj</v>
      </c>
      <c r="L22" s="32"/>
    </row>
    <row r="23" spans="2:12" s="1" customFormat="1" ht="6.95" customHeight="1">
      <c r="B23" s="32"/>
      <c r="L23" s="32"/>
    </row>
    <row r="24" spans="2:12" s="1" customFormat="1" ht="12" customHeight="1">
      <c r="B24" s="32"/>
      <c r="D24" s="27" t="s">
        <v>30</v>
      </c>
      <c r="I24" s="27" t="s">
        <v>25</v>
      </c>
      <c r="J24" s="25" t="str">
        <f>IF('Rekapitulace stavby'!AN16="","",'Rekapitulace stavby'!AN16)</f>
        <v/>
      </c>
      <c r="L24" s="32"/>
    </row>
    <row r="25" spans="2:12" s="1" customFormat="1" ht="18" customHeight="1">
      <c r="B25" s="32"/>
      <c r="E25" s="25" t="str">
        <f>IF('Rekapitulace stavby'!E17="","",'Rekapitulace stavby'!E17)</f>
        <v>ARPIK OSTRAVA s.r.o.</v>
      </c>
      <c r="I25" s="27" t="s">
        <v>27</v>
      </c>
      <c r="J25" s="25" t="str">
        <f>IF('Rekapitulace stavby'!AN17="","",'Rekapitulace stavby'!AN17)</f>
        <v/>
      </c>
      <c r="L25" s="32"/>
    </row>
    <row r="26" spans="2:12" s="1" customFormat="1" ht="6.95" customHeight="1">
      <c r="B26" s="32"/>
      <c r="L26" s="32"/>
    </row>
    <row r="27" spans="2:12" s="1" customFormat="1" ht="12" customHeight="1">
      <c r="B27" s="32"/>
      <c r="D27" s="27" t="s">
        <v>33</v>
      </c>
      <c r="I27" s="27" t="s">
        <v>25</v>
      </c>
      <c r="J27" s="25" t="str">
        <f>IF('Rekapitulace stavby'!AN19="","",'Rekapitulace stavby'!AN19)</f>
        <v/>
      </c>
      <c r="L27" s="32"/>
    </row>
    <row r="28" spans="2:12" s="1" customFormat="1" ht="18" customHeight="1">
      <c r="B28" s="32"/>
      <c r="E28" s="25" t="str">
        <f>IF('Rekapitulace stavby'!E20="","",'Rekapitulace stavby'!E20)</f>
        <v xml:space="preserve"> </v>
      </c>
      <c r="I28" s="27" t="s">
        <v>27</v>
      </c>
      <c r="J28" s="25" t="str">
        <f>IF('Rekapitulace stavby'!AN20="","",'Rekapitulace stavby'!AN20)</f>
        <v/>
      </c>
      <c r="L28" s="32"/>
    </row>
    <row r="29" spans="2:12" s="1" customFormat="1" ht="6.95" customHeight="1">
      <c r="B29" s="32"/>
      <c r="L29" s="32"/>
    </row>
    <row r="30" spans="2:12" s="1" customFormat="1" ht="12" customHeight="1">
      <c r="B30" s="32"/>
      <c r="D30" s="27" t="s">
        <v>34</v>
      </c>
      <c r="L30" s="32"/>
    </row>
    <row r="31" spans="2:12" s="7" customFormat="1" ht="16.5" customHeight="1">
      <c r="B31" s="94"/>
      <c r="E31" s="212" t="s">
        <v>1</v>
      </c>
      <c r="F31" s="212"/>
      <c r="G31" s="212"/>
      <c r="H31" s="212"/>
      <c r="L31" s="94"/>
    </row>
    <row r="32" spans="2:12" s="1" customFormat="1" ht="6.95" customHeight="1">
      <c r="B32" s="32"/>
      <c r="L32" s="32"/>
    </row>
    <row r="33" spans="2:12" s="1" customFormat="1" ht="6.95" customHeight="1">
      <c r="B33" s="32"/>
      <c r="D33" s="53"/>
      <c r="E33" s="53"/>
      <c r="F33" s="53"/>
      <c r="G33" s="53"/>
      <c r="H33" s="53"/>
      <c r="I33" s="53"/>
      <c r="J33" s="53"/>
      <c r="K33" s="53"/>
      <c r="L33" s="32"/>
    </row>
    <row r="34" spans="2:12" s="1" customFormat="1" ht="25.35" customHeight="1">
      <c r="B34" s="32"/>
      <c r="D34" s="95" t="s">
        <v>36</v>
      </c>
      <c r="J34" s="66">
        <f>ROUND(J161, 2)</f>
        <v>0</v>
      </c>
      <c r="L34" s="32"/>
    </row>
    <row r="35" spans="2:12" s="1" customFormat="1" ht="6.95" customHeight="1">
      <c r="B35" s="32"/>
      <c r="D35" s="53"/>
      <c r="E35" s="53"/>
      <c r="F35" s="53"/>
      <c r="G35" s="53"/>
      <c r="H35" s="53"/>
      <c r="I35" s="53"/>
      <c r="J35" s="53"/>
      <c r="K35" s="53"/>
      <c r="L35" s="32"/>
    </row>
    <row r="36" spans="2:12" s="1" customFormat="1" ht="14.45" customHeight="1">
      <c r="B36" s="32"/>
      <c r="F36" s="35" t="s">
        <v>38</v>
      </c>
      <c r="I36" s="35" t="s">
        <v>37</v>
      </c>
      <c r="J36" s="35" t="s">
        <v>39</v>
      </c>
      <c r="L36" s="32"/>
    </row>
    <row r="37" spans="2:12" s="1" customFormat="1" ht="14.45" customHeight="1">
      <c r="B37" s="32"/>
      <c r="D37" s="55" t="s">
        <v>40</v>
      </c>
      <c r="E37" s="27" t="s">
        <v>41</v>
      </c>
      <c r="F37" s="86">
        <f>ROUND((SUM(BE161:BE286)),  2)</f>
        <v>0</v>
      </c>
      <c r="I37" s="96">
        <v>0.21</v>
      </c>
      <c r="J37" s="86">
        <f>ROUND(((SUM(BE161:BE286))*I37),  2)</f>
        <v>0</v>
      </c>
      <c r="L37" s="32"/>
    </row>
    <row r="38" spans="2:12" s="1" customFormat="1" ht="14.45" customHeight="1">
      <c r="B38" s="32"/>
      <c r="E38" s="27" t="s">
        <v>42</v>
      </c>
      <c r="F38" s="86">
        <f>ROUND((SUM(BF161:BF286)),  2)</f>
        <v>0</v>
      </c>
      <c r="I38" s="96">
        <v>0.12</v>
      </c>
      <c r="J38" s="86">
        <f>ROUND(((SUM(BF161:BF286))*I38),  2)</f>
        <v>0</v>
      </c>
      <c r="L38" s="32"/>
    </row>
    <row r="39" spans="2:12" s="1" customFormat="1" ht="14.45" hidden="1" customHeight="1">
      <c r="B39" s="32"/>
      <c r="E39" s="27" t="s">
        <v>43</v>
      </c>
      <c r="F39" s="86">
        <f>ROUND((SUM(BG161:BG286)),  2)</f>
        <v>0</v>
      </c>
      <c r="I39" s="96">
        <v>0.21</v>
      </c>
      <c r="J39" s="86">
        <f>0</f>
        <v>0</v>
      </c>
      <c r="L39" s="32"/>
    </row>
    <row r="40" spans="2:12" s="1" customFormat="1" ht="14.45" hidden="1" customHeight="1">
      <c r="B40" s="32"/>
      <c r="E40" s="27" t="s">
        <v>44</v>
      </c>
      <c r="F40" s="86">
        <f>ROUND((SUM(BH161:BH286)),  2)</f>
        <v>0</v>
      </c>
      <c r="I40" s="96">
        <v>0.12</v>
      </c>
      <c r="J40" s="86">
        <f>0</f>
        <v>0</v>
      </c>
      <c r="L40" s="32"/>
    </row>
    <row r="41" spans="2:12" s="1" customFormat="1" ht="14.45" hidden="1" customHeight="1">
      <c r="B41" s="32"/>
      <c r="E41" s="27" t="s">
        <v>45</v>
      </c>
      <c r="F41" s="86">
        <f>ROUND((SUM(BI161:BI286)),  2)</f>
        <v>0</v>
      </c>
      <c r="I41" s="96">
        <v>0</v>
      </c>
      <c r="J41" s="86">
        <f>0</f>
        <v>0</v>
      </c>
      <c r="L41" s="32"/>
    </row>
    <row r="42" spans="2:12" s="1" customFormat="1" ht="6.95" customHeight="1">
      <c r="B42" s="32"/>
      <c r="L42" s="32"/>
    </row>
    <row r="43" spans="2:12" s="1" customFormat="1" ht="25.35" customHeight="1">
      <c r="B43" s="32"/>
      <c r="C43" s="97"/>
      <c r="D43" s="98" t="s">
        <v>46</v>
      </c>
      <c r="E43" s="57"/>
      <c r="F43" s="57"/>
      <c r="G43" s="99" t="s">
        <v>47</v>
      </c>
      <c r="H43" s="100" t="s">
        <v>48</v>
      </c>
      <c r="I43" s="57"/>
      <c r="J43" s="101">
        <f>SUM(J34:J41)</f>
        <v>0</v>
      </c>
      <c r="K43" s="102"/>
      <c r="L43" s="32"/>
    </row>
    <row r="44" spans="2:12" s="1" customFormat="1" ht="14.45" customHeight="1">
      <c r="B44" s="32"/>
      <c r="L44" s="32"/>
    </row>
    <row r="45" spans="2:12" ht="14.45" customHeight="1">
      <c r="B45" s="20"/>
      <c r="L45" s="20"/>
    </row>
    <row r="46" spans="2:12" ht="14.45" customHeight="1">
      <c r="B46" s="20"/>
      <c r="L46" s="20"/>
    </row>
    <row r="47" spans="2:12" ht="14.45" customHeight="1">
      <c r="B47" s="20"/>
      <c r="L47" s="20"/>
    </row>
    <row r="48" spans="2:12" ht="14.45" customHeight="1">
      <c r="B48" s="20"/>
      <c r="L48" s="20"/>
    </row>
    <row r="49" spans="2:12" ht="14.45" customHeight="1">
      <c r="B49" s="20"/>
      <c r="L49" s="20"/>
    </row>
    <row r="50" spans="2:12" s="1" customFormat="1" ht="14.45" customHeight="1">
      <c r="B50" s="32"/>
      <c r="D50" s="41" t="s">
        <v>49</v>
      </c>
      <c r="E50" s="42"/>
      <c r="F50" s="42"/>
      <c r="G50" s="41" t="s">
        <v>50</v>
      </c>
      <c r="H50" s="42"/>
      <c r="I50" s="42"/>
      <c r="J50" s="42"/>
      <c r="K50" s="42"/>
      <c r="L50" s="32"/>
    </row>
    <row r="51" spans="2:12" ht="11.25">
      <c r="B51" s="20"/>
      <c r="L51" s="20"/>
    </row>
    <row r="52" spans="2:12" ht="11.25">
      <c r="B52" s="20"/>
      <c r="L52" s="20"/>
    </row>
    <row r="53" spans="2:12" ht="11.25">
      <c r="B53" s="20"/>
      <c r="L53" s="20"/>
    </row>
    <row r="54" spans="2:12" ht="11.25">
      <c r="B54" s="20"/>
      <c r="L54" s="20"/>
    </row>
    <row r="55" spans="2:12" ht="11.25">
      <c r="B55" s="20"/>
      <c r="L55" s="20"/>
    </row>
    <row r="56" spans="2:12" ht="11.25">
      <c r="B56" s="20"/>
      <c r="L56" s="20"/>
    </row>
    <row r="57" spans="2:12" ht="11.25">
      <c r="B57" s="20"/>
      <c r="L57" s="20"/>
    </row>
    <row r="58" spans="2:12" ht="11.25">
      <c r="B58" s="20"/>
      <c r="L58" s="20"/>
    </row>
    <row r="59" spans="2:12" ht="11.25">
      <c r="B59" s="20"/>
      <c r="L59" s="20"/>
    </row>
    <row r="60" spans="2:12" ht="11.25">
      <c r="B60" s="20"/>
      <c r="L60" s="20"/>
    </row>
    <row r="61" spans="2:12" s="1" customFormat="1" ht="12.75">
      <c r="B61" s="32"/>
      <c r="D61" s="43" t="s">
        <v>51</v>
      </c>
      <c r="E61" s="34"/>
      <c r="F61" s="103" t="s">
        <v>52</v>
      </c>
      <c r="G61" s="43" t="s">
        <v>51</v>
      </c>
      <c r="H61" s="34"/>
      <c r="I61" s="34"/>
      <c r="J61" s="104" t="s">
        <v>52</v>
      </c>
      <c r="K61" s="34"/>
      <c r="L61" s="32"/>
    </row>
    <row r="62" spans="2:12" ht="11.25">
      <c r="B62" s="20"/>
      <c r="L62" s="20"/>
    </row>
    <row r="63" spans="2:12" ht="11.25">
      <c r="B63" s="20"/>
      <c r="L63" s="20"/>
    </row>
    <row r="64" spans="2:12" ht="11.25">
      <c r="B64" s="20"/>
      <c r="L64" s="20"/>
    </row>
    <row r="65" spans="2:12" s="1" customFormat="1" ht="12.75">
      <c r="B65" s="32"/>
      <c r="D65" s="41" t="s">
        <v>53</v>
      </c>
      <c r="E65" s="42"/>
      <c r="F65" s="42"/>
      <c r="G65" s="41" t="s">
        <v>54</v>
      </c>
      <c r="H65" s="42"/>
      <c r="I65" s="42"/>
      <c r="J65" s="42"/>
      <c r="K65" s="42"/>
      <c r="L65" s="32"/>
    </row>
    <row r="66" spans="2:12" ht="11.25">
      <c r="B66" s="20"/>
      <c r="L66" s="20"/>
    </row>
    <row r="67" spans="2:12" ht="11.25">
      <c r="B67" s="20"/>
      <c r="L67" s="20"/>
    </row>
    <row r="68" spans="2:12" ht="11.25">
      <c r="B68" s="20"/>
      <c r="L68" s="20"/>
    </row>
    <row r="69" spans="2:12" ht="11.25">
      <c r="B69" s="20"/>
      <c r="L69" s="20"/>
    </row>
    <row r="70" spans="2:12" ht="11.25">
      <c r="B70" s="20"/>
      <c r="L70" s="20"/>
    </row>
    <row r="71" spans="2:12" ht="11.25">
      <c r="B71" s="20"/>
      <c r="L71" s="20"/>
    </row>
    <row r="72" spans="2:12" ht="11.25">
      <c r="B72" s="20"/>
      <c r="L72" s="20"/>
    </row>
    <row r="73" spans="2:12" ht="11.25">
      <c r="B73" s="20"/>
      <c r="L73" s="20"/>
    </row>
    <row r="74" spans="2:12" ht="11.25">
      <c r="B74" s="20"/>
      <c r="L74" s="20"/>
    </row>
    <row r="75" spans="2:12" ht="11.25">
      <c r="B75" s="20"/>
      <c r="L75" s="20"/>
    </row>
    <row r="76" spans="2:12" s="1" customFormat="1" ht="12.75">
      <c r="B76" s="32"/>
      <c r="D76" s="43" t="s">
        <v>51</v>
      </c>
      <c r="E76" s="34"/>
      <c r="F76" s="103" t="s">
        <v>52</v>
      </c>
      <c r="G76" s="43" t="s">
        <v>51</v>
      </c>
      <c r="H76" s="34"/>
      <c r="I76" s="34"/>
      <c r="J76" s="104" t="s">
        <v>52</v>
      </c>
      <c r="K76" s="34"/>
      <c r="L76" s="32"/>
    </row>
    <row r="77" spans="2:12" s="1" customFormat="1" ht="14.45" customHeight="1">
      <c r="B77" s="44"/>
      <c r="C77" s="45"/>
      <c r="D77" s="45"/>
      <c r="E77" s="45"/>
      <c r="F77" s="45"/>
      <c r="G77" s="45"/>
      <c r="H77" s="45"/>
      <c r="I77" s="45"/>
      <c r="J77" s="45"/>
      <c r="K77" s="45"/>
      <c r="L77" s="32"/>
    </row>
    <row r="81" spans="2:12" s="1" customFormat="1" ht="6.95" customHeight="1">
      <c r="B81" s="46"/>
      <c r="C81" s="47"/>
      <c r="D81" s="47"/>
      <c r="E81" s="47"/>
      <c r="F81" s="47"/>
      <c r="G81" s="47"/>
      <c r="H81" s="47"/>
      <c r="I81" s="47"/>
      <c r="J81" s="47"/>
      <c r="K81" s="47"/>
      <c r="L81" s="32"/>
    </row>
    <row r="82" spans="2:12" s="1" customFormat="1" ht="24.95" customHeight="1">
      <c r="B82" s="32"/>
      <c r="C82" s="21" t="s">
        <v>217</v>
      </c>
      <c r="L82" s="32"/>
    </row>
    <row r="83" spans="2:12" s="1" customFormat="1" ht="6.95" customHeight="1">
      <c r="B83" s="32"/>
      <c r="L83" s="32"/>
    </row>
    <row r="84" spans="2:12" s="1" customFormat="1" ht="12" customHeight="1">
      <c r="B84" s="32"/>
      <c r="C84" s="27" t="s">
        <v>16</v>
      </c>
      <c r="L84" s="32"/>
    </row>
    <row r="85" spans="2:12" s="1" customFormat="1" ht="16.5" customHeight="1">
      <c r="B85" s="32"/>
      <c r="E85" s="248" t="str">
        <f>E7</f>
        <v>Transformace domova Černovice – Lidmaň V. – Černovice</v>
      </c>
      <c r="F85" s="249"/>
      <c r="G85" s="249"/>
      <c r="H85" s="249"/>
      <c r="L85" s="32"/>
    </row>
    <row r="86" spans="2:12" ht="12" customHeight="1">
      <c r="B86" s="20"/>
      <c r="C86" s="27" t="s">
        <v>213</v>
      </c>
      <c r="L86" s="20"/>
    </row>
    <row r="87" spans="2:12" ht="16.5" customHeight="1">
      <c r="B87" s="20"/>
      <c r="E87" s="248" t="s">
        <v>3089</v>
      </c>
      <c r="F87" s="208"/>
      <c r="G87" s="208"/>
      <c r="H87" s="208"/>
      <c r="L87" s="20"/>
    </row>
    <row r="88" spans="2:12" ht="12" customHeight="1">
      <c r="B88" s="20"/>
      <c r="C88" s="27" t="s">
        <v>215</v>
      </c>
      <c r="L88" s="20"/>
    </row>
    <row r="89" spans="2:12" s="1" customFormat="1" ht="16.5" customHeight="1">
      <c r="B89" s="32"/>
      <c r="E89" s="243" t="s">
        <v>1908</v>
      </c>
      <c r="F89" s="250"/>
      <c r="G89" s="250"/>
      <c r="H89" s="250"/>
      <c r="L89" s="32"/>
    </row>
    <row r="90" spans="2:12" s="1" customFormat="1" ht="12" customHeight="1">
      <c r="B90" s="32"/>
      <c r="C90" s="27" t="s">
        <v>1909</v>
      </c>
      <c r="L90" s="32"/>
    </row>
    <row r="91" spans="2:12" s="1" customFormat="1" ht="16.5" customHeight="1">
      <c r="B91" s="32"/>
      <c r="E91" s="230" t="str">
        <f>E13</f>
        <v>SO 02.D.1.2.D - SILNOPROUDÁ ELEKTROINSTALACE</v>
      </c>
      <c r="F91" s="250"/>
      <c r="G91" s="250"/>
      <c r="H91" s="250"/>
      <c r="L91" s="32"/>
    </row>
    <row r="92" spans="2:12" s="1" customFormat="1" ht="6.95" customHeight="1">
      <c r="B92" s="32"/>
      <c r="L92" s="32"/>
    </row>
    <row r="93" spans="2:12" s="1" customFormat="1" ht="12" customHeight="1">
      <c r="B93" s="32"/>
      <c r="C93" s="27" t="s">
        <v>20</v>
      </c>
      <c r="F93" s="25" t="str">
        <f>F16</f>
        <v xml:space="preserve"> </v>
      </c>
      <c r="I93" s="27" t="s">
        <v>22</v>
      </c>
      <c r="J93" s="52" t="str">
        <f>IF(J16="","",J16)</f>
        <v>10. 12. 2025</v>
      </c>
      <c r="L93" s="32"/>
    </row>
    <row r="94" spans="2:12" s="1" customFormat="1" ht="6.95" customHeight="1">
      <c r="B94" s="32"/>
      <c r="L94" s="32"/>
    </row>
    <row r="95" spans="2:12" s="1" customFormat="1" ht="25.7" customHeight="1">
      <c r="B95" s="32"/>
      <c r="C95" s="27" t="s">
        <v>24</v>
      </c>
      <c r="F95" s="25" t="str">
        <f>E19</f>
        <v>Kraj Vysočina</v>
      </c>
      <c r="I95" s="27" t="s">
        <v>30</v>
      </c>
      <c r="J95" s="30" t="str">
        <f>E25</f>
        <v>ARPIK OSTRAVA s.r.o.</v>
      </c>
      <c r="L95" s="32"/>
    </row>
    <row r="96" spans="2:12" s="1" customFormat="1" ht="15.2" customHeight="1">
      <c r="B96" s="32"/>
      <c r="C96" s="27" t="s">
        <v>28</v>
      </c>
      <c r="F96" s="25" t="str">
        <f>IF(E22="","",E22)</f>
        <v>Vyplň údaj</v>
      </c>
      <c r="I96" s="27" t="s">
        <v>33</v>
      </c>
      <c r="J96" s="30" t="str">
        <f>E28</f>
        <v xml:space="preserve"> </v>
      </c>
      <c r="L96" s="32"/>
    </row>
    <row r="97" spans="2:47" s="1" customFormat="1" ht="10.35" customHeight="1">
      <c r="B97" s="32"/>
      <c r="L97" s="32"/>
    </row>
    <row r="98" spans="2:47" s="1" customFormat="1" ht="29.25" customHeight="1">
      <c r="B98" s="32"/>
      <c r="C98" s="105" t="s">
        <v>218</v>
      </c>
      <c r="D98" s="97"/>
      <c r="E98" s="97"/>
      <c r="F98" s="97"/>
      <c r="G98" s="97"/>
      <c r="H98" s="97"/>
      <c r="I98" s="97"/>
      <c r="J98" s="106" t="s">
        <v>219</v>
      </c>
      <c r="K98" s="97"/>
      <c r="L98" s="32"/>
    </row>
    <row r="99" spans="2:47" s="1" customFormat="1" ht="10.35" customHeight="1">
      <c r="B99" s="32"/>
      <c r="L99" s="32"/>
    </row>
    <row r="100" spans="2:47" s="1" customFormat="1" ht="22.9" customHeight="1">
      <c r="B100" s="32"/>
      <c r="C100" s="107" t="s">
        <v>220</v>
      </c>
      <c r="J100" s="66">
        <f>J161</f>
        <v>0</v>
      </c>
      <c r="L100" s="32"/>
      <c r="AU100" s="17" t="s">
        <v>221</v>
      </c>
    </row>
    <row r="101" spans="2:47" s="8" customFormat="1" ht="24.95" customHeight="1">
      <c r="B101" s="108"/>
      <c r="D101" s="109" t="s">
        <v>2812</v>
      </c>
      <c r="E101" s="110"/>
      <c r="F101" s="110"/>
      <c r="G101" s="110"/>
      <c r="H101" s="110"/>
      <c r="I101" s="110"/>
      <c r="J101" s="111">
        <f>J162</f>
        <v>0</v>
      </c>
      <c r="L101" s="108"/>
    </row>
    <row r="102" spans="2:47" s="8" customFormat="1" ht="24.95" customHeight="1">
      <c r="B102" s="108"/>
      <c r="D102" s="109" t="s">
        <v>3290</v>
      </c>
      <c r="E102" s="110"/>
      <c r="F102" s="110"/>
      <c r="G102" s="110"/>
      <c r="H102" s="110"/>
      <c r="I102" s="110"/>
      <c r="J102" s="111">
        <f>J165</f>
        <v>0</v>
      </c>
      <c r="L102" s="108"/>
    </row>
    <row r="103" spans="2:47" s="8" customFormat="1" ht="24.95" customHeight="1">
      <c r="B103" s="108"/>
      <c r="D103" s="109" t="s">
        <v>3291</v>
      </c>
      <c r="E103" s="110"/>
      <c r="F103" s="110"/>
      <c r="G103" s="110"/>
      <c r="H103" s="110"/>
      <c r="I103" s="110"/>
      <c r="J103" s="111">
        <f>J166</f>
        <v>0</v>
      </c>
      <c r="L103" s="108"/>
    </row>
    <row r="104" spans="2:47" s="9" customFormat="1" ht="19.899999999999999" customHeight="1">
      <c r="B104" s="112"/>
      <c r="D104" s="113" t="s">
        <v>3292</v>
      </c>
      <c r="E104" s="114"/>
      <c r="F104" s="114"/>
      <c r="G104" s="114"/>
      <c r="H104" s="114"/>
      <c r="I104" s="114"/>
      <c r="J104" s="115">
        <f>J167</f>
        <v>0</v>
      </c>
      <c r="L104" s="112"/>
    </row>
    <row r="105" spans="2:47" s="9" customFormat="1" ht="19.899999999999999" customHeight="1">
      <c r="B105" s="112"/>
      <c r="D105" s="113" t="s">
        <v>3293</v>
      </c>
      <c r="E105" s="114"/>
      <c r="F105" s="114"/>
      <c r="G105" s="114"/>
      <c r="H105" s="114"/>
      <c r="I105" s="114"/>
      <c r="J105" s="115">
        <f>J169</f>
        <v>0</v>
      </c>
      <c r="L105" s="112"/>
    </row>
    <row r="106" spans="2:47" s="9" customFormat="1" ht="19.899999999999999" customHeight="1">
      <c r="B106" s="112"/>
      <c r="D106" s="113" t="s">
        <v>3294</v>
      </c>
      <c r="E106" s="114"/>
      <c r="F106" s="114"/>
      <c r="G106" s="114"/>
      <c r="H106" s="114"/>
      <c r="I106" s="114"/>
      <c r="J106" s="115">
        <f>J172</f>
        <v>0</v>
      </c>
      <c r="L106" s="112"/>
    </row>
    <row r="107" spans="2:47" s="9" customFormat="1" ht="19.899999999999999" customHeight="1">
      <c r="B107" s="112"/>
      <c r="D107" s="113" t="s">
        <v>3294</v>
      </c>
      <c r="E107" s="114"/>
      <c r="F107" s="114"/>
      <c r="G107" s="114"/>
      <c r="H107" s="114"/>
      <c r="I107" s="114"/>
      <c r="J107" s="115">
        <f>J174</f>
        <v>0</v>
      </c>
      <c r="L107" s="112"/>
    </row>
    <row r="108" spans="2:47" s="9" customFormat="1" ht="19.899999999999999" customHeight="1">
      <c r="B108" s="112"/>
      <c r="D108" s="113" t="s">
        <v>3295</v>
      </c>
      <c r="E108" s="114"/>
      <c r="F108" s="114"/>
      <c r="G108" s="114"/>
      <c r="H108" s="114"/>
      <c r="I108" s="114"/>
      <c r="J108" s="115">
        <f>J176</f>
        <v>0</v>
      </c>
      <c r="L108" s="112"/>
    </row>
    <row r="109" spans="2:47" s="9" customFormat="1" ht="19.899999999999999" customHeight="1">
      <c r="B109" s="112"/>
      <c r="D109" s="113" t="s">
        <v>3296</v>
      </c>
      <c r="E109" s="114"/>
      <c r="F109" s="114"/>
      <c r="G109" s="114"/>
      <c r="H109" s="114"/>
      <c r="I109" s="114"/>
      <c r="J109" s="115">
        <f>J181</f>
        <v>0</v>
      </c>
      <c r="L109" s="112"/>
    </row>
    <row r="110" spans="2:47" s="9" customFormat="1" ht="19.899999999999999" customHeight="1">
      <c r="B110" s="112"/>
      <c r="D110" s="113" t="s">
        <v>3297</v>
      </c>
      <c r="E110" s="114"/>
      <c r="F110" s="114"/>
      <c r="G110" s="114"/>
      <c r="H110" s="114"/>
      <c r="I110" s="114"/>
      <c r="J110" s="115">
        <f>J184</f>
        <v>0</v>
      </c>
      <c r="L110" s="112"/>
    </row>
    <row r="111" spans="2:47" s="9" customFormat="1" ht="19.899999999999999" customHeight="1">
      <c r="B111" s="112"/>
      <c r="D111" s="113" t="s">
        <v>3298</v>
      </c>
      <c r="E111" s="114"/>
      <c r="F111" s="114"/>
      <c r="G111" s="114"/>
      <c r="H111" s="114"/>
      <c r="I111" s="114"/>
      <c r="J111" s="115">
        <f>J186</f>
        <v>0</v>
      </c>
      <c r="L111" s="112"/>
    </row>
    <row r="112" spans="2:47" s="9" customFormat="1" ht="19.899999999999999" customHeight="1">
      <c r="B112" s="112"/>
      <c r="D112" s="113" t="s">
        <v>3299</v>
      </c>
      <c r="E112" s="114"/>
      <c r="F112" s="114"/>
      <c r="G112" s="114"/>
      <c r="H112" s="114"/>
      <c r="I112" s="114"/>
      <c r="J112" s="115">
        <f>J188</f>
        <v>0</v>
      </c>
      <c r="L112" s="112"/>
    </row>
    <row r="113" spans="2:12" s="9" customFormat="1" ht="19.899999999999999" customHeight="1">
      <c r="B113" s="112"/>
      <c r="D113" s="113" t="s">
        <v>3300</v>
      </c>
      <c r="E113" s="114"/>
      <c r="F113" s="114"/>
      <c r="G113" s="114"/>
      <c r="H113" s="114"/>
      <c r="I113" s="114"/>
      <c r="J113" s="115">
        <f>J211</f>
        <v>0</v>
      </c>
      <c r="L113" s="112"/>
    </row>
    <row r="114" spans="2:12" s="9" customFormat="1" ht="19.899999999999999" customHeight="1">
      <c r="B114" s="112"/>
      <c r="D114" s="113" t="s">
        <v>3301</v>
      </c>
      <c r="E114" s="114"/>
      <c r="F114" s="114"/>
      <c r="G114" s="114"/>
      <c r="H114" s="114"/>
      <c r="I114" s="114"/>
      <c r="J114" s="115">
        <f>J215</f>
        <v>0</v>
      </c>
      <c r="L114" s="112"/>
    </row>
    <row r="115" spans="2:12" s="9" customFormat="1" ht="19.899999999999999" customHeight="1">
      <c r="B115" s="112"/>
      <c r="D115" s="113" t="s">
        <v>3300</v>
      </c>
      <c r="E115" s="114"/>
      <c r="F115" s="114"/>
      <c r="G115" s="114"/>
      <c r="H115" s="114"/>
      <c r="I115" s="114"/>
      <c r="J115" s="115">
        <f>J218</f>
        <v>0</v>
      </c>
      <c r="L115" s="112"/>
    </row>
    <row r="116" spans="2:12" s="9" customFormat="1" ht="19.899999999999999" customHeight="1">
      <c r="B116" s="112"/>
      <c r="D116" s="113" t="s">
        <v>3302</v>
      </c>
      <c r="E116" s="114"/>
      <c r="F116" s="114"/>
      <c r="G116" s="114"/>
      <c r="H116" s="114"/>
      <c r="I116" s="114"/>
      <c r="J116" s="115">
        <f>J220</f>
        <v>0</v>
      </c>
      <c r="L116" s="112"/>
    </row>
    <row r="117" spans="2:12" s="9" customFormat="1" ht="19.899999999999999" customHeight="1">
      <c r="B117" s="112"/>
      <c r="D117" s="113" t="s">
        <v>3303</v>
      </c>
      <c r="E117" s="114"/>
      <c r="F117" s="114"/>
      <c r="G117" s="114"/>
      <c r="H117" s="114"/>
      <c r="I117" s="114"/>
      <c r="J117" s="115">
        <f>J222</f>
        <v>0</v>
      </c>
      <c r="L117" s="112"/>
    </row>
    <row r="118" spans="2:12" s="9" customFormat="1" ht="19.899999999999999" customHeight="1">
      <c r="B118" s="112"/>
      <c r="D118" s="113" t="s">
        <v>3304</v>
      </c>
      <c r="E118" s="114"/>
      <c r="F118" s="114"/>
      <c r="G118" s="114"/>
      <c r="H118" s="114"/>
      <c r="I118" s="114"/>
      <c r="J118" s="115">
        <f>J228</f>
        <v>0</v>
      </c>
      <c r="L118" s="112"/>
    </row>
    <row r="119" spans="2:12" s="9" customFormat="1" ht="19.899999999999999" customHeight="1">
      <c r="B119" s="112"/>
      <c r="D119" s="113" t="s">
        <v>3305</v>
      </c>
      <c r="E119" s="114"/>
      <c r="F119" s="114"/>
      <c r="G119" s="114"/>
      <c r="H119" s="114"/>
      <c r="I119" s="114"/>
      <c r="J119" s="115">
        <f>J232</f>
        <v>0</v>
      </c>
      <c r="L119" s="112"/>
    </row>
    <row r="120" spans="2:12" s="9" customFormat="1" ht="19.899999999999999" customHeight="1">
      <c r="B120" s="112"/>
      <c r="D120" s="113" t="s">
        <v>3306</v>
      </c>
      <c r="E120" s="114"/>
      <c r="F120" s="114"/>
      <c r="G120" s="114"/>
      <c r="H120" s="114"/>
      <c r="I120" s="114"/>
      <c r="J120" s="115">
        <f>J240</f>
        <v>0</v>
      </c>
      <c r="L120" s="112"/>
    </row>
    <row r="121" spans="2:12" s="9" customFormat="1" ht="19.899999999999999" customHeight="1">
      <c r="B121" s="112"/>
      <c r="D121" s="113" t="s">
        <v>3307</v>
      </c>
      <c r="E121" s="114"/>
      <c r="F121" s="114"/>
      <c r="G121" s="114"/>
      <c r="H121" s="114"/>
      <c r="I121" s="114"/>
      <c r="J121" s="115">
        <f>J242</f>
        <v>0</v>
      </c>
      <c r="L121" s="112"/>
    </row>
    <row r="122" spans="2:12" s="9" customFormat="1" ht="19.899999999999999" customHeight="1">
      <c r="B122" s="112"/>
      <c r="D122" s="113" t="s">
        <v>3308</v>
      </c>
      <c r="E122" s="114"/>
      <c r="F122" s="114"/>
      <c r="G122" s="114"/>
      <c r="H122" s="114"/>
      <c r="I122" s="114"/>
      <c r="J122" s="115">
        <f>J244</f>
        <v>0</v>
      </c>
      <c r="L122" s="112"/>
    </row>
    <row r="123" spans="2:12" s="9" customFormat="1" ht="19.899999999999999" customHeight="1">
      <c r="B123" s="112"/>
      <c r="D123" s="113" t="s">
        <v>3309</v>
      </c>
      <c r="E123" s="114"/>
      <c r="F123" s="114"/>
      <c r="G123" s="114"/>
      <c r="H123" s="114"/>
      <c r="I123" s="114"/>
      <c r="J123" s="115">
        <f>J247</f>
        <v>0</v>
      </c>
      <c r="L123" s="112"/>
    </row>
    <row r="124" spans="2:12" s="9" customFormat="1" ht="19.899999999999999" customHeight="1">
      <c r="B124" s="112"/>
      <c r="D124" s="113" t="s">
        <v>3310</v>
      </c>
      <c r="E124" s="114"/>
      <c r="F124" s="114"/>
      <c r="G124" s="114"/>
      <c r="H124" s="114"/>
      <c r="I124" s="114"/>
      <c r="J124" s="115">
        <f>J249</f>
        <v>0</v>
      </c>
      <c r="L124" s="112"/>
    </row>
    <row r="125" spans="2:12" s="9" customFormat="1" ht="19.899999999999999" customHeight="1">
      <c r="B125" s="112"/>
      <c r="D125" s="113" t="s">
        <v>3311</v>
      </c>
      <c r="E125" s="114"/>
      <c r="F125" s="114"/>
      <c r="G125" s="114"/>
      <c r="H125" s="114"/>
      <c r="I125" s="114"/>
      <c r="J125" s="115">
        <f>J250</f>
        <v>0</v>
      </c>
      <c r="L125" s="112"/>
    </row>
    <row r="126" spans="2:12" s="9" customFormat="1" ht="19.899999999999999" customHeight="1">
      <c r="B126" s="112"/>
      <c r="D126" s="113" t="s">
        <v>3312</v>
      </c>
      <c r="E126" s="114"/>
      <c r="F126" s="114"/>
      <c r="G126" s="114"/>
      <c r="H126" s="114"/>
      <c r="I126" s="114"/>
      <c r="J126" s="115">
        <f>J252</f>
        <v>0</v>
      </c>
      <c r="L126" s="112"/>
    </row>
    <row r="127" spans="2:12" s="9" customFormat="1" ht="19.899999999999999" customHeight="1">
      <c r="B127" s="112"/>
      <c r="D127" s="113" t="s">
        <v>3313</v>
      </c>
      <c r="E127" s="114"/>
      <c r="F127" s="114"/>
      <c r="G127" s="114"/>
      <c r="H127" s="114"/>
      <c r="I127" s="114"/>
      <c r="J127" s="115">
        <f>J253</f>
        <v>0</v>
      </c>
      <c r="L127" s="112"/>
    </row>
    <row r="128" spans="2:12" s="9" customFormat="1" ht="19.899999999999999" customHeight="1">
      <c r="B128" s="112"/>
      <c r="D128" s="113" t="s">
        <v>3314</v>
      </c>
      <c r="E128" s="114"/>
      <c r="F128" s="114"/>
      <c r="G128" s="114"/>
      <c r="H128" s="114"/>
      <c r="I128" s="114"/>
      <c r="J128" s="115">
        <f>J255</f>
        <v>0</v>
      </c>
      <c r="L128" s="112"/>
    </row>
    <row r="129" spans="2:12" s="9" customFormat="1" ht="19.899999999999999" customHeight="1">
      <c r="B129" s="112"/>
      <c r="D129" s="113" t="s">
        <v>3304</v>
      </c>
      <c r="E129" s="114"/>
      <c r="F129" s="114"/>
      <c r="G129" s="114"/>
      <c r="H129" s="114"/>
      <c r="I129" s="114"/>
      <c r="J129" s="115">
        <f>J257</f>
        <v>0</v>
      </c>
      <c r="L129" s="112"/>
    </row>
    <row r="130" spans="2:12" s="8" customFormat="1" ht="24.95" customHeight="1">
      <c r="B130" s="108"/>
      <c r="D130" s="109" t="s">
        <v>3315</v>
      </c>
      <c r="E130" s="110"/>
      <c r="F130" s="110"/>
      <c r="G130" s="110"/>
      <c r="H130" s="110"/>
      <c r="I130" s="110"/>
      <c r="J130" s="111">
        <f>J262</f>
        <v>0</v>
      </c>
      <c r="L130" s="108"/>
    </row>
    <row r="131" spans="2:12" s="8" customFormat="1" ht="24.95" customHeight="1">
      <c r="B131" s="108"/>
      <c r="D131" s="109" t="s">
        <v>3316</v>
      </c>
      <c r="E131" s="110"/>
      <c r="F131" s="110"/>
      <c r="G131" s="110"/>
      <c r="H131" s="110"/>
      <c r="I131" s="110"/>
      <c r="J131" s="111">
        <f>J271</f>
        <v>0</v>
      </c>
      <c r="L131" s="108"/>
    </row>
    <row r="132" spans="2:12" s="9" customFormat="1" ht="19.899999999999999" customHeight="1">
      <c r="B132" s="112"/>
      <c r="D132" s="113" t="s">
        <v>3317</v>
      </c>
      <c r="E132" s="114"/>
      <c r="F132" s="114"/>
      <c r="G132" s="114"/>
      <c r="H132" s="114"/>
      <c r="I132" s="114"/>
      <c r="J132" s="115">
        <f>J273</f>
        <v>0</v>
      </c>
      <c r="L132" s="112"/>
    </row>
    <row r="133" spans="2:12" s="9" customFormat="1" ht="19.899999999999999" customHeight="1">
      <c r="B133" s="112"/>
      <c r="D133" s="113" t="s">
        <v>3318</v>
      </c>
      <c r="E133" s="114"/>
      <c r="F133" s="114"/>
      <c r="G133" s="114"/>
      <c r="H133" s="114"/>
      <c r="I133" s="114"/>
      <c r="J133" s="115">
        <f>J277</f>
        <v>0</v>
      </c>
      <c r="L133" s="112"/>
    </row>
    <row r="134" spans="2:12" s="9" customFormat="1" ht="19.899999999999999" customHeight="1">
      <c r="B134" s="112"/>
      <c r="D134" s="113" t="s">
        <v>3319</v>
      </c>
      <c r="E134" s="114"/>
      <c r="F134" s="114"/>
      <c r="G134" s="114"/>
      <c r="H134" s="114"/>
      <c r="I134" s="114"/>
      <c r="J134" s="115">
        <f>J279</f>
        <v>0</v>
      </c>
      <c r="L134" s="112"/>
    </row>
    <row r="135" spans="2:12" s="9" customFormat="1" ht="19.899999999999999" customHeight="1">
      <c r="B135" s="112"/>
      <c r="D135" s="113" t="s">
        <v>3320</v>
      </c>
      <c r="E135" s="114"/>
      <c r="F135" s="114"/>
      <c r="G135" s="114"/>
      <c r="H135" s="114"/>
      <c r="I135" s="114"/>
      <c r="J135" s="115">
        <f>J281</f>
        <v>0</v>
      </c>
      <c r="L135" s="112"/>
    </row>
    <row r="136" spans="2:12" s="9" customFormat="1" ht="19.899999999999999" customHeight="1">
      <c r="B136" s="112"/>
      <c r="D136" s="113" t="s">
        <v>3321</v>
      </c>
      <c r="E136" s="114"/>
      <c r="F136" s="114"/>
      <c r="G136" s="114"/>
      <c r="H136" s="114"/>
      <c r="I136" s="114"/>
      <c r="J136" s="115">
        <f>J282</f>
        <v>0</v>
      </c>
      <c r="L136" s="112"/>
    </row>
    <row r="137" spans="2:12" s="8" customFormat="1" ht="24.95" customHeight="1">
      <c r="B137" s="108"/>
      <c r="D137" s="109" t="s">
        <v>2570</v>
      </c>
      <c r="E137" s="110"/>
      <c r="F137" s="110"/>
      <c r="G137" s="110"/>
      <c r="H137" s="110"/>
      <c r="I137" s="110"/>
      <c r="J137" s="111">
        <f>J285</f>
        <v>0</v>
      </c>
      <c r="L137" s="108"/>
    </row>
    <row r="138" spans="2:12" s="1" customFormat="1" ht="21.75" customHeight="1">
      <c r="B138" s="32"/>
      <c r="L138" s="32"/>
    </row>
    <row r="139" spans="2:12" s="1" customFormat="1" ht="6.95" customHeight="1">
      <c r="B139" s="44"/>
      <c r="C139" s="45"/>
      <c r="D139" s="45"/>
      <c r="E139" s="45"/>
      <c r="F139" s="45"/>
      <c r="G139" s="45"/>
      <c r="H139" s="45"/>
      <c r="I139" s="45"/>
      <c r="J139" s="45"/>
      <c r="K139" s="45"/>
      <c r="L139" s="32"/>
    </row>
    <row r="143" spans="2:12" s="1" customFormat="1" ht="6.95" customHeight="1">
      <c r="B143" s="46"/>
      <c r="C143" s="47"/>
      <c r="D143" s="47"/>
      <c r="E143" s="47"/>
      <c r="F143" s="47"/>
      <c r="G143" s="47"/>
      <c r="H143" s="47"/>
      <c r="I143" s="47"/>
      <c r="J143" s="47"/>
      <c r="K143" s="47"/>
      <c r="L143" s="32"/>
    </row>
    <row r="144" spans="2:12" s="1" customFormat="1" ht="24.95" customHeight="1">
      <c r="B144" s="32"/>
      <c r="C144" s="21" t="s">
        <v>249</v>
      </c>
      <c r="L144" s="32"/>
    </row>
    <row r="145" spans="2:20" s="1" customFormat="1" ht="6.95" customHeight="1">
      <c r="B145" s="32"/>
      <c r="L145" s="32"/>
    </row>
    <row r="146" spans="2:20" s="1" customFormat="1" ht="12" customHeight="1">
      <c r="B146" s="32"/>
      <c r="C146" s="27" t="s">
        <v>16</v>
      </c>
      <c r="L146" s="32"/>
    </row>
    <row r="147" spans="2:20" s="1" customFormat="1" ht="16.5" customHeight="1">
      <c r="B147" s="32"/>
      <c r="E147" s="248" t="str">
        <f>E7</f>
        <v>Transformace domova Černovice – Lidmaň V. – Černovice</v>
      </c>
      <c r="F147" s="249"/>
      <c r="G147" s="249"/>
      <c r="H147" s="249"/>
      <c r="L147" s="32"/>
    </row>
    <row r="148" spans="2:20" ht="12" customHeight="1">
      <c r="B148" s="20"/>
      <c r="C148" s="27" t="s">
        <v>213</v>
      </c>
      <c r="L148" s="20"/>
    </row>
    <row r="149" spans="2:20" ht="16.5" customHeight="1">
      <c r="B149" s="20"/>
      <c r="E149" s="248" t="s">
        <v>3089</v>
      </c>
      <c r="F149" s="208"/>
      <c r="G149" s="208"/>
      <c r="H149" s="208"/>
      <c r="L149" s="20"/>
    </row>
    <row r="150" spans="2:20" ht="12" customHeight="1">
      <c r="B150" s="20"/>
      <c r="C150" s="27" t="s">
        <v>215</v>
      </c>
      <c r="L150" s="20"/>
    </row>
    <row r="151" spans="2:20" s="1" customFormat="1" ht="16.5" customHeight="1">
      <c r="B151" s="32"/>
      <c r="E151" s="243" t="s">
        <v>1908</v>
      </c>
      <c r="F151" s="250"/>
      <c r="G151" s="250"/>
      <c r="H151" s="250"/>
      <c r="L151" s="32"/>
    </row>
    <row r="152" spans="2:20" s="1" customFormat="1" ht="12" customHeight="1">
      <c r="B152" s="32"/>
      <c r="C152" s="27" t="s">
        <v>1909</v>
      </c>
      <c r="L152" s="32"/>
    </row>
    <row r="153" spans="2:20" s="1" customFormat="1" ht="16.5" customHeight="1">
      <c r="B153" s="32"/>
      <c r="E153" s="230" t="str">
        <f>E13</f>
        <v>SO 02.D.1.2.D - SILNOPROUDÁ ELEKTROINSTALACE</v>
      </c>
      <c r="F153" s="250"/>
      <c r="G153" s="250"/>
      <c r="H153" s="250"/>
      <c r="L153" s="32"/>
    </row>
    <row r="154" spans="2:20" s="1" customFormat="1" ht="6.95" customHeight="1">
      <c r="B154" s="32"/>
      <c r="L154" s="32"/>
    </row>
    <row r="155" spans="2:20" s="1" customFormat="1" ht="12" customHeight="1">
      <c r="B155" s="32"/>
      <c r="C155" s="27" t="s">
        <v>20</v>
      </c>
      <c r="F155" s="25" t="str">
        <f>F16</f>
        <v xml:space="preserve"> </v>
      </c>
      <c r="I155" s="27" t="s">
        <v>22</v>
      </c>
      <c r="J155" s="52" t="str">
        <f>IF(J16="","",J16)</f>
        <v>10. 12. 2025</v>
      </c>
      <c r="L155" s="32"/>
    </row>
    <row r="156" spans="2:20" s="1" customFormat="1" ht="6.95" customHeight="1">
      <c r="B156" s="32"/>
      <c r="L156" s="32"/>
    </row>
    <row r="157" spans="2:20" s="1" customFormat="1" ht="25.7" customHeight="1">
      <c r="B157" s="32"/>
      <c r="C157" s="27" t="s">
        <v>24</v>
      </c>
      <c r="F157" s="25" t="str">
        <f>E19</f>
        <v>Kraj Vysočina</v>
      </c>
      <c r="I157" s="27" t="s">
        <v>30</v>
      </c>
      <c r="J157" s="30" t="str">
        <f>E25</f>
        <v>ARPIK OSTRAVA s.r.o.</v>
      </c>
      <c r="L157" s="32"/>
    </row>
    <row r="158" spans="2:20" s="1" customFormat="1" ht="15.2" customHeight="1">
      <c r="B158" s="32"/>
      <c r="C158" s="27" t="s">
        <v>28</v>
      </c>
      <c r="F158" s="25" t="str">
        <f>IF(E22="","",E22)</f>
        <v>Vyplň údaj</v>
      </c>
      <c r="I158" s="27" t="s">
        <v>33</v>
      </c>
      <c r="J158" s="30" t="str">
        <f>E28</f>
        <v xml:space="preserve"> </v>
      </c>
      <c r="L158" s="32"/>
    </row>
    <row r="159" spans="2:20" s="1" customFormat="1" ht="10.35" customHeight="1">
      <c r="B159" s="32"/>
      <c r="L159" s="32"/>
    </row>
    <row r="160" spans="2:20" s="10" customFormat="1" ht="29.25" customHeight="1">
      <c r="B160" s="116"/>
      <c r="C160" s="117" t="s">
        <v>250</v>
      </c>
      <c r="D160" s="118" t="s">
        <v>61</v>
      </c>
      <c r="E160" s="118" t="s">
        <v>57</v>
      </c>
      <c r="F160" s="118" t="s">
        <v>58</v>
      </c>
      <c r="G160" s="118" t="s">
        <v>251</v>
      </c>
      <c r="H160" s="118" t="s">
        <v>252</v>
      </c>
      <c r="I160" s="118" t="s">
        <v>253</v>
      </c>
      <c r="J160" s="118" t="s">
        <v>219</v>
      </c>
      <c r="K160" s="119" t="s">
        <v>254</v>
      </c>
      <c r="L160" s="116"/>
      <c r="M160" s="59" t="s">
        <v>1</v>
      </c>
      <c r="N160" s="60" t="s">
        <v>40</v>
      </c>
      <c r="O160" s="60" t="s">
        <v>255</v>
      </c>
      <c r="P160" s="60" t="s">
        <v>256</v>
      </c>
      <c r="Q160" s="60" t="s">
        <v>257</v>
      </c>
      <c r="R160" s="60" t="s">
        <v>258</v>
      </c>
      <c r="S160" s="60" t="s">
        <v>259</v>
      </c>
      <c r="T160" s="61" t="s">
        <v>260</v>
      </c>
    </row>
    <row r="161" spans="2:65" s="1" customFormat="1" ht="22.9" customHeight="1">
      <c r="B161" s="32"/>
      <c r="C161" s="64" t="s">
        <v>261</v>
      </c>
      <c r="J161" s="120">
        <f>BK161</f>
        <v>0</v>
      </c>
      <c r="L161" s="32"/>
      <c r="M161" s="62"/>
      <c r="N161" s="53"/>
      <c r="O161" s="53"/>
      <c r="P161" s="121">
        <f>P162+P165+P166+P262+P271+P285</f>
        <v>0</v>
      </c>
      <c r="Q161" s="53"/>
      <c r="R161" s="121">
        <f>R162+R165+R166+R262+R271+R285</f>
        <v>0</v>
      </c>
      <c r="S161" s="53"/>
      <c r="T161" s="122">
        <f>T162+T165+T166+T262+T271+T285</f>
        <v>0</v>
      </c>
      <c r="AT161" s="17" t="s">
        <v>75</v>
      </c>
      <c r="AU161" s="17" t="s">
        <v>221</v>
      </c>
      <c r="BK161" s="123">
        <f>BK162+BK165+BK166+BK262+BK271+BK285</f>
        <v>0</v>
      </c>
    </row>
    <row r="162" spans="2:65" s="11" customFormat="1" ht="25.9" customHeight="1">
      <c r="B162" s="124"/>
      <c r="D162" s="125" t="s">
        <v>75</v>
      </c>
      <c r="E162" s="126" t="s">
        <v>2571</v>
      </c>
      <c r="F162" s="126" t="s">
        <v>2846</v>
      </c>
      <c r="I162" s="127"/>
      <c r="J162" s="128">
        <f>BK162</f>
        <v>0</v>
      </c>
      <c r="L162" s="124"/>
      <c r="M162" s="129"/>
      <c r="P162" s="130">
        <f>SUM(P163:P164)</f>
        <v>0</v>
      </c>
      <c r="R162" s="130">
        <f>SUM(R163:R164)</f>
        <v>0</v>
      </c>
      <c r="T162" s="131">
        <f>SUM(T163:T164)</f>
        <v>0</v>
      </c>
      <c r="AR162" s="125" t="s">
        <v>83</v>
      </c>
      <c r="AT162" s="132" t="s">
        <v>75</v>
      </c>
      <c r="AU162" s="132" t="s">
        <v>76</v>
      </c>
      <c r="AY162" s="125" t="s">
        <v>264</v>
      </c>
      <c r="BK162" s="133">
        <f>SUM(BK163:BK164)</f>
        <v>0</v>
      </c>
    </row>
    <row r="163" spans="2:65" s="1" customFormat="1" ht="16.5" customHeight="1">
      <c r="B163" s="136"/>
      <c r="C163" s="137" t="s">
        <v>83</v>
      </c>
      <c r="D163" s="137" t="s">
        <v>266</v>
      </c>
      <c r="E163" s="138" t="s">
        <v>83</v>
      </c>
      <c r="F163" s="139" t="s">
        <v>2847</v>
      </c>
      <c r="G163" s="140" t="s">
        <v>1468</v>
      </c>
      <c r="H163" s="141">
        <v>1</v>
      </c>
      <c r="I163" s="142"/>
      <c r="J163" s="143">
        <f>ROUND(I163*H163,2)</f>
        <v>0</v>
      </c>
      <c r="K163" s="139" t="s">
        <v>1</v>
      </c>
      <c r="L163" s="32"/>
      <c r="M163" s="144" t="s">
        <v>1</v>
      </c>
      <c r="N163" s="145" t="s">
        <v>42</v>
      </c>
      <c r="P163" s="146">
        <f>O163*H163</f>
        <v>0</v>
      </c>
      <c r="Q163" s="146">
        <v>0</v>
      </c>
      <c r="R163" s="146">
        <f>Q163*H163</f>
        <v>0</v>
      </c>
      <c r="S163" s="146">
        <v>0</v>
      </c>
      <c r="T163" s="147">
        <f>S163*H163</f>
        <v>0</v>
      </c>
      <c r="AR163" s="148" t="s">
        <v>271</v>
      </c>
      <c r="AT163" s="148" t="s">
        <v>266</v>
      </c>
      <c r="AU163" s="148" t="s">
        <v>83</v>
      </c>
      <c r="AY163" s="17" t="s">
        <v>264</v>
      </c>
      <c r="BE163" s="149">
        <f>IF(N163="základní",J163,0)</f>
        <v>0</v>
      </c>
      <c r="BF163" s="149">
        <f>IF(N163="snížená",J163,0)</f>
        <v>0</v>
      </c>
      <c r="BG163" s="149">
        <f>IF(N163="zákl. přenesená",J163,0)</f>
        <v>0</v>
      </c>
      <c r="BH163" s="149">
        <f>IF(N163="sníž. přenesená",J163,0)</f>
        <v>0</v>
      </c>
      <c r="BI163" s="149">
        <f>IF(N163="nulová",J163,0)</f>
        <v>0</v>
      </c>
      <c r="BJ163" s="17" t="s">
        <v>89</v>
      </c>
      <c r="BK163" s="149">
        <f>ROUND(I163*H163,2)</f>
        <v>0</v>
      </c>
      <c r="BL163" s="17" t="s">
        <v>271</v>
      </c>
      <c r="BM163" s="148" t="s">
        <v>89</v>
      </c>
    </row>
    <row r="164" spans="2:65" s="1" customFormat="1" ht="16.5" customHeight="1">
      <c r="B164" s="136"/>
      <c r="C164" s="137" t="s">
        <v>89</v>
      </c>
      <c r="D164" s="137" t="s">
        <v>266</v>
      </c>
      <c r="E164" s="138" t="s">
        <v>89</v>
      </c>
      <c r="F164" s="139" t="s">
        <v>2848</v>
      </c>
      <c r="G164" s="140" t="s">
        <v>269</v>
      </c>
      <c r="H164" s="141">
        <v>20</v>
      </c>
      <c r="I164" s="142"/>
      <c r="J164" s="143">
        <f>ROUND(I164*H164,2)</f>
        <v>0</v>
      </c>
      <c r="K164" s="139" t="s">
        <v>1</v>
      </c>
      <c r="L164" s="32"/>
      <c r="M164" s="144" t="s">
        <v>1</v>
      </c>
      <c r="N164" s="145" t="s">
        <v>42</v>
      </c>
      <c r="P164" s="146">
        <f>O164*H164</f>
        <v>0</v>
      </c>
      <c r="Q164" s="146">
        <v>0</v>
      </c>
      <c r="R164" s="146">
        <f>Q164*H164</f>
        <v>0</v>
      </c>
      <c r="S164" s="146">
        <v>0</v>
      </c>
      <c r="T164" s="147">
        <f>S164*H164</f>
        <v>0</v>
      </c>
      <c r="AR164" s="148" t="s">
        <v>271</v>
      </c>
      <c r="AT164" s="148" t="s">
        <v>266</v>
      </c>
      <c r="AU164" s="148" t="s">
        <v>83</v>
      </c>
      <c r="AY164" s="17" t="s">
        <v>264</v>
      </c>
      <c r="BE164" s="149">
        <f>IF(N164="základní",J164,0)</f>
        <v>0</v>
      </c>
      <c r="BF164" s="149">
        <f>IF(N164="snížená",J164,0)</f>
        <v>0</v>
      </c>
      <c r="BG164" s="149">
        <f>IF(N164="zákl. přenesená",J164,0)</f>
        <v>0</v>
      </c>
      <c r="BH164" s="149">
        <f>IF(N164="sníž. přenesená",J164,0)</f>
        <v>0</v>
      </c>
      <c r="BI164" s="149">
        <f>IF(N164="nulová",J164,0)</f>
        <v>0</v>
      </c>
      <c r="BJ164" s="17" t="s">
        <v>89</v>
      </c>
      <c r="BK164" s="149">
        <f>ROUND(I164*H164,2)</f>
        <v>0</v>
      </c>
      <c r="BL164" s="17" t="s">
        <v>271</v>
      </c>
      <c r="BM164" s="148" t="s">
        <v>271</v>
      </c>
    </row>
    <row r="165" spans="2:65" s="11" customFormat="1" ht="25.9" customHeight="1">
      <c r="B165" s="124"/>
      <c r="D165" s="125" t="s">
        <v>75</v>
      </c>
      <c r="E165" s="126" t="s">
        <v>2573</v>
      </c>
      <c r="F165" s="126" t="s">
        <v>3322</v>
      </c>
      <c r="I165" s="127"/>
      <c r="J165" s="128">
        <f>BK165</f>
        <v>0</v>
      </c>
      <c r="L165" s="124"/>
      <c r="M165" s="129"/>
      <c r="P165" s="130">
        <v>0</v>
      </c>
      <c r="R165" s="130">
        <v>0</v>
      </c>
      <c r="T165" s="131">
        <v>0</v>
      </c>
      <c r="AR165" s="125" t="s">
        <v>83</v>
      </c>
      <c r="AT165" s="132" t="s">
        <v>75</v>
      </c>
      <c r="AU165" s="132" t="s">
        <v>76</v>
      </c>
      <c r="AY165" s="125" t="s">
        <v>264</v>
      </c>
      <c r="BK165" s="133">
        <v>0</v>
      </c>
    </row>
    <row r="166" spans="2:65" s="11" customFormat="1" ht="25.9" customHeight="1">
      <c r="B166" s="124"/>
      <c r="D166" s="125" t="s">
        <v>75</v>
      </c>
      <c r="E166" s="126" t="s">
        <v>2586</v>
      </c>
      <c r="F166" s="126" t="s">
        <v>2849</v>
      </c>
      <c r="I166" s="127"/>
      <c r="J166" s="128">
        <f>BK166</f>
        <v>0</v>
      </c>
      <c r="L166" s="124"/>
      <c r="M166" s="129"/>
      <c r="P166" s="130">
        <f>P167+P169+P172+P174+P176+P181+P184+P186+P188+P211+P215+P218+P220+P222+P228+P232+P240+P242+P244+P247+P249+P250+P252+P253+P255+P257</f>
        <v>0</v>
      </c>
      <c r="R166" s="130">
        <f>R167+R169+R172+R174+R176+R181+R184+R186+R188+R211+R215+R218+R220+R222+R228+R232+R240+R242+R244+R247+R249+R250+R252+R253+R255+R257</f>
        <v>0</v>
      </c>
      <c r="T166" s="131">
        <f>T167+T169+T172+T174+T176+T181+T184+T186+T188+T211+T215+T218+T220+T222+T228+T232+T240+T242+T244+T247+T249+T250+T252+T253+T255+T257</f>
        <v>0</v>
      </c>
      <c r="AR166" s="125" t="s">
        <v>83</v>
      </c>
      <c r="AT166" s="132" t="s">
        <v>75</v>
      </c>
      <c r="AU166" s="132" t="s">
        <v>76</v>
      </c>
      <c r="AY166" s="125" t="s">
        <v>264</v>
      </c>
      <c r="BK166" s="133">
        <f>BK167+BK169+BK172+BK174+BK176+BK181+BK184+BK186+BK188+BK211+BK215+BK218+BK220+BK222+BK228+BK232+BK240+BK242+BK244+BK247+BK249+BK250+BK252+BK253+BK255+BK257</f>
        <v>0</v>
      </c>
    </row>
    <row r="167" spans="2:65" s="11" customFormat="1" ht="22.9" customHeight="1">
      <c r="B167" s="124"/>
      <c r="D167" s="125" t="s">
        <v>75</v>
      </c>
      <c r="E167" s="134" t="s">
        <v>2590</v>
      </c>
      <c r="F167" s="134" t="s">
        <v>2850</v>
      </c>
      <c r="I167" s="127"/>
      <c r="J167" s="135">
        <f>BK167</f>
        <v>0</v>
      </c>
      <c r="L167" s="124"/>
      <c r="M167" s="129"/>
      <c r="P167" s="130">
        <f>P168</f>
        <v>0</v>
      </c>
      <c r="R167" s="130">
        <f>R168</f>
        <v>0</v>
      </c>
      <c r="T167" s="131">
        <f>T168</f>
        <v>0</v>
      </c>
      <c r="AR167" s="125" t="s">
        <v>83</v>
      </c>
      <c r="AT167" s="132" t="s">
        <v>75</v>
      </c>
      <c r="AU167" s="132" t="s">
        <v>83</v>
      </c>
      <c r="AY167" s="125" t="s">
        <v>264</v>
      </c>
      <c r="BK167" s="133">
        <f>BK168</f>
        <v>0</v>
      </c>
    </row>
    <row r="168" spans="2:65" s="1" customFormat="1" ht="16.5" customHeight="1">
      <c r="B168" s="136"/>
      <c r="C168" s="137" t="s">
        <v>96</v>
      </c>
      <c r="D168" s="137" t="s">
        <v>266</v>
      </c>
      <c r="E168" s="138" t="s">
        <v>96</v>
      </c>
      <c r="F168" s="139" t="s">
        <v>2851</v>
      </c>
      <c r="G168" s="140" t="s">
        <v>428</v>
      </c>
      <c r="H168" s="141">
        <v>105</v>
      </c>
      <c r="I168" s="142"/>
      <c r="J168" s="143">
        <f>ROUND(I168*H168,2)</f>
        <v>0</v>
      </c>
      <c r="K168" s="139" t="s">
        <v>1</v>
      </c>
      <c r="L168" s="32"/>
      <c r="M168" s="144" t="s">
        <v>1</v>
      </c>
      <c r="N168" s="145" t="s">
        <v>42</v>
      </c>
      <c r="P168" s="146">
        <f>O168*H168</f>
        <v>0</v>
      </c>
      <c r="Q168" s="146">
        <v>0</v>
      </c>
      <c r="R168" s="146">
        <f>Q168*H168</f>
        <v>0</v>
      </c>
      <c r="S168" s="146">
        <v>0</v>
      </c>
      <c r="T168" s="147">
        <f>S168*H168</f>
        <v>0</v>
      </c>
      <c r="AR168" s="148" t="s">
        <v>271</v>
      </c>
      <c r="AT168" s="148" t="s">
        <v>266</v>
      </c>
      <c r="AU168" s="148" t="s">
        <v>89</v>
      </c>
      <c r="AY168" s="17" t="s">
        <v>264</v>
      </c>
      <c r="BE168" s="149">
        <f>IF(N168="základní",J168,0)</f>
        <v>0</v>
      </c>
      <c r="BF168" s="149">
        <f>IF(N168="snížená",J168,0)</f>
        <v>0</v>
      </c>
      <c r="BG168" s="149">
        <f>IF(N168="zákl. přenesená",J168,0)</f>
        <v>0</v>
      </c>
      <c r="BH168" s="149">
        <f>IF(N168="sníž. přenesená",J168,0)</f>
        <v>0</v>
      </c>
      <c r="BI168" s="149">
        <f>IF(N168="nulová",J168,0)</f>
        <v>0</v>
      </c>
      <c r="BJ168" s="17" t="s">
        <v>89</v>
      </c>
      <c r="BK168" s="149">
        <f>ROUND(I168*H168,2)</f>
        <v>0</v>
      </c>
      <c r="BL168" s="17" t="s">
        <v>271</v>
      </c>
      <c r="BM168" s="148" t="s">
        <v>303</v>
      </c>
    </row>
    <row r="169" spans="2:65" s="11" customFormat="1" ht="22.9" customHeight="1">
      <c r="B169" s="124"/>
      <c r="D169" s="125" t="s">
        <v>75</v>
      </c>
      <c r="E169" s="134" t="s">
        <v>2594</v>
      </c>
      <c r="F169" s="134" t="s">
        <v>2852</v>
      </c>
      <c r="I169" s="127"/>
      <c r="J169" s="135">
        <f>BK169</f>
        <v>0</v>
      </c>
      <c r="L169" s="124"/>
      <c r="M169" s="129"/>
      <c r="P169" s="130">
        <f>SUM(P170:P171)</f>
        <v>0</v>
      </c>
      <c r="R169" s="130">
        <f>SUM(R170:R171)</f>
        <v>0</v>
      </c>
      <c r="T169" s="131">
        <f>SUM(T170:T171)</f>
        <v>0</v>
      </c>
      <c r="AR169" s="125" t="s">
        <v>83</v>
      </c>
      <c r="AT169" s="132" t="s">
        <v>75</v>
      </c>
      <c r="AU169" s="132" t="s">
        <v>83</v>
      </c>
      <c r="AY169" s="125" t="s">
        <v>264</v>
      </c>
      <c r="BK169" s="133">
        <f>SUM(BK170:BK171)</f>
        <v>0</v>
      </c>
    </row>
    <row r="170" spans="2:65" s="1" customFormat="1" ht="16.5" customHeight="1">
      <c r="B170" s="136"/>
      <c r="C170" s="137" t="s">
        <v>271</v>
      </c>
      <c r="D170" s="137" t="s">
        <v>266</v>
      </c>
      <c r="E170" s="138" t="s">
        <v>271</v>
      </c>
      <c r="F170" s="139" t="s">
        <v>2853</v>
      </c>
      <c r="G170" s="140" t="s">
        <v>428</v>
      </c>
      <c r="H170" s="141">
        <v>30</v>
      </c>
      <c r="I170" s="142"/>
      <c r="J170" s="143">
        <f>ROUND(I170*H170,2)</f>
        <v>0</v>
      </c>
      <c r="K170" s="139" t="s">
        <v>1</v>
      </c>
      <c r="L170" s="32"/>
      <c r="M170" s="144" t="s">
        <v>1</v>
      </c>
      <c r="N170" s="145" t="s">
        <v>42</v>
      </c>
      <c r="P170" s="146">
        <f>O170*H170</f>
        <v>0</v>
      </c>
      <c r="Q170" s="146">
        <v>0</v>
      </c>
      <c r="R170" s="146">
        <f>Q170*H170</f>
        <v>0</v>
      </c>
      <c r="S170" s="146">
        <v>0</v>
      </c>
      <c r="T170" s="147">
        <f>S170*H170</f>
        <v>0</v>
      </c>
      <c r="AR170" s="148" t="s">
        <v>271</v>
      </c>
      <c r="AT170" s="148" t="s">
        <v>266</v>
      </c>
      <c r="AU170" s="148" t="s">
        <v>89</v>
      </c>
      <c r="AY170" s="17" t="s">
        <v>264</v>
      </c>
      <c r="BE170" s="149">
        <f>IF(N170="základní",J170,0)</f>
        <v>0</v>
      </c>
      <c r="BF170" s="149">
        <f>IF(N170="snížená",J170,0)</f>
        <v>0</v>
      </c>
      <c r="BG170" s="149">
        <f>IF(N170="zákl. přenesená",J170,0)</f>
        <v>0</v>
      </c>
      <c r="BH170" s="149">
        <f>IF(N170="sníž. přenesená",J170,0)</f>
        <v>0</v>
      </c>
      <c r="BI170" s="149">
        <f>IF(N170="nulová",J170,0)</f>
        <v>0</v>
      </c>
      <c r="BJ170" s="17" t="s">
        <v>89</v>
      </c>
      <c r="BK170" s="149">
        <f>ROUND(I170*H170,2)</f>
        <v>0</v>
      </c>
      <c r="BL170" s="17" t="s">
        <v>271</v>
      </c>
      <c r="BM170" s="148" t="s">
        <v>314</v>
      </c>
    </row>
    <row r="171" spans="2:65" s="1" customFormat="1" ht="16.5" customHeight="1">
      <c r="B171" s="136"/>
      <c r="C171" s="137" t="s">
        <v>297</v>
      </c>
      <c r="D171" s="137" t="s">
        <v>266</v>
      </c>
      <c r="E171" s="138" t="s">
        <v>297</v>
      </c>
      <c r="F171" s="139" t="s">
        <v>2854</v>
      </c>
      <c r="G171" s="140" t="s">
        <v>428</v>
      </c>
      <c r="H171" s="141">
        <v>125</v>
      </c>
      <c r="I171" s="142"/>
      <c r="J171" s="143">
        <f>ROUND(I171*H171,2)</f>
        <v>0</v>
      </c>
      <c r="K171" s="139" t="s">
        <v>1</v>
      </c>
      <c r="L171" s="32"/>
      <c r="M171" s="144" t="s">
        <v>1</v>
      </c>
      <c r="N171" s="145" t="s">
        <v>42</v>
      </c>
      <c r="P171" s="146">
        <f>O171*H171</f>
        <v>0</v>
      </c>
      <c r="Q171" s="146">
        <v>0</v>
      </c>
      <c r="R171" s="146">
        <f>Q171*H171</f>
        <v>0</v>
      </c>
      <c r="S171" s="146">
        <v>0</v>
      </c>
      <c r="T171" s="147">
        <f>S171*H171</f>
        <v>0</v>
      </c>
      <c r="AR171" s="148" t="s">
        <v>271</v>
      </c>
      <c r="AT171" s="148" t="s">
        <v>266</v>
      </c>
      <c r="AU171" s="148" t="s">
        <v>89</v>
      </c>
      <c r="AY171" s="17" t="s">
        <v>264</v>
      </c>
      <c r="BE171" s="149">
        <f>IF(N171="základní",J171,0)</f>
        <v>0</v>
      </c>
      <c r="BF171" s="149">
        <f>IF(N171="snížená",J171,0)</f>
        <v>0</v>
      </c>
      <c r="BG171" s="149">
        <f>IF(N171="zákl. přenesená",J171,0)</f>
        <v>0</v>
      </c>
      <c r="BH171" s="149">
        <f>IF(N171="sníž. přenesená",J171,0)</f>
        <v>0</v>
      </c>
      <c r="BI171" s="149">
        <f>IF(N171="nulová",J171,0)</f>
        <v>0</v>
      </c>
      <c r="BJ171" s="17" t="s">
        <v>89</v>
      </c>
      <c r="BK171" s="149">
        <f>ROUND(I171*H171,2)</f>
        <v>0</v>
      </c>
      <c r="BL171" s="17" t="s">
        <v>271</v>
      </c>
      <c r="BM171" s="148" t="s">
        <v>328</v>
      </c>
    </row>
    <row r="172" spans="2:65" s="11" customFormat="1" ht="22.9" customHeight="1">
      <c r="B172" s="124"/>
      <c r="D172" s="125" t="s">
        <v>75</v>
      </c>
      <c r="E172" s="134" t="s">
        <v>2600</v>
      </c>
      <c r="F172" s="134" t="s">
        <v>2855</v>
      </c>
      <c r="I172" s="127"/>
      <c r="J172" s="135">
        <f>BK172</f>
        <v>0</v>
      </c>
      <c r="L172" s="124"/>
      <c r="M172" s="129"/>
      <c r="P172" s="130">
        <f>P173</f>
        <v>0</v>
      </c>
      <c r="R172" s="130">
        <f>R173</f>
        <v>0</v>
      </c>
      <c r="T172" s="131">
        <f>T173</f>
        <v>0</v>
      </c>
      <c r="AR172" s="125" t="s">
        <v>83</v>
      </c>
      <c r="AT172" s="132" t="s">
        <v>75</v>
      </c>
      <c r="AU172" s="132" t="s">
        <v>83</v>
      </c>
      <c r="AY172" s="125" t="s">
        <v>264</v>
      </c>
      <c r="BK172" s="133">
        <f>BK173</f>
        <v>0</v>
      </c>
    </row>
    <row r="173" spans="2:65" s="1" customFormat="1" ht="16.5" customHeight="1">
      <c r="B173" s="136"/>
      <c r="C173" s="137" t="s">
        <v>303</v>
      </c>
      <c r="D173" s="137" t="s">
        <v>266</v>
      </c>
      <c r="E173" s="138" t="s">
        <v>303</v>
      </c>
      <c r="F173" s="139" t="s">
        <v>2856</v>
      </c>
      <c r="G173" s="140" t="s">
        <v>1468</v>
      </c>
      <c r="H173" s="141">
        <v>40</v>
      </c>
      <c r="I173" s="142"/>
      <c r="J173" s="143">
        <f>ROUND(I173*H173,2)</f>
        <v>0</v>
      </c>
      <c r="K173" s="139" t="s">
        <v>1</v>
      </c>
      <c r="L173" s="32"/>
      <c r="M173" s="144" t="s">
        <v>1</v>
      </c>
      <c r="N173" s="145" t="s">
        <v>42</v>
      </c>
      <c r="P173" s="146">
        <f>O173*H173</f>
        <v>0</v>
      </c>
      <c r="Q173" s="146">
        <v>0</v>
      </c>
      <c r="R173" s="146">
        <f>Q173*H173</f>
        <v>0</v>
      </c>
      <c r="S173" s="146">
        <v>0</v>
      </c>
      <c r="T173" s="147">
        <f>S173*H173</f>
        <v>0</v>
      </c>
      <c r="AR173" s="148" t="s">
        <v>271</v>
      </c>
      <c r="AT173" s="148" t="s">
        <v>266</v>
      </c>
      <c r="AU173" s="148" t="s">
        <v>89</v>
      </c>
      <c r="AY173" s="17" t="s">
        <v>264</v>
      </c>
      <c r="BE173" s="149">
        <f>IF(N173="základní",J173,0)</f>
        <v>0</v>
      </c>
      <c r="BF173" s="149">
        <f>IF(N173="snížená",J173,0)</f>
        <v>0</v>
      </c>
      <c r="BG173" s="149">
        <f>IF(N173="zákl. přenesená",J173,0)</f>
        <v>0</v>
      </c>
      <c r="BH173" s="149">
        <f>IF(N173="sníž. přenesená",J173,0)</f>
        <v>0</v>
      </c>
      <c r="BI173" s="149">
        <f>IF(N173="nulová",J173,0)</f>
        <v>0</v>
      </c>
      <c r="BJ173" s="17" t="s">
        <v>89</v>
      </c>
      <c r="BK173" s="149">
        <f>ROUND(I173*H173,2)</f>
        <v>0</v>
      </c>
      <c r="BL173" s="17" t="s">
        <v>271</v>
      </c>
      <c r="BM173" s="148" t="s">
        <v>8</v>
      </c>
    </row>
    <row r="174" spans="2:65" s="11" customFormat="1" ht="22.9" customHeight="1">
      <c r="B174" s="124"/>
      <c r="D174" s="125" t="s">
        <v>75</v>
      </c>
      <c r="E174" s="134" t="s">
        <v>2600</v>
      </c>
      <c r="F174" s="134" t="s">
        <v>2855</v>
      </c>
      <c r="I174" s="127"/>
      <c r="J174" s="135">
        <f>BK174</f>
        <v>0</v>
      </c>
      <c r="L174" s="124"/>
      <c r="M174" s="129"/>
      <c r="P174" s="130">
        <f>P175</f>
        <v>0</v>
      </c>
      <c r="R174" s="130">
        <f>R175</f>
        <v>0</v>
      </c>
      <c r="T174" s="131">
        <f>T175</f>
        <v>0</v>
      </c>
      <c r="AR174" s="125" t="s">
        <v>83</v>
      </c>
      <c r="AT174" s="132" t="s">
        <v>75</v>
      </c>
      <c r="AU174" s="132" t="s">
        <v>83</v>
      </c>
      <c r="AY174" s="125" t="s">
        <v>264</v>
      </c>
      <c r="BK174" s="133">
        <f>BK175</f>
        <v>0</v>
      </c>
    </row>
    <row r="175" spans="2:65" s="1" customFormat="1" ht="16.5" customHeight="1">
      <c r="B175" s="136"/>
      <c r="C175" s="137" t="s">
        <v>309</v>
      </c>
      <c r="D175" s="137" t="s">
        <v>266</v>
      </c>
      <c r="E175" s="138" t="s">
        <v>309</v>
      </c>
      <c r="F175" s="139" t="s">
        <v>2857</v>
      </c>
      <c r="G175" s="140" t="s">
        <v>1468</v>
      </c>
      <c r="H175" s="141">
        <v>40</v>
      </c>
      <c r="I175" s="142"/>
      <c r="J175" s="143">
        <f>ROUND(I175*H175,2)</f>
        <v>0</v>
      </c>
      <c r="K175" s="139" t="s">
        <v>1</v>
      </c>
      <c r="L175" s="32"/>
      <c r="M175" s="144" t="s">
        <v>1</v>
      </c>
      <c r="N175" s="145" t="s">
        <v>42</v>
      </c>
      <c r="P175" s="146">
        <f>O175*H175</f>
        <v>0</v>
      </c>
      <c r="Q175" s="146">
        <v>0</v>
      </c>
      <c r="R175" s="146">
        <f>Q175*H175</f>
        <v>0</v>
      </c>
      <c r="S175" s="146">
        <v>0</v>
      </c>
      <c r="T175" s="147">
        <f>S175*H175</f>
        <v>0</v>
      </c>
      <c r="AR175" s="148" t="s">
        <v>271</v>
      </c>
      <c r="AT175" s="148" t="s">
        <v>266</v>
      </c>
      <c r="AU175" s="148" t="s">
        <v>89</v>
      </c>
      <c r="AY175" s="17" t="s">
        <v>264</v>
      </c>
      <c r="BE175" s="149">
        <f>IF(N175="základní",J175,0)</f>
        <v>0</v>
      </c>
      <c r="BF175" s="149">
        <f>IF(N175="snížená",J175,0)</f>
        <v>0</v>
      </c>
      <c r="BG175" s="149">
        <f>IF(N175="zákl. přenesená",J175,0)</f>
        <v>0</v>
      </c>
      <c r="BH175" s="149">
        <f>IF(N175="sníž. přenesená",J175,0)</f>
        <v>0</v>
      </c>
      <c r="BI175" s="149">
        <f>IF(N175="nulová",J175,0)</f>
        <v>0</v>
      </c>
      <c r="BJ175" s="17" t="s">
        <v>89</v>
      </c>
      <c r="BK175" s="149">
        <f>ROUND(I175*H175,2)</f>
        <v>0</v>
      </c>
      <c r="BL175" s="17" t="s">
        <v>271</v>
      </c>
      <c r="BM175" s="148" t="s">
        <v>354</v>
      </c>
    </row>
    <row r="176" spans="2:65" s="11" customFormat="1" ht="22.9" customHeight="1">
      <c r="B176" s="124"/>
      <c r="D176" s="125" t="s">
        <v>75</v>
      </c>
      <c r="E176" s="134" t="s">
        <v>2604</v>
      </c>
      <c r="F176" s="134" t="s">
        <v>2858</v>
      </c>
      <c r="I176" s="127"/>
      <c r="J176" s="135">
        <f>BK176</f>
        <v>0</v>
      </c>
      <c r="L176" s="124"/>
      <c r="M176" s="129"/>
      <c r="P176" s="130">
        <f>SUM(P177:P180)</f>
        <v>0</v>
      </c>
      <c r="R176" s="130">
        <f>SUM(R177:R180)</f>
        <v>0</v>
      </c>
      <c r="T176" s="131">
        <f>SUM(T177:T180)</f>
        <v>0</v>
      </c>
      <c r="AR176" s="125" t="s">
        <v>83</v>
      </c>
      <c r="AT176" s="132" t="s">
        <v>75</v>
      </c>
      <c r="AU176" s="132" t="s">
        <v>83</v>
      </c>
      <c r="AY176" s="125" t="s">
        <v>264</v>
      </c>
      <c r="BK176" s="133">
        <f>SUM(BK177:BK180)</f>
        <v>0</v>
      </c>
    </row>
    <row r="177" spans="2:65" s="1" customFormat="1" ht="16.5" customHeight="1">
      <c r="B177" s="136"/>
      <c r="C177" s="137" t="s">
        <v>314</v>
      </c>
      <c r="D177" s="137" t="s">
        <v>266</v>
      </c>
      <c r="E177" s="138" t="s">
        <v>314</v>
      </c>
      <c r="F177" s="139" t="s">
        <v>2859</v>
      </c>
      <c r="G177" s="140" t="s">
        <v>1468</v>
      </c>
      <c r="H177" s="141">
        <v>5</v>
      </c>
      <c r="I177" s="142"/>
      <c r="J177" s="143">
        <f>ROUND(I177*H177,2)</f>
        <v>0</v>
      </c>
      <c r="K177" s="139" t="s">
        <v>1</v>
      </c>
      <c r="L177" s="32"/>
      <c r="M177" s="144" t="s">
        <v>1</v>
      </c>
      <c r="N177" s="145" t="s">
        <v>42</v>
      </c>
      <c r="P177" s="146">
        <f>O177*H177</f>
        <v>0</v>
      </c>
      <c r="Q177" s="146">
        <v>0</v>
      </c>
      <c r="R177" s="146">
        <f>Q177*H177</f>
        <v>0</v>
      </c>
      <c r="S177" s="146">
        <v>0</v>
      </c>
      <c r="T177" s="147">
        <f>S177*H177</f>
        <v>0</v>
      </c>
      <c r="AR177" s="148" t="s">
        <v>271</v>
      </c>
      <c r="AT177" s="148" t="s">
        <v>266</v>
      </c>
      <c r="AU177" s="148" t="s">
        <v>89</v>
      </c>
      <c r="AY177" s="17" t="s">
        <v>264</v>
      </c>
      <c r="BE177" s="149">
        <f>IF(N177="základní",J177,0)</f>
        <v>0</v>
      </c>
      <c r="BF177" s="149">
        <f>IF(N177="snížená",J177,0)</f>
        <v>0</v>
      </c>
      <c r="BG177" s="149">
        <f>IF(N177="zákl. přenesená",J177,0)</f>
        <v>0</v>
      </c>
      <c r="BH177" s="149">
        <f>IF(N177="sníž. přenesená",J177,0)</f>
        <v>0</v>
      </c>
      <c r="BI177" s="149">
        <f>IF(N177="nulová",J177,0)</f>
        <v>0</v>
      </c>
      <c r="BJ177" s="17" t="s">
        <v>89</v>
      </c>
      <c r="BK177" s="149">
        <f>ROUND(I177*H177,2)</f>
        <v>0</v>
      </c>
      <c r="BL177" s="17" t="s">
        <v>271</v>
      </c>
      <c r="BM177" s="148" t="s">
        <v>366</v>
      </c>
    </row>
    <row r="178" spans="2:65" s="1" customFormat="1" ht="16.5" customHeight="1">
      <c r="B178" s="136"/>
      <c r="C178" s="137" t="s">
        <v>323</v>
      </c>
      <c r="D178" s="137" t="s">
        <v>266</v>
      </c>
      <c r="E178" s="138" t="s">
        <v>323</v>
      </c>
      <c r="F178" s="139" t="s">
        <v>2860</v>
      </c>
      <c r="G178" s="140" t="s">
        <v>1468</v>
      </c>
      <c r="H178" s="141">
        <v>6</v>
      </c>
      <c r="I178" s="142"/>
      <c r="J178" s="143">
        <f>ROUND(I178*H178,2)</f>
        <v>0</v>
      </c>
      <c r="K178" s="139" t="s">
        <v>1</v>
      </c>
      <c r="L178" s="32"/>
      <c r="M178" s="144" t="s">
        <v>1</v>
      </c>
      <c r="N178" s="145" t="s">
        <v>42</v>
      </c>
      <c r="P178" s="146">
        <f>O178*H178</f>
        <v>0</v>
      </c>
      <c r="Q178" s="146">
        <v>0</v>
      </c>
      <c r="R178" s="146">
        <f>Q178*H178</f>
        <v>0</v>
      </c>
      <c r="S178" s="146">
        <v>0</v>
      </c>
      <c r="T178" s="147">
        <f>S178*H178</f>
        <v>0</v>
      </c>
      <c r="AR178" s="148" t="s">
        <v>271</v>
      </c>
      <c r="AT178" s="148" t="s">
        <v>266</v>
      </c>
      <c r="AU178" s="148" t="s">
        <v>89</v>
      </c>
      <c r="AY178" s="17" t="s">
        <v>264</v>
      </c>
      <c r="BE178" s="149">
        <f>IF(N178="základní",J178,0)</f>
        <v>0</v>
      </c>
      <c r="BF178" s="149">
        <f>IF(N178="snížená",J178,0)</f>
        <v>0</v>
      </c>
      <c r="BG178" s="149">
        <f>IF(N178="zákl. přenesená",J178,0)</f>
        <v>0</v>
      </c>
      <c r="BH178" s="149">
        <f>IF(N178="sníž. přenesená",J178,0)</f>
        <v>0</v>
      </c>
      <c r="BI178" s="149">
        <f>IF(N178="nulová",J178,0)</f>
        <v>0</v>
      </c>
      <c r="BJ178" s="17" t="s">
        <v>89</v>
      </c>
      <c r="BK178" s="149">
        <f>ROUND(I178*H178,2)</f>
        <v>0</v>
      </c>
      <c r="BL178" s="17" t="s">
        <v>271</v>
      </c>
      <c r="BM178" s="148" t="s">
        <v>377</v>
      </c>
    </row>
    <row r="179" spans="2:65" s="1" customFormat="1" ht="16.5" customHeight="1">
      <c r="B179" s="136"/>
      <c r="C179" s="137" t="s">
        <v>328</v>
      </c>
      <c r="D179" s="137" t="s">
        <v>266</v>
      </c>
      <c r="E179" s="138" t="s">
        <v>328</v>
      </c>
      <c r="F179" s="139" t="s">
        <v>2861</v>
      </c>
      <c r="G179" s="140" t="s">
        <v>1468</v>
      </c>
      <c r="H179" s="141">
        <v>10</v>
      </c>
      <c r="I179" s="142"/>
      <c r="J179" s="143">
        <f>ROUND(I179*H179,2)</f>
        <v>0</v>
      </c>
      <c r="K179" s="139" t="s">
        <v>1</v>
      </c>
      <c r="L179" s="32"/>
      <c r="M179" s="144" t="s">
        <v>1</v>
      </c>
      <c r="N179" s="145" t="s">
        <v>42</v>
      </c>
      <c r="P179" s="146">
        <f>O179*H179</f>
        <v>0</v>
      </c>
      <c r="Q179" s="146">
        <v>0</v>
      </c>
      <c r="R179" s="146">
        <f>Q179*H179</f>
        <v>0</v>
      </c>
      <c r="S179" s="146">
        <v>0</v>
      </c>
      <c r="T179" s="147">
        <f>S179*H179</f>
        <v>0</v>
      </c>
      <c r="AR179" s="148" t="s">
        <v>271</v>
      </c>
      <c r="AT179" s="148" t="s">
        <v>266</v>
      </c>
      <c r="AU179" s="148" t="s">
        <v>89</v>
      </c>
      <c r="AY179" s="17" t="s">
        <v>264</v>
      </c>
      <c r="BE179" s="149">
        <f>IF(N179="základní",J179,0)</f>
        <v>0</v>
      </c>
      <c r="BF179" s="149">
        <f>IF(N179="snížená",J179,0)</f>
        <v>0</v>
      </c>
      <c r="BG179" s="149">
        <f>IF(N179="zákl. přenesená",J179,0)</f>
        <v>0</v>
      </c>
      <c r="BH179" s="149">
        <f>IF(N179="sníž. přenesená",J179,0)</f>
        <v>0</v>
      </c>
      <c r="BI179" s="149">
        <f>IF(N179="nulová",J179,0)</f>
        <v>0</v>
      </c>
      <c r="BJ179" s="17" t="s">
        <v>89</v>
      </c>
      <c r="BK179" s="149">
        <f>ROUND(I179*H179,2)</f>
        <v>0</v>
      </c>
      <c r="BL179" s="17" t="s">
        <v>271</v>
      </c>
      <c r="BM179" s="148" t="s">
        <v>396</v>
      </c>
    </row>
    <row r="180" spans="2:65" s="1" customFormat="1" ht="16.5" customHeight="1">
      <c r="B180" s="136"/>
      <c r="C180" s="137" t="s">
        <v>334</v>
      </c>
      <c r="D180" s="137" t="s">
        <v>266</v>
      </c>
      <c r="E180" s="138" t="s">
        <v>334</v>
      </c>
      <c r="F180" s="139" t="s">
        <v>2862</v>
      </c>
      <c r="G180" s="140" t="s">
        <v>1468</v>
      </c>
      <c r="H180" s="141">
        <v>6</v>
      </c>
      <c r="I180" s="142"/>
      <c r="J180" s="143">
        <f>ROUND(I180*H180,2)</f>
        <v>0</v>
      </c>
      <c r="K180" s="139" t="s">
        <v>1</v>
      </c>
      <c r="L180" s="32"/>
      <c r="M180" s="144" t="s">
        <v>1</v>
      </c>
      <c r="N180" s="145" t="s">
        <v>42</v>
      </c>
      <c r="P180" s="146">
        <f>O180*H180</f>
        <v>0</v>
      </c>
      <c r="Q180" s="146">
        <v>0</v>
      </c>
      <c r="R180" s="146">
        <f>Q180*H180</f>
        <v>0</v>
      </c>
      <c r="S180" s="146">
        <v>0</v>
      </c>
      <c r="T180" s="147">
        <f>S180*H180</f>
        <v>0</v>
      </c>
      <c r="AR180" s="148" t="s">
        <v>271</v>
      </c>
      <c r="AT180" s="148" t="s">
        <v>266</v>
      </c>
      <c r="AU180" s="148" t="s">
        <v>89</v>
      </c>
      <c r="AY180" s="17" t="s">
        <v>264</v>
      </c>
      <c r="BE180" s="149">
        <f>IF(N180="základní",J180,0)</f>
        <v>0</v>
      </c>
      <c r="BF180" s="149">
        <f>IF(N180="snížená",J180,0)</f>
        <v>0</v>
      </c>
      <c r="BG180" s="149">
        <f>IF(N180="zákl. přenesená",J180,0)</f>
        <v>0</v>
      </c>
      <c r="BH180" s="149">
        <f>IF(N180="sníž. přenesená",J180,0)</f>
        <v>0</v>
      </c>
      <c r="BI180" s="149">
        <f>IF(N180="nulová",J180,0)</f>
        <v>0</v>
      </c>
      <c r="BJ180" s="17" t="s">
        <v>89</v>
      </c>
      <c r="BK180" s="149">
        <f>ROUND(I180*H180,2)</f>
        <v>0</v>
      </c>
      <c r="BL180" s="17" t="s">
        <v>271</v>
      </c>
      <c r="BM180" s="148" t="s">
        <v>407</v>
      </c>
    </row>
    <row r="181" spans="2:65" s="11" customFormat="1" ht="22.9" customHeight="1">
      <c r="B181" s="124"/>
      <c r="D181" s="125" t="s">
        <v>75</v>
      </c>
      <c r="E181" s="134" t="s">
        <v>2610</v>
      </c>
      <c r="F181" s="134" t="s">
        <v>2863</v>
      </c>
      <c r="I181" s="127"/>
      <c r="J181" s="135">
        <f>BK181</f>
        <v>0</v>
      </c>
      <c r="L181" s="124"/>
      <c r="M181" s="129"/>
      <c r="P181" s="130">
        <f>SUM(P182:P183)</f>
        <v>0</v>
      </c>
      <c r="R181" s="130">
        <f>SUM(R182:R183)</f>
        <v>0</v>
      </c>
      <c r="T181" s="131">
        <f>SUM(T182:T183)</f>
        <v>0</v>
      </c>
      <c r="AR181" s="125" t="s">
        <v>83</v>
      </c>
      <c r="AT181" s="132" t="s">
        <v>75</v>
      </c>
      <c r="AU181" s="132" t="s">
        <v>83</v>
      </c>
      <c r="AY181" s="125" t="s">
        <v>264</v>
      </c>
      <c r="BK181" s="133">
        <f>SUM(BK182:BK183)</f>
        <v>0</v>
      </c>
    </row>
    <row r="182" spans="2:65" s="1" customFormat="1" ht="16.5" customHeight="1">
      <c r="B182" s="136"/>
      <c r="C182" s="137" t="s">
        <v>8</v>
      </c>
      <c r="D182" s="137" t="s">
        <v>266</v>
      </c>
      <c r="E182" s="138" t="s">
        <v>8</v>
      </c>
      <c r="F182" s="139" t="s">
        <v>2864</v>
      </c>
      <c r="G182" s="140" t="s">
        <v>1468</v>
      </c>
      <c r="H182" s="141">
        <v>6</v>
      </c>
      <c r="I182" s="142"/>
      <c r="J182" s="143">
        <f>ROUND(I182*H182,2)</f>
        <v>0</v>
      </c>
      <c r="K182" s="139" t="s">
        <v>1</v>
      </c>
      <c r="L182" s="32"/>
      <c r="M182" s="144" t="s">
        <v>1</v>
      </c>
      <c r="N182" s="145" t="s">
        <v>42</v>
      </c>
      <c r="P182" s="146">
        <f>O182*H182</f>
        <v>0</v>
      </c>
      <c r="Q182" s="146">
        <v>0</v>
      </c>
      <c r="R182" s="146">
        <f>Q182*H182</f>
        <v>0</v>
      </c>
      <c r="S182" s="146">
        <v>0</v>
      </c>
      <c r="T182" s="147">
        <f>S182*H182</f>
        <v>0</v>
      </c>
      <c r="AR182" s="148" t="s">
        <v>271</v>
      </c>
      <c r="AT182" s="148" t="s">
        <v>266</v>
      </c>
      <c r="AU182" s="148" t="s">
        <v>89</v>
      </c>
      <c r="AY182" s="17" t="s">
        <v>264</v>
      </c>
      <c r="BE182" s="149">
        <f>IF(N182="základní",J182,0)</f>
        <v>0</v>
      </c>
      <c r="BF182" s="149">
        <f>IF(N182="snížená",J182,0)</f>
        <v>0</v>
      </c>
      <c r="BG182" s="149">
        <f>IF(N182="zákl. přenesená",J182,0)</f>
        <v>0</v>
      </c>
      <c r="BH182" s="149">
        <f>IF(N182="sníž. přenesená",J182,0)</f>
        <v>0</v>
      </c>
      <c r="BI182" s="149">
        <f>IF(N182="nulová",J182,0)</f>
        <v>0</v>
      </c>
      <c r="BJ182" s="17" t="s">
        <v>89</v>
      </c>
      <c r="BK182" s="149">
        <f>ROUND(I182*H182,2)</f>
        <v>0</v>
      </c>
      <c r="BL182" s="17" t="s">
        <v>271</v>
      </c>
      <c r="BM182" s="148" t="s">
        <v>425</v>
      </c>
    </row>
    <row r="183" spans="2:65" s="1" customFormat="1" ht="16.5" customHeight="1">
      <c r="B183" s="136"/>
      <c r="C183" s="137" t="s">
        <v>348</v>
      </c>
      <c r="D183" s="137" t="s">
        <v>266</v>
      </c>
      <c r="E183" s="138" t="s">
        <v>348</v>
      </c>
      <c r="F183" s="139" t="s">
        <v>2865</v>
      </c>
      <c r="G183" s="140" t="s">
        <v>1468</v>
      </c>
      <c r="H183" s="141">
        <v>12</v>
      </c>
      <c r="I183" s="142"/>
      <c r="J183" s="143">
        <f>ROUND(I183*H183,2)</f>
        <v>0</v>
      </c>
      <c r="K183" s="139" t="s">
        <v>1</v>
      </c>
      <c r="L183" s="32"/>
      <c r="M183" s="144" t="s">
        <v>1</v>
      </c>
      <c r="N183" s="145" t="s">
        <v>42</v>
      </c>
      <c r="P183" s="146">
        <f>O183*H183</f>
        <v>0</v>
      </c>
      <c r="Q183" s="146">
        <v>0</v>
      </c>
      <c r="R183" s="146">
        <f>Q183*H183</f>
        <v>0</v>
      </c>
      <c r="S183" s="146">
        <v>0</v>
      </c>
      <c r="T183" s="147">
        <f>S183*H183</f>
        <v>0</v>
      </c>
      <c r="AR183" s="148" t="s">
        <v>271</v>
      </c>
      <c r="AT183" s="148" t="s">
        <v>266</v>
      </c>
      <c r="AU183" s="148" t="s">
        <v>89</v>
      </c>
      <c r="AY183" s="17" t="s">
        <v>264</v>
      </c>
      <c r="BE183" s="149">
        <f>IF(N183="základní",J183,0)</f>
        <v>0</v>
      </c>
      <c r="BF183" s="149">
        <f>IF(N183="snížená",J183,0)</f>
        <v>0</v>
      </c>
      <c r="BG183" s="149">
        <f>IF(N183="zákl. přenesená",J183,0)</f>
        <v>0</v>
      </c>
      <c r="BH183" s="149">
        <f>IF(N183="sníž. přenesená",J183,0)</f>
        <v>0</v>
      </c>
      <c r="BI183" s="149">
        <f>IF(N183="nulová",J183,0)</f>
        <v>0</v>
      </c>
      <c r="BJ183" s="17" t="s">
        <v>89</v>
      </c>
      <c r="BK183" s="149">
        <f>ROUND(I183*H183,2)</f>
        <v>0</v>
      </c>
      <c r="BL183" s="17" t="s">
        <v>271</v>
      </c>
      <c r="BM183" s="148" t="s">
        <v>437</v>
      </c>
    </row>
    <row r="184" spans="2:65" s="11" customFormat="1" ht="22.9" customHeight="1">
      <c r="B184" s="124"/>
      <c r="D184" s="125" t="s">
        <v>75</v>
      </c>
      <c r="E184" s="134" t="s">
        <v>2632</v>
      </c>
      <c r="F184" s="134" t="s">
        <v>2866</v>
      </c>
      <c r="I184" s="127"/>
      <c r="J184" s="135">
        <f>BK184</f>
        <v>0</v>
      </c>
      <c r="L184" s="124"/>
      <c r="M184" s="129"/>
      <c r="P184" s="130">
        <f>P185</f>
        <v>0</v>
      </c>
      <c r="R184" s="130">
        <f>R185</f>
        <v>0</v>
      </c>
      <c r="T184" s="131">
        <f>T185</f>
        <v>0</v>
      </c>
      <c r="AR184" s="125" t="s">
        <v>83</v>
      </c>
      <c r="AT184" s="132" t="s">
        <v>75</v>
      </c>
      <c r="AU184" s="132" t="s">
        <v>83</v>
      </c>
      <c r="AY184" s="125" t="s">
        <v>264</v>
      </c>
      <c r="BK184" s="133">
        <f>BK185</f>
        <v>0</v>
      </c>
    </row>
    <row r="185" spans="2:65" s="1" customFormat="1" ht="16.5" customHeight="1">
      <c r="B185" s="136"/>
      <c r="C185" s="137" t="s">
        <v>354</v>
      </c>
      <c r="D185" s="137" t="s">
        <v>266</v>
      </c>
      <c r="E185" s="138" t="s">
        <v>354</v>
      </c>
      <c r="F185" s="139" t="s">
        <v>2867</v>
      </c>
      <c r="G185" s="140" t="s">
        <v>1468</v>
      </c>
      <c r="H185" s="141">
        <v>1</v>
      </c>
      <c r="I185" s="142"/>
      <c r="J185" s="143">
        <f>ROUND(I185*H185,2)</f>
        <v>0</v>
      </c>
      <c r="K185" s="139" t="s">
        <v>1</v>
      </c>
      <c r="L185" s="32"/>
      <c r="M185" s="144" t="s">
        <v>1</v>
      </c>
      <c r="N185" s="145" t="s">
        <v>42</v>
      </c>
      <c r="P185" s="146">
        <f>O185*H185</f>
        <v>0</v>
      </c>
      <c r="Q185" s="146">
        <v>0</v>
      </c>
      <c r="R185" s="146">
        <f>Q185*H185</f>
        <v>0</v>
      </c>
      <c r="S185" s="146">
        <v>0</v>
      </c>
      <c r="T185" s="147">
        <f>S185*H185</f>
        <v>0</v>
      </c>
      <c r="AR185" s="148" t="s">
        <v>271</v>
      </c>
      <c r="AT185" s="148" t="s">
        <v>266</v>
      </c>
      <c r="AU185" s="148" t="s">
        <v>89</v>
      </c>
      <c r="AY185" s="17" t="s">
        <v>264</v>
      </c>
      <c r="BE185" s="149">
        <f>IF(N185="základní",J185,0)</f>
        <v>0</v>
      </c>
      <c r="BF185" s="149">
        <f>IF(N185="snížená",J185,0)</f>
        <v>0</v>
      </c>
      <c r="BG185" s="149">
        <f>IF(N185="zákl. přenesená",J185,0)</f>
        <v>0</v>
      </c>
      <c r="BH185" s="149">
        <f>IF(N185="sníž. přenesená",J185,0)</f>
        <v>0</v>
      </c>
      <c r="BI185" s="149">
        <f>IF(N185="nulová",J185,0)</f>
        <v>0</v>
      </c>
      <c r="BJ185" s="17" t="s">
        <v>89</v>
      </c>
      <c r="BK185" s="149">
        <f>ROUND(I185*H185,2)</f>
        <v>0</v>
      </c>
      <c r="BL185" s="17" t="s">
        <v>271</v>
      </c>
      <c r="BM185" s="148" t="s">
        <v>447</v>
      </c>
    </row>
    <row r="186" spans="2:65" s="11" customFormat="1" ht="22.9" customHeight="1">
      <c r="B186" s="124"/>
      <c r="D186" s="125" t="s">
        <v>75</v>
      </c>
      <c r="E186" s="134" t="s">
        <v>2640</v>
      </c>
      <c r="F186" s="134" t="s">
        <v>2868</v>
      </c>
      <c r="I186" s="127"/>
      <c r="J186" s="135">
        <f>BK186</f>
        <v>0</v>
      </c>
      <c r="L186" s="124"/>
      <c r="M186" s="129"/>
      <c r="P186" s="130">
        <f>P187</f>
        <v>0</v>
      </c>
      <c r="R186" s="130">
        <f>R187</f>
        <v>0</v>
      </c>
      <c r="T186" s="131">
        <f>T187</f>
        <v>0</v>
      </c>
      <c r="AR186" s="125" t="s">
        <v>83</v>
      </c>
      <c r="AT186" s="132" t="s">
        <v>75</v>
      </c>
      <c r="AU186" s="132" t="s">
        <v>83</v>
      </c>
      <c r="AY186" s="125" t="s">
        <v>264</v>
      </c>
      <c r="BK186" s="133">
        <f>BK187</f>
        <v>0</v>
      </c>
    </row>
    <row r="187" spans="2:65" s="1" customFormat="1" ht="16.5" customHeight="1">
      <c r="B187" s="136"/>
      <c r="C187" s="137" t="s">
        <v>361</v>
      </c>
      <c r="D187" s="137" t="s">
        <v>266</v>
      </c>
      <c r="E187" s="138" t="s">
        <v>361</v>
      </c>
      <c r="F187" s="139" t="s">
        <v>2869</v>
      </c>
      <c r="G187" s="140" t="s">
        <v>428</v>
      </c>
      <c r="H187" s="141">
        <v>60</v>
      </c>
      <c r="I187" s="142"/>
      <c r="J187" s="143">
        <f>ROUND(I187*H187,2)</f>
        <v>0</v>
      </c>
      <c r="K187" s="139" t="s">
        <v>1</v>
      </c>
      <c r="L187" s="32"/>
      <c r="M187" s="144" t="s">
        <v>1</v>
      </c>
      <c r="N187" s="145" t="s">
        <v>42</v>
      </c>
      <c r="P187" s="146">
        <f>O187*H187</f>
        <v>0</v>
      </c>
      <c r="Q187" s="146">
        <v>0</v>
      </c>
      <c r="R187" s="146">
        <f>Q187*H187</f>
        <v>0</v>
      </c>
      <c r="S187" s="146">
        <v>0</v>
      </c>
      <c r="T187" s="147">
        <f>S187*H187</f>
        <v>0</v>
      </c>
      <c r="AR187" s="148" t="s">
        <v>271</v>
      </c>
      <c r="AT187" s="148" t="s">
        <v>266</v>
      </c>
      <c r="AU187" s="148" t="s">
        <v>89</v>
      </c>
      <c r="AY187" s="17" t="s">
        <v>264</v>
      </c>
      <c r="BE187" s="149">
        <f>IF(N187="základní",J187,0)</f>
        <v>0</v>
      </c>
      <c r="BF187" s="149">
        <f>IF(N187="snížená",J187,0)</f>
        <v>0</v>
      </c>
      <c r="BG187" s="149">
        <f>IF(N187="zákl. přenesená",J187,0)</f>
        <v>0</v>
      </c>
      <c r="BH187" s="149">
        <f>IF(N187="sníž. přenesená",J187,0)</f>
        <v>0</v>
      </c>
      <c r="BI187" s="149">
        <f>IF(N187="nulová",J187,0)</f>
        <v>0</v>
      </c>
      <c r="BJ187" s="17" t="s">
        <v>89</v>
      </c>
      <c r="BK187" s="149">
        <f>ROUND(I187*H187,2)</f>
        <v>0</v>
      </c>
      <c r="BL187" s="17" t="s">
        <v>271</v>
      </c>
      <c r="BM187" s="148" t="s">
        <v>457</v>
      </c>
    </row>
    <row r="188" spans="2:65" s="11" customFormat="1" ht="22.9" customHeight="1">
      <c r="B188" s="124"/>
      <c r="D188" s="125" t="s">
        <v>75</v>
      </c>
      <c r="E188" s="134" t="s">
        <v>2644</v>
      </c>
      <c r="F188" s="134" t="s">
        <v>2870</v>
      </c>
      <c r="I188" s="127"/>
      <c r="J188" s="135">
        <f>BK188</f>
        <v>0</v>
      </c>
      <c r="L188" s="124"/>
      <c r="M188" s="129"/>
      <c r="P188" s="130">
        <f>SUM(P189:P210)</f>
        <v>0</v>
      </c>
      <c r="R188" s="130">
        <f>SUM(R189:R210)</f>
        <v>0</v>
      </c>
      <c r="T188" s="131">
        <f>SUM(T189:T210)</f>
        <v>0</v>
      </c>
      <c r="AR188" s="125" t="s">
        <v>83</v>
      </c>
      <c r="AT188" s="132" t="s">
        <v>75</v>
      </c>
      <c r="AU188" s="132" t="s">
        <v>83</v>
      </c>
      <c r="AY188" s="125" t="s">
        <v>264</v>
      </c>
      <c r="BK188" s="133">
        <f>SUM(BK189:BK210)</f>
        <v>0</v>
      </c>
    </row>
    <row r="189" spans="2:65" s="1" customFormat="1" ht="16.5" customHeight="1">
      <c r="B189" s="136"/>
      <c r="C189" s="137" t="s">
        <v>366</v>
      </c>
      <c r="D189" s="137" t="s">
        <v>266</v>
      </c>
      <c r="E189" s="138" t="s">
        <v>366</v>
      </c>
      <c r="F189" s="139" t="s">
        <v>2871</v>
      </c>
      <c r="G189" s="140" t="s">
        <v>1468</v>
      </c>
      <c r="H189" s="141">
        <v>2</v>
      </c>
      <c r="I189" s="142"/>
      <c r="J189" s="143">
        <f t="shared" ref="J189:J210" si="0">ROUND(I189*H189,2)</f>
        <v>0</v>
      </c>
      <c r="K189" s="139" t="s">
        <v>1</v>
      </c>
      <c r="L189" s="32"/>
      <c r="M189" s="144" t="s">
        <v>1</v>
      </c>
      <c r="N189" s="145" t="s">
        <v>42</v>
      </c>
      <c r="P189" s="146">
        <f t="shared" ref="P189:P210" si="1">O189*H189</f>
        <v>0</v>
      </c>
      <c r="Q189" s="146">
        <v>0</v>
      </c>
      <c r="R189" s="146">
        <f t="shared" ref="R189:R210" si="2">Q189*H189</f>
        <v>0</v>
      </c>
      <c r="S189" s="146">
        <v>0</v>
      </c>
      <c r="T189" s="147">
        <f t="shared" ref="T189:T210" si="3">S189*H189</f>
        <v>0</v>
      </c>
      <c r="AR189" s="148" t="s">
        <v>271</v>
      </c>
      <c r="AT189" s="148" t="s">
        <v>266</v>
      </c>
      <c r="AU189" s="148" t="s">
        <v>89</v>
      </c>
      <c r="AY189" s="17" t="s">
        <v>264</v>
      </c>
      <c r="BE189" s="149">
        <f t="shared" ref="BE189:BE210" si="4">IF(N189="základní",J189,0)</f>
        <v>0</v>
      </c>
      <c r="BF189" s="149">
        <f t="shared" ref="BF189:BF210" si="5">IF(N189="snížená",J189,0)</f>
        <v>0</v>
      </c>
      <c r="BG189" s="149">
        <f t="shared" ref="BG189:BG210" si="6">IF(N189="zákl. přenesená",J189,0)</f>
        <v>0</v>
      </c>
      <c r="BH189" s="149">
        <f t="shared" ref="BH189:BH210" si="7">IF(N189="sníž. přenesená",J189,0)</f>
        <v>0</v>
      </c>
      <c r="BI189" s="149">
        <f t="shared" ref="BI189:BI210" si="8">IF(N189="nulová",J189,0)</f>
        <v>0</v>
      </c>
      <c r="BJ189" s="17" t="s">
        <v>89</v>
      </c>
      <c r="BK189" s="149">
        <f t="shared" ref="BK189:BK210" si="9">ROUND(I189*H189,2)</f>
        <v>0</v>
      </c>
      <c r="BL189" s="17" t="s">
        <v>271</v>
      </c>
      <c r="BM189" s="148" t="s">
        <v>468</v>
      </c>
    </row>
    <row r="190" spans="2:65" s="1" customFormat="1" ht="16.5" customHeight="1">
      <c r="B190" s="136"/>
      <c r="C190" s="137" t="s">
        <v>371</v>
      </c>
      <c r="D190" s="137" t="s">
        <v>266</v>
      </c>
      <c r="E190" s="138" t="s">
        <v>371</v>
      </c>
      <c r="F190" s="139" t="s">
        <v>2872</v>
      </c>
      <c r="G190" s="140" t="s">
        <v>1468</v>
      </c>
      <c r="H190" s="141">
        <v>2</v>
      </c>
      <c r="I190" s="142"/>
      <c r="J190" s="143">
        <f t="shared" si="0"/>
        <v>0</v>
      </c>
      <c r="K190" s="139" t="s">
        <v>1</v>
      </c>
      <c r="L190" s="32"/>
      <c r="M190" s="144" t="s">
        <v>1</v>
      </c>
      <c r="N190" s="145" t="s">
        <v>42</v>
      </c>
      <c r="P190" s="146">
        <f t="shared" si="1"/>
        <v>0</v>
      </c>
      <c r="Q190" s="146">
        <v>0</v>
      </c>
      <c r="R190" s="146">
        <f t="shared" si="2"/>
        <v>0</v>
      </c>
      <c r="S190" s="146">
        <v>0</v>
      </c>
      <c r="T190" s="147">
        <f t="shared" si="3"/>
        <v>0</v>
      </c>
      <c r="AR190" s="148" t="s">
        <v>271</v>
      </c>
      <c r="AT190" s="148" t="s">
        <v>266</v>
      </c>
      <c r="AU190" s="148" t="s">
        <v>89</v>
      </c>
      <c r="AY190" s="17" t="s">
        <v>264</v>
      </c>
      <c r="BE190" s="149">
        <f t="shared" si="4"/>
        <v>0</v>
      </c>
      <c r="BF190" s="149">
        <f t="shared" si="5"/>
        <v>0</v>
      </c>
      <c r="BG190" s="149">
        <f t="shared" si="6"/>
        <v>0</v>
      </c>
      <c r="BH190" s="149">
        <f t="shared" si="7"/>
        <v>0</v>
      </c>
      <c r="BI190" s="149">
        <f t="shared" si="8"/>
        <v>0</v>
      </c>
      <c r="BJ190" s="17" t="s">
        <v>89</v>
      </c>
      <c r="BK190" s="149">
        <f t="shared" si="9"/>
        <v>0</v>
      </c>
      <c r="BL190" s="17" t="s">
        <v>271</v>
      </c>
      <c r="BM190" s="148" t="s">
        <v>483</v>
      </c>
    </row>
    <row r="191" spans="2:65" s="1" customFormat="1" ht="16.5" customHeight="1">
      <c r="B191" s="136"/>
      <c r="C191" s="137" t="s">
        <v>377</v>
      </c>
      <c r="D191" s="137" t="s">
        <v>266</v>
      </c>
      <c r="E191" s="138" t="s">
        <v>377</v>
      </c>
      <c r="F191" s="139" t="s">
        <v>2873</v>
      </c>
      <c r="G191" s="140" t="s">
        <v>1468</v>
      </c>
      <c r="H191" s="141">
        <v>2</v>
      </c>
      <c r="I191" s="142"/>
      <c r="J191" s="143">
        <f t="shared" si="0"/>
        <v>0</v>
      </c>
      <c r="K191" s="139" t="s">
        <v>1</v>
      </c>
      <c r="L191" s="32"/>
      <c r="M191" s="144" t="s">
        <v>1</v>
      </c>
      <c r="N191" s="145" t="s">
        <v>42</v>
      </c>
      <c r="P191" s="146">
        <f t="shared" si="1"/>
        <v>0</v>
      </c>
      <c r="Q191" s="146">
        <v>0</v>
      </c>
      <c r="R191" s="146">
        <f t="shared" si="2"/>
        <v>0</v>
      </c>
      <c r="S191" s="146">
        <v>0</v>
      </c>
      <c r="T191" s="147">
        <f t="shared" si="3"/>
        <v>0</v>
      </c>
      <c r="AR191" s="148" t="s">
        <v>271</v>
      </c>
      <c r="AT191" s="148" t="s">
        <v>266</v>
      </c>
      <c r="AU191" s="148" t="s">
        <v>89</v>
      </c>
      <c r="AY191" s="17" t="s">
        <v>264</v>
      </c>
      <c r="BE191" s="149">
        <f t="shared" si="4"/>
        <v>0</v>
      </c>
      <c r="BF191" s="149">
        <f t="shared" si="5"/>
        <v>0</v>
      </c>
      <c r="BG191" s="149">
        <f t="shared" si="6"/>
        <v>0</v>
      </c>
      <c r="BH191" s="149">
        <f t="shared" si="7"/>
        <v>0</v>
      </c>
      <c r="BI191" s="149">
        <f t="shared" si="8"/>
        <v>0</v>
      </c>
      <c r="BJ191" s="17" t="s">
        <v>89</v>
      </c>
      <c r="BK191" s="149">
        <f t="shared" si="9"/>
        <v>0</v>
      </c>
      <c r="BL191" s="17" t="s">
        <v>271</v>
      </c>
      <c r="BM191" s="148" t="s">
        <v>496</v>
      </c>
    </row>
    <row r="192" spans="2:65" s="1" customFormat="1" ht="16.5" customHeight="1">
      <c r="B192" s="136"/>
      <c r="C192" s="137" t="s">
        <v>387</v>
      </c>
      <c r="D192" s="137" t="s">
        <v>266</v>
      </c>
      <c r="E192" s="138" t="s">
        <v>387</v>
      </c>
      <c r="F192" s="139" t="s">
        <v>2874</v>
      </c>
      <c r="G192" s="140" t="s">
        <v>1468</v>
      </c>
      <c r="H192" s="141">
        <v>2</v>
      </c>
      <c r="I192" s="142"/>
      <c r="J192" s="143">
        <f t="shared" si="0"/>
        <v>0</v>
      </c>
      <c r="K192" s="139" t="s">
        <v>1</v>
      </c>
      <c r="L192" s="32"/>
      <c r="M192" s="144" t="s">
        <v>1</v>
      </c>
      <c r="N192" s="145" t="s">
        <v>42</v>
      </c>
      <c r="P192" s="146">
        <f t="shared" si="1"/>
        <v>0</v>
      </c>
      <c r="Q192" s="146">
        <v>0</v>
      </c>
      <c r="R192" s="146">
        <f t="shared" si="2"/>
        <v>0</v>
      </c>
      <c r="S192" s="146">
        <v>0</v>
      </c>
      <c r="T192" s="147">
        <f t="shared" si="3"/>
        <v>0</v>
      </c>
      <c r="AR192" s="148" t="s">
        <v>271</v>
      </c>
      <c r="AT192" s="148" t="s">
        <v>266</v>
      </c>
      <c r="AU192" s="148" t="s">
        <v>89</v>
      </c>
      <c r="AY192" s="17" t="s">
        <v>264</v>
      </c>
      <c r="BE192" s="149">
        <f t="shared" si="4"/>
        <v>0</v>
      </c>
      <c r="BF192" s="149">
        <f t="shared" si="5"/>
        <v>0</v>
      </c>
      <c r="BG192" s="149">
        <f t="shared" si="6"/>
        <v>0</v>
      </c>
      <c r="BH192" s="149">
        <f t="shared" si="7"/>
        <v>0</v>
      </c>
      <c r="BI192" s="149">
        <f t="shared" si="8"/>
        <v>0</v>
      </c>
      <c r="BJ192" s="17" t="s">
        <v>89</v>
      </c>
      <c r="BK192" s="149">
        <f t="shared" si="9"/>
        <v>0</v>
      </c>
      <c r="BL192" s="17" t="s">
        <v>271</v>
      </c>
      <c r="BM192" s="148" t="s">
        <v>509</v>
      </c>
    </row>
    <row r="193" spans="2:65" s="1" customFormat="1" ht="16.5" customHeight="1">
      <c r="B193" s="136"/>
      <c r="C193" s="137" t="s">
        <v>396</v>
      </c>
      <c r="D193" s="137" t="s">
        <v>266</v>
      </c>
      <c r="E193" s="138" t="s">
        <v>396</v>
      </c>
      <c r="F193" s="139" t="s">
        <v>2875</v>
      </c>
      <c r="G193" s="140" t="s">
        <v>1468</v>
      </c>
      <c r="H193" s="141">
        <v>2</v>
      </c>
      <c r="I193" s="142"/>
      <c r="J193" s="143">
        <f t="shared" si="0"/>
        <v>0</v>
      </c>
      <c r="K193" s="139" t="s">
        <v>1</v>
      </c>
      <c r="L193" s="32"/>
      <c r="M193" s="144" t="s">
        <v>1</v>
      </c>
      <c r="N193" s="145" t="s">
        <v>42</v>
      </c>
      <c r="P193" s="146">
        <f t="shared" si="1"/>
        <v>0</v>
      </c>
      <c r="Q193" s="146">
        <v>0</v>
      </c>
      <c r="R193" s="146">
        <f t="shared" si="2"/>
        <v>0</v>
      </c>
      <c r="S193" s="146">
        <v>0</v>
      </c>
      <c r="T193" s="147">
        <f t="shared" si="3"/>
        <v>0</v>
      </c>
      <c r="AR193" s="148" t="s">
        <v>271</v>
      </c>
      <c r="AT193" s="148" t="s">
        <v>266</v>
      </c>
      <c r="AU193" s="148" t="s">
        <v>89</v>
      </c>
      <c r="AY193" s="17" t="s">
        <v>264</v>
      </c>
      <c r="BE193" s="149">
        <f t="shared" si="4"/>
        <v>0</v>
      </c>
      <c r="BF193" s="149">
        <f t="shared" si="5"/>
        <v>0</v>
      </c>
      <c r="BG193" s="149">
        <f t="shared" si="6"/>
        <v>0</v>
      </c>
      <c r="BH193" s="149">
        <f t="shared" si="7"/>
        <v>0</v>
      </c>
      <c r="BI193" s="149">
        <f t="shared" si="8"/>
        <v>0</v>
      </c>
      <c r="BJ193" s="17" t="s">
        <v>89</v>
      </c>
      <c r="BK193" s="149">
        <f t="shared" si="9"/>
        <v>0</v>
      </c>
      <c r="BL193" s="17" t="s">
        <v>271</v>
      </c>
      <c r="BM193" s="148" t="s">
        <v>521</v>
      </c>
    </row>
    <row r="194" spans="2:65" s="1" customFormat="1" ht="16.5" customHeight="1">
      <c r="B194" s="136"/>
      <c r="C194" s="137" t="s">
        <v>7</v>
      </c>
      <c r="D194" s="137" t="s">
        <v>266</v>
      </c>
      <c r="E194" s="138" t="s">
        <v>7</v>
      </c>
      <c r="F194" s="139" t="s">
        <v>2876</v>
      </c>
      <c r="G194" s="140" t="s">
        <v>1468</v>
      </c>
      <c r="H194" s="141">
        <v>2</v>
      </c>
      <c r="I194" s="142"/>
      <c r="J194" s="143">
        <f t="shared" si="0"/>
        <v>0</v>
      </c>
      <c r="K194" s="139" t="s">
        <v>1</v>
      </c>
      <c r="L194" s="32"/>
      <c r="M194" s="144" t="s">
        <v>1</v>
      </c>
      <c r="N194" s="145" t="s">
        <v>42</v>
      </c>
      <c r="P194" s="146">
        <f t="shared" si="1"/>
        <v>0</v>
      </c>
      <c r="Q194" s="146">
        <v>0</v>
      </c>
      <c r="R194" s="146">
        <f t="shared" si="2"/>
        <v>0</v>
      </c>
      <c r="S194" s="146">
        <v>0</v>
      </c>
      <c r="T194" s="147">
        <f t="shared" si="3"/>
        <v>0</v>
      </c>
      <c r="AR194" s="148" t="s">
        <v>271</v>
      </c>
      <c r="AT194" s="148" t="s">
        <v>266</v>
      </c>
      <c r="AU194" s="148" t="s">
        <v>89</v>
      </c>
      <c r="AY194" s="17" t="s">
        <v>264</v>
      </c>
      <c r="BE194" s="149">
        <f t="shared" si="4"/>
        <v>0</v>
      </c>
      <c r="BF194" s="149">
        <f t="shared" si="5"/>
        <v>0</v>
      </c>
      <c r="BG194" s="149">
        <f t="shared" si="6"/>
        <v>0</v>
      </c>
      <c r="BH194" s="149">
        <f t="shared" si="7"/>
        <v>0</v>
      </c>
      <c r="BI194" s="149">
        <f t="shared" si="8"/>
        <v>0</v>
      </c>
      <c r="BJ194" s="17" t="s">
        <v>89</v>
      </c>
      <c r="BK194" s="149">
        <f t="shared" si="9"/>
        <v>0</v>
      </c>
      <c r="BL194" s="17" t="s">
        <v>271</v>
      </c>
      <c r="BM194" s="148" t="s">
        <v>533</v>
      </c>
    </row>
    <row r="195" spans="2:65" s="1" customFormat="1" ht="16.5" customHeight="1">
      <c r="B195" s="136"/>
      <c r="C195" s="137" t="s">
        <v>407</v>
      </c>
      <c r="D195" s="137" t="s">
        <v>266</v>
      </c>
      <c r="E195" s="138" t="s">
        <v>407</v>
      </c>
      <c r="F195" s="139" t="s">
        <v>2877</v>
      </c>
      <c r="G195" s="140" t="s">
        <v>1468</v>
      </c>
      <c r="H195" s="141">
        <v>15</v>
      </c>
      <c r="I195" s="142"/>
      <c r="J195" s="143">
        <f t="shared" si="0"/>
        <v>0</v>
      </c>
      <c r="K195" s="139" t="s">
        <v>1</v>
      </c>
      <c r="L195" s="32"/>
      <c r="M195" s="144" t="s">
        <v>1</v>
      </c>
      <c r="N195" s="145" t="s">
        <v>42</v>
      </c>
      <c r="P195" s="146">
        <f t="shared" si="1"/>
        <v>0</v>
      </c>
      <c r="Q195" s="146">
        <v>0</v>
      </c>
      <c r="R195" s="146">
        <f t="shared" si="2"/>
        <v>0</v>
      </c>
      <c r="S195" s="146">
        <v>0</v>
      </c>
      <c r="T195" s="147">
        <f t="shared" si="3"/>
        <v>0</v>
      </c>
      <c r="AR195" s="148" t="s">
        <v>271</v>
      </c>
      <c r="AT195" s="148" t="s">
        <v>266</v>
      </c>
      <c r="AU195" s="148" t="s">
        <v>89</v>
      </c>
      <c r="AY195" s="17" t="s">
        <v>264</v>
      </c>
      <c r="BE195" s="149">
        <f t="shared" si="4"/>
        <v>0</v>
      </c>
      <c r="BF195" s="149">
        <f t="shared" si="5"/>
        <v>0</v>
      </c>
      <c r="BG195" s="149">
        <f t="shared" si="6"/>
        <v>0</v>
      </c>
      <c r="BH195" s="149">
        <f t="shared" si="7"/>
        <v>0</v>
      </c>
      <c r="BI195" s="149">
        <f t="shared" si="8"/>
        <v>0</v>
      </c>
      <c r="BJ195" s="17" t="s">
        <v>89</v>
      </c>
      <c r="BK195" s="149">
        <f t="shared" si="9"/>
        <v>0</v>
      </c>
      <c r="BL195" s="17" t="s">
        <v>271</v>
      </c>
      <c r="BM195" s="148" t="s">
        <v>549</v>
      </c>
    </row>
    <row r="196" spans="2:65" s="1" customFormat="1" ht="21.75" customHeight="1">
      <c r="B196" s="136"/>
      <c r="C196" s="137" t="s">
        <v>418</v>
      </c>
      <c r="D196" s="137" t="s">
        <v>266</v>
      </c>
      <c r="E196" s="138" t="s">
        <v>418</v>
      </c>
      <c r="F196" s="139" t="s">
        <v>2878</v>
      </c>
      <c r="G196" s="140" t="s">
        <v>1468</v>
      </c>
      <c r="H196" s="141">
        <v>1</v>
      </c>
      <c r="I196" s="142"/>
      <c r="J196" s="143">
        <f t="shared" si="0"/>
        <v>0</v>
      </c>
      <c r="K196" s="139" t="s">
        <v>1</v>
      </c>
      <c r="L196" s="32"/>
      <c r="M196" s="144" t="s">
        <v>1</v>
      </c>
      <c r="N196" s="145" t="s">
        <v>42</v>
      </c>
      <c r="P196" s="146">
        <f t="shared" si="1"/>
        <v>0</v>
      </c>
      <c r="Q196" s="146">
        <v>0</v>
      </c>
      <c r="R196" s="146">
        <f t="shared" si="2"/>
        <v>0</v>
      </c>
      <c r="S196" s="146">
        <v>0</v>
      </c>
      <c r="T196" s="147">
        <f t="shared" si="3"/>
        <v>0</v>
      </c>
      <c r="AR196" s="148" t="s">
        <v>271</v>
      </c>
      <c r="AT196" s="148" t="s">
        <v>266</v>
      </c>
      <c r="AU196" s="148" t="s">
        <v>89</v>
      </c>
      <c r="AY196" s="17" t="s">
        <v>264</v>
      </c>
      <c r="BE196" s="149">
        <f t="shared" si="4"/>
        <v>0</v>
      </c>
      <c r="BF196" s="149">
        <f t="shared" si="5"/>
        <v>0</v>
      </c>
      <c r="BG196" s="149">
        <f t="shared" si="6"/>
        <v>0</v>
      </c>
      <c r="BH196" s="149">
        <f t="shared" si="7"/>
        <v>0</v>
      </c>
      <c r="BI196" s="149">
        <f t="shared" si="8"/>
        <v>0</v>
      </c>
      <c r="BJ196" s="17" t="s">
        <v>89</v>
      </c>
      <c r="BK196" s="149">
        <f t="shared" si="9"/>
        <v>0</v>
      </c>
      <c r="BL196" s="17" t="s">
        <v>271</v>
      </c>
      <c r="BM196" s="148" t="s">
        <v>559</v>
      </c>
    </row>
    <row r="197" spans="2:65" s="1" customFormat="1" ht="16.5" customHeight="1">
      <c r="B197" s="136"/>
      <c r="C197" s="137" t="s">
        <v>425</v>
      </c>
      <c r="D197" s="137" t="s">
        <v>266</v>
      </c>
      <c r="E197" s="138" t="s">
        <v>425</v>
      </c>
      <c r="F197" s="139" t="s">
        <v>2879</v>
      </c>
      <c r="G197" s="140" t="s">
        <v>1468</v>
      </c>
      <c r="H197" s="141">
        <v>2</v>
      </c>
      <c r="I197" s="142"/>
      <c r="J197" s="143">
        <f t="shared" si="0"/>
        <v>0</v>
      </c>
      <c r="K197" s="139" t="s">
        <v>1</v>
      </c>
      <c r="L197" s="32"/>
      <c r="M197" s="144" t="s">
        <v>1</v>
      </c>
      <c r="N197" s="145" t="s">
        <v>42</v>
      </c>
      <c r="P197" s="146">
        <f t="shared" si="1"/>
        <v>0</v>
      </c>
      <c r="Q197" s="146">
        <v>0</v>
      </c>
      <c r="R197" s="146">
        <f t="shared" si="2"/>
        <v>0</v>
      </c>
      <c r="S197" s="146">
        <v>0</v>
      </c>
      <c r="T197" s="147">
        <f t="shared" si="3"/>
        <v>0</v>
      </c>
      <c r="AR197" s="148" t="s">
        <v>271</v>
      </c>
      <c r="AT197" s="148" t="s">
        <v>266</v>
      </c>
      <c r="AU197" s="148" t="s">
        <v>89</v>
      </c>
      <c r="AY197" s="17" t="s">
        <v>264</v>
      </c>
      <c r="BE197" s="149">
        <f t="shared" si="4"/>
        <v>0</v>
      </c>
      <c r="BF197" s="149">
        <f t="shared" si="5"/>
        <v>0</v>
      </c>
      <c r="BG197" s="149">
        <f t="shared" si="6"/>
        <v>0</v>
      </c>
      <c r="BH197" s="149">
        <f t="shared" si="7"/>
        <v>0</v>
      </c>
      <c r="BI197" s="149">
        <f t="shared" si="8"/>
        <v>0</v>
      </c>
      <c r="BJ197" s="17" t="s">
        <v>89</v>
      </c>
      <c r="BK197" s="149">
        <f t="shared" si="9"/>
        <v>0</v>
      </c>
      <c r="BL197" s="17" t="s">
        <v>271</v>
      </c>
      <c r="BM197" s="148" t="s">
        <v>570</v>
      </c>
    </row>
    <row r="198" spans="2:65" s="1" customFormat="1" ht="24.2" customHeight="1">
      <c r="B198" s="136"/>
      <c r="C198" s="137" t="s">
        <v>431</v>
      </c>
      <c r="D198" s="137" t="s">
        <v>266</v>
      </c>
      <c r="E198" s="138" t="s">
        <v>431</v>
      </c>
      <c r="F198" s="139" t="s">
        <v>2880</v>
      </c>
      <c r="G198" s="140" t="s">
        <v>1468</v>
      </c>
      <c r="H198" s="141">
        <v>8</v>
      </c>
      <c r="I198" s="142"/>
      <c r="J198" s="143">
        <f t="shared" si="0"/>
        <v>0</v>
      </c>
      <c r="K198" s="139" t="s">
        <v>1</v>
      </c>
      <c r="L198" s="32"/>
      <c r="M198" s="144" t="s">
        <v>1</v>
      </c>
      <c r="N198" s="145" t="s">
        <v>42</v>
      </c>
      <c r="P198" s="146">
        <f t="shared" si="1"/>
        <v>0</v>
      </c>
      <c r="Q198" s="146">
        <v>0</v>
      </c>
      <c r="R198" s="146">
        <f t="shared" si="2"/>
        <v>0</v>
      </c>
      <c r="S198" s="146">
        <v>0</v>
      </c>
      <c r="T198" s="147">
        <f t="shared" si="3"/>
        <v>0</v>
      </c>
      <c r="AR198" s="148" t="s">
        <v>271</v>
      </c>
      <c r="AT198" s="148" t="s">
        <v>266</v>
      </c>
      <c r="AU198" s="148" t="s">
        <v>89</v>
      </c>
      <c r="AY198" s="17" t="s">
        <v>264</v>
      </c>
      <c r="BE198" s="149">
        <f t="shared" si="4"/>
        <v>0</v>
      </c>
      <c r="BF198" s="149">
        <f t="shared" si="5"/>
        <v>0</v>
      </c>
      <c r="BG198" s="149">
        <f t="shared" si="6"/>
        <v>0</v>
      </c>
      <c r="BH198" s="149">
        <f t="shared" si="7"/>
        <v>0</v>
      </c>
      <c r="BI198" s="149">
        <f t="shared" si="8"/>
        <v>0</v>
      </c>
      <c r="BJ198" s="17" t="s">
        <v>89</v>
      </c>
      <c r="BK198" s="149">
        <f t="shared" si="9"/>
        <v>0</v>
      </c>
      <c r="BL198" s="17" t="s">
        <v>271</v>
      </c>
      <c r="BM198" s="148" t="s">
        <v>584</v>
      </c>
    </row>
    <row r="199" spans="2:65" s="1" customFormat="1" ht="24.2" customHeight="1">
      <c r="B199" s="136"/>
      <c r="C199" s="137" t="s">
        <v>437</v>
      </c>
      <c r="D199" s="137" t="s">
        <v>266</v>
      </c>
      <c r="E199" s="138" t="s">
        <v>437</v>
      </c>
      <c r="F199" s="139" t="s">
        <v>2881</v>
      </c>
      <c r="G199" s="140" t="s">
        <v>1468</v>
      </c>
      <c r="H199" s="141">
        <v>4</v>
      </c>
      <c r="I199" s="142"/>
      <c r="J199" s="143">
        <f t="shared" si="0"/>
        <v>0</v>
      </c>
      <c r="K199" s="139" t="s">
        <v>1</v>
      </c>
      <c r="L199" s="32"/>
      <c r="M199" s="144" t="s">
        <v>1</v>
      </c>
      <c r="N199" s="145" t="s">
        <v>42</v>
      </c>
      <c r="P199" s="146">
        <f t="shared" si="1"/>
        <v>0</v>
      </c>
      <c r="Q199" s="146">
        <v>0</v>
      </c>
      <c r="R199" s="146">
        <f t="shared" si="2"/>
        <v>0</v>
      </c>
      <c r="S199" s="146">
        <v>0</v>
      </c>
      <c r="T199" s="147">
        <f t="shared" si="3"/>
        <v>0</v>
      </c>
      <c r="AR199" s="148" t="s">
        <v>271</v>
      </c>
      <c r="AT199" s="148" t="s">
        <v>266</v>
      </c>
      <c r="AU199" s="148" t="s">
        <v>89</v>
      </c>
      <c r="AY199" s="17" t="s">
        <v>264</v>
      </c>
      <c r="BE199" s="149">
        <f t="shared" si="4"/>
        <v>0</v>
      </c>
      <c r="BF199" s="149">
        <f t="shared" si="5"/>
        <v>0</v>
      </c>
      <c r="BG199" s="149">
        <f t="shared" si="6"/>
        <v>0</v>
      </c>
      <c r="BH199" s="149">
        <f t="shared" si="7"/>
        <v>0</v>
      </c>
      <c r="BI199" s="149">
        <f t="shared" si="8"/>
        <v>0</v>
      </c>
      <c r="BJ199" s="17" t="s">
        <v>89</v>
      </c>
      <c r="BK199" s="149">
        <f t="shared" si="9"/>
        <v>0</v>
      </c>
      <c r="BL199" s="17" t="s">
        <v>271</v>
      </c>
      <c r="BM199" s="148" t="s">
        <v>596</v>
      </c>
    </row>
    <row r="200" spans="2:65" s="1" customFormat="1" ht="16.5" customHeight="1">
      <c r="B200" s="136"/>
      <c r="C200" s="137" t="s">
        <v>442</v>
      </c>
      <c r="D200" s="137" t="s">
        <v>266</v>
      </c>
      <c r="E200" s="138" t="s">
        <v>442</v>
      </c>
      <c r="F200" s="139" t="s">
        <v>2882</v>
      </c>
      <c r="G200" s="140" t="s">
        <v>1468</v>
      </c>
      <c r="H200" s="141">
        <v>7</v>
      </c>
      <c r="I200" s="142"/>
      <c r="J200" s="143">
        <f t="shared" si="0"/>
        <v>0</v>
      </c>
      <c r="K200" s="139" t="s">
        <v>1</v>
      </c>
      <c r="L200" s="32"/>
      <c r="M200" s="144" t="s">
        <v>1</v>
      </c>
      <c r="N200" s="145" t="s">
        <v>42</v>
      </c>
      <c r="P200" s="146">
        <f t="shared" si="1"/>
        <v>0</v>
      </c>
      <c r="Q200" s="146">
        <v>0</v>
      </c>
      <c r="R200" s="146">
        <f t="shared" si="2"/>
        <v>0</v>
      </c>
      <c r="S200" s="146">
        <v>0</v>
      </c>
      <c r="T200" s="147">
        <f t="shared" si="3"/>
        <v>0</v>
      </c>
      <c r="AR200" s="148" t="s">
        <v>271</v>
      </c>
      <c r="AT200" s="148" t="s">
        <v>266</v>
      </c>
      <c r="AU200" s="148" t="s">
        <v>89</v>
      </c>
      <c r="AY200" s="17" t="s">
        <v>264</v>
      </c>
      <c r="BE200" s="149">
        <f t="shared" si="4"/>
        <v>0</v>
      </c>
      <c r="BF200" s="149">
        <f t="shared" si="5"/>
        <v>0</v>
      </c>
      <c r="BG200" s="149">
        <f t="shared" si="6"/>
        <v>0</v>
      </c>
      <c r="BH200" s="149">
        <f t="shared" si="7"/>
        <v>0</v>
      </c>
      <c r="BI200" s="149">
        <f t="shared" si="8"/>
        <v>0</v>
      </c>
      <c r="BJ200" s="17" t="s">
        <v>89</v>
      </c>
      <c r="BK200" s="149">
        <f t="shared" si="9"/>
        <v>0</v>
      </c>
      <c r="BL200" s="17" t="s">
        <v>271</v>
      </c>
      <c r="BM200" s="148" t="s">
        <v>607</v>
      </c>
    </row>
    <row r="201" spans="2:65" s="1" customFormat="1" ht="24.2" customHeight="1">
      <c r="B201" s="136"/>
      <c r="C201" s="137" t="s">
        <v>447</v>
      </c>
      <c r="D201" s="137" t="s">
        <v>266</v>
      </c>
      <c r="E201" s="138" t="s">
        <v>447</v>
      </c>
      <c r="F201" s="139" t="s">
        <v>3323</v>
      </c>
      <c r="G201" s="140" t="s">
        <v>1468</v>
      </c>
      <c r="H201" s="141">
        <v>16</v>
      </c>
      <c r="I201" s="142"/>
      <c r="J201" s="143">
        <f t="shared" si="0"/>
        <v>0</v>
      </c>
      <c r="K201" s="139" t="s">
        <v>1</v>
      </c>
      <c r="L201" s="32"/>
      <c r="M201" s="144" t="s">
        <v>1</v>
      </c>
      <c r="N201" s="145" t="s">
        <v>42</v>
      </c>
      <c r="P201" s="146">
        <f t="shared" si="1"/>
        <v>0</v>
      </c>
      <c r="Q201" s="146">
        <v>0</v>
      </c>
      <c r="R201" s="146">
        <f t="shared" si="2"/>
        <v>0</v>
      </c>
      <c r="S201" s="146">
        <v>0</v>
      </c>
      <c r="T201" s="147">
        <f t="shared" si="3"/>
        <v>0</v>
      </c>
      <c r="AR201" s="148" t="s">
        <v>271</v>
      </c>
      <c r="AT201" s="148" t="s">
        <v>266</v>
      </c>
      <c r="AU201" s="148" t="s">
        <v>89</v>
      </c>
      <c r="AY201" s="17" t="s">
        <v>264</v>
      </c>
      <c r="BE201" s="149">
        <f t="shared" si="4"/>
        <v>0</v>
      </c>
      <c r="BF201" s="149">
        <f t="shared" si="5"/>
        <v>0</v>
      </c>
      <c r="BG201" s="149">
        <f t="shared" si="6"/>
        <v>0</v>
      </c>
      <c r="BH201" s="149">
        <f t="shared" si="7"/>
        <v>0</v>
      </c>
      <c r="BI201" s="149">
        <f t="shared" si="8"/>
        <v>0</v>
      </c>
      <c r="BJ201" s="17" t="s">
        <v>89</v>
      </c>
      <c r="BK201" s="149">
        <f t="shared" si="9"/>
        <v>0</v>
      </c>
      <c r="BL201" s="17" t="s">
        <v>271</v>
      </c>
      <c r="BM201" s="148" t="s">
        <v>623</v>
      </c>
    </row>
    <row r="202" spans="2:65" s="1" customFormat="1" ht="16.5" customHeight="1">
      <c r="B202" s="136"/>
      <c r="C202" s="137" t="s">
        <v>452</v>
      </c>
      <c r="D202" s="137" t="s">
        <v>266</v>
      </c>
      <c r="E202" s="138" t="s">
        <v>452</v>
      </c>
      <c r="F202" s="139" t="s">
        <v>3324</v>
      </c>
      <c r="G202" s="140" t="s">
        <v>1468</v>
      </c>
      <c r="H202" s="141">
        <v>6</v>
      </c>
      <c r="I202" s="142"/>
      <c r="J202" s="143">
        <f t="shared" si="0"/>
        <v>0</v>
      </c>
      <c r="K202" s="139" t="s">
        <v>1</v>
      </c>
      <c r="L202" s="32"/>
      <c r="M202" s="144" t="s">
        <v>1</v>
      </c>
      <c r="N202" s="145" t="s">
        <v>42</v>
      </c>
      <c r="P202" s="146">
        <f t="shared" si="1"/>
        <v>0</v>
      </c>
      <c r="Q202" s="146">
        <v>0</v>
      </c>
      <c r="R202" s="146">
        <f t="shared" si="2"/>
        <v>0</v>
      </c>
      <c r="S202" s="146">
        <v>0</v>
      </c>
      <c r="T202" s="147">
        <f t="shared" si="3"/>
        <v>0</v>
      </c>
      <c r="AR202" s="148" t="s">
        <v>271</v>
      </c>
      <c r="AT202" s="148" t="s">
        <v>266</v>
      </c>
      <c r="AU202" s="148" t="s">
        <v>89</v>
      </c>
      <c r="AY202" s="17" t="s">
        <v>264</v>
      </c>
      <c r="BE202" s="149">
        <f t="shared" si="4"/>
        <v>0</v>
      </c>
      <c r="BF202" s="149">
        <f t="shared" si="5"/>
        <v>0</v>
      </c>
      <c r="BG202" s="149">
        <f t="shared" si="6"/>
        <v>0</v>
      </c>
      <c r="BH202" s="149">
        <f t="shared" si="7"/>
        <v>0</v>
      </c>
      <c r="BI202" s="149">
        <f t="shared" si="8"/>
        <v>0</v>
      </c>
      <c r="BJ202" s="17" t="s">
        <v>89</v>
      </c>
      <c r="BK202" s="149">
        <f t="shared" si="9"/>
        <v>0</v>
      </c>
      <c r="BL202" s="17" t="s">
        <v>271</v>
      </c>
      <c r="BM202" s="148" t="s">
        <v>634</v>
      </c>
    </row>
    <row r="203" spans="2:65" s="1" customFormat="1" ht="21.75" customHeight="1">
      <c r="B203" s="136"/>
      <c r="C203" s="137" t="s">
        <v>457</v>
      </c>
      <c r="D203" s="137" t="s">
        <v>266</v>
      </c>
      <c r="E203" s="138" t="s">
        <v>457</v>
      </c>
      <c r="F203" s="139" t="s">
        <v>2884</v>
      </c>
      <c r="G203" s="140" t="s">
        <v>1468</v>
      </c>
      <c r="H203" s="141">
        <v>2</v>
      </c>
      <c r="I203" s="142"/>
      <c r="J203" s="143">
        <f t="shared" si="0"/>
        <v>0</v>
      </c>
      <c r="K203" s="139" t="s">
        <v>1</v>
      </c>
      <c r="L203" s="32"/>
      <c r="M203" s="144" t="s">
        <v>1</v>
      </c>
      <c r="N203" s="145" t="s">
        <v>42</v>
      </c>
      <c r="P203" s="146">
        <f t="shared" si="1"/>
        <v>0</v>
      </c>
      <c r="Q203" s="146">
        <v>0</v>
      </c>
      <c r="R203" s="146">
        <f t="shared" si="2"/>
        <v>0</v>
      </c>
      <c r="S203" s="146">
        <v>0</v>
      </c>
      <c r="T203" s="147">
        <f t="shared" si="3"/>
        <v>0</v>
      </c>
      <c r="AR203" s="148" t="s">
        <v>271</v>
      </c>
      <c r="AT203" s="148" t="s">
        <v>266</v>
      </c>
      <c r="AU203" s="148" t="s">
        <v>89</v>
      </c>
      <c r="AY203" s="17" t="s">
        <v>264</v>
      </c>
      <c r="BE203" s="149">
        <f t="shared" si="4"/>
        <v>0</v>
      </c>
      <c r="BF203" s="149">
        <f t="shared" si="5"/>
        <v>0</v>
      </c>
      <c r="BG203" s="149">
        <f t="shared" si="6"/>
        <v>0</v>
      </c>
      <c r="BH203" s="149">
        <f t="shared" si="7"/>
        <v>0</v>
      </c>
      <c r="BI203" s="149">
        <f t="shared" si="8"/>
        <v>0</v>
      </c>
      <c r="BJ203" s="17" t="s">
        <v>89</v>
      </c>
      <c r="BK203" s="149">
        <f t="shared" si="9"/>
        <v>0</v>
      </c>
      <c r="BL203" s="17" t="s">
        <v>271</v>
      </c>
      <c r="BM203" s="148" t="s">
        <v>644</v>
      </c>
    </row>
    <row r="204" spans="2:65" s="1" customFormat="1" ht="21.75" customHeight="1">
      <c r="B204" s="136"/>
      <c r="C204" s="137" t="s">
        <v>462</v>
      </c>
      <c r="D204" s="137" t="s">
        <v>266</v>
      </c>
      <c r="E204" s="138" t="s">
        <v>462</v>
      </c>
      <c r="F204" s="139" t="s">
        <v>2885</v>
      </c>
      <c r="G204" s="140" t="s">
        <v>1468</v>
      </c>
      <c r="H204" s="141">
        <v>1</v>
      </c>
      <c r="I204" s="142"/>
      <c r="J204" s="143">
        <f t="shared" si="0"/>
        <v>0</v>
      </c>
      <c r="K204" s="139" t="s">
        <v>1</v>
      </c>
      <c r="L204" s="32"/>
      <c r="M204" s="144" t="s">
        <v>1</v>
      </c>
      <c r="N204" s="145" t="s">
        <v>42</v>
      </c>
      <c r="P204" s="146">
        <f t="shared" si="1"/>
        <v>0</v>
      </c>
      <c r="Q204" s="146">
        <v>0</v>
      </c>
      <c r="R204" s="146">
        <f t="shared" si="2"/>
        <v>0</v>
      </c>
      <c r="S204" s="146">
        <v>0</v>
      </c>
      <c r="T204" s="147">
        <f t="shared" si="3"/>
        <v>0</v>
      </c>
      <c r="AR204" s="148" t="s">
        <v>271</v>
      </c>
      <c r="AT204" s="148" t="s">
        <v>266</v>
      </c>
      <c r="AU204" s="148" t="s">
        <v>89</v>
      </c>
      <c r="AY204" s="17" t="s">
        <v>264</v>
      </c>
      <c r="BE204" s="149">
        <f t="shared" si="4"/>
        <v>0</v>
      </c>
      <c r="BF204" s="149">
        <f t="shared" si="5"/>
        <v>0</v>
      </c>
      <c r="BG204" s="149">
        <f t="shared" si="6"/>
        <v>0</v>
      </c>
      <c r="BH204" s="149">
        <f t="shared" si="7"/>
        <v>0</v>
      </c>
      <c r="BI204" s="149">
        <f t="shared" si="8"/>
        <v>0</v>
      </c>
      <c r="BJ204" s="17" t="s">
        <v>89</v>
      </c>
      <c r="BK204" s="149">
        <f t="shared" si="9"/>
        <v>0</v>
      </c>
      <c r="BL204" s="17" t="s">
        <v>271</v>
      </c>
      <c r="BM204" s="148" t="s">
        <v>654</v>
      </c>
    </row>
    <row r="205" spans="2:65" s="1" customFormat="1" ht="16.5" customHeight="1">
      <c r="B205" s="136"/>
      <c r="C205" s="137" t="s">
        <v>468</v>
      </c>
      <c r="D205" s="137" t="s">
        <v>266</v>
      </c>
      <c r="E205" s="138" t="s">
        <v>468</v>
      </c>
      <c r="F205" s="139" t="s">
        <v>2886</v>
      </c>
      <c r="G205" s="140" t="s">
        <v>1468</v>
      </c>
      <c r="H205" s="141">
        <v>4</v>
      </c>
      <c r="I205" s="142"/>
      <c r="J205" s="143">
        <f t="shared" si="0"/>
        <v>0</v>
      </c>
      <c r="K205" s="139" t="s">
        <v>1</v>
      </c>
      <c r="L205" s="32"/>
      <c r="M205" s="144" t="s">
        <v>1</v>
      </c>
      <c r="N205" s="145" t="s">
        <v>42</v>
      </c>
      <c r="P205" s="146">
        <f t="shared" si="1"/>
        <v>0</v>
      </c>
      <c r="Q205" s="146">
        <v>0</v>
      </c>
      <c r="R205" s="146">
        <f t="shared" si="2"/>
        <v>0</v>
      </c>
      <c r="S205" s="146">
        <v>0</v>
      </c>
      <c r="T205" s="147">
        <f t="shared" si="3"/>
        <v>0</v>
      </c>
      <c r="AR205" s="148" t="s">
        <v>271</v>
      </c>
      <c r="AT205" s="148" t="s">
        <v>266</v>
      </c>
      <c r="AU205" s="148" t="s">
        <v>89</v>
      </c>
      <c r="AY205" s="17" t="s">
        <v>264</v>
      </c>
      <c r="BE205" s="149">
        <f t="shared" si="4"/>
        <v>0</v>
      </c>
      <c r="BF205" s="149">
        <f t="shared" si="5"/>
        <v>0</v>
      </c>
      <c r="BG205" s="149">
        <f t="shared" si="6"/>
        <v>0</v>
      </c>
      <c r="BH205" s="149">
        <f t="shared" si="7"/>
        <v>0</v>
      </c>
      <c r="BI205" s="149">
        <f t="shared" si="8"/>
        <v>0</v>
      </c>
      <c r="BJ205" s="17" t="s">
        <v>89</v>
      </c>
      <c r="BK205" s="149">
        <f t="shared" si="9"/>
        <v>0</v>
      </c>
      <c r="BL205" s="17" t="s">
        <v>271</v>
      </c>
      <c r="BM205" s="148" t="s">
        <v>665</v>
      </c>
    </row>
    <row r="206" spans="2:65" s="1" customFormat="1" ht="16.5" customHeight="1">
      <c r="B206" s="136"/>
      <c r="C206" s="137" t="s">
        <v>474</v>
      </c>
      <c r="D206" s="137" t="s">
        <v>266</v>
      </c>
      <c r="E206" s="138" t="s">
        <v>474</v>
      </c>
      <c r="F206" s="139" t="s">
        <v>2887</v>
      </c>
      <c r="G206" s="140" t="s">
        <v>1468</v>
      </c>
      <c r="H206" s="141">
        <v>4</v>
      </c>
      <c r="I206" s="142"/>
      <c r="J206" s="143">
        <f t="shared" si="0"/>
        <v>0</v>
      </c>
      <c r="K206" s="139" t="s">
        <v>1</v>
      </c>
      <c r="L206" s="32"/>
      <c r="M206" s="144" t="s">
        <v>1</v>
      </c>
      <c r="N206" s="145" t="s">
        <v>42</v>
      </c>
      <c r="P206" s="146">
        <f t="shared" si="1"/>
        <v>0</v>
      </c>
      <c r="Q206" s="146">
        <v>0</v>
      </c>
      <c r="R206" s="146">
        <f t="shared" si="2"/>
        <v>0</v>
      </c>
      <c r="S206" s="146">
        <v>0</v>
      </c>
      <c r="T206" s="147">
        <f t="shared" si="3"/>
        <v>0</v>
      </c>
      <c r="AR206" s="148" t="s">
        <v>271</v>
      </c>
      <c r="AT206" s="148" t="s">
        <v>266</v>
      </c>
      <c r="AU206" s="148" t="s">
        <v>89</v>
      </c>
      <c r="AY206" s="17" t="s">
        <v>264</v>
      </c>
      <c r="BE206" s="149">
        <f t="shared" si="4"/>
        <v>0</v>
      </c>
      <c r="BF206" s="149">
        <f t="shared" si="5"/>
        <v>0</v>
      </c>
      <c r="BG206" s="149">
        <f t="shared" si="6"/>
        <v>0</v>
      </c>
      <c r="BH206" s="149">
        <f t="shared" si="7"/>
        <v>0</v>
      </c>
      <c r="BI206" s="149">
        <f t="shared" si="8"/>
        <v>0</v>
      </c>
      <c r="BJ206" s="17" t="s">
        <v>89</v>
      </c>
      <c r="BK206" s="149">
        <f t="shared" si="9"/>
        <v>0</v>
      </c>
      <c r="BL206" s="17" t="s">
        <v>271</v>
      </c>
      <c r="BM206" s="148" t="s">
        <v>677</v>
      </c>
    </row>
    <row r="207" spans="2:65" s="1" customFormat="1" ht="24.2" customHeight="1">
      <c r="B207" s="136"/>
      <c r="C207" s="137" t="s">
        <v>483</v>
      </c>
      <c r="D207" s="137" t="s">
        <v>266</v>
      </c>
      <c r="E207" s="138" t="s">
        <v>483</v>
      </c>
      <c r="F207" s="139" t="s">
        <v>3325</v>
      </c>
      <c r="G207" s="140" t="s">
        <v>1468</v>
      </c>
      <c r="H207" s="141">
        <v>1</v>
      </c>
      <c r="I207" s="142"/>
      <c r="J207" s="143">
        <f t="shared" si="0"/>
        <v>0</v>
      </c>
      <c r="K207" s="139" t="s">
        <v>1</v>
      </c>
      <c r="L207" s="32"/>
      <c r="M207" s="144" t="s">
        <v>1</v>
      </c>
      <c r="N207" s="145" t="s">
        <v>42</v>
      </c>
      <c r="P207" s="146">
        <f t="shared" si="1"/>
        <v>0</v>
      </c>
      <c r="Q207" s="146">
        <v>0</v>
      </c>
      <c r="R207" s="146">
        <f t="shared" si="2"/>
        <v>0</v>
      </c>
      <c r="S207" s="146">
        <v>0</v>
      </c>
      <c r="T207" s="147">
        <f t="shared" si="3"/>
        <v>0</v>
      </c>
      <c r="AR207" s="148" t="s">
        <v>271</v>
      </c>
      <c r="AT207" s="148" t="s">
        <v>266</v>
      </c>
      <c r="AU207" s="148" t="s">
        <v>89</v>
      </c>
      <c r="AY207" s="17" t="s">
        <v>264</v>
      </c>
      <c r="BE207" s="149">
        <f t="shared" si="4"/>
        <v>0</v>
      </c>
      <c r="BF207" s="149">
        <f t="shared" si="5"/>
        <v>0</v>
      </c>
      <c r="BG207" s="149">
        <f t="shared" si="6"/>
        <v>0</v>
      </c>
      <c r="BH207" s="149">
        <f t="shared" si="7"/>
        <v>0</v>
      </c>
      <c r="BI207" s="149">
        <f t="shared" si="8"/>
        <v>0</v>
      </c>
      <c r="BJ207" s="17" t="s">
        <v>89</v>
      </c>
      <c r="BK207" s="149">
        <f t="shared" si="9"/>
        <v>0</v>
      </c>
      <c r="BL207" s="17" t="s">
        <v>271</v>
      </c>
      <c r="BM207" s="148" t="s">
        <v>688</v>
      </c>
    </row>
    <row r="208" spans="2:65" s="1" customFormat="1" ht="24.2" customHeight="1">
      <c r="B208" s="136"/>
      <c r="C208" s="137" t="s">
        <v>491</v>
      </c>
      <c r="D208" s="137" t="s">
        <v>266</v>
      </c>
      <c r="E208" s="138" t="s">
        <v>491</v>
      </c>
      <c r="F208" s="139" t="s">
        <v>2889</v>
      </c>
      <c r="G208" s="140" t="s">
        <v>1468</v>
      </c>
      <c r="H208" s="141">
        <v>6</v>
      </c>
      <c r="I208" s="142"/>
      <c r="J208" s="143">
        <f t="shared" si="0"/>
        <v>0</v>
      </c>
      <c r="K208" s="139" t="s">
        <v>1</v>
      </c>
      <c r="L208" s="32"/>
      <c r="M208" s="144" t="s">
        <v>1</v>
      </c>
      <c r="N208" s="145" t="s">
        <v>42</v>
      </c>
      <c r="P208" s="146">
        <f t="shared" si="1"/>
        <v>0</v>
      </c>
      <c r="Q208" s="146">
        <v>0</v>
      </c>
      <c r="R208" s="146">
        <f t="shared" si="2"/>
        <v>0</v>
      </c>
      <c r="S208" s="146">
        <v>0</v>
      </c>
      <c r="T208" s="147">
        <f t="shared" si="3"/>
        <v>0</v>
      </c>
      <c r="AR208" s="148" t="s">
        <v>271</v>
      </c>
      <c r="AT208" s="148" t="s">
        <v>266</v>
      </c>
      <c r="AU208" s="148" t="s">
        <v>89</v>
      </c>
      <c r="AY208" s="17" t="s">
        <v>264</v>
      </c>
      <c r="BE208" s="149">
        <f t="shared" si="4"/>
        <v>0</v>
      </c>
      <c r="BF208" s="149">
        <f t="shared" si="5"/>
        <v>0</v>
      </c>
      <c r="BG208" s="149">
        <f t="shared" si="6"/>
        <v>0</v>
      </c>
      <c r="BH208" s="149">
        <f t="shared" si="7"/>
        <v>0</v>
      </c>
      <c r="BI208" s="149">
        <f t="shared" si="8"/>
        <v>0</v>
      </c>
      <c r="BJ208" s="17" t="s">
        <v>89</v>
      </c>
      <c r="BK208" s="149">
        <f t="shared" si="9"/>
        <v>0</v>
      </c>
      <c r="BL208" s="17" t="s">
        <v>271</v>
      </c>
      <c r="BM208" s="148" t="s">
        <v>699</v>
      </c>
    </row>
    <row r="209" spans="2:65" s="1" customFormat="1" ht="16.5" customHeight="1">
      <c r="B209" s="136"/>
      <c r="C209" s="137" t="s">
        <v>496</v>
      </c>
      <c r="D209" s="137" t="s">
        <v>266</v>
      </c>
      <c r="E209" s="138" t="s">
        <v>496</v>
      </c>
      <c r="F209" s="139" t="s">
        <v>2890</v>
      </c>
      <c r="G209" s="140" t="s">
        <v>1468</v>
      </c>
      <c r="H209" s="141">
        <v>4</v>
      </c>
      <c r="I209" s="142"/>
      <c r="J209" s="143">
        <f t="shared" si="0"/>
        <v>0</v>
      </c>
      <c r="K209" s="139" t="s">
        <v>1</v>
      </c>
      <c r="L209" s="32"/>
      <c r="M209" s="144" t="s">
        <v>1</v>
      </c>
      <c r="N209" s="145" t="s">
        <v>42</v>
      </c>
      <c r="P209" s="146">
        <f t="shared" si="1"/>
        <v>0</v>
      </c>
      <c r="Q209" s="146">
        <v>0</v>
      </c>
      <c r="R209" s="146">
        <f t="shared" si="2"/>
        <v>0</v>
      </c>
      <c r="S209" s="146">
        <v>0</v>
      </c>
      <c r="T209" s="147">
        <f t="shared" si="3"/>
        <v>0</v>
      </c>
      <c r="AR209" s="148" t="s">
        <v>271</v>
      </c>
      <c r="AT209" s="148" t="s">
        <v>266</v>
      </c>
      <c r="AU209" s="148" t="s">
        <v>89</v>
      </c>
      <c r="AY209" s="17" t="s">
        <v>264</v>
      </c>
      <c r="BE209" s="149">
        <f t="shared" si="4"/>
        <v>0</v>
      </c>
      <c r="BF209" s="149">
        <f t="shared" si="5"/>
        <v>0</v>
      </c>
      <c r="BG209" s="149">
        <f t="shared" si="6"/>
        <v>0</v>
      </c>
      <c r="BH209" s="149">
        <f t="shared" si="7"/>
        <v>0</v>
      </c>
      <c r="BI209" s="149">
        <f t="shared" si="8"/>
        <v>0</v>
      </c>
      <c r="BJ209" s="17" t="s">
        <v>89</v>
      </c>
      <c r="BK209" s="149">
        <f t="shared" si="9"/>
        <v>0</v>
      </c>
      <c r="BL209" s="17" t="s">
        <v>271</v>
      </c>
      <c r="BM209" s="148" t="s">
        <v>710</v>
      </c>
    </row>
    <row r="210" spans="2:65" s="1" customFormat="1" ht="16.5" customHeight="1">
      <c r="B210" s="136"/>
      <c r="C210" s="137" t="s">
        <v>502</v>
      </c>
      <c r="D210" s="137" t="s">
        <v>266</v>
      </c>
      <c r="E210" s="138" t="s">
        <v>502</v>
      </c>
      <c r="F210" s="139" t="s">
        <v>2891</v>
      </c>
      <c r="G210" s="140" t="s">
        <v>1468</v>
      </c>
      <c r="H210" s="141">
        <v>2</v>
      </c>
      <c r="I210" s="142"/>
      <c r="J210" s="143">
        <f t="shared" si="0"/>
        <v>0</v>
      </c>
      <c r="K210" s="139" t="s">
        <v>1</v>
      </c>
      <c r="L210" s="32"/>
      <c r="M210" s="144" t="s">
        <v>1</v>
      </c>
      <c r="N210" s="145" t="s">
        <v>42</v>
      </c>
      <c r="P210" s="146">
        <f t="shared" si="1"/>
        <v>0</v>
      </c>
      <c r="Q210" s="146">
        <v>0</v>
      </c>
      <c r="R210" s="146">
        <f t="shared" si="2"/>
        <v>0</v>
      </c>
      <c r="S210" s="146">
        <v>0</v>
      </c>
      <c r="T210" s="147">
        <f t="shared" si="3"/>
        <v>0</v>
      </c>
      <c r="AR210" s="148" t="s">
        <v>271</v>
      </c>
      <c r="AT210" s="148" t="s">
        <v>266</v>
      </c>
      <c r="AU210" s="148" t="s">
        <v>89</v>
      </c>
      <c r="AY210" s="17" t="s">
        <v>264</v>
      </c>
      <c r="BE210" s="149">
        <f t="shared" si="4"/>
        <v>0</v>
      </c>
      <c r="BF210" s="149">
        <f t="shared" si="5"/>
        <v>0</v>
      </c>
      <c r="BG210" s="149">
        <f t="shared" si="6"/>
        <v>0</v>
      </c>
      <c r="BH210" s="149">
        <f t="shared" si="7"/>
        <v>0</v>
      </c>
      <c r="BI210" s="149">
        <f t="shared" si="8"/>
        <v>0</v>
      </c>
      <c r="BJ210" s="17" t="s">
        <v>89</v>
      </c>
      <c r="BK210" s="149">
        <f t="shared" si="9"/>
        <v>0</v>
      </c>
      <c r="BL210" s="17" t="s">
        <v>271</v>
      </c>
      <c r="BM210" s="148" t="s">
        <v>724</v>
      </c>
    </row>
    <row r="211" spans="2:65" s="11" customFormat="1" ht="22.9" customHeight="1">
      <c r="B211" s="124"/>
      <c r="D211" s="125" t="s">
        <v>75</v>
      </c>
      <c r="E211" s="134" t="s">
        <v>2656</v>
      </c>
      <c r="F211" s="134" t="s">
        <v>2892</v>
      </c>
      <c r="I211" s="127"/>
      <c r="J211" s="135">
        <f>BK211</f>
        <v>0</v>
      </c>
      <c r="L211" s="124"/>
      <c r="M211" s="129"/>
      <c r="P211" s="130">
        <f>SUM(P212:P214)</f>
        <v>0</v>
      </c>
      <c r="R211" s="130">
        <f>SUM(R212:R214)</f>
        <v>0</v>
      </c>
      <c r="T211" s="131">
        <f>SUM(T212:T214)</f>
        <v>0</v>
      </c>
      <c r="AR211" s="125" t="s">
        <v>83</v>
      </c>
      <c r="AT211" s="132" t="s">
        <v>75</v>
      </c>
      <c r="AU211" s="132" t="s">
        <v>83</v>
      </c>
      <c r="AY211" s="125" t="s">
        <v>264</v>
      </c>
      <c r="BK211" s="133">
        <f>SUM(BK212:BK214)</f>
        <v>0</v>
      </c>
    </row>
    <row r="212" spans="2:65" s="1" customFormat="1" ht="16.5" customHeight="1">
      <c r="B212" s="136"/>
      <c r="C212" s="137" t="s">
        <v>509</v>
      </c>
      <c r="D212" s="137" t="s">
        <v>266</v>
      </c>
      <c r="E212" s="138" t="s">
        <v>509</v>
      </c>
      <c r="F212" s="139" t="s">
        <v>2893</v>
      </c>
      <c r="G212" s="140" t="s">
        <v>1468</v>
      </c>
      <c r="H212" s="141">
        <v>15</v>
      </c>
      <c r="I212" s="142"/>
      <c r="J212" s="143">
        <f>ROUND(I212*H212,2)</f>
        <v>0</v>
      </c>
      <c r="K212" s="139" t="s">
        <v>1</v>
      </c>
      <c r="L212" s="32"/>
      <c r="M212" s="144" t="s">
        <v>1</v>
      </c>
      <c r="N212" s="145" t="s">
        <v>42</v>
      </c>
      <c r="P212" s="146">
        <f>O212*H212</f>
        <v>0</v>
      </c>
      <c r="Q212" s="146">
        <v>0</v>
      </c>
      <c r="R212" s="146">
        <f>Q212*H212</f>
        <v>0</v>
      </c>
      <c r="S212" s="146">
        <v>0</v>
      </c>
      <c r="T212" s="147">
        <f>S212*H212</f>
        <v>0</v>
      </c>
      <c r="AR212" s="148" t="s">
        <v>271</v>
      </c>
      <c r="AT212" s="148" t="s">
        <v>266</v>
      </c>
      <c r="AU212" s="148" t="s">
        <v>89</v>
      </c>
      <c r="AY212" s="17" t="s">
        <v>264</v>
      </c>
      <c r="BE212" s="149">
        <f>IF(N212="základní",J212,0)</f>
        <v>0</v>
      </c>
      <c r="BF212" s="149">
        <f>IF(N212="snížená",J212,0)</f>
        <v>0</v>
      </c>
      <c r="BG212" s="149">
        <f>IF(N212="zákl. přenesená",J212,0)</f>
        <v>0</v>
      </c>
      <c r="BH212" s="149">
        <f>IF(N212="sníž. přenesená",J212,0)</f>
        <v>0</v>
      </c>
      <c r="BI212" s="149">
        <f>IF(N212="nulová",J212,0)</f>
        <v>0</v>
      </c>
      <c r="BJ212" s="17" t="s">
        <v>89</v>
      </c>
      <c r="BK212" s="149">
        <f>ROUND(I212*H212,2)</f>
        <v>0</v>
      </c>
      <c r="BL212" s="17" t="s">
        <v>271</v>
      </c>
      <c r="BM212" s="148" t="s">
        <v>735</v>
      </c>
    </row>
    <row r="213" spans="2:65" s="1" customFormat="1" ht="16.5" customHeight="1">
      <c r="B213" s="136"/>
      <c r="C213" s="137" t="s">
        <v>515</v>
      </c>
      <c r="D213" s="137" t="s">
        <v>266</v>
      </c>
      <c r="E213" s="138" t="s">
        <v>515</v>
      </c>
      <c r="F213" s="139" t="s">
        <v>2894</v>
      </c>
      <c r="G213" s="140" t="s">
        <v>1468</v>
      </c>
      <c r="H213" s="141">
        <v>5</v>
      </c>
      <c r="I213" s="142"/>
      <c r="J213" s="143">
        <f>ROUND(I213*H213,2)</f>
        <v>0</v>
      </c>
      <c r="K213" s="139" t="s">
        <v>1</v>
      </c>
      <c r="L213" s="32"/>
      <c r="M213" s="144" t="s">
        <v>1</v>
      </c>
      <c r="N213" s="145" t="s">
        <v>42</v>
      </c>
      <c r="P213" s="146">
        <f>O213*H213</f>
        <v>0</v>
      </c>
      <c r="Q213" s="146">
        <v>0</v>
      </c>
      <c r="R213" s="146">
        <f>Q213*H213</f>
        <v>0</v>
      </c>
      <c r="S213" s="146">
        <v>0</v>
      </c>
      <c r="T213" s="147">
        <f>S213*H213</f>
        <v>0</v>
      </c>
      <c r="AR213" s="148" t="s">
        <v>271</v>
      </c>
      <c r="AT213" s="148" t="s">
        <v>266</v>
      </c>
      <c r="AU213" s="148" t="s">
        <v>89</v>
      </c>
      <c r="AY213" s="17" t="s">
        <v>264</v>
      </c>
      <c r="BE213" s="149">
        <f>IF(N213="základní",J213,0)</f>
        <v>0</v>
      </c>
      <c r="BF213" s="149">
        <f>IF(N213="snížená",J213,0)</f>
        <v>0</v>
      </c>
      <c r="BG213" s="149">
        <f>IF(N213="zákl. přenesená",J213,0)</f>
        <v>0</v>
      </c>
      <c r="BH213" s="149">
        <f>IF(N213="sníž. přenesená",J213,0)</f>
        <v>0</v>
      </c>
      <c r="BI213" s="149">
        <f>IF(N213="nulová",J213,0)</f>
        <v>0</v>
      </c>
      <c r="BJ213" s="17" t="s">
        <v>89</v>
      </c>
      <c r="BK213" s="149">
        <f>ROUND(I213*H213,2)</f>
        <v>0</v>
      </c>
      <c r="BL213" s="17" t="s">
        <v>271</v>
      </c>
      <c r="BM213" s="148" t="s">
        <v>745</v>
      </c>
    </row>
    <row r="214" spans="2:65" s="1" customFormat="1" ht="16.5" customHeight="1">
      <c r="B214" s="136"/>
      <c r="C214" s="137" t="s">
        <v>521</v>
      </c>
      <c r="D214" s="137" t="s">
        <v>266</v>
      </c>
      <c r="E214" s="138" t="s">
        <v>521</v>
      </c>
      <c r="F214" s="139" t="s">
        <v>2895</v>
      </c>
      <c r="G214" s="140" t="s">
        <v>1468</v>
      </c>
      <c r="H214" s="141">
        <v>4</v>
      </c>
      <c r="I214" s="142"/>
      <c r="J214" s="143">
        <f>ROUND(I214*H214,2)</f>
        <v>0</v>
      </c>
      <c r="K214" s="139" t="s">
        <v>1</v>
      </c>
      <c r="L214" s="32"/>
      <c r="M214" s="144" t="s">
        <v>1</v>
      </c>
      <c r="N214" s="145" t="s">
        <v>42</v>
      </c>
      <c r="P214" s="146">
        <f>O214*H214</f>
        <v>0</v>
      </c>
      <c r="Q214" s="146">
        <v>0</v>
      </c>
      <c r="R214" s="146">
        <f>Q214*H214</f>
        <v>0</v>
      </c>
      <c r="S214" s="146">
        <v>0</v>
      </c>
      <c r="T214" s="147">
        <f>S214*H214</f>
        <v>0</v>
      </c>
      <c r="AR214" s="148" t="s">
        <v>271</v>
      </c>
      <c r="AT214" s="148" t="s">
        <v>266</v>
      </c>
      <c r="AU214" s="148" t="s">
        <v>89</v>
      </c>
      <c r="AY214" s="17" t="s">
        <v>264</v>
      </c>
      <c r="BE214" s="149">
        <f>IF(N214="základní",J214,0)</f>
        <v>0</v>
      </c>
      <c r="BF214" s="149">
        <f>IF(N214="snížená",J214,0)</f>
        <v>0</v>
      </c>
      <c r="BG214" s="149">
        <f>IF(N214="zákl. přenesená",J214,0)</f>
        <v>0</v>
      </c>
      <c r="BH214" s="149">
        <f>IF(N214="sníž. přenesená",J214,0)</f>
        <v>0</v>
      </c>
      <c r="BI214" s="149">
        <f>IF(N214="nulová",J214,0)</f>
        <v>0</v>
      </c>
      <c r="BJ214" s="17" t="s">
        <v>89</v>
      </c>
      <c r="BK214" s="149">
        <f>ROUND(I214*H214,2)</f>
        <v>0</v>
      </c>
      <c r="BL214" s="17" t="s">
        <v>271</v>
      </c>
      <c r="BM214" s="148" t="s">
        <v>758</v>
      </c>
    </row>
    <row r="215" spans="2:65" s="11" customFormat="1" ht="22.9" customHeight="1">
      <c r="B215" s="124"/>
      <c r="D215" s="125" t="s">
        <v>75</v>
      </c>
      <c r="E215" s="134" t="s">
        <v>2664</v>
      </c>
      <c r="F215" s="134" t="s">
        <v>2896</v>
      </c>
      <c r="I215" s="127"/>
      <c r="J215" s="135">
        <f>BK215</f>
        <v>0</v>
      </c>
      <c r="L215" s="124"/>
      <c r="M215" s="129"/>
      <c r="P215" s="130">
        <f>SUM(P216:P217)</f>
        <v>0</v>
      </c>
      <c r="R215" s="130">
        <f>SUM(R216:R217)</f>
        <v>0</v>
      </c>
      <c r="T215" s="131">
        <f>SUM(T216:T217)</f>
        <v>0</v>
      </c>
      <c r="AR215" s="125" t="s">
        <v>83</v>
      </c>
      <c r="AT215" s="132" t="s">
        <v>75</v>
      </c>
      <c r="AU215" s="132" t="s">
        <v>83</v>
      </c>
      <c r="AY215" s="125" t="s">
        <v>264</v>
      </c>
      <c r="BK215" s="133">
        <f>SUM(BK216:BK217)</f>
        <v>0</v>
      </c>
    </row>
    <row r="216" spans="2:65" s="1" customFormat="1" ht="16.5" customHeight="1">
      <c r="B216" s="136"/>
      <c r="C216" s="137" t="s">
        <v>526</v>
      </c>
      <c r="D216" s="137" t="s">
        <v>266</v>
      </c>
      <c r="E216" s="138" t="s">
        <v>526</v>
      </c>
      <c r="F216" s="139" t="s">
        <v>2897</v>
      </c>
      <c r="G216" s="140" t="s">
        <v>1468</v>
      </c>
      <c r="H216" s="141">
        <v>5</v>
      </c>
      <c r="I216" s="142"/>
      <c r="J216" s="143">
        <f>ROUND(I216*H216,2)</f>
        <v>0</v>
      </c>
      <c r="K216" s="139" t="s">
        <v>1</v>
      </c>
      <c r="L216" s="32"/>
      <c r="M216" s="144" t="s">
        <v>1</v>
      </c>
      <c r="N216" s="145" t="s">
        <v>42</v>
      </c>
      <c r="P216" s="146">
        <f>O216*H216</f>
        <v>0</v>
      </c>
      <c r="Q216" s="146">
        <v>0</v>
      </c>
      <c r="R216" s="146">
        <f>Q216*H216</f>
        <v>0</v>
      </c>
      <c r="S216" s="146">
        <v>0</v>
      </c>
      <c r="T216" s="147">
        <f>S216*H216</f>
        <v>0</v>
      </c>
      <c r="AR216" s="148" t="s">
        <v>271</v>
      </c>
      <c r="AT216" s="148" t="s">
        <v>266</v>
      </c>
      <c r="AU216" s="148" t="s">
        <v>89</v>
      </c>
      <c r="AY216" s="17" t="s">
        <v>264</v>
      </c>
      <c r="BE216" s="149">
        <f>IF(N216="základní",J216,0)</f>
        <v>0</v>
      </c>
      <c r="BF216" s="149">
        <f>IF(N216="snížená",J216,0)</f>
        <v>0</v>
      </c>
      <c r="BG216" s="149">
        <f>IF(N216="zákl. přenesená",J216,0)</f>
        <v>0</v>
      </c>
      <c r="BH216" s="149">
        <f>IF(N216="sníž. přenesená",J216,0)</f>
        <v>0</v>
      </c>
      <c r="BI216" s="149">
        <f>IF(N216="nulová",J216,0)</f>
        <v>0</v>
      </c>
      <c r="BJ216" s="17" t="s">
        <v>89</v>
      </c>
      <c r="BK216" s="149">
        <f>ROUND(I216*H216,2)</f>
        <v>0</v>
      </c>
      <c r="BL216" s="17" t="s">
        <v>271</v>
      </c>
      <c r="BM216" s="148" t="s">
        <v>771</v>
      </c>
    </row>
    <row r="217" spans="2:65" s="1" customFormat="1" ht="16.5" customHeight="1">
      <c r="B217" s="136"/>
      <c r="C217" s="137" t="s">
        <v>533</v>
      </c>
      <c r="D217" s="137" t="s">
        <v>266</v>
      </c>
      <c r="E217" s="138" t="s">
        <v>533</v>
      </c>
      <c r="F217" s="139" t="s">
        <v>2898</v>
      </c>
      <c r="G217" s="140" t="s">
        <v>1468</v>
      </c>
      <c r="H217" s="141">
        <v>19</v>
      </c>
      <c r="I217" s="142"/>
      <c r="J217" s="143">
        <f>ROUND(I217*H217,2)</f>
        <v>0</v>
      </c>
      <c r="K217" s="139" t="s">
        <v>1</v>
      </c>
      <c r="L217" s="32"/>
      <c r="M217" s="144" t="s">
        <v>1</v>
      </c>
      <c r="N217" s="145" t="s">
        <v>42</v>
      </c>
      <c r="P217" s="146">
        <f>O217*H217</f>
        <v>0</v>
      </c>
      <c r="Q217" s="146">
        <v>0</v>
      </c>
      <c r="R217" s="146">
        <f>Q217*H217</f>
        <v>0</v>
      </c>
      <c r="S217" s="146">
        <v>0</v>
      </c>
      <c r="T217" s="147">
        <f>S217*H217</f>
        <v>0</v>
      </c>
      <c r="AR217" s="148" t="s">
        <v>271</v>
      </c>
      <c r="AT217" s="148" t="s">
        <v>266</v>
      </c>
      <c r="AU217" s="148" t="s">
        <v>89</v>
      </c>
      <c r="AY217" s="17" t="s">
        <v>264</v>
      </c>
      <c r="BE217" s="149">
        <f>IF(N217="základní",J217,0)</f>
        <v>0</v>
      </c>
      <c r="BF217" s="149">
        <f>IF(N217="snížená",J217,0)</f>
        <v>0</v>
      </c>
      <c r="BG217" s="149">
        <f>IF(N217="zákl. přenesená",J217,0)</f>
        <v>0</v>
      </c>
      <c r="BH217" s="149">
        <f>IF(N217="sníž. přenesená",J217,0)</f>
        <v>0</v>
      </c>
      <c r="BI217" s="149">
        <f>IF(N217="nulová",J217,0)</f>
        <v>0</v>
      </c>
      <c r="BJ217" s="17" t="s">
        <v>89</v>
      </c>
      <c r="BK217" s="149">
        <f>ROUND(I217*H217,2)</f>
        <v>0</v>
      </c>
      <c r="BL217" s="17" t="s">
        <v>271</v>
      </c>
      <c r="BM217" s="148" t="s">
        <v>781</v>
      </c>
    </row>
    <row r="218" spans="2:65" s="11" customFormat="1" ht="22.9" customHeight="1">
      <c r="B218" s="124"/>
      <c r="D218" s="125" t="s">
        <v>75</v>
      </c>
      <c r="E218" s="134" t="s">
        <v>2656</v>
      </c>
      <c r="F218" s="134" t="s">
        <v>2892</v>
      </c>
      <c r="I218" s="127"/>
      <c r="J218" s="135">
        <f>BK218</f>
        <v>0</v>
      </c>
      <c r="L218" s="124"/>
      <c r="M218" s="129"/>
      <c r="P218" s="130">
        <f>P219</f>
        <v>0</v>
      </c>
      <c r="R218" s="130">
        <f>R219</f>
        <v>0</v>
      </c>
      <c r="T218" s="131">
        <f>T219</f>
        <v>0</v>
      </c>
      <c r="AR218" s="125" t="s">
        <v>83</v>
      </c>
      <c r="AT218" s="132" t="s">
        <v>75</v>
      </c>
      <c r="AU218" s="132" t="s">
        <v>83</v>
      </c>
      <c r="AY218" s="125" t="s">
        <v>264</v>
      </c>
      <c r="BK218" s="133">
        <f>BK219</f>
        <v>0</v>
      </c>
    </row>
    <row r="219" spans="2:65" s="1" customFormat="1" ht="16.5" customHeight="1">
      <c r="B219" s="136"/>
      <c r="C219" s="137" t="s">
        <v>541</v>
      </c>
      <c r="D219" s="137" t="s">
        <v>266</v>
      </c>
      <c r="E219" s="138" t="s">
        <v>541</v>
      </c>
      <c r="F219" s="139" t="s">
        <v>2899</v>
      </c>
      <c r="G219" s="140" t="s">
        <v>1468</v>
      </c>
      <c r="H219" s="141">
        <v>6</v>
      </c>
      <c r="I219" s="142"/>
      <c r="J219" s="143">
        <f>ROUND(I219*H219,2)</f>
        <v>0</v>
      </c>
      <c r="K219" s="139" t="s">
        <v>1</v>
      </c>
      <c r="L219" s="32"/>
      <c r="M219" s="144" t="s">
        <v>1</v>
      </c>
      <c r="N219" s="145" t="s">
        <v>42</v>
      </c>
      <c r="P219" s="146">
        <f>O219*H219</f>
        <v>0</v>
      </c>
      <c r="Q219" s="146">
        <v>0</v>
      </c>
      <c r="R219" s="146">
        <f>Q219*H219</f>
        <v>0</v>
      </c>
      <c r="S219" s="146">
        <v>0</v>
      </c>
      <c r="T219" s="147">
        <f>S219*H219</f>
        <v>0</v>
      </c>
      <c r="AR219" s="148" t="s">
        <v>271</v>
      </c>
      <c r="AT219" s="148" t="s">
        <v>266</v>
      </c>
      <c r="AU219" s="148" t="s">
        <v>89</v>
      </c>
      <c r="AY219" s="17" t="s">
        <v>264</v>
      </c>
      <c r="BE219" s="149">
        <f>IF(N219="základní",J219,0)</f>
        <v>0</v>
      </c>
      <c r="BF219" s="149">
        <f>IF(N219="snížená",J219,0)</f>
        <v>0</v>
      </c>
      <c r="BG219" s="149">
        <f>IF(N219="zákl. přenesená",J219,0)</f>
        <v>0</v>
      </c>
      <c r="BH219" s="149">
        <f>IF(N219="sníž. přenesená",J219,0)</f>
        <v>0</v>
      </c>
      <c r="BI219" s="149">
        <f>IF(N219="nulová",J219,0)</f>
        <v>0</v>
      </c>
      <c r="BJ219" s="17" t="s">
        <v>89</v>
      </c>
      <c r="BK219" s="149">
        <f>ROUND(I219*H219,2)</f>
        <v>0</v>
      </c>
      <c r="BL219" s="17" t="s">
        <v>271</v>
      </c>
      <c r="BM219" s="148" t="s">
        <v>791</v>
      </c>
    </row>
    <row r="220" spans="2:65" s="11" customFormat="1" ht="22.9" customHeight="1">
      <c r="B220" s="124"/>
      <c r="D220" s="125" t="s">
        <v>75</v>
      </c>
      <c r="E220" s="134" t="s">
        <v>2673</v>
      </c>
      <c r="F220" s="134" t="s">
        <v>2900</v>
      </c>
      <c r="I220" s="127"/>
      <c r="J220" s="135">
        <f>BK220</f>
        <v>0</v>
      </c>
      <c r="L220" s="124"/>
      <c r="M220" s="129"/>
      <c r="P220" s="130">
        <f>P221</f>
        <v>0</v>
      </c>
      <c r="R220" s="130">
        <f>R221</f>
        <v>0</v>
      </c>
      <c r="T220" s="131">
        <f>T221</f>
        <v>0</v>
      </c>
      <c r="AR220" s="125" t="s">
        <v>83</v>
      </c>
      <c r="AT220" s="132" t="s">
        <v>75</v>
      </c>
      <c r="AU220" s="132" t="s">
        <v>83</v>
      </c>
      <c r="AY220" s="125" t="s">
        <v>264</v>
      </c>
      <c r="BK220" s="133">
        <f>BK221</f>
        <v>0</v>
      </c>
    </row>
    <row r="221" spans="2:65" s="1" customFormat="1" ht="16.5" customHeight="1">
      <c r="B221" s="136"/>
      <c r="C221" s="137" t="s">
        <v>549</v>
      </c>
      <c r="D221" s="137" t="s">
        <v>266</v>
      </c>
      <c r="E221" s="138" t="s">
        <v>549</v>
      </c>
      <c r="F221" s="139" t="s">
        <v>2901</v>
      </c>
      <c r="G221" s="140" t="s">
        <v>1468</v>
      </c>
      <c r="H221" s="141">
        <v>76</v>
      </c>
      <c r="I221" s="142"/>
      <c r="J221" s="143">
        <f>ROUND(I221*H221,2)</f>
        <v>0</v>
      </c>
      <c r="K221" s="139" t="s">
        <v>1</v>
      </c>
      <c r="L221" s="32"/>
      <c r="M221" s="144" t="s">
        <v>1</v>
      </c>
      <c r="N221" s="145" t="s">
        <v>42</v>
      </c>
      <c r="P221" s="146">
        <f>O221*H221</f>
        <v>0</v>
      </c>
      <c r="Q221" s="146">
        <v>0</v>
      </c>
      <c r="R221" s="146">
        <f>Q221*H221</f>
        <v>0</v>
      </c>
      <c r="S221" s="146">
        <v>0</v>
      </c>
      <c r="T221" s="147">
        <f>S221*H221</f>
        <v>0</v>
      </c>
      <c r="AR221" s="148" t="s">
        <v>271</v>
      </c>
      <c r="AT221" s="148" t="s">
        <v>266</v>
      </c>
      <c r="AU221" s="148" t="s">
        <v>89</v>
      </c>
      <c r="AY221" s="17" t="s">
        <v>264</v>
      </c>
      <c r="BE221" s="149">
        <f>IF(N221="základní",J221,0)</f>
        <v>0</v>
      </c>
      <c r="BF221" s="149">
        <f>IF(N221="snížená",J221,0)</f>
        <v>0</v>
      </c>
      <c r="BG221" s="149">
        <f>IF(N221="zákl. přenesená",J221,0)</f>
        <v>0</v>
      </c>
      <c r="BH221" s="149">
        <f>IF(N221="sníž. přenesená",J221,0)</f>
        <v>0</v>
      </c>
      <c r="BI221" s="149">
        <f>IF(N221="nulová",J221,0)</f>
        <v>0</v>
      </c>
      <c r="BJ221" s="17" t="s">
        <v>89</v>
      </c>
      <c r="BK221" s="149">
        <f>ROUND(I221*H221,2)</f>
        <v>0</v>
      </c>
      <c r="BL221" s="17" t="s">
        <v>271</v>
      </c>
      <c r="BM221" s="148" t="s">
        <v>802</v>
      </c>
    </row>
    <row r="222" spans="2:65" s="11" customFormat="1" ht="22.9" customHeight="1">
      <c r="B222" s="124"/>
      <c r="D222" s="125" t="s">
        <v>75</v>
      </c>
      <c r="E222" s="134" t="s">
        <v>2683</v>
      </c>
      <c r="F222" s="134" t="s">
        <v>2902</v>
      </c>
      <c r="I222" s="127"/>
      <c r="J222" s="135">
        <f>BK222</f>
        <v>0</v>
      </c>
      <c r="L222" s="124"/>
      <c r="M222" s="129"/>
      <c r="P222" s="130">
        <f>SUM(P223:P227)</f>
        <v>0</v>
      </c>
      <c r="R222" s="130">
        <f>SUM(R223:R227)</f>
        <v>0</v>
      </c>
      <c r="T222" s="131">
        <f>SUM(T223:T227)</f>
        <v>0</v>
      </c>
      <c r="AR222" s="125" t="s">
        <v>83</v>
      </c>
      <c r="AT222" s="132" t="s">
        <v>75</v>
      </c>
      <c r="AU222" s="132" t="s">
        <v>83</v>
      </c>
      <c r="AY222" s="125" t="s">
        <v>264</v>
      </c>
      <c r="BK222" s="133">
        <f>SUM(BK223:BK227)</f>
        <v>0</v>
      </c>
    </row>
    <row r="223" spans="2:65" s="1" customFormat="1" ht="16.5" customHeight="1">
      <c r="B223" s="136"/>
      <c r="C223" s="137" t="s">
        <v>554</v>
      </c>
      <c r="D223" s="137" t="s">
        <v>266</v>
      </c>
      <c r="E223" s="138" t="s">
        <v>554</v>
      </c>
      <c r="F223" s="139" t="s">
        <v>2903</v>
      </c>
      <c r="G223" s="140" t="s">
        <v>428</v>
      </c>
      <c r="H223" s="141">
        <v>20</v>
      </c>
      <c r="I223" s="142"/>
      <c r="J223" s="143">
        <f>ROUND(I223*H223,2)</f>
        <v>0</v>
      </c>
      <c r="K223" s="139" t="s">
        <v>1</v>
      </c>
      <c r="L223" s="32"/>
      <c r="M223" s="144" t="s">
        <v>1</v>
      </c>
      <c r="N223" s="145" t="s">
        <v>42</v>
      </c>
      <c r="P223" s="146">
        <f>O223*H223</f>
        <v>0</v>
      </c>
      <c r="Q223" s="146">
        <v>0</v>
      </c>
      <c r="R223" s="146">
        <f>Q223*H223</f>
        <v>0</v>
      </c>
      <c r="S223" s="146">
        <v>0</v>
      </c>
      <c r="T223" s="147">
        <f>S223*H223</f>
        <v>0</v>
      </c>
      <c r="AR223" s="148" t="s">
        <v>271</v>
      </c>
      <c r="AT223" s="148" t="s">
        <v>266</v>
      </c>
      <c r="AU223" s="148" t="s">
        <v>89</v>
      </c>
      <c r="AY223" s="17" t="s">
        <v>264</v>
      </c>
      <c r="BE223" s="149">
        <f>IF(N223="základní",J223,0)</f>
        <v>0</v>
      </c>
      <c r="BF223" s="149">
        <f>IF(N223="snížená",J223,0)</f>
        <v>0</v>
      </c>
      <c r="BG223" s="149">
        <f>IF(N223="zákl. přenesená",J223,0)</f>
        <v>0</v>
      </c>
      <c r="BH223" s="149">
        <f>IF(N223="sníž. přenesená",J223,0)</f>
        <v>0</v>
      </c>
      <c r="BI223" s="149">
        <f>IF(N223="nulová",J223,0)</f>
        <v>0</v>
      </c>
      <c r="BJ223" s="17" t="s">
        <v>89</v>
      </c>
      <c r="BK223" s="149">
        <f>ROUND(I223*H223,2)</f>
        <v>0</v>
      </c>
      <c r="BL223" s="17" t="s">
        <v>271</v>
      </c>
      <c r="BM223" s="148" t="s">
        <v>812</v>
      </c>
    </row>
    <row r="224" spans="2:65" s="1" customFormat="1" ht="16.5" customHeight="1">
      <c r="B224" s="136"/>
      <c r="C224" s="137" t="s">
        <v>559</v>
      </c>
      <c r="D224" s="137" t="s">
        <v>266</v>
      </c>
      <c r="E224" s="138" t="s">
        <v>559</v>
      </c>
      <c r="F224" s="139" t="s">
        <v>2904</v>
      </c>
      <c r="G224" s="140" t="s">
        <v>428</v>
      </c>
      <c r="H224" s="141">
        <v>30</v>
      </c>
      <c r="I224" s="142"/>
      <c r="J224" s="143">
        <f>ROUND(I224*H224,2)</f>
        <v>0</v>
      </c>
      <c r="K224" s="139" t="s">
        <v>1</v>
      </c>
      <c r="L224" s="32"/>
      <c r="M224" s="144" t="s">
        <v>1</v>
      </c>
      <c r="N224" s="145" t="s">
        <v>42</v>
      </c>
      <c r="P224" s="146">
        <f>O224*H224</f>
        <v>0</v>
      </c>
      <c r="Q224" s="146">
        <v>0</v>
      </c>
      <c r="R224" s="146">
        <f>Q224*H224</f>
        <v>0</v>
      </c>
      <c r="S224" s="146">
        <v>0</v>
      </c>
      <c r="T224" s="147">
        <f>S224*H224</f>
        <v>0</v>
      </c>
      <c r="AR224" s="148" t="s">
        <v>271</v>
      </c>
      <c r="AT224" s="148" t="s">
        <v>266</v>
      </c>
      <c r="AU224" s="148" t="s">
        <v>89</v>
      </c>
      <c r="AY224" s="17" t="s">
        <v>264</v>
      </c>
      <c r="BE224" s="149">
        <f>IF(N224="základní",J224,0)</f>
        <v>0</v>
      </c>
      <c r="BF224" s="149">
        <f>IF(N224="snížená",J224,0)</f>
        <v>0</v>
      </c>
      <c r="BG224" s="149">
        <f>IF(N224="zákl. přenesená",J224,0)</f>
        <v>0</v>
      </c>
      <c r="BH224" s="149">
        <f>IF(N224="sníž. přenesená",J224,0)</f>
        <v>0</v>
      </c>
      <c r="BI224" s="149">
        <f>IF(N224="nulová",J224,0)</f>
        <v>0</v>
      </c>
      <c r="BJ224" s="17" t="s">
        <v>89</v>
      </c>
      <c r="BK224" s="149">
        <f>ROUND(I224*H224,2)</f>
        <v>0</v>
      </c>
      <c r="BL224" s="17" t="s">
        <v>271</v>
      </c>
      <c r="BM224" s="148" t="s">
        <v>822</v>
      </c>
    </row>
    <row r="225" spans="2:65" s="1" customFormat="1" ht="16.5" customHeight="1">
      <c r="B225" s="136"/>
      <c r="C225" s="137" t="s">
        <v>564</v>
      </c>
      <c r="D225" s="137" t="s">
        <v>266</v>
      </c>
      <c r="E225" s="138" t="s">
        <v>564</v>
      </c>
      <c r="F225" s="139" t="s">
        <v>2905</v>
      </c>
      <c r="G225" s="140" t="s">
        <v>428</v>
      </c>
      <c r="H225" s="141">
        <v>605</v>
      </c>
      <c r="I225" s="142"/>
      <c r="J225" s="143">
        <f>ROUND(I225*H225,2)</f>
        <v>0</v>
      </c>
      <c r="K225" s="139" t="s">
        <v>1</v>
      </c>
      <c r="L225" s="32"/>
      <c r="M225" s="144" t="s">
        <v>1</v>
      </c>
      <c r="N225" s="145" t="s">
        <v>42</v>
      </c>
      <c r="P225" s="146">
        <f>O225*H225</f>
        <v>0</v>
      </c>
      <c r="Q225" s="146">
        <v>0</v>
      </c>
      <c r="R225" s="146">
        <f>Q225*H225</f>
        <v>0</v>
      </c>
      <c r="S225" s="146">
        <v>0</v>
      </c>
      <c r="T225" s="147">
        <f>S225*H225</f>
        <v>0</v>
      </c>
      <c r="AR225" s="148" t="s">
        <v>271</v>
      </c>
      <c r="AT225" s="148" t="s">
        <v>266</v>
      </c>
      <c r="AU225" s="148" t="s">
        <v>89</v>
      </c>
      <c r="AY225" s="17" t="s">
        <v>264</v>
      </c>
      <c r="BE225" s="149">
        <f>IF(N225="základní",J225,0)</f>
        <v>0</v>
      </c>
      <c r="BF225" s="149">
        <f>IF(N225="snížená",J225,0)</f>
        <v>0</v>
      </c>
      <c r="BG225" s="149">
        <f>IF(N225="zákl. přenesená",J225,0)</f>
        <v>0</v>
      </c>
      <c r="BH225" s="149">
        <f>IF(N225="sníž. přenesená",J225,0)</f>
        <v>0</v>
      </c>
      <c r="BI225" s="149">
        <f>IF(N225="nulová",J225,0)</f>
        <v>0</v>
      </c>
      <c r="BJ225" s="17" t="s">
        <v>89</v>
      </c>
      <c r="BK225" s="149">
        <f>ROUND(I225*H225,2)</f>
        <v>0</v>
      </c>
      <c r="BL225" s="17" t="s">
        <v>271</v>
      </c>
      <c r="BM225" s="148" t="s">
        <v>832</v>
      </c>
    </row>
    <row r="226" spans="2:65" s="1" customFormat="1" ht="16.5" customHeight="1">
      <c r="B226" s="136"/>
      <c r="C226" s="137" t="s">
        <v>570</v>
      </c>
      <c r="D226" s="137" t="s">
        <v>266</v>
      </c>
      <c r="E226" s="138" t="s">
        <v>570</v>
      </c>
      <c r="F226" s="139" t="s">
        <v>2906</v>
      </c>
      <c r="G226" s="140" t="s">
        <v>428</v>
      </c>
      <c r="H226" s="141">
        <v>80</v>
      </c>
      <c r="I226" s="142"/>
      <c r="J226" s="143">
        <f>ROUND(I226*H226,2)</f>
        <v>0</v>
      </c>
      <c r="K226" s="139" t="s">
        <v>1</v>
      </c>
      <c r="L226" s="32"/>
      <c r="M226" s="144" t="s">
        <v>1</v>
      </c>
      <c r="N226" s="145" t="s">
        <v>42</v>
      </c>
      <c r="P226" s="146">
        <f>O226*H226</f>
        <v>0</v>
      </c>
      <c r="Q226" s="146">
        <v>0</v>
      </c>
      <c r="R226" s="146">
        <f>Q226*H226</f>
        <v>0</v>
      </c>
      <c r="S226" s="146">
        <v>0</v>
      </c>
      <c r="T226" s="147">
        <f>S226*H226</f>
        <v>0</v>
      </c>
      <c r="AR226" s="148" t="s">
        <v>271</v>
      </c>
      <c r="AT226" s="148" t="s">
        <v>266</v>
      </c>
      <c r="AU226" s="148" t="s">
        <v>89</v>
      </c>
      <c r="AY226" s="17" t="s">
        <v>264</v>
      </c>
      <c r="BE226" s="149">
        <f>IF(N226="základní",J226,0)</f>
        <v>0</v>
      </c>
      <c r="BF226" s="149">
        <f>IF(N226="snížená",J226,0)</f>
        <v>0</v>
      </c>
      <c r="BG226" s="149">
        <f>IF(N226="zákl. přenesená",J226,0)</f>
        <v>0</v>
      </c>
      <c r="BH226" s="149">
        <f>IF(N226="sníž. přenesená",J226,0)</f>
        <v>0</v>
      </c>
      <c r="BI226" s="149">
        <f>IF(N226="nulová",J226,0)</f>
        <v>0</v>
      </c>
      <c r="BJ226" s="17" t="s">
        <v>89</v>
      </c>
      <c r="BK226" s="149">
        <f>ROUND(I226*H226,2)</f>
        <v>0</v>
      </c>
      <c r="BL226" s="17" t="s">
        <v>271</v>
      </c>
      <c r="BM226" s="148" t="s">
        <v>842</v>
      </c>
    </row>
    <row r="227" spans="2:65" s="1" customFormat="1" ht="16.5" customHeight="1">
      <c r="B227" s="136"/>
      <c r="C227" s="137" t="s">
        <v>577</v>
      </c>
      <c r="D227" s="137" t="s">
        <v>266</v>
      </c>
      <c r="E227" s="138" t="s">
        <v>577</v>
      </c>
      <c r="F227" s="139" t="s">
        <v>2907</v>
      </c>
      <c r="G227" s="140" t="s">
        <v>428</v>
      </c>
      <c r="H227" s="141">
        <v>1320</v>
      </c>
      <c r="I227" s="142"/>
      <c r="J227" s="143">
        <f>ROUND(I227*H227,2)</f>
        <v>0</v>
      </c>
      <c r="K227" s="139" t="s">
        <v>1</v>
      </c>
      <c r="L227" s="32"/>
      <c r="M227" s="144" t="s">
        <v>1</v>
      </c>
      <c r="N227" s="145" t="s">
        <v>42</v>
      </c>
      <c r="P227" s="146">
        <f>O227*H227</f>
        <v>0</v>
      </c>
      <c r="Q227" s="146">
        <v>0</v>
      </c>
      <c r="R227" s="146">
        <f>Q227*H227</f>
        <v>0</v>
      </c>
      <c r="S227" s="146">
        <v>0</v>
      </c>
      <c r="T227" s="147">
        <f>S227*H227</f>
        <v>0</v>
      </c>
      <c r="AR227" s="148" t="s">
        <v>271</v>
      </c>
      <c r="AT227" s="148" t="s">
        <v>266</v>
      </c>
      <c r="AU227" s="148" t="s">
        <v>89</v>
      </c>
      <c r="AY227" s="17" t="s">
        <v>264</v>
      </c>
      <c r="BE227" s="149">
        <f>IF(N227="základní",J227,0)</f>
        <v>0</v>
      </c>
      <c r="BF227" s="149">
        <f>IF(N227="snížená",J227,0)</f>
        <v>0</v>
      </c>
      <c r="BG227" s="149">
        <f>IF(N227="zákl. přenesená",J227,0)</f>
        <v>0</v>
      </c>
      <c r="BH227" s="149">
        <f>IF(N227="sníž. přenesená",J227,0)</f>
        <v>0</v>
      </c>
      <c r="BI227" s="149">
        <f>IF(N227="nulová",J227,0)</f>
        <v>0</v>
      </c>
      <c r="BJ227" s="17" t="s">
        <v>89</v>
      </c>
      <c r="BK227" s="149">
        <f>ROUND(I227*H227,2)</f>
        <v>0</v>
      </c>
      <c r="BL227" s="17" t="s">
        <v>271</v>
      </c>
      <c r="BM227" s="148" t="s">
        <v>851</v>
      </c>
    </row>
    <row r="228" spans="2:65" s="11" customFormat="1" ht="22.9" customHeight="1">
      <c r="B228" s="124"/>
      <c r="D228" s="125" t="s">
        <v>75</v>
      </c>
      <c r="E228" s="134" t="s">
        <v>2697</v>
      </c>
      <c r="F228" s="134" t="s">
        <v>2908</v>
      </c>
      <c r="I228" s="127"/>
      <c r="J228" s="135">
        <f>BK228</f>
        <v>0</v>
      </c>
      <c r="L228" s="124"/>
      <c r="M228" s="129"/>
      <c r="P228" s="130">
        <f>SUM(P229:P231)</f>
        <v>0</v>
      </c>
      <c r="R228" s="130">
        <f>SUM(R229:R231)</f>
        <v>0</v>
      </c>
      <c r="T228" s="131">
        <f>SUM(T229:T231)</f>
        <v>0</v>
      </c>
      <c r="AR228" s="125" t="s">
        <v>83</v>
      </c>
      <c r="AT228" s="132" t="s">
        <v>75</v>
      </c>
      <c r="AU228" s="132" t="s">
        <v>83</v>
      </c>
      <c r="AY228" s="125" t="s">
        <v>264</v>
      </c>
      <c r="BK228" s="133">
        <f>SUM(BK229:BK231)</f>
        <v>0</v>
      </c>
    </row>
    <row r="229" spans="2:65" s="1" customFormat="1" ht="16.5" customHeight="1">
      <c r="B229" s="136"/>
      <c r="C229" s="137" t="s">
        <v>584</v>
      </c>
      <c r="D229" s="137" t="s">
        <v>266</v>
      </c>
      <c r="E229" s="138" t="s">
        <v>584</v>
      </c>
      <c r="F229" s="139" t="s">
        <v>2909</v>
      </c>
      <c r="G229" s="140" t="s">
        <v>428</v>
      </c>
      <c r="H229" s="141">
        <v>55</v>
      </c>
      <c r="I229" s="142"/>
      <c r="J229" s="143">
        <f>ROUND(I229*H229,2)</f>
        <v>0</v>
      </c>
      <c r="K229" s="139" t="s">
        <v>1</v>
      </c>
      <c r="L229" s="32"/>
      <c r="M229" s="144" t="s">
        <v>1</v>
      </c>
      <c r="N229" s="145" t="s">
        <v>42</v>
      </c>
      <c r="P229" s="146">
        <f>O229*H229</f>
        <v>0</v>
      </c>
      <c r="Q229" s="146">
        <v>0</v>
      </c>
      <c r="R229" s="146">
        <f>Q229*H229</f>
        <v>0</v>
      </c>
      <c r="S229" s="146">
        <v>0</v>
      </c>
      <c r="T229" s="147">
        <f>S229*H229</f>
        <v>0</v>
      </c>
      <c r="AR229" s="148" t="s">
        <v>271</v>
      </c>
      <c r="AT229" s="148" t="s">
        <v>266</v>
      </c>
      <c r="AU229" s="148" t="s">
        <v>89</v>
      </c>
      <c r="AY229" s="17" t="s">
        <v>264</v>
      </c>
      <c r="BE229" s="149">
        <f>IF(N229="základní",J229,0)</f>
        <v>0</v>
      </c>
      <c r="BF229" s="149">
        <f>IF(N229="snížená",J229,0)</f>
        <v>0</v>
      </c>
      <c r="BG229" s="149">
        <f>IF(N229="zákl. přenesená",J229,0)</f>
        <v>0</v>
      </c>
      <c r="BH229" s="149">
        <f>IF(N229="sníž. přenesená",J229,0)</f>
        <v>0</v>
      </c>
      <c r="BI229" s="149">
        <f>IF(N229="nulová",J229,0)</f>
        <v>0</v>
      </c>
      <c r="BJ229" s="17" t="s">
        <v>89</v>
      </c>
      <c r="BK229" s="149">
        <f>ROUND(I229*H229,2)</f>
        <v>0</v>
      </c>
      <c r="BL229" s="17" t="s">
        <v>271</v>
      </c>
      <c r="BM229" s="148" t="s">
        <v>862</v>
      </c>
    </row>
    <row r="230" spans="2:65" s="1" customFormat="1" ht="16.5" customHeight="1">
      <c r="B230" s="136"/>
      <c r="C230" s="137" t="s">
        <v>589</v>
      </c>
      <c r="D230" s="137" t="s">
        <v>266</v>
      </c>
      <c r="E230" s="138" t="s">
        <v>589</v>
      </c>
      <c r="F230" s="139" t="s">
        <v>2910</v>
      </c>
      <c r="G230" s="140" t="s">
        <v>428</v>
      </c>
      <c r="H230" s="141">
        <v>35</v>
      </c>
      <c r="I230" s="142"/>
      <c r="J230" s="143">
        <f>ROUND(I230*H230,2)</f>
        <v>0</v>
      </c>
      <c r="K230" s="139" t="s">
        <v>1</v>
      </c>
      <c r="L230" s="32"/>
      <c r="M230" s="144" t="s">
        <v>1</v>
      </c>
      <c r="N230" s="145" t="s">
        <v>42</v>
      </c>
      <c r="P230" s="146">
        <f>O230*H230</f>
        <v>0</v>
      </c>
      <c r="Q230" s="146">
        <v>0</v>
      </c>
      <c r="R230" s="146">
        <f>Q230*H230</f>
        <v>0</v>
      </c>
      <c r="S230" s="146">
        <v>0</v>
      </c>
      <c r="T230" s="147">
        <f>S230*H230</f>
        <v>0</v>
      </c>
      <c r="AR230" s="148" t="s">
        <v>271</v>
      </c>
      <c r="AT230" s="148" t="s">
        <v>266</v>
      </c>
      <c r="AU230" s="148" t="s">
        <v>89</v>
      </c>
      <c r="AY230" s="17" t="s">
        <v>264</v>
      </c>
      <c r="BE230" s="149">
        <f>IF(N230="základní",J230,0)</f>
        <v>0</v>
      </c>
      <c r="BF230" s="149">
        <f>IF(N230="snížená",J230,0)</f>
        <v>0</v>
      </c>
      <c r="BG230" s="149">
        <f>IF(N230="zákl. přenesená",J230,0)</f>
        <v>0</v>
      </c>
      <c r="BH230" s="149">
        <f>IF(N230="sníž. přenesená",J230,0)</f>
        <v>0</v>
      </c>
      <c r="BI230" s="149">
        <f>IF(N230="nulová",J230,0)</f>
        <v>0</v>
      </c>
      <c r="BJ230" s="17" t="s">
        <v>89</v>
      </c>
      <c r="BK230" s="149">
        <f>ROUND(I230*H230,2)</f>
        <v>0</v>
      </c>
      <c r="BL230" s="17" t="s">
        <v>271</v>
      </c>
      <c r="BM230" s="148" t="s">
        <v>873</v>
      </c>
    </row>
    <row r="231" spans="2:65" s="1" customFormat="1" ht="16.5" customHeight="1">
      <c r="B231" s="136"/>
      <c r="C231" s="137" t="s">
        <v>596</v>
      </c>
      <c r="D231" s="137" t="s">
        <v>266</v>
      </c>
      <c r="E231" s="138" t="s">
        <v>596</v>
      </c>
      <c r="F231" s="139" t="s">
        <v>2911</v>
      </c>
      <c r="G231" s="140" t="s">
        <v>428</v>
      </c>
      <c r="H231" s="141">
        <v>80</v>
      </c>
      <c r="I231" s="142"/>
      <c r="J231" s="143">
        <f>ROUND(I231*H231,2)</f>
        <v>0</v>
      </c>
      <c r="K231" s="139" t="s">
        <v>1</v>
      </c>
      <c r="L231" s="32"/>
      <c r="M231" s="144" t="s">
        <v>1</v>
      </c>
      <c r="N231" s="145" t="s">
        <v>42</v>
      </c>
      <c r="P231" s="146">
        <f>O231*H231</f>
        <v>0</v>
      </c>
      <c r="Q231" s="146">
        <v>0</v>
      </c>
      <c r="R231" s="146">
        <f>Q231*H231</f>
        <v>0</v>
      </c>
      <c r="S231" s="146">
        <v>0</v>
      </c>
      <c r="T231" s="147">
        <f>S231*H231</f>
        <v>0</v>
      </c>
      <c r="AR231" s="148" t="s">
        <v>271</v>
      </c>
      <c r="AT231" s="148" t="s">
        <v>266</v>
      </c>
      <c r="AU231" s="148" t="s">
        <v>89</v>
      </c>
      <c r="AY231" s="17" t="s">
        <v>264</v>
      </c>
      <c r="BE231" s="149">
        <f>IF(N231="základní",J231,0)</f>
        <v>0</v>
      </c>
      <c r="BF231" s="149">
        <f>IF(N231="snížená",J231,0)</f>
        <v>0</v>
      </c>
      <c r="BG231" s="149">
        <f>IF(N231="zákl. přenesená",J231,0)</f>
        <v>0</v>
      </c>
      <c r="BH231" s="149">
        <f>IF(N231="sníž. přenesená",J231,0)</f>
        <v>0</v>
      </c>
      <c r="BI231" s="149">
        <f>IF(N231="nulová",J231,0)</f>
        <v>0</v>
      </c>
      <c r="BJ231" s="17" t="s">
        <v>89</v>
      </c>
      <c r="BK231" s="149">
        <f>ROUND(I231*H231,2)</f>
        <v>0</v>
      </c>
      <c r="BL231" s="17" t="s">
        <v>271</v>
      </c>
      <c r="BM231" s="148" t="s">
        <v>888</v>
      </c>
    </row>
    <row r="232" spans="2:65" s="11" customFormat="1" ht="22.9" customHeight="1">
      <c r="B232" s="124"/>
      <c r="D232" s="125" t="s">
        <v>75</v>
      </c>
      <c r="E232" s="134" t="s">
        <v>2701</v>
      </c>
      <c r="F232" s="134" t="s">
        <v>2912</v>
      </c>
      <c r="I232" s="127"/>
      <c r="J232" s="135">
        <f>BK232</f>
        <v>0</v>
      </c>
      <c r="L232" s="124"/>
      <c r="M232" s="129"/>
      <c r="P232" s="130">
        <f>SUM(P233:P239)</f>
        <v>0</v>
      </c>
      <c r="R232" s="130">
        <f>SUM(R233:R239)</f>
        <v>0</v>
      </c>
      <c r="T232" s="131">
        <f>SUM(T233:T239)</f>
        <v>0</v>
      </c>
      <c r="AR232" s="125" t="s">
        <v>83</v>
      </c>
      <c r="AT232" s="132" t="s">
        <v>75</v>
      </c>
      <c r="AU232" s="132" t="s">
        <v>83</v>
      </c>
      <c r="AY232" s="125" t="s">
        <v>264</v>
      </c>
      <c r="BK232" s="133">
        <f>SUM(BK233:BK239)</f>
        <v>0</v>
      </c>
    </row>
    <row r="233" spans="2:65" s="1" customFormat="1" ht="16.5" customHeight="1">
      <c r="B233" s="136"/>
      <c r="C233" s="137" t="s">
        <v>601</v>
      </c>
      <c r="D233" s="137" t="s">
        <v>266</v>
      </c>
      <c r="E233" s="138" t="s">
        <v>601</v>
      </c>
      <c r="F233" s="139" t="s">
        <v>2913</v>
      </c>
      <c r="G233" s="140" t="s">
        <v>428</v>
      </c>
      <c r="H233" s="141">
        <v>50</v>
      </c>
      <c r="I233" s="142"/>
      <c r="J233" s="143">
        <f t="shared" ref="J233:J239" si="10">ROUND(I233*H233,2)</f>
        <v>0</v>
      </c>
      <c r="K233" s="139" t="s">
        <v>1</v>
      </c>
      <c r="L233" s="32"/>
      <c r="M233" s="144" t="s">
        <v>1</v>
      </c>
      <c r="N233" s="145" t="s">
        <v>42</v>
      </c>
      <c r="P233" s="146">
        <f t="shared" ref="P233:P239" si="11">O233*H233</f>
        <v>0</v>
      </c>
      <c r="Q233" s="146">
        <v>0</v>
      </c>
      <c r="R233" s="146">
        <f t="shared" ref="R233:R239" si="12">Q233*H233</f>
        <v>0</v>
      </c>
      <c r="S233" s="146">
        <v>0</v>
      </c>
      <c r="T233" s="147">
        <f t="shared" ref="T233:T239" si="13">S233*H233</f>
        <v>0</v>
      </c>
      <c r="AR233" s="148" t="s">
        <v>271</v>
      </c>
      <c r="AT233" s="148" t="s">
        <v>266</v>
      </c>
      <c r="AU233" s="148" t="s">
        <v>89</v>
      </c>
      <c r="AY233" s="17" t="s">
        <v>264</v>
      </c>
      <c r="BE233" s="149">
        <f t="shared" ref="BE233:BE239" si="14">IF(N233="základní",J233,0)</f>
        <v>0</v>
      </c>
      <c r="BF233" s="149">
        <f t="shared" ref="BF233:BF239" si="15">IF(N233="snížená",J233,0)</f>
        <v>0</v>
      </c>
      <c r="BG233" s="149">
        <f t="shared" ref="BG233:BG239" si="16">IF(N233="zákl. přenesená",J233,0)</f>
        <v>0</v>
      </c>
      <c r="BH233" s="149">
        <f t="shared" ref="BH233:BH239" si="17">IF(N233="sníž. přenesená",J233,0)</f>
        <v>0</v>
      </c>
      <c r="BI233" s="149">
        <f t="shared" ref="BI233:BI239" si="18">IF(N233="nulová",J233,0)</f>
        <v>0</v>
      </c>
      <c r="BJ233" s="17" t="s">
        <v>89</v>
      </c>
      <c r="BK233" s="149">
        <f t="shared" ref="BK233:BK239" si="19">ROUND(I233*H233,2)</f>
        <v>0</v>
      </c>
      <c r="BL233" s="17" t="s">
        <v>271</v>
      </c>
      <c r="BM233" s="148" t="s">
        <v>901</v>
      </c>
    </row>
    <row r="234" spans="2:65" s="1" customFormat="1" ht="16.5" customHeight="1">
      <c r="B234" s="136"/>
      <c r="C234" s="137" t="s">
        <v>607</v>
      </c>
      <c r="D234" s="137" t="s">
        <v>266</v>
      </c>
      <c r="E234" s="138" t="s">
        <v>607</v>
      </c>
      <c r="F234" s="139" t="s">
        <v>2914</v>
      </c>
      <c r="G234" s="140" t="s">
        <v>1468</v>
      </c>
      <c r="H234" s="141">
        <v>1</v>
      </c>
      <c r="I234" s="142"/>
      <c r="J234" s="143">
        <f t="shared" si="10"/>
        <v>0</v>
      </c>
      <c r="K234" s="139" t="s">
        <v>1</v>
      </c>
      <c r="L234" s="32"/>
      <c r="M234" s="144" t="s">
        <v>1</v>
      </c>
      <c r="N234" s="145" t="s">
        <v>42</v>
      </c>
      <c r="P234" s="146">
        <f t="shared" si="11"/>
        <v>0</v>
      </c>
      <c r="Q234" s="146">
        <v>0</v>
      </c>
      <c r="R234" s="146">
        <f t="shared" si="12"/>
        <v>0</v>
      </c>
      <c r="S234" s="146">
        <v>0</v>
      </c>
      <c r="T234" s="147">
        <f t="shared" si="13"/>
        <v>0</v>
      </c>
      <c r="AR234" s="148" t="s">
        <v>271</v>
      </c>
      <c r="AT234" s="148" t="s">
        <v>266</v>
      </c>
      <c r="AU234" s="148" t="s">
        <v>89</v>
      </c>
      <c r="AY234" s="17" t="s">
        <v>264</v>
      </c>
      <c r="BE234" s="149">
        <f t="shared" si="14"/>
        <v>0</v>
      </c>
      <c r="BF234" s="149">
        <f t="shared" si="15"/>
        <v>0</v>
      </c>
      <c r="BG234" s="149">
        <f t="shared" si="16"/>
        <v>0</v>
      </c>
      <c r="BH234" s="149">
        <f t="shared" si="17"/>
        <v>0</v>
      </c>
      <c r="BI234" s="149">
        <f t="shared" si="18"/>
        <v>0</v>
      </c>
      <c r="BJ234" s="17" t="s">
        <v>89</v>
      </c>
      <c r="BK234" s="149">
        <f t="shared" si="19"/>
        <v>0</v>
      </c>
      <c r="BL234" s="17" t="s">
        <v>271</v>
      </c>
      <c r="BM234" s="148" t="s">
        <v>913</v>
      </c>
    </row>
    <row r="235" spans="2:65" s="1" customFormat="1" ht="16.5" customHeight="1">
      <c r="B235" s="136"/>
      <c r="C235" s="137" t="s">
        <v>615</v>
      </c>
      <c r="D235" s="137" t="s">
        <v>266</v>
      </c>
      <c r="E235" s="138" t="s">
        <v>615</v>
      </c>
      <c r="F235" s="139" t="s">
        <v>2915</v>
      </c>
      <c r="G235" s="140" t="s">
        <v>1468</v>
      </c>
      <c r="H235" s="141">
        <v>5</v>
      </c>
      <c r="I235" s="142"/>
      <c r="J235" s="143">
        <f t="shared" si="10"/>
        <v>0</v>
      </c>
      <c r="K235" s="139" t="s">
        <v>1</v>
      </c>
      <c r="L235" s="32"/>
      <c r="M235" s="144" t="s">
        <v>1</v>
      </c>
      <c r="N235" s="145" t="s">
        <v>42</v>
      </c>
      <c r="P235" s="146">
        <f t="shared" si="11"/>
        <v>0</v>
      </c>
      <c r="Q235" s="146">
        <v>0</v>
      </c>
      <c r="R235" s="146">
        <f t="shared" si="12"/>
        <v>0</v>
      </c>
      <c r="S235" s="146">
        <v>0</v>
      </c>
      <c r="T235" s="147">
        <f t="shared" si="13"/>
        <v>0</v>
      </c>
      <c r="AR235" s="148" t="s">
        <v>271</v>
      </c>
      <c r="AT235" s="148" t="s">
        <v>266</v>
      </c>
      <c r="AU235" s="148" t="s">
        <v>89</v>
      </c>
      <c r="AY235" s="17" t="s">
        <v>264</v>
      </c>
      <c r="BE235" s="149">
        <f t="shared" si="14"/>
        <v>0</v>
      </c>
      <c r="BF235" s="149">
        <f t="shared" si="15"/>
        <v>0</v>
      </c>
      <c r="BG235" s="149">
        <f t="shared" si="16"/>
        <v>0</v>
      </c>
      <c r="BH235" s="149">
        <f t="shared" si="17"/>
        <v>0</v>
      </c>
      <c r="BI235" s="149">
        <f t="shared" si="18"/>
        <v>0</v>
      </c>
      <c r="BJ235" s="17" t="s">
        <v>89</v>
      </c>
      <c r="BK235" s="149">
        <f t="shared" si="19"/>
        <v>0</v>
      </c>
      <c r="BL235" s="17" t="s">
        <v>271</v>
      </c>
      <c r="BM235" s="148" t="s">
        <v>926</v>
      </c>
    </row>
    <row r="236" spans="2:65" s="1" customFormat="1" ht="16.5" customHeight="1">
      <c r="B236" s="136"/>
      <c r="C236" s="137" t="s">
        <v>623</v>
      </c>
      <c r="D236" s="137" t="s">
        <v>266</v>
      </c>
      <c r="E236" s="138" t="s">
        <v>623</v>
      </c>
      <c r="F236" s="139" t="s">
        <v>2916</v>
      </c>
      <c r="G236" s="140" t="s">
        <v>1468</v>
      </c>
      <c r="H236" s="141">
        <v>1</v>
      </c>
      <c r="I236" s="142"/>
      <c r="J236" s="143">
        <f t="shared" si="10"/>
        <v>0</v>
      </c>
      <c r="K236" s="139" t="s">
        <v>1</v>
      </c>
      <c r="L236" s="32"/>
      <c r="M236" s="144" t="s">
        <v>1</v>
      </c>
      <c r="N236" s="145" t="s">
        <v>42</v>
      </c>
      <c r="P236" s="146">
        <f t="shared" si="11"/>
        <v>0</v>
      </c>
      <c r="Q236" s="146">
        <v>0</v>
      </c>
      <c r="R236" s="146">
        <f t="shared" si="12"/>
        <v>0</v>
      </c>
      <c r="S236" s="146">
        <v>0</v>
      </c>
      <c r="T236" s="147">
        <f t="shared" si="13"/>
        <v>0</v>
      </c>
      <c r="AR236" s="148" t="s">
        <v>271</v>
      </c>
      <c r="AT236" s="148" t="s">
        <v>266</v>
      </c>
      <c r="AU236" s="148" t="s">
        <v>89</v>
      </c>
      <c r="AY236" s="17" t="s">
        <v>264</v>
      </c>
      <c r="BE236" s="149">
        <f t="shared" si="14"/>
        <v>0</v>
      </c>
      <c r="BF236" s="149">
        <f t="shared" si="15"/>
        <v>0</v>
      </c>
      <c r="BG236" s="149">
        <f t="shared" si="16"/>
        <v>0</v>
      </c>
      <c r="BH236" s="149">
        <f t="shared" si="17"/>
        <v>0</v>
      </c>
      <c r="BI236" s="149">
        <f t="shared" si="18"/>
        <v>0</v>
      </c>
      <c r="BJ236" s="17" t="s">
        <v>89</v>
      </c>
      <c r="BK236" s="149">
        <f t="shared" si="19"/>
        <v>0</v>
      </c>
      <c r="BL236" s="17" t="s">
        <v>271</v>
      </c>
      <c r="BM236" s="148" t="s">
        <v>937</v>
      </c>
    </row>
    <row r="237" spans="2:65" s="1" customFormat="1" ht="16.5" customHeight="1">
      <c r="B237" s="136"/>
      <c r="C237" s="137" t="s">
        <v>628</v>
      </c>
      <c r="D237" s="137" t="s">
        <v>266</v>
      </c>
      <c r="E237" s="138" t="s">
        <v>628</v>
      </c>
      <c r="F237" s="139" t="s">
        <v>2917</v>
      </c>
      <c r="G237" s="140" t="s">
        <v>1468</v>
      </c>
      <c r="H237" s="141">
        <v>1</v>
      </c>
      <c r="I237" s="142"/>
      <c r="J237" s="143">
        <f t="shared" si="10"/>
        <v>0</v>
      </c>
      <c r="K237" s="139" t="s">
        <v>1</v>
      </c>
      <c r="L237" s="32"/>
      <c r="M237" s="144" t="s">
        <v>1</v>
      </c>
      <c r="N237" s="145" t="s">
        <v>42</v>
      </c>
      <c r="P237" s="146">
        <f t="shared" si="11"/>
        <v>0</v>
      </c>
      <c r="Q237" s="146">
        <v>0</v>
      </c>
      <c r="R237" s="146">
        <f t="shared" si="12"/>
        <v>0</v>
      </c>
      <c r="S237" s="146">
        <v>0</v>
      </c>
      <c r="T237" s="147">
        <f t="shared" si="13"/>
        <v>0</v>
      </c>
      <c r="AR237" s="148" t="s">
        <v>271</v>
      </c>
      <c r="AT237" s="148" t="s">
        <v>266</v>
      </c>
      <c r="AU237" s="148" t="s">
        <v>89</v>
      </c>
      <c r="AY237" s="17" t="s">
        <v>264</v>
      </c>
      <c r="BE237" s="149">
        <f t="shared" si="14"/>
        <v>0</v>
      </c>
      <c r="BF237" s="149">
        <f t="shared" si="15"/>
        <v>0</v>
      </c>
      <c r="BG237" s="149">
        <f t="shared" si="16"/>
        <v>0</v>
      </c>
      <c r="BH237" s="149">
        <f t="shared" si="17"/>
        <v>0</v>
      </c>
      <c r="BI237" s="149">
        <f t="shared" si="18"/>
        <v>0</v>
      </c>
      <c r="BJ237" s="17" t="s">
        <v>89</v>
      </c>
      <c r="BK237" s="149">
        <f t="shared" si="19"/>
        <v>0</v>
      </c>
      <c r="BL237" s="17" t="s">
        <v>271</v>
      </c>
      <c r="BM237" s="148" t="s">
        <v>955</v>
      </c>
    </row>
    <row r="238" spans="2:65" s="1" customFormat="1" ht="16.5" customHeight="1">
      <c r="B238" s="136"/>
      <c r="C238" s="137" t="s">
        <v>634</v>
      </c>
      <c r="D238" s="137" t="s">
        <v>266</v>
      </c>
      <c r="E238" s="138" t="s">
        <v>634</v>
      </c>
      <c r="F238" s="139" t="s">
        <v>2918</v>
      </c>
      <c r="G238" s="140" t="s">
        <v>1468</v>
      </c>
      <c r="H238" s="141">
        <v>2</v>
      </c>
      <c r="I238" s="142"/>
      <c r="J238" s="143">
        <f t="shared" si="10"/>
        <v>0</v>
      </c>
      <c r="K238" s="139" t="s">
        <v>1</v>
      </c>
      <c r="L238" s="32"/>
      <c r="M238" s="144" t="s">
        <v>1</v>
      </c>
      <c r="N238" s="145" t="s">
        <v>42</v>
      </c>
      <c r="P238" s="146">
        <f t="shared" si="11"/>
        <v>0</v>
      </c>
      <c r="Q238" s="146">
        <v>0</v>
      </c>
      <c r="R238" s="146">
        <f t="shared" si="12"/>
        <v>0</v>
      </c>
      <c r="S238" s="146">
        <v>0</v>
      </c>
      <c r="T238" s="147">
        <f t="shared" si="13"/>
        <v>0</v>
      </c>
      <c r="AR238" s="148" t="s">
        <v>271</v>
      </c>
      <c r="AT238" s="148" t="s">
        <v>266</v>
      </c>
      <c r="AU238" s="148" t="s">
        <v>89</v>
      </c>
      <c r="AY238" s="17" t="s">
        <v>264</v>
      </c>
      <c r="BE238" s="149">
        <f t="shared" si="14"/>
        <v>0</v>
      </c>
      <c r="BF238" s="149">
        <f t="shared" si="15"/>
        <v>0</v>
      </c>
      <c r="BG238" s="149">
        <f t="shared" si="16"/>
        <v>0</v>
      </c>
      <c r="BH238" s="149">
        <f t="shared" si="17"/>
        <v>0</v>
      </c>
      <c r="BI238" s="149">
        <f t="shared" si="18"/>
        <v>0</v>
      </c>
      <c r="BJ238" s="17" t="s">
        <v>89</v>
      </c>
      <c r="BK238" s="149">
        <f t="shared" si="19"/>
        <v>0</v>
      </c>
      <c r="BL238" s="17" t="s">
        <v>271</v>
      </c>
      <c r="BM238" s="148" t="s">
        <v>965</v>
      </c>
    </row>
    <row r="239" spans="2:65" s="1" customFormat="1" ht="16.5" customHeight="1">
      <c r="B239" s="136"/>
      <c r="C239" s="137" t="s">
        <v>639</v>
      </c>
      <c r="D239" s="137" t="s">
        <v>266</v>
      </c>
      <c r="E239" s="138" t="s">
        <v>639</v>
      </c>
      <c r="F239" s="139" t="s">
        <v>2919</v>
      </c>
      <c r="G239" s="140" t="s">
        <v>428</v>
      </c>
      <c r="H239" s="141">
        <v>55</v>
      </c>
      <c r="I239" s="142"/>
      <c r="J239" s="143">
        <f t="shared" si="10"/>
        <v>0</v>
      </c>
      <c r="K239" s="139" t="s">
        <v>1</v>
      </c>
      <c r="L239" s="32"/>
      <c r="M239" s="144" t="s">
        <v>1</v>
      </c>
      <c r="N239" s="145" t="s">
        <v>42</v>
      </c>
      <c r="P239" s="146">
        <f t="shared" si="11"/>
        <v>0</v>
      </c>
      <c r="Q239" s="146">
        <v>0</v>
      </c>
      <c r="R239" s="146">
        <f t="shared" si="12"/>
        <v>0</v>
      </c>
      <c r="S239" s="146">
        <v>0</v>
      </c>
      <c r="T239" s="147">
        <f t="shared" si="13"/>
        <v>0</v>
      </c>
      <c r="AR239" s="148" t="s">
        <v>271</v>
      </c>
      <c r="AT239" s="148" t="s">
        <v>266</v>
      </c>
      <c r="AU239" s="148" t="s">
        <v>89</v>
      </c>
      <c r="AY239" s="17" t="s">
        <v>264</v>
      </c>
      <c r="BE239" s="149">
        <f t="shared" si="14"/>
        <v>0</v>
      </c>
      <c r="BF239" s="149">
        <f t="shared" si="15"/>
        <v>0</v>
      </c>
      <c r="BG239" s="149">
        <f t="shared" si="16"/>
        <v>0</v>
      </c>
      <c r="BH239" s="149">
        <f t="shared" si="17"/>
        <v>0</v>
      </c>
      <c r="BI239" s="149">
        <f t="shared" si="18"/>
        <v>0</v>
      </c>
      <c r="BJ239" s="17" t="s">
        <v>89</v>
      </c>
      <c r="BK239" s="149">
        <f t="shared" si="19"/>
        <v>0</v>
      </c>
      <c r="BL239" s="17" t="s">
        <v>271</v>
      </c>
      <c r="BM239" s="148" t="s">
        <v>975</v>
      </c>
    </row>
    <row r="240" spans="2:65" s="11" customFormat="1" ht="22.9" customHeight="1">
      <c r="B240" s="124"/>
      <c r="D240" s="125" t="s">
        <v>75</v>
      </c>
      <c r="E240" s="134" t="s">
        <v>2705</v>
      </c>
      <c r="F240" s="134" t="s">
        <v>2921</v>
      </c>
      <c r="I240" s="127"/>
      <c r="J240" s="135">
        <f>BK240</f>
        <v>0</v>
      </c>
      <c r="L240" s="124"/>
      <c r="M240" s="129"/>
      <c r="P240" s="130">
        <f>P241</f>
        <v>0</v>
      </c>
      <c r="R240" s="130">
        <f>R241</f>
        <v>0</v>
      </c>
      <c r="T240" s="131">
        <f>T241</f>
        <v>0</v>
      </c>
      <c r="AR240" s="125" t="s">
        <v>83</v>
      </c>
      <c r="AT240" s="132" t="s">
        <v>75</v>
      </c>
      <c r="AU240" s="132" t="s">
        <v>83</v>
      </c>
      <c r="AY240" s="125" t="s">
        <v>264</v>
      </c>
      <c r="BK240" s="133">
        <f>BK241</f>
        <v>0</v>
      </c>
    </row>
    <row r="241" spans="2:65" s="1" customFormat="1" ht="16.5" customHeight="1">
      <c r="B241" s="136"/>
      <c r="C241" s="137" t="s">
        <v>644</v>
      </c>
      <c r="D241" s="137" t="s">
        <v>266</v>
      </c>
      <c r="E241" s="138" t="s">
        <v>644</v>
      </c>
      <c r="F241" s="139" t="s">
        <v>2922</v>
      </c>
      <c r="G241" s="140" t="s">
        <v>1468</v>
      </c>
      <c r="H241" s="141">
        <v>128</v>
      </c>
      <c r="I241" s="142"/>
      <c r="J241" s="143">
        <f>ROUND(I241*H241,2)</f>
        <v>0</v>
      </c>
      <c r="K241" s="139" t="s">
        <v>1</v>
      </c>
      <c r="L241" s="32"/>
      <c r="M241" s="144" t="s">
        <v>1</v>
      </c>
      <c r="N241" s="145" t="s">
        <v>42</v>
      </c>
      <c r="P241" s="146">
        <f>O241*H241</f>
        <v>0</v>
      </c>
      <c r="Q241" s="146">
        <v>0</v>
      </c>
      <c r="R241" s="146">
        <f>Q241*H241</f>
        <v>0</v>
      </c>
      <c r="S241" s="146">
        <v>0</v>
      </c>
      <c r="T241" s="147">
        <f>S241*H241</f>
        <v>0</v>
      </c>
      <c r="AR241" s="148" t="s">
        <v>271</v>
      </c>
      <c r="AT241" s="148" t="s">
        <v>266</v>
      </c>
      <c r="AU241" s="148" t="s">
        <v>89</v>
      </c>
      <c r="AY241" s="17" t="s">
        <v>264</v>
      </c>
      <c r="BE241" s="149">
        <f>IF(N241="základní",J241,0)</f>
        <v>0</v>
      </c>
      <c r="BF241" s="149">
        <f>IF(N241="snížená",J241,0)</f>
        <v>0</v>
      </c>
      <c r="BG241" s="149">
        <f>IF(N241="zákl. přenesená",J241,0)</f>
        <v>0</v>
      </c>
      <c r="BH241" s="149">
        <f>IF(N241="sníž. přenesená",J241,0)</f>
        <v>0</v>
      </c>
      <c r="BI241" s="149">
        <f>IF(N241="nulová",J241,0)</f>
        <v>0</v>
      </c>
      <c r="BJ241" s="17" t="s">
        <v>89</v>
      </c>
      <c r="BK241" s="149">
        <f>ROUND(I241*H241,2)</f>
        <v>0</v>
      </c>
      <c r="BL241" s="17" t="s">
        <v>271</v>
      </c>
      <c r="BM241" s="148" t="s">
        <v>989</v>
      </c>
    </row>
    <row r="242" spans="2:65" s="11" customFormat="1" ht="22.9" customHeight="1">
      <c r="B242" s="124"/>
      <c r="D242" s="125" t="s">
        <v>75</v>
      </c>
      <c r="E242" s="134" t="s">
        <v>2708</v>
      </c>
      <c r="F242" s="134" t="s">
        <v>2923</v>
      </c>
      <c r="I242" s="127"/>
      <c r="J242" s="135">
        <f>BK242</f>
        <v>0</v>
      </c>
      <c r="L242" s="124"/>
      <c r="M242" s="129"/>
      <c r="P242" s="130">
        <f>P243</f>
        <v>0</v>
      </c>
      <c r="R242" s="130">
        <f>R243</f>
        <v>0</v>
      </c>
      <c r="T242" s="131">
        <f>T243</f>
        <v>0</v>
      </c>
      <c r="AR242" s="125" t="s">
        <v>83</v>
      </c>
      <c r="AT242" s="132" t="s">
        <v>75</v>
      </c>
      <c r="AU242" s="132" t="s">
        <v>83</v>
      </c>
      <c r="AY242" s="125" t="s">
        <v>264</v>
      </c>
      <c r="BK242" s="133">
        <f>BK243</f>
        <v>0</v>
      </c>
    </row>
    <row r="243" spans="2:65" s="1" customFormat="1" ht="16.5" customHeight="1">
      <c r="B243" s="136"/>
      <c r="C243" s="137" t="s">
        <v>649</v>
      </c>
      <c r="D243" s="137" t="s">
        <v>266</v>
      </c>
      <c r="E243" s="138" t="s">
        <v>649</v>
      </c>
      <c r="F243" s="139" t="s">
        <v>2924</v>
      </c>
      <c r="G243" s="140" t="s">
        <v>1468</v>
      </c>
      <c r="H243" s="141">
        <v>1</v>
      </c>
      <c r="I243" s="142"/>
      <c r="J243" s="143">
        <f>ROUND(I243*H243,2)</f>
        <v>0</v>
      </c>
      <c r="K243" s="139" t="s">
        <v>1</v>
      </c>
      <c r="L243" s="32"/>
      <c r="M243" s="144" t="s">
        <v>1</v>
      </c>
      <c r="N243" s="145" t="s">
        <v>42</v>
      </c>
      <c r="P243" s="146">
        <f>O243*H243</f>
        <v>0</v>
      </c>
      <c r="Q243" s="146">
        <v>0</v>
      </c>
      <c r="R243" s="146">
        <f>Q243*H243</f>
        <v>0</v>
      </c>
      <c r="S243" s="146">
        <v>0</v>
      </c>
      <c r="T243" s="147">
        <f>S243*H243</f>
        <v>0</v>
      </c>
      <c r="AR243" s="148" t="s">
        <v>271</v>
      </c>
      <c r="AT243" s="148" t="s">
        <v>266</v>
      </c>
      <c r="AU243" s="148" t="s">
        <v>89</v>
      </c>
      <c r="AY243" s="17" t="s">
        <v>264</v>
      </c>
      <c r="BE243" s="149">
        <f>IF(N243="základní",J243,0)</f>
        <v>0</v>
      </c>
      <c r="BF243" s="149">
        <f>IF(N243="snížená",J243,0)</f>
        <v>0</v>
      </c>
      <c r="BG243" s="149">
        <f>IF(N243="zákl. přenesená",J243,0)</f>
        <v>0</v>
      </c>
      <c r="BH243" s="149">
        <f>IF(N243="sníž. přenesená",J243,0)</f>
        <v>0</v>
      </c>
      <c r="BI243" s="149">
        <f>IF(N243="nulová",J243,0)</f>
        <v>0</v>
      </c>
      <c r="BJ243" s="17" t="s">
        <v>89</v>
      </c>
      <c r="BK243" s="149">
        <f>ROUND(I243*H243,2)</f>
        <v>0</v>
      </c>
      <c r="BL243" s="17" t="s">
        <v>271</v>
      </c>
      <c r="BM243" s="148" t="s">
        <v>1000</v>
      </c>
    </row>
    <row r="244" spans="2:65" s="11" customFormat="1" ht="22.9" customHeight="1">
      <c r="B244" s="124"/>
      <c r="D244" s="125" t="s">
        <v>75</v>
      </c>
      <c r="E244" s="134" t="s">
        <v>2712</v>
      </c>
      <c r="F244" s="134" t="s">
        <v>2925</v>
      </c>
      <c r="I244" s="127"/>
      <c r="J244" s="135">
        <f>BK244</f>
        <v>0</v>
      </c>
      <c r="L244" s="124"/>
      <c r="M244" s="129"/>
      <c r="P244" s="130">
        <f>SUM(P245:P246)</f>
        <v>0</v>
      </c>
      <c r="R244" s="130">
        <f>SUM(R245:R246)</f>
        <v>0</v>
      </c>
      <c r="T244" s="131">
        <f>SUM(T245:T246)</f>
        <v>0</v>
      </c>
      <c r="AR244" s="125" t="s">
        <v>83</v>
      </c>
      <c r="AT244" s="132" t="s">
        <v>75</v>
      </c>
      <c r="AU244" s="132" t="s">
        <v>83</v>
      </c>
      <c r="AY244" s="125" t="s">
        <v>264</v>
      </c>
      <c r="BK244" s="133">
        <f>SUM(BK245:BK246)</f>
        <v>0</v>
      </c>
    </row>
    <row r="245" spans="2:65" s="1" customFormat="1" ht="16.5" customHeight="1">
      <c r="B245" s="136"/>
      <c r="C245" s="137" t="s">
        <v>654</v>
      </c>
      <c r="D245" s="137" t="s">
        <v>266</v>
      </c>
      <c r="E245" s="138" t="s">
        <v>654</v>
      </c>
      <c r="F245" s="139" t="s">
        <v>2926</v>
      </c>
      <c r="G245" s="140" t="s">
        <v>1468</v>
      </c>
      <c r="H245" s="141">
        <v>16</v>
      </c>
      <c r="I245" s="142"/>
      <c r="J245" s="143">
        <f>ROUND(I245*H245,2)</f>
        <v>0</v>
      </c>
      <c r="K245" s="139" t="s">
        <v>1</v>
      </c>
      <c r="L245" s="32"/>
      <c r="M245" s="144" t="s">
        <v>1</v>
      </c>
      <c r="N245" s="145" t="s">
        <v>42</v>
      </c>
      <c r="P245" s="146">
        <f>O245*H245</f>
        <v>0</v>
      </c>
      <c r="Q245" s="146">
        <v>0</v>
      </c>
      <c r="R245" s="146">
        <f>Q245*H245</f>
        <v>0</v>
      </c>
      <c r="S245" s="146">
        <v>0</v>
      </c>
      <c r="T245" s="147">
        <f>S245*H245</f>
        <v>0</v>
      </c>
      <c r="AR245" s="148" t="s">
        <v>271</v>
      </c>
      <c r="AT245" s="148" t="s">
        <v>266</v>
      </c>
      <c r="AU245" s="148" t="s">
        <v>89</v>
      </c>
      <c r="AY245" s="17" t="s">
        <v>264</v>
      </c>
      <c r="BE245" s="149">
        <f>IF(N245="základní",J245,0)</f>
        <v>0</v>
      </c>
      <c r="BF245" s="149">
        <f>IF(N245="snížená",J245,0)</f>
        <v>0</v>
      </c>
      <c r="BG245" s="149">
        <f>IF(N245="zákl. přenesená",J245,0)</f>
        <v>0</v>
      </c>
      <c r="BH245" s="149">
        <f>IF(N245="sníž. přenesená",J245,0)</f>
        <v>0</v>
      </c>
      <c r="BI245" s="149">
        <f>IF(N245="nulová",J245,0)</f>
        <v>0</v>
      </c>
      <c r="BJ245" s="17" t="s">
        <v>89</v>
      </c>
      <c r="BK245" s="149">
        <f>ROUND(I245*H245,2)</f>
        <v>0</v>
      </c>
      <c r="BL245" s="17" t="s">
        <v>271</v>
      </c>
      <c r="BM245" s="148" t="s">
        <v>1013</v>
      </c>
    </row>
    <row r="246" spans="2:65" s="1" customFormat="1" ht="16.5" customHeight="1">
      <c r="B246" s="136"/>
      <c r="C246" s="137" t="s">
        <v>659</v>
      </c>
      <c r="D246" s="137" t="s">
        <v>266</v>
      </c>
      <c r="E246" s="138" t="s">
        <v>659</v>
      </c>
      <c r="F246" s="139" t="s">
        <v>2927</v>
      </c>
      <c r="G246" s="140" t="s">
        <v>1468</v>
      </c>
      <c r="H246" s="141">
        <v>18</v>
      </c>
      <c r="I246" s="142"/>
      <c r="J246" s="143">
        <f>ROUND(I246*H246,2)</f>
        <v>0</v>
      </c>
      <c r="K246" s="139" t="s">
        <v>1</v>
      </c>
      <c r="L246" s="32"/>
      <c r="M246" s="144" t="s">
        <v>1</v>
      </c>
      <c r="N246" s="145" t="s">
        <v>42</v>
      </c>
      <c r="P246" s="146">
        <f>O246*H246</f>
        <v>0</v>
      </c>
      <c r="Q246" s="146">
        <v>0</v>
      </c>
      <c r="R246" s="146">
        <f>Q246*H246</f>
        <v>0</v>
      </c>
      <c r="S246" s="146">
        <v>0</v>
      </c>
      <c r="T246" s="147">
        <f>S246*H246</f>
        <v>0</v>
      </c>
      <c r="AR246" s="148" t="s">
        <v>271</v>
      </c>
      <c r="AT246" s="148" t="s">
        <v>266</v>
      </c>
      <c r="AU246" s="148" t="s">
        <v>89</v>
      </c>
      <c r="AY246" s="17" t="s">
        <v>264</v>
      </c>
      <c r="BE246" s="149">
        <f>IF(N246="základní",J246,0)</f>
        <v>0</v>
      </c>
      <c r="BF246" s="149">
        <f>IF(N246="snížená",J246,0)</f>
        <v>0</v>
      </c>
      <c r="BG246" s="149">
        <f>IF(N246="zákl. přenesená",J246,0)</f>
        <v>0</v>
      </c>
      <c r="BH246" s="149">
        <f>IF(N246="sníž. přenesená",J246,0)</f>
        <v>0</v>
      </c>
      <c r="BI246" s="149">
        <f>IF(N246="nulová",J246,0)</f>
        <v>0</v>
      </c>
      <c r="BJ246" s="17" t="s">
        <v>89</v>
      </c>
      <c r="BK246" s="149">
        <f>ROUND(I246*H246,2)</f>
        <v>0</v>
      </c>
      <c r="BL246" s="17" t="s">
        <v>271</v>
      </c>
      <c r="BM246" s="148" t="s">
        <v>1029</v>
      </c>
    </row>
    <row r="247" spans="2:65" s="11" customFormat="1" ht="22.9" customHeight="1">
      <c r="B247" s="124"/>
      <c r="D247" s="125" t="s">
        <v>75</v>
      </c>
      <c r="E247" s="134" t="s">
        <v>2716</v>
      </c>
      <c r="F247" s="134" t="s">
        <v>2928</v>
      </c>
      <c r="I247" s="127"/>
      <c r="J247" s="135">
        <f>BK247</f>
        <v>0</v>
      </c>
      <c r="L247" s="124"/>
      <c r="M247" s="129"/>
      <c r="P247" s="130">
        <f>P248</f>
        <v>0</v>
      </c>
      <c r="R247" s="130">
        <f>R248</f>
        <v>0</v>
      </c>
      <c r="T247" s="131">
        <f>T248</f>
        <v>0</v>
      </c>
      <c r="AR247" s="125" t="s">
        <v>83</v>
      </c>
      <c r="AT247" s="132" t="s">
        <v>75</v>
      </c>
      <c r="AU247" s="132" t="s">
        <v>83</v>
      </c>
      <c r="AY247" s="125" t="s">
        <v>264</v>
      </c>
      <c r="BK247" s="133">
        <f>BK248</f>
        <v>0</v>
      </c>
    </row>
    <row r="248" spans="2:65" s="1" customFormat="1" ht="16.5" customHeight="1">
      <c r="B248" s="136"/>
      <c r="C248" s="137" t="s">
        <v>665</v>
      </c>
      <c r="D248" s="137" t="s">
        <v>266</v>
      </c>
      <c r="E248" s="138" t="s">
        <v>665</v>
      </c>
      <c r="F248" s="139" t="s">
        <v>2929</v>
      </c>
      <c r="G248" s="140" t="s">
        <v>1468</v>
      </c>
      <c r="H248" s="141">
        <v>3</v>
      </c>
      <c r="I248" s="142"/>
      <c r="J248" s="143">
        <f>ROUND(I248*H248,2)</f>
        <v>0</v>
      </c>
      <c r="K248" s="139" t="s">
        <v>1</v>
      </c>
      <c r="L248" s="32"/>
      <c r="M248" s="144" t="s">
        <v>1</v>
      </c>
      <c r="N248" s="145" t="s">
        <v>42</v>
      </c>
      <c r="P248" s="146">
        <f>O248*H248</f>
        <v>0</v>
      </c>
      <c r="Q248" s="146">
        <v>0</v>
      </c>
      <c r="R248" s="146">
        <f>Q248*H248</f>
        <v>0</v>
      </c>
      <c r="S248" s="146">
        <v>0</v>
      </c>
      <c r="T248" s="147">
        <f>S248*H248</f>
        <v>0</v>
      </c>
      <c r="AR248" s="148" t="s">
        <v>271</v>
      </c>
      <c r="AT248" s="148" t="s">
        <v>266</v>
      </c>
      <c r="AU248" s="148" t="s">
        <v>89</v>
      </c>
      <c r="AY248" s="17" t="s">
        <v>264</v>
      </c>
      <c r="BE248" s="149">
        <f>IF(N248="základní",J248,0)</f>
        <v>0</v>
      </c>
      <c r="BF248" s="149">
        <f>IF(N248="snížená",J248,0)</f>
        <v>0</v>
      </c>
      <c r="BG248" s="149">
        <f>IF(N248="zákl. přenesená",J248,0)</f>
        <v>0</v>
      </c>
      <c r="BH248" s="149">
        <f>IF(N248="sníž. přenesená",J248,0)</f>
        <v>0</v>
      </c>
      <c r="BI248" s="149">
        <f>IF(N248="nulová",J248,0)</f>
        <v>0</v>
      </c>
      <c r="BJ248" s="17" t="s">
        <v>89</v>
      </c>
      <c r="BK248" s="149">
        <f>ROUND(I248*H248,2)</f>
        <v>0</v>
      </c>
      <c r="BL248" s="17" t="s">
        <v>271</v>
      </c>
      <c r="BM248" s="148" t="s">
        <v>1040</v>
      </c>
    </row>
    <row r="249" spans="2:65" s="11" customFormat="1" ht="22.9" customHeight="1">
      <c r="B249" s="124"/>
      <c r="D249" s="125" t="s">
        <v>75</v>
      </c>
      <c r="E249" s="134" t="s">
        <v>2718</v>
      </c>
      <c r="F249" s="134" t="s">
        <v>2930</v>
      </c>
      <c r="I249" s="127"/>
      <c r="J249" s="135">
        <f>BK249</f>
        <v>0</v>
      </c>
      <c r="L249" s="124"/>
      <c r="M249" s="129"/>
      <c r="P249" s="130">
        <v>0</v>
      </c>
      <c r="R249" s="130">
        <v>0</v>
      </c>
      <c r="T249" s="131">
        <v>0</v>
      </c>
      <c r="AR249" s="125" t="s">
        <v>83</v>
      </c>
      <c r="AT249" s="132" t="s">
        <v>75</v>
      </c>
      <c r="AU249" s="132" t="s">
        <v>83</v>
      </c>
      <c r="AY249" s="125" t="s">
        <v>264</v>
      </c>
      <c r="BK249" s="133">
        <v>0</v>
      </c>
    </row>
    <row r="250" spans="2:65" s="11" customFormat="1" ht="22.9" customHeight="1">
      <c r="B250" s="124"/>
      <c r="D250" s="125" t="s">
        <v>75</v>
      </c>
      <c r="E250" s="134" t="s">
        <v>2720</v>
      </c>
      <c r="F250" s="134" t="s">
        <v>2931</v>
      </c>
      <c r="I250" s="127"/>
      <c r="J250" s="135">
        <f>BK250</f>
        <v>0</v>
      </c>
      <c r="L250" s="124"/>
      <c r="M250" s="129"/>
      <c r="P250" s="130">
        <f>P251</f>
        <v>0</v>
      </c>
      <c r="R250" s="130">
        <f>R251</f>
        <v>0</v>
      </c>
      <c r="T250" s="131">
        <f>T251</f>
        <v>0</v>
      </c>
      <c r="AR250" s="125" t="s">
        <v>83</v>
      </c>
      <c r="AT250" s="132" t="s">
        <v>75</v>
      </c>
      <c r="AU250" s="132" t="s">
        <v>83</v>
      </c>
      <c r="AY250" s="125" t="s">
        <v>264</v>
      </c>
      <c r="BK250" s="133">
        <f>BK251</f>
        <v>0</v>
      </c>
    </row>
    <row r="251" spans="2:65" s="1" customFormat="1" ht="16.5" customHeight="1">
      <c r="B251" s="136"/>
      <c r="C251" s="137" t="s">
        <v>672</v>
      </c>
      <c r="D251" s="137" t="s">
        <v>266</v>
      </c>
      <c r="E251" s="138" t="s">
        <v>672</v>
      </c>
      <c r="F251" s="139" t="s">
        <v>2932</v>
      </c>
      <c r="G251" s="140" t="s">
        <v>1468</v>
      </c>
      <c r="H251" s="141">
        <v>152</v>
      </c>
      <c r="I251" s="142"/>
      <c r="J251" s="143">
        <f>ROUND(I251*H251,2)</f>
        <v>0</v>
      </c>
      <c r="K251" s="139" t="s">
        <v>1</v>
      </c>
      <c r="L251" s="32"/>
      <c r="M251" s="144" t="s">
        <v>1</v>
      </c>
      <c r="N251" s="145" t="s">
        <v>42</v>
      </c>
      <c r="P251" s="146">
        <f>O251*H251</f>
        <v>0</v>
      </c>
      <c r="Q251" s="146">
        <v>0</v>
      </c>
      <c r="R251" s="146">
        <f>Q251*H251</f>
        <v>0</v>
      </c>
      <c r="S251" s="146">
        <v>0</v>
      </c>
      <c r="T251" s="147">
        <f>S251*H251</f>
        <v>0</v>
      </c>
      <c r="AR251" s="148" t="s">
        <v>271</v>
      </c>
      <c r="AT251" s="148" t="s">
        <v>266</v>
      </c>
      <c r="AU251" s="148" t="s">
        <v>89</v>
      </c>
      <c r="AY251" s="17" t="s">
        <v>264</v>
      </c>
      <c r="BE251" s="149">
        <f>IF(N251="základní",J251,0)</f>
        <v>0</v>
      </c>
      <c r="BF251" s="149">
        <f>IF(N251="snížená",J251,0)</f>
        <v>0</v>
      </c>
      <c r="BG251" s="149">
        <f>IF(N251="zákl. přenesená",J251,0)</f>
        <v>0</v>
      </c>
      <c r="BH251" s="149">
        <f>IF(N251="sníž. přenesená",J251,0)</f>
        <v>0</v>
      </c>
      <c r="BI251" s="149">
        <f>IF(N251="nulová",J251,0)</f>
        <v>0</v>
      </c>
      <c r="BJ251" s="17" t="s">
        <v>89</v>
      </c>
      <c r="BK251" s="149">
        <f>ROUND(I251*H251,2)</f>
        <v>0</v>
      </c>
      <c r="BL251" s="17" t="s">
        <v>271</v>
      </c>
      <c r="BM251" s="148" t="s">
        <v>1052</v>
      </c>
    </row>
    <row r="252" spans="2:65" s="11" customFormat="1" ht="22.9" customHeight="1">
      <c r="B252" s="124"/>
      <c r="D252" s="125" t="s">
        <v>75</v>
      </c>
      <c r="E252" s="134" t="s">
        <v>2724</v>
      </c>
      <c r="F252" s="134" t="s">
        <v>2933</v>
      </c>
      <c r="I252" s="127"/>
      <c r="J252" s="135">
        <f>BK252</f>
        <v>0</v>
      </c>
      <c r="L252" s="124"/>
      <c r="M252" s="129"/>
      <c r="P252" s="130">
        <v>0</v>
      </c>
      <c r="R252" s="130">
        <v>0</v>
      </c>
      <c r="T252" s="131">
        <v>0</v>
      </c>
      <c r="AR252" s="125" t="s">
        <v>83</v>
      </c>
      <c r="AT252" s="132" t="s">
        <v>75</v>
      </c>
      <c r="AU252" s="132" t="s">
        <v>83</v>
      </c>
      <c r="AY252" s="125" t="s">
        <v>264</v>
      </c>
      <c r="BK252" s="133">
        <v>0</v>
      </c>
    </row>
    <row r="253" spans="2:65" s="11" customFormat="1" ht="22.9" customHeight="1">
      <c r="B253" s="124"/>
      <c r="D253" s="125" t="s">
        <v>75</v>
      </c>
      <c r="E253" s="134" t="s">
        <v>2737</v>
      </c>
      <c r="F253" s="134" t="s">
        <v>2934</v>
      </c>
      <c r="I253" s="127"/>
      <c r="J253" s="135">
        <f>BK253</f>
        <v>0</v>
      </c>
      <c r="L253" s="124"/>
      <c r="M253" s="129"/>
      <c r="P253" s="130">
        <f>P254</f>
        <v>0</v>
      </c>
      <c r="R253" s="130">
        <f>R254</f>
        <v>0</v>
      </c>
      <c r="T253" s="131">
        <f>T254</f>
        <v>0</v>
      </c>
      <c r="AR253" s="125" t="s">
        <v>83</v>
      </c>
      <c r="AT253" s="132" t="s">
        <v>75</v>
      </c>
      <c r="AU253" s="132" t="s">
        <v>83</v>
      </c>
      <c r="AY253" s="125" t="s">
        <v>264</v>
      </c>
      <c r="BK253" s="133">
        <f>BK254</f>
        <v>0</v>
      </c>
    </row>
    <row r="254" spans="2:65" s="1" customFormat="1" ht="16.5" customHeight="1">
      <c r="B254" s="136"/>
      <c r="C254" s="137" t="s">
        <v>677</v>
      </c>
      <c r="D254" s="137" t="s">
        <v>266</v>
      </c>
      <c r="E254" s="138" t="s">
        <v>677</v>
      </c>
      <c r="F254" s="139" t="s">
        <v>2935</v>
      </c>
      <c r="G254" s="140" t="s">
        <v>428</v>
      </c>
      <c r="H254" s="141">
        <v>660</v>
      </c>
      <c r="I254" s="142"/>
      <c r="J254" s="143">
        <f>ROUND(I254*H254,2)</f>
        <v>0</v>
      </c>
      <c r="K254" s="139" t="s">
        <v>1</v>
      </c>
      <c r="L254" s="32"/>
      <c r="M254" s="144" t="s">
        <v>1</v>
      </c>
      <c r="N254" s="145" t="s">
        <v>42</v>
      </c>
      <c r="P254" s="146">
        <f>O254*H254</f>
        <v>0</v>
      </c>
      <c r="Q254" s="146">
        <v>0</v>
      </c>
      <c r="R254" s="146">
        <f>Q254*H254</f>
        <v>0</v>
      </c>
      <c r="S254" s="146">
        <v>0</v>
      </c>
      <c r="T254" s="147">
        <f>S254*H254</f>
        <v>0</v>
      </c>
      <c r="AR254" s="148" t="s">
        <v>271</v>
      </c>
      <c r="AT254" s="148" t="s">
        <v>266</v>
      </c>
      <c r="AU254" s="148" t="s">
        <v>89</v>
      </c>
      <c r="AY254" s="17" t="s">
        <v>264</v>
      </c>
      <c r="BE254" s="149">
        <f>IF(N254="základní",J254,0)</f>
        <v>0</v>
      </c>
      <c r="BF254" s="149">
        <f>IF(N254="snížená",J254,0)</f>
        <v>0</v>
      </c>
      <c r="BG254" s="149">
        <f>IF(N254="zákl. přenesená",J254,0)</f>
        <v>0</v>
      </c>
      <c r="BH254" s="149">
        <f>IF(N254="sníž. přenesená",J254,0)</f>
        <v>0</v>
      </c>
      <c r="BI254" s="149">
        <f>IF(N254="nulová",J254,0)</f>
        <v>0</v>
      </c>
      <c r="BJ254" s="17" t="s">
        <v>89</v>
      </c>
      <c r="BK254" s="149">
        <f>ROUND(I254*H254,2)</f>
        <v>0</v>
      </c>
      <c r="BL254" s="17" t="s">
        <v>271</v>
      </c>
      <c r="BM254" s="148" t="s">
        <v>1060</v>
      </c>
    </row>
    <row r="255" spans="2:65" s="11" customFormat="1" ht="22.9" customHeight="1">
      <c r="B255" s="124"/>
      <c r="D255" s="125" t="s">
        <v>75</v>
      </c>
      <c r="E255" s="134" t="s">
        <v>2774</v>
      </c>
      <c r="F255" s="134" t="s">
        <v>2936</v>
      </c>
      <c r="I255" s="127"/>
      <c r="J255" s="135">
        <f>BK255</f>
        <v>0</v>
      </c>
      <c r="L255" s="124"/>
      <c r="M255" s="129"/>
      <c r="P255" s="130">
        <f>P256</f>
        <v>0</v>
      </c>
      <c r="R255" s="130">
        <f>R256</f>
        <v>0</v>
      </c>
      <c r="T255" s="131">
        <f>T256</f>
        <v>0</v>
      </c>
      <c r="AR255" s="125" t="s">
        <v>83</v>
      </c>
      <c r="AT255" s="132" t="s">
        <v>75</v>
      </c>
      <c r="AU255" s="132" t="s">
        <v>83</v>
      </c>
      <c r="AY255" s="125" t="s">
        <v>264</v>
      </c>
      <c r="BK255" s="133">
        <f>BK256</f>
        <v>0</v>
      </c>
    </row>
    <row r="256" spans="2:65" s="1" customFormat="1" ht="16.5" customHeight="1">
      <c r="B256" s="136"/>
      <c r="C256" s="137" t="s">
        <v>682</v>
      </c>
      <c r="D256" s="137" t="s">
        <v>266</v>
      </c>
      <c r="E256" s="138" t="s">
        <v>682</v>
      </c>
      <c r="F256" s="139" t="s">
        <v>2937</v>
      </c>
      <c r="G256" s="140" t="s">
        <v>1468</v>
      </c>
      <c r="H256" s="141">
        <v>152</v>
      </c>
      <c r="I256" s="142"/>
      <c r="J256" s="143">
        <f>ROUND(I256*H256,2)</f>
        <v>0</v>
      </c>
      <c r="K256" s="139" t="s">
        <v>1</v>
      </c>
      <c r="L256" s="32"/>
      <c r="M256" s="144" t="s">
        <v>1</v>
      </c>
      <c r="N256" s="145" t="s">
        <v>42</v>
      </c>
      <c r="P256" s="146">
        <f>O256*H256</f>
        <v>0</v>
      </c>
      <c r="Q256" s="146">
        <v>0</v>
      </c>
      <c r="R256" s="146">
        <f>Q256*H256</f>
        <v>0</v>
      </c>
      <c r="S256" s="146">
        <v>0</v>
      </c>
      <c r="T256" s="147">
        <f>S256*H256</f>
        <v>0</v>
      </c>
      <c r="AR256" s="148" t="s">
        <v>271</v>
      </c>
      <c r="AT256" s="148" t="s">
        <v>266</v>
      </c>
      <c r="AU256" s="148" t="s">
        <v>89</v>
      </c>
      <c r="AY256" s="17" t="s">
        <v>264</v>
      </c>
      <c r="BE256" s="149">
        <f>IF(N256="základní",J256,0)</f>
        <v>0</v>
      </c>
      <c r="BF256" s="149">
        <f>IF(N256="snížená",J256,0)</f>
        <v>0</v>
      </c>
      <c r="BG256" s="149">
        <f>IF(N256="zákl. přenesená",J256,0)</f>
        <v>0</v>
      </c>
      <c r="BH256" s="149">
        <f>IF(N256="sníž. přenesená",J256,0)</f>
        <v>0</v>
      </c>
      <c r="BI256" s="149">
        <f>IF(N256="nulová",J256,0)</f>
        <v>0</v>
      </c>
      <c r="BJ256" s="17" t="s">
        <v>89</v>
      </c>
      <c r="BK256" s="149">
        <f>ROUND(I256*H256,2)</f>
        <v>0</v>
      </c>
      <c r="BL256" s="17" t="s">
        <v>271</v>
      </c>
      <c r="BM256" s="148" t="s">
        <v>1070</v>
      </c>
    </row>
    <row r="257" spans="2:65" s="11" customFormat="1" ht="22.9" customHeight="1">
      <c r="B257" s="124"/>
      <c r="D257" s="125" t="s">
        <v>75</v>
      </c>
      <c r="E257" s="134" t="s">
        <v>2697</v>
      </c>
      <c r="F257" s="134" t="s">
        <v>2908</v>
      </c>
      <c r="I257" s="127"/>
      <c r="J257" s="135">
        <f>BK257</f>
        <v>0</v>
      </c>
      <c r="L257" s="124"/>
      <c r="M257" s="129"/>
      <c r="P257" s="130">
        <f>SUM(P258:P261)</f>
        <v>0</v>
      </c>
      <c r="R257" s="130">
        <f>SUM(R258:R261)</f>
        <v>0</v>
      </c>
      <c r="T257" s="131">
        <f>SUM(T258:T261)</f>
        <v>0</v>
      </c>
      <c r="AR257" s="125" t="s">
        <v>83</v>
      </c>
      <c r="AT257" s="132" t="s">
        <v>75</v>
      </c>
      <c r="AU257" s="132" t="s">
        <v>83</v>
      </c>
      <c r="AY257" s="125" t="s">
        <v>264</v>
      </c>
      <c r="BK257" s="133">
        <f>SUM(BK258:BK261)</f>
        <v>0</v>
      </c>
    </row>
    <row r="258" spans="2:65" s="1" customFormat="1" ht="16.5" customHeight="1">
      <c r="B258" s="136"/>
      <c r="C258" s="137" t="s">
        <v>688</v>
      </c>
      <c r="D258" s="137" t="s">
        <v>266</v>
      </c>
      <c r="E258" s="138" t="s">
        <v>688</v>
      </c>
      <c r="F258" s="139" t="s">
        <v>2938</v>
      </c>
      <c r="G258" s="140" t="s">
        <v>428</v>
      </c>
      <c r="H258" s="141">
        <v>50</v>
      </c>
      <c r="I258" s="142"/>
      <c r="J258" s="143">
        <f>ROUND(I258*H258,2)</f>
        <v>0</v>
      </c>
      <c r="K258" s="139" t="s">
        <v>1</v>
      </c>
      <c r="L258" s="32"/>
      <c r="M258" s="144" t="s">
        <v>1</v>
      </c>
      <c r="N258" s="145" t="s">
        <v>42</v>
      </c>
      <c r="P258" s="146">
        <f>O258*H258</f>
        <v>0</v>
      </c>
      <c r="Q258" s="146">
        <v>0</v>
      </c>
      <c r="R258" s="146">
        <f>Q258*H258</f>
        <v>0</v>
      </c>
      <c r="S258" s="146">
        <v>0</v>
      </c>
      <c r="T258" s="147">
        <f>S258*H258</f>
        <v>0</v>
      </c>
      <c r="AR258" s="148" t="s">
        <v>271</v>
      </c>
      <c r="AT258" s="148" t="s">
        <v>266</v>
      </c>
      <c r="AU258" s="148" t="s">
        <v>89</v>
      </c>
      <c r="AY258" s="17" t="s">
        <v>264</v>
      </c>
      <c r="BE258" s="149">
        <f>IF(N258="základní",J258,0)</f>
        <v>0</v>
      </c>
      <c r="BF258" s="149">
        <f>IF(N258="snížená",J258,0)</f>
        <v>0</v>
      </c>
      <c r="BG258" s="149">
        <f>IF(N258="zákl. přenesená",J258,0)</f>
        <v>0</v>
      </c>
      <c r="BH258" s="149">
        <f>IF(N258="sníž. přenesená",J258,0)</f>
        <v>0</v>
      </c>
      <c r="BI258" s="149">
        <f>IF(N258="nulová",J258,0)</f>
        <v>0</v>
      </c>
      <c r="BJ258" s="17" t="s">
        <v>89</v>
      </c>
      <c r="BK258" s="149">
        <f>ROUND(I258*H258,2)</f>
        <v>0</v>
      </c>
      <c r="BL258" s="17" t="s">
        <v>271</v>
      </c>
      <c r="BM258" s="148" t="s">
        <v>1078</v>
      </c>
    </row>
    <row r="259" spans="2:65" s="1" customFormat="1" ht="16.5" customHeight="1">
      <c r="B259" s="136"/>
      <c r="C259" s="137" t="s">
        <v>693</v>
      </c>
      <c r="D259" s="137" t="s">
        <v>266</v>
      </c>
      <c r="E259" s="138" t="s">
        <v>693</v>
      </c>
      <c r="F259" s="139" t="s">
        <v>2939</v>
      </c>
      <c r="G259" s="140" t="s">
        <v>428</v>
      </c>
      <c r="H259" s="141">
        <v>40</v>
      </c>
      <c r="I259" s="142"/>
      <c r="J259" s="143">
        <f>ROUND(I259*H259,2)</f>
        <v>0</v>
      </c>
      <c r="K259" s="139" t="s">
        <v>1</v>
      </c>
      <c r="L259" s="32"/>
      <c r="M259" s="144" t="s">
        <v>1</v>
      </c>
      <c r="N259" s="145" t="s">
        <v>42</v>
      </c>
      <c r="P259" s="146">
        <f>O259*H259</f>
        <v>0</v>
      </c>
      <c r="Q259" s="146">
        <v>0</v>
      </c>
      <c r="R259" s="146">
        <f>Q259*H259</f>
        <v>0</v>
      </c>
      <c r="S259" s="146">
        <v>0</v>
      </c>
      <c r="T259" s="147">
        <f>S259*H259</f>
        <v>0</v>
      </c>
      <c r="AR259" s="148" t="s">
        <v>271</v>
      </c>
      <c r="AT259" s="148" t="s">
        <v>266</v>
      </c>
      <c r="AU259" s="148" t="s">
        <v>89</v>
      </c>
      <c r="AY259" s="17" t="s">
        <v>264</v>
      </c>
      <c r="BE259" s="149">
        <f>IF(N259="základní",J259,0)</f>
        <v>0</v>
      </c>
      <c r="BF259" s="149">
        <f>IF(N259="snížená",J259,0)</f>
        <v>0</v>
      </c>
      <c r="BG259" s="149">
        <f>IF(N259="zákl. přenesená",J259,0)</f>
        <v>0</v>
      </c>
      <c r="BH259" s="149">
        <f>IF(N259="sníž. přenesená",J259,0)</f>
        <v>0</v>
      </c>
      <c r="BI259" s="149">
        <f>IF(N259="nulová",J259,0)</f>
        <v>0</v>
      </c>
      <c r="BJ259" s="17" t="s">
        <v>89</v>
      </c>
      <c r="BK259" s="149">
        <f>ROUND(I259*H259,2)</f>
        <v>0</v>
      </c>
      <c r="BL259" s="17" t="s">
        <v>271</v>
      </c>
      <c r="BM259" s="148" t="s">
        <v>1090</v>
      </c>
    </row>
    <row r="260" spans="2:65" s="1" customFormat="1" ht="16.5" customHeight="1">
      <c r="B260" s="136"/>
      <c r="C260" s="137" t="s">
        <v>699</v>
      </c>
      <c r="D260" s="137" t="s">
        <v>266</v>
      </c>
      <c r="E260" s="138" t="s">
        <v>699</v>
      </c>
      <c r="F260" s="139" t="s">
        <v>2940</v>
      </c>
      <c r="G260" s="140" t="s">
        <v>428</v>
      </c>
      <c r="H260" s="141">
        <v>40</v>
      </c>
      <c r="I260" s="142"/>
      <c r="J260" s="143">
        <f>ROUND(I260*H260,2)</f>
        <v>0</v>
      </c>
      <c r="K260" s="139" t="s">
        <v>1</v>
      </c>
      <c r="L260" s="32"/>
      <c r="M260" s="144" t="s">
        <v>1</v>
      </c>
      <c r="N260" s="145" t="s">
        <v>42</v>
      </c>
      <c r="P260" s="146">
        <f>O260*H260</f>
        <v>0</v>
      </c>
      <c r="Q260" s="146">
        <v>0</v>
      </c>
      <c r="R260" s="146">
        <f>Q260*H260</f>
        <v>0</v>
      </c>
      <c r="S260" s="146">
        <v>0</v>
      </c>
      <c r="T260" s="147">
        <f>S260*H260</f>
        <v>0</v>
      </c>
      <c r="AR260" s="148" t="s">
        <v>271</v>
      </c>
      <c r="AT260" s="148" t="s">
        <v>266</v>
      </c>
      <c r="AU260" s="148" t="s">
        <v>89</v>
      </c>
      <c r="AY260" s="17" t="s">
        <v>264</v>
      </c>
      <c r="BE260" s="149">
        <f>IF(N260="základní",J260,0)</f>
        <v>0</v>
      </c>
      <c r="BF260" s="149">
        <f>IF(N260="snížená",J260,0)</f>
        <v>0</v>
      </c>
      <c r="BG260" s="149">
        <f>IF(N260="zákl. přenesená",J260,0)</f>
        <v>0</v>
      </c>
      <c r="BH260" s="149">
        <f>IF(N260="sníž. přenesená",J260,0)</f>
        <v>0</v>
      </c>
      <c r="BI260" s="149">
        <f>IF(N260="nulová",J260,0)</f>
        <v>0</v>
      </c>
      <c r="BJ260" s="17" t="s">
        <v>89</v>
      </c>
      <c r="BK260" s="149">
        <f>ROUND(I260*H260,2)</f>
        <v>0</v>
      </c>
      <c r="BL260" s="17" t="s">
        <v>271</v>
      </c>
      <c r="BM260" s="148" t="s">
        <v>1099</v>
      </c>
    </row>
    <row r="261" spans="2:65" s="1" customFormat="1" ht="16.5" customHeight="1">
      <c r="B261" s="136"/>
      <c r="C261" s="137" t="s">
        <v>705</v>
      </c>
      <c r="D261" s="137" t="s">
        <v>266</v>
      </c>
      <c r="E261" s="138" t="s">
        <v>705</v>
      </c>
      <c r="F261" s="139" t="s">
        <v>2945</v>
      </c>
      <c r="G261" s="140" t="s">
        <v>1468</v>
      </c>
      <c r="H261" s="141">
        <v>1</v>
      </c>
      <c r="I261" s="142"/>
      <c r="J261" s="143">
        <f>ROUND(I261*H261,2)</f>
        <v>0</v>
      </c>
      <c r="K261" s="139" t="s">
        <v>1</v>
      </c>
      <c r="L261" s="32"/>
      <c r="M261" s="144" t="s">
        <v>1</v>
      </c>
      <c r="N261" s="145" t="s">
        <v>42</v>
      </c>
      <c r="P261" s="146">
        <f>O261*H261</f>
        <v>0</v>
      </c>
      <c r="Q261" s="146">
        <v>0</v>
      </c>
      <c r="R261" s="146">
        <f>Q261*H261</f>
        <v>0</v>
      </c>
      <c r="S261" s="146">
        <v>0</v>
      </c>
      <c r="T261" s="147">
        <f>S261*H261</f>
        <v>0</v>
      </c>
      <c r="AR261" s="148" t="s">
        <v>271</v>
      </c>
      <c r="AT261" s="148" t="s">
        <v>266</v>
      </c>
      <c r="AU261" s="148" t="s">
        <v>89</v>
      </c>
      <c r="AY261" s="17" t="s">
        <v>264</v>
      </c>
      <c r="BE261" s="149">
        <f>IF(N261="základní",J261,0)</f>
        <v>0</v>
      </c>
      <c r="BF261" s="149">
        <f>IF(N261="snížená",J261,0)</f>
        <v>0</v>
      </c>
      <c r="BG261" s="149">
        <f>IF(N261="zákl. přenesená",J261,0)</f>
        <v>0</v>
      </c>
      <c r="BH261" s="149">
        <f>IF(N261="sníž. přenesená",J261,0)</f>
        <v>0</v>
      </c>
      <c r="BI261" s="149">
        <f>IF(N261="nulová",J261,0)</f>
        <v>0</v>
      </c>
      <c r="BJ261" s="17" t="s">
        <v>89</v>
      </c>
      <c r="BK261" s="149">
        <f>ROUND(I261*H261,2)</f>
        <v>0</v>
      </c>
      <c r="BL261" s="17" t="s">
        <v>271</v>
      </c>
      <c r="BM261" s="148" t="s">
        <v>1109</v>
      </c>
    </row>
    <row r="262" spans="2:65" s="11" customFormat="1" ht="25.9" customHeight="1">
      <c r="B262" s="124"/>
      <c r="D262" s="125" t="s">
        <v>75</v>
      </c>
      <c r="E262" s="126" t="s">
        <v>2778</v>
      </c>
      <c r="F262" s="126" t="s">
        <v>2946</v>
      </c>
      <c r="I262" s="127"/>
      <c r="J262" s="128">
        <f>BK262</f>
        <v>0</v>
      </c>
      <c r="L262" s="124"/>
      <c r="M262" s="129"/>
      <c r="P262" s="130">
        <f>SUM(P263:P270)</f>
        <v>0</v>
      </c>
      <c r="R262" s="130">
        <f>SUM(R263:R270)</f>
        <v>0</v>
      </c>
      <c r="T262" s="131">
        <f>SUM(T263:T270)</f>
        <v>0</v>
      </c>
      <c r="AR262" s="125" t="s">
        <v>83</v>
      </c>
      <c r="AT262" s="132" t="s">
        <v>75</v>
      </c>
      <c r="AU262" s="132" t="s">
        <v>76</v>
      </c>
      <c r="AY262" s="125" t="s">
        <v>264</v>
      </c>
      <c r="BK262" s="133">
        <f>SUM(BK263:BK270)</f>
        <v>0</v>
      </c>
    </row>
    <row r="263" spans="2:65" s="1" customFormat="1" ht="16.5" customHeight="1">
      <c r="B263" s="136"/>
      <c r="C263" s="137" t="s">
        <v>710</v>
      </c>
      <c r="D263" s="137" t="s">
        <v>266</v>
      </c>
      <c r="E263" s="138" t="s">
        <v>710</v>
      </c>
      <c r="F263" s="139" t="s">
        <v>2947</v>
      </c>
      <c r="G263" s="140" t="s">
        <v>1468</v>
      </c>
      <c r="H263" s="141">
        <v>1</v>
      </c>
      <c r="I263" s="142"/>
      <c r="J263" s="143">
        <f t="shared" ref="J263:J270" si="20">ROUND(I263*H263,2)</f>
        <v>0</v>
      </c>
      <c r="K263" s="139" t="s">
        <v>1</v>
      </c>
      <c r="L263" s="32"/>
      <c r="M263" s="144" t="s">
        <v>1</v>
      </c>
      <c r="N263" s="145" t="s">
        <v>42</v>
      </c>
      <c r="P263" s="146">
        <f t="shared" ref="P263:P270" si="21">O263*H263</f>
        <v>0</v>
      </c>
      <c r="Q263" s="146">
        <v>0</v>
      </c>
      <c r="R263" s="146">
        <f t="shared" ref="R263:R270" si="22">Q263*H263</f>
        <v>0</v>
      </c>
      <c r="S263" s="146">
        <v>0</v>
      </c>
      <c r="T263" s="147">
        <f t="shared" ref="T263:T270" si="23">S263*H263</f>
        <v>0</v>
      </c>
      <c r="AR263" s="148" t="s">
        <v>271</v>
      </c>
      <c r="AT263" s="148" t="s">
        <v>266</v>
      </c>
      <c r="AU263" s="148" t="s">
        <v>83</v>
      </c>
      <c r="AY263" s="17" t="s">
        <v>264</v>
      </c>
      <c r="BE263" s="149">
        <f t="shared" ref="BE263:BE270" si="24">IF(N263="základní",J263,0)</f>
        <v>0</v>
      </c>
      <c r="BF263" s="149">
        <f t="shared" ref="BF263:BF270" si="25">IF(N263="snížená",J263,0)</f>
        <v>0</v>
      </c>
      <c r="BG263" s="149">
        <f t="shared" ref="BG263:BG270" si="26">IF(N263="zákl. přenesená",J263,0)</f>
        <v>0</v>
      </c>
      <c r="BH263" s="149">
        <f t="shared" ref="BH263:BH270" si="27">IF(N263="sníž. přenesená",J263,0)</f>
        <v>0</v>
      </c>
      <c r="BI263" s="149">
        <f t="shared" ref="BI263:BI270" si="28">IF(N263="nulová",J263,0)</f>
        <v>0</v>
      </c>
      <c r="BJ263" s="17" t="s">
        <v>89</v>
      </c>
      <c r="BK263" s="149">
        <f t="shared" ref="BK263:BK270" si="29">ROUND(I263*H263,2)</f>
        <v>0</v>
      </c>
      <c r="BL263" s="17" t="s">
        <v>271</v>
      </c>
      <c r="BM263" s="148" t="s">
        <v>1118</v>
      </c>
    </row>
    <row r="264" spans="2:65" s="1" customFormat="1" ht="16.5" customHeight="1">
      <c r="B264" s="136"/>
      <c r="C264" s="137" t="s">
        <v>716</v>
      </c>
      <c r="D264" s="137" t="s">
        <v>266</v>
      </c>
      <c r="E264" s="138" t="s">
        <v>716</v>
      </c>
      <c r="F264" s="139" t="s">
        <v>2948</v>
      </c>
      <c r="G264" s="140" t="s">
        <v>1468</v>
      </c>
      <c r="H264" s="141">
        <v>24</v>
      </c>
      <c r="I264" s="142"/>
      <c r="J264" s="143">
        <f t="shared" si="20"/>
        <v>0</v>
      </c>
      <c r="K264" s="139" t="s">
        <v>1</v>
      </c>
      <c r="L264" s="32"/>
      <c r="M264" s="144" t="s">
        <v>1</v>
      </c>
      <c r="N264" s="145" t="s">
        <v>42</v>
      </c>
      <c r="P264" s="146">
        <f t="shared" si="21"/>
        <v>0</v>
      </c>
      <c r="Q264" s="146">
        <v>0</v>
      </c>
      <c r="R264" s="146">
        <f t="shared" si="22"/>
        <v>0</v>
      </c>
      <c r="S264" s="146">
        <v>0</v>
      </c>
      <c r="T264" s="147">
        <f t="shared" si="23"/>
        <v>0</v>
      </c>
      <c r="AR264" s="148" t="s">
        <v>271</v>
      </c>
      <c r="AT264" s="148" t="s">
        <v>266</v>
      </c>
      <c r="AU264" s="148" t="s">
        <v>83</v>
      </c>
      <c r="AY264" s="17" t="s">
        <v>264</v>
      </c>
      <c r="BE264" s="149">
        <f t="shared" si="24"/>
        <v>0</v>
      </c>
      <c r="BF264" s="149">
        <f t="shared" si="25"/>
        <v>0</v>
      </c>
      <c r="BG264" s="149">
        <f t="shared" si="26"/>
        <v>0</v>
      </c>
      <c r="BH264" s="149">
        <f t="shared" si="27"/>
        <v>0</v>
      </c>
      <c r="BI264" s="149">
        <f t="shared" si="28"/>
        <v>0</v>
      </c>
      <c r="BJ264" s="17" t="s">
        <v>89</v>
      </c>
      <c r="BK264" s="149">
        <f t="shared" si="29"/>
        <v>0</v>
      </c>
      <c r="BL264" s="17" t="s">
        <v>271</v>
      </c>
      <c r="BM264" s="148" t="s">
        <v>1129</v>
      </c>
    </row>
    <row r="265" spans="2:65" s="1" customFormat="1" ht="16.5" customHeight="1">
      <c r="B265" s="136"/>
      <c r="C265" s="137" t="s">
        <v>724</v>
      </c>
      <c r="D265" s="137" t="s">
        <v>266</v>
      </c>
      <c r="E265" s="138" t="s">
        <v>724</v>
      </c>
      <c r="F265" s="139" t="s">
        <v>2949</v>
      </c>
      <c r="G265" s="140" t="s">
        <v>1468</v>
      </c>
      <c r="H265" s="141">
        <v>1</v>
      </c>
      <c r="I265" s="142"/>
      <c r="J265" s="143">
        <f t="shared" si="20"/>
        <v>0</v>
      </c>
      <c r="K265" s="139" t="s">
        <v>1</v>
      </c>
      <c r="L265" s="32"/>
      <c r="M265" s="144" t="s">
        <v>1</v>
      </c>
      <c r="N265" s="145" t="s">
        <v>42</v>
      </c>
      <c r="P265" s="146">
        <f t="shared" si="21"/>
        <v>0</v>
      </c>
      <c r="Q265" s="146">
        <v>0</v>
      </c>
      <c r="R265" s="146">
        <f t="shared" si="22"/>
        <v>0</v>
      </c>
      <c r="S265" s="146">
        <v>0</v>
      </c>
      <c r="T265" s="147">
        <f t="shared" si="23"/>
        <v>0</v>
      </c>
      <c r="AR265" s="148" t="s">
        <v>271</v>
      </c>
      <c r="AT265" s="148" t="s">
        <v>266</v>
      </c>
      <c r="AU265" s="148" t="s">
        <v>83</v>
      </c>
      <c r="AY265" s="17" t="s">
        <v>264</v>
      </c>
      <c r="BE265" s="149">
        <f t="shared" si="24"/>
        <v>0</v>
      </c>
      <c r="BF265" s="149">
        <f t="shared" si="25"/>
        <v>0</v>
      </c>
      <c r="BG265" s="149">
        <f t="shared" si="26"/>
        <v>0</v>
      </c>
      <c r="BH265" s="149">
        <f t="shared" si="27"/>
        <v>0</v>
      </c>
      <c r="BI265" s="149">
        <f t="shared" si="28"/>
        <v>0</v>
      </c>
      <c r="BJ265" s="17" t="s">
        <v>89</v>
      </c>
      <c r="BK265" s="149">
        <f t="shared" si="29"/>
        <v>0</v>
      </c>
      <c r="BL265" s="17" t="s">
        <v>271</v>
      </c>
      <c r="BM265" s="148" t="s">
        <v>1140</v>
      </c>
    </row>
    <row r="266" spans="2:65" s="1" customFormat="1" ht="16.5" customHeight="1">
      <c r="B266" s="136"/>
      <c r="C266" s="137" t="s">
        <v>730</v>
      </c>
      <c r="D266" s="137" t="s">
        <v>266</v>
      </c>
      <c r="E266" s="138" t="s">
        <v>730</v>
      </c>
      <c r="F266" s="139" t="s">
        <v>2950</v>
      </c>
      <c r="G266" s="140" t="s">
        <v>1468</v>
      </c>
      <c r="H266" s="141">
        <v>1</v>
      </c>
      <c r="I266" s="142"/>
      <c r="J266" s="143">
        <f t="shared" si="20"/>
        <v>0</v>
      </c>
      <c r="K266" s="139" t="s">
        <v>1</v>
      </c>
      <c r="L266" s="32"/>
      <c r="M266" s="144" t="s">
        <v>1</v>
      </c>
      <c r="N266" s="145" t="s">
        <v>42</v>
      </c>
      <c r="P266" s="146">
        <f t="shared" si="21"/>
        <v>0</v>
      </c>
      <c r="Q266" s="146">
        <v>0</v>
      </c>
      <c r="R266" s="146">
        <f t="shared" si="22"/>
        <v>0</v>
      </c>
      <c r="S266" s="146">
        <v>0</v>
      </c>
      <c r="T266" s="147">
        <f t="shared" si="23"/>
        <v>0</v>
      </c>
      <c r="AR266" s="148" t="s">
        <v>271</v>
      </c>
      <c r="AT266" s="148" t="s">
        <v>266</v>
      </c>
      <c r="AU266" s="148" t="s">
        <v>83</v>
      </c>
      <c r="AY266" s="17" t="s">
        <v>264</v>
      </c>
      <c r="BE266" s="149">
        <f t="shared" si="24"/>
        <v>0</v>
      </c>
      <c r="BF266" s="149">
        <f t="shared" si="25"/>
        <v>0</v>
      </c>
      <c r="BG266" s="149">
        <f t="shared" si="26"/>
        <v>0</v>
      </c>
      <c r="BH266" s="149">
        <f t="shared" si="27"/>
        <v>0</v>
      </c>
      <c r="BI266" s="149">
        <f t="shared" si="28"/>
        <v>0</v>
      </c>
      <c r="BJ266" s="17" t="s">
        <v>89</v>
      </c>
      <c r="BK266" s="149">
        <f t="shared" si="29"/>
        <v>0</v>
      </c>
      <c r="BL266" s="17" t="s">
        <v>271</v>
      </c>
      <c r="BM266" s="148" t="s">
        <v>1148</v>
      </c>
    </row>
    <row r="267" spans="2:65" s="1" customFormat="1" ht="16.5" customHeight="1">
      <c r="B267" s="136"/>
      <c r="C267" s="137" t="s">
        <v>735</v>
      </c>
      <c r="D267" s="137" t="s">
        <v>266</v>
      </c>
      <c r="E267" s="138" t="s">
        <v>735</v>
      </c>
      <c r="F267" s="139" t="s">
        <v>2951</v>
      </c>
      <c r="G267" s="140" t="s">
        <v>1468</v>
      </c>
      <c r="H267" s="141">
        <v>24</v>
      </c>
      <c r="I267" s="142"/>
      <c r="J267" s="143">
        <f t="shared" si="20"/>
        <v>0</v>
      </c>
      <c r="K267" s="139" t="s">
        <v>1</v>
      </c>
      <c r="L267" s="32"/>
      <c r="M267" s="144" t="s">
        <v>1</v>
      </c>
      <c r="N267" s="145" t="s">
        <v>42</v>
      </c>
      <c r="P267" s="146">
        <f t="shared" si="21"/>
        <v>0</v>
      </c>
      <c r="Q267" s="146">
        <v>0</v>
      </c>
      <c r="R267" s="146">
        <f t="shared" si="22"/>
        <v>0</v>
      </c>
      <c r="S267" s="146">
        <v>0</v>
      </c>
      <c r="T267" s="147">
        <f t="shared" si="23"/>
        <v>0</v>
      </c>
      <c r="AR267" s="148" t="s">
        <v>271</v>
      </c>
      <c r="AT267" s="148" t="s">
        <v>266</v>
      </c>
      <c r="AU267" s="148" t="s">
        <v>83</v>
      </c>
      <c r="AY267" s="17" t="s">
        <v>264</v>
      </c>
      <c r="BE267" s="149">
        <f t="shared" si="24"/>
        <v>0</v>
      </c>
      <c r="BF267" s="149">
        <f t="shared" si="25"/>
        <v>0</v>
      </c>
      <c r="BG267" s="149">
        <f t="shared" si="26"/>
        <v>0</v>
      </c>
      <c r="BH267" s="149">
        <f t="shared" si="27"/>
        <v>0</v>
      </c>
      <c r="BI267" s="149">
        <f t="shared" si="28"/>
        <v>0</v>
      </c>
      <c r="BJ267" s="17" t="s">
        <v>89</v>
      </c>
      <c r="BK267" s="149">
        <f t="shared" si="29"/>
        <v>0</v>
      </c>
      <c r="BL267" s="17" t="s">
        <v>271</v>
      </c>
      <c r="BM267" s="148" t="s">
        <v>1158</v>
      </c>
    </row>
    <row r="268" spans="2:65" s="1" customFormat="1" ht="16.5" customHeight="1">
      <c r="B268" s="136"/>
      <c r="C268" s="137" t="s">
        <v>740</v>
      </c>
      <c r="D268" s="137" t="s">
        <v>266</v>
      </c>
      <c r="E268" s="138" t="s">
        <v>740</v>
      </c>
      <c r="F268" s="139" t="s">
        <v>2952</v>
      </c>
      <c r="G268" s="140" t="s">
        <v>428</v>
      </c>
      <c r="H268" s="141">
        <v>120</v>
      </c>
      <c r="I268" s="142"/>
      <c r="J268" s="143">
        <f t="shared" si="20"/>
        <v>0</v>
      </c>
      <c r="K268" s="139" t="s">
        <v>1</v>
      </c>
      <c r="L268" s="32"/>
      <c r="M268" s="144" t="s">
        <v>1</v>
      </c>
      <c r="N268" s="145" t="s">
        <v>42</v>
      </c>
      <c r="P268" s="146">
        <f t="shared" si="21"/>
        <v>0</v>
      </c>
      <c r="Q268" s="146">
        <v>0</v>
      </c>
      <c r="R268" s="146">
        <f t="shared" si="22"/>
        <v>0</v>
      </c>
      <c r="S268" s="146">
        <v>0</v>
      </c>
      <c r="T268" s="147">
        <f t="shared" si="23"/>
        <v>0</v>
      </c>
      <c r="AR268" s="148" t="s">
        <v>271</v>
      </c>
      <c r="AT268" s="148" t="s">
        <v>266</v>
      </c>
      <c r="AU268" s="148" t="s">
        <v>83</v>
      </c>
      <c r="AY268" s="17" t="s">
        <v>264</v>
      </c>
      <c r="BE268" s="149">
        <f t="shared" si="24"/>
        <v>0</v>
      </c>
      <c r="BF268" s="149">
        <f t="shared" si="25"/>
        <v>0</v>
      </c>
      <c r="BG268" s="149">
        <f t="shared" si="26"/>
        <v>0</v>
      </c>
      <c r="BH268" s="149">
        <f t="shared" si="27"/>
        <v>0</v>
      </c>
      <c r="BI268" s="149">
        <f t="shared" si="28"/>
        <v>0</v>
      </c>
      <c r="BJ268" s="17" t="s">
        <v>89</v>
      </c>
      <c r="BK268" s="149">
        <f t="shared" si="29"/>
        <v>0</v>
      </c>
      <c r="BL268" s="17" t="s">
        <v>271</v>
      </c>
      <c r="BM268" s="148" t="s">
        <v>1168</v>
      </c>
    </row>
    <row r="269" spans="2:65" s="1" customFormat="1" ht="16.5" customHeight="1">
      <c r="B269" s="136"/>
      <c r="C269" s="137" t="s">
        <v>745</v>
      </c>
      <c r="D269" s="137" t="s">
        <v>266</v>
      </c>
      <c r="E269" s="138" t="s">
        <v>745</v>
      </c>
      <c r="F269" s="139" t="s">
        <v>2953</v>
      </c>
      <c r="G269" s="140" t="s">
        <v>1468</v>
      </c>
      <c r="H269" s="141">
        <v>1</v>
      </c>
      <c r="I269" s="142"/>
      <c r="J269" s="143">
        <f t="shared" si="20"/>
        <v>0</v>
      </c>
      <c r="K269" s="139" t="s">
        <v>1</v>
      </c>
      <c r="L269" s="32"/>
      <c r="M269" s="144" t="s">
        <v>1</v>
      </c>
      <c r="N269" s="145" t="s">
        <v>42</v>
      </c>
      <c r="P269" s="146">
        <f t="shared" si="21"/>
        <v>0</v>
      </c>
      <c r="Q269" s="146">
        <v>0</v>
      </c>
      <c r="R269" s="146">
        <f t="shared" si="22"/>
        <v>0</v>
      </c>
      <c r="S269" s="146">
        <v>0</v>
      </c>
      <c r="T269" s="147">
        <f t="shared" si="23"/>
        <v>0</v>
      </c>
      <c r="AR269" s="148" t="s">
        <v>271</v>
      </c>
      <c r="AT269" s="148" t="s">
        <v>266</v>
      </c>
      <c r="AU269" s="148" t="s">
        <v>83</v>
      </c>
      <c r="AY269" s="17" t="s">
        <v>264</v>
      </c>
      <c r="BE269" s="149">
        <f t="shared" si="24"/>
        <v>0</v>
      </c>
      <c r="BF269" s="149">
        <f t="shared" si="25"/>
        <v>0</v>
      </c>
      <c r="BG269" s="149">
        <f t="shared" si="26"/>
        <v>0</v>
      </c>
      <c r="BH269" s="149">
        <f t="shared" si="27"/>
        <v>0</v>
      </c>
      <c r="BI269" s="149">
        <f t="shared" si="28"/>
        <v>0</v>
      </c>
      <c r="BJ269" s="17" t="s">
        <v>89</v>
      </c>
      <c r="BK269" s="149">
        <f t="shared" si="29"/>
        <v>0</v>
      </c>
      <c r="BL269" s="17" t="s">
        <v>271</v>
      </c>
      <c r="BM269" s="148" t="s">
        <v>1175</v>
      </c>
    </row>
    <row r="270" spans="2:65" s="1" customFormat="1" ht="16.5" customHeight="1">
      <c r="B270" s="136"/>
      <c r="C270" s="137" t="s">
        <v>753</v>
      </c>
      <c r="D270" s="137" t="s">
        <v>266</v>
      </c>
      <c r="E270" s="138" t="s">
        <v>753</v>
      </c>
      <c r="F270" s="139" t="s">
        <v>2954</v>
      </c>
      <c r="G270" s="140" t="s">
        <v>1468</v>
      </c>
      <c r="H270" s="141">
        <v>1</v>
      </c>
      <c r="I270" s="142"/>
      <c r="J270" s="143">
        <f t="shared" si="20"/>
        <v>0</v>
      </c>
      <c r="K270" s="139" t="s">
        <v>1</v>
      </c>
      <c r="L270" s="32"/>
      <c r="M270" s="144" t="s">
        <v>1</v>
      </c>
      <c r="N270" s="145" t="s">
        <v>42</v>
      </c>
      <c r="P270" s="146">
        <f t="shared" si="21"/>
        <v>0</v>
      </c>
      <c r="Q270" s="146">
        <v>0</v>
      </c>
      <c r="R270" s="146">
        <f t="shared" si="22"/>
        <v>0</v>
      </c>
      <c r="S270" s="146">
        <v>0</v>
      </c>
      <c r="T270" s="147">
        <f t="shared" si="23"/>
        <v>0</v>
      </c>
      <c r="AR270" s="148" t="s">
        <v>271</v>
      </c>
      <c r="AT270" s="148" t="s">
        <v>266</v>
      </c>
      <c r="AU270" s="148" t="s">
        <v>83</v>
      </c>
      <c r="AY270" s="17" t="s">
        <v>264</v>
      </c>
      <c r="BE270" s="149">
        <f t="shared" si="24"/>
        <v>0</v>
      </c>
      <c r="BF270" s="149">
        <f t="shared" si="25"/>
        <v>0</v>
      </c>
      <c r="BG270" s="149">
        <f t="shared" si="26"/>
        <v>0</v>
      </c>
      <c r="BH270" s="149">
        <f t="shared" si="27"/>
        <v>0</v>
      </c>
      <c r="BI270" s="149">
        <f t="shared" si="28"/>
        <v>0</v>
      </c>
      <c r="BJ270" s="17" t="s">
        <v>89</v>
      </c>
      <c r="BK270" s="149">
        <f t="shared" si="29"/>
        <v>0</v>
      </c>
      <c r="BL270" s="17" t="s">
        <v>271</v>
      </c>
      <c r="BM270" s="148" t="s">
        <v>1185</v>
      </c>
    </row>
    <row r="271" spans="2:65" s="11" customFormat="1" ht="25.9" customHeight="1">
      <c r="B271" s="124"/>
      <c r="D271" s="125" t="s">
        <v>75</v>
      </c>
      <c r="E271" s="126" t="s">
        <v>2779</v>
      </c>
      <c r="F271" s="126" t="s">
        <v>2955</v>
      </c>
      <c r="I271" s="127"/>
      <c r="J271" s="128">
        <f>BK271</f>
        <v>0</v>
      </c>
      <c r="L271" s="124"/>
      <c r="M271" s="129"/>
      <c r="P271" s="130">
        <f>P272+P273+P277+P279+P281+P282</f>
        <v>0</v>
      </c>
      <c r="R271" s="130">
        <f>R272+R273+R277+R279+R281+R282</f>
        <v>0</v>
      </c>
      <c r="T271" s="131">
        <f>T272+T273+T277+T279+T281+T282</f>
        <v>0</v>
      </c>
      <c r="AR271" s="125" t="s">
        <v>83</v>
      </c>
      <c r="AT271" s="132" t="s">
        <v>75</v>
      </c>
      <c r="AU271" s="132" t="s">
        <v>76</v>
      </c>
      <c r="AY271" s="125" t="s">
        <v>264</v>
      </c>
      <c r="BK271" s="133">
        <f>BK272+BK273+BK277+BK279+BK281+BK282</f>
        <v>0</v>
      </c>
    </row>
    <row r="272" spans="2:65" s="1" customFormat="1" ht="16.5" customHeight="1">
      <c r="B272" s="136"/>
      <c r="C272" s="137" t="s">
        <v>758</v>
      </c>
      <c r="D272" s="137" t="s">
        <v>266</v>
      </c>
      <c r="E272" s="138" t="s">
        <v>758</v>
      </c>
      <c r="F272" s="139" t="s">
        <v>2956</v>
      </c>
      <c r="G272" s="140" t="s">
        <v>1468</v>
      </c>
      <c r="H272" s="141">
        <v>1</v>
      </c>
      <c r="I272" s="142"/>
      <c r="J272" s="143">
        <f>ROUND(I272*H272,2)</f>
        <v>0</v>
      </c>
      <c r="K272" s="139" t="s">
        <v>1</v>
      </c>
      <c r="L272" s="32"/>
      <c r="M272" s="144" t="s">
        <v>1</v>
      </c>
      <c r="N272" s="145" t="s">
        <v>42</v>
      </c>
      <c r="P272" s="146">
        <f>O272*H272</f>
        <v>0</v>
      </c>
      <c r="Q272" s="146">
        <v>0</v>
      </c>
      <c r="R272" s="146">
        <f>Q272*H272</f>
        <v>0</v>
      </c>
      <c r="S272" s="146">
        <v>0</v>
      </c>
      <c r="T272" s="147">
        <f>S272*H272</f>
        <v>0</v>
      </c>
      <c r="AR272" s="148" t="s">
        <v>271</v>
      </c>
      <c r="AT272" s="148" t="s">
        <v>266</v>
      </c>
      <c r="AU272" s="148" t="s">
        <v>83</v>
      </c>
      <c r="AY272" s="17" t="s">
        <v>264</v>
      </c>
      <c r="BE272" s="149">
        <f>IF(N272="základní",J272,0)</f>
        <v>0</v>
      </c>
      <c r="BF272" s="149">
        <f>IF(N272="snížená",J272,0)</f>
        <v>0</v>
      </c>
      <c r="BG272" s="149">
        <f>IF(N272="zákl. přenesená",J272,0)</f>
        <v>0</v>
      </c>
      <c r="BH272" s="149">
        <f>IF(N272="sníž. přenesená",J272,0)</f>
        <v>0</v>
      </c>
      <c r="BI272" s="149">
        <f>IF(N272="nulová",J272,0)</f>
        <v>0</v>
      </c>
      <c r="BJ272" s="17" t="s">
        <v>89</v>
      </c>
      <c r="BK272" s="149">
        <f>ROUND(I272*H272,2)</f>
        <v>0</v>
      </c>
      <c r="BL272" s="17" t="s">
        <v>271</v>
      </c>
      <c r="BM272" s="148" t="s">
        <v>1194</v>
      </c>
    </row>
    <row r="273" spans="2:65" s="11" customFormat="1" ht="22.9" customHeight="1">
      <c r="B273" s="124"/>
      <c r="D273" s="125" t="s">
        <v>75</v>
      </c>
      <c r="E273" s="134" t="s">
        <v>2787</v>
      </c>
      <c r="F273" s="134" t="s">
        <v>2957</v>
      </c>
      <c r="I273" s="127"/>
      <c r="J273" s="135">
        <f>BK273</f>
        <v>0</v>
      </c>
      <c r="L273" s="124"/>
      <c r="M273" s="129"/>
      <c r="P273" s="130">
        <f>SUM(P274:P276)</f>
        <v>0</v>
      </c>
      <c r="R273" s="130">
        <f>SUM(R274:R276)</f>
        <v>0</v>
      </c>
      <c r="T273" s="131">
        <f>SUM(T274:T276)</f>
        <v>0</v>
      </c>
      <c r="AR273" s="125" t="s">
        <v>83</v>
      </c>
      <c r="AT273" s="132" t="s">
        <v>75</v>
      </c>
      <c r="AU273" s="132" t="s">
        <v>83</v>
      </c>
      <c r="AY273" s="125" t="s">
        <v>264</v>
      </c>
      <c r="BK273" s="133">
        <f>SUM(BK274:BK276)</f>
        <v>0</v>
      </c>
    </row>
    <row r="274" spans="2:65" s="1" customFormat="1" ht="16.5" customHeight="1">
      <c r="B274" s="136"/>
      <c r="C274" s="137" t="s">
        <v>763</v>
      </c>
      <c r="D274" s="137" t="s">
        <v>266</v>
      </c>
      <c r="E274" s="138" t="s">
        <v>763</v>
      </c>
      <c r="F274" s="139" t="s">
        <v>2958</v>
      </c>
      <c r="G274" s="140" t="s">
        <v>269</v>
      </c>
      <c r="H274" s="141">
        <v>4</v>
      </c>
      <c r="I274" s="142"/>
      <c r="J274" s="143">
        <f>ROUND(I274*H274,2)</f>
        <v>0</v>
      </c>
      <c r="K274" s="139" t="s">
        <v>1</v>
      </c>
      <c r="L274" s="32"/>
      <c r="M274" s="144" t="s">
        <v>1</v>
      </c>
      <c r="N274" s="145" t="s">
        <v>42</v>
      </c>
      <c r="P274" s="146">
        <f>O274*H274</f>
        <v>0</v>
      </c>
      <c r="Q274" s="146">
        <v>0</v>
      </c>
      <c r="R274" s="146">
        <f>Q274*H274</f>
        <v>0</v>
      </c>
      <c r="S274" s="146">
        <v>0</v>
      </c>
      <c r="T274" s="147">
        <f>S274*H274</f>
        <v>0</v>
      </c>
      <c r="AR274" s="148" t="s">
        <v>271</v>
      </c>
      <c r="AT274" s="148" t="s">
        <v>266</v>
      </c>
      <c r="AU274" s="148" t="s">
        <v>89</v>
      </c>
      <c r="AY274" s="17" t="s">
        <v>264</v>
      </c>
      <c r="BE274" s="149">
        <f>IF(N274="základní",J274,0)</f>
        <v>0</v>
      </c>
      <c r="BF274" s="149">
        <f>IF(N274="snížená",J274,0)</f>
        <v>0</v>
      </c>
      <c r="BG274" s="149">
        <f>IF(N274="zákl. přenesená",J274,0)</f>
        <v>0</v>
      </c>
      <c r="BH274" s="149">
        <f>IF(N274="sníž. přenesená",J274,0)</f>
        <v>0</v>
      </c>
      <c r="BI274" s="149">
        <f>IF(N274="nulová",J274,0)</f>
        <v>0</v>
      </c>
      <c r="BJ274" s="17" t="s">
        <v>89</v>
      </c>
      <c r="BK274" s="149">
        <f>ROUND(I274*H274,2)</f>
        <v>0</v>
      </c>
      <c r="BL274" s="17" t="s">
        <v>271</v>
      </c>
      <c r="BM274" s="148" t="s">
        <v>1204</v>
      </c>
    </row>
    <row r="275" spans="2:65" s="1" customFormat="1" ht="16.5" customHeight="1">
      <c r="B275" s="136"/>
      <c r="C275" s="137" t="s">
        <v>771</v>
      </c>
      <c r="D275" s="137" t="s">
        <v>266</v>
      </c>
      <c r="E275" s="138" t="s">
        <v>771</v>
      </c>
      <c r="F275" s="139" t="s">
        <v>2959</v>
      </c>
      <c r="G275" s="140" t="s">
        <v>269</v>
      </c>
      <c r="H275" s="141">
        <v>8</v>
      </c>
      <c r="I275" s="142"/>
      <c r="J275" s="143">
        <f>ROUND(I275*H275,2)</f>
        <v>0</v>
      </c>
      <c r="K275" s="139" t="s">
        <v>1</v>
      </c>
      <c r="L275" s="32"/>
      <c r="M275" s="144" t="s">
        <v>1</v>
      </c>
      <c r="N275" s="145" t="s">
        <v>42</v>
      </c>
      <c r="P275" s="146">
        <f>O275*H275</f>
        <v>0</v>
      </c>
      <c r="Q275" s="146">
        <v>0</v>
      </c>
      <c r="R275" s="146">
        <f>Q275*H275</f>
        <v>0</v>
      </c>
      <c r="S275" s="146">
        <v>0</v>
      </c>
      <c r="T275" s="147">
        <f>S275*H275</f>
        <v>0</v>
      </c>
      <c r="AR275" s="148" t="s">
        <v>271</v>
      </c>
      <c r="AT275" s="148" t="s">
        <v>266</v>
      </c>
      <c r="AU275" s="148" t="s">
        <v>89</v>
      </c>
      <c r="AY275" s="17" t="s">
        <v>264</v>
      </c>
      <c r="BE275" s="149">
        <f>IF(N275="základní",J275,0)</f>
        <v>0</v>
      </c>
      <c r="BF275" s="149">
        <f>IF(N275="snížená",J275,0)</f>
        <v>0</v>
      </c>
      <c r="BG275" s="149">
        <f>IF(N275="zákl. přenesená",J275,0)</f>
        <v>0</v>
      </c>
      <c r="BH275" s="149">
        <f>IF(N275="sníž. přenesená",J275,0)</f>
        <v>0</v>
      </c>
      <c r="BI275" s="149">
        <f>IF(N275="nulová",J275,0)</f>
        <v>0</v>
      </c>
      <c r="BJ275" s="17" t="s">
        <v>89</v>
      </c>
      <c r="BK275" s="149">
        <f>ROUND(I275*H275,2)</f>
        <v>0</v>
      </c>
      <c r="BL275" s="17" t="s">
        <v>271</v>
      </c>
      <c r="BM275" s="148" t="s">
        <v>1214</v>
      </c>
    </row>
    <row r="276" spans="2:65" s="1" customFormat="1" ht="16.5" customHeight="1">
      <c r="B276" s="136"/>
      <c r="C276" s="137" t="s">
        <v>776</v>
      </c>
      <c r="D276" s="137" t="s">
        <v>266</v>
      </c>
      <c r="E276" s="138" t="s">
        <v>776</v>
      </c>
      <c r="F276" s="139" t="s">
        <v>2960</v>
      </c>
      <c r="G276" s="140" t="s">
        <v>269</v>
      </c>
      <c r="H276" s="141">
        <v>8</v>
      </c>
      <c r="I276" s="142"/>
      <c r="J276" s="143">
        <f>ROUND(I276*H276,2)</f>
        <v>0</v>
      </c>
      <c r="K276" s="139" t="s">
        <v>1</v>
      </c>
      <c r="L276" s="32"/>
      <c r="M276" s="144" t="s">
        <v>1</v>
      </c>
      <c r="N276" s="145" t="s">
        <v>42</v>
      </c>
      <c r="P276" s="146">
        <f>O276*H276</f>
        <v>0</v>
      </c>
      <c r="Q276" s="146">
        <v>0</v>
      </c>
      <c r="R276" s="146">
        <f>Q276*H276</f>
        <v>0</v>
      </c>
      <c r="S276" s="146">
        <v>0</v>
      </c>
      <c r="T276" s="147">
        <f>S276*H276</f>
        <v>0</v>
      </c>
      <c r="AR276" s="148" t="s">
        <v>271</v>
      </c>
      <c r="AT276" s="148" t="s">
        <v>266</v>
      </c>
      <c r="AU276" s="148" t="s">
        <v>89</v>
      </c>
      <c r="AY276" s="17" t="s">
        <v>264</v>
      </c>
      <c r="BE276" s="149">
        <f>IF(N276="základní",J276,0)</f>
        <v>0</v>
      </c>
      <c r="BF276" s="149">
        <f>IF(N276="snížená",J276,0)</f>
        <v>0</v>
      </c>
      <c r="BG276" s="149">
        <f>IF(N276="zákl. přenesená",J276,0)</f>
        <v>0</v>
      </c>
      <c r="BH276" s="149">
        <f>IF(N276="sníž. přenesená",J276,0)</f>
        <v>0</v>
      </c>
      <c r="BI276" s="149">
        <f>IF(N276="nulová",J276,0)</f>
        <v>0</v>
      </c>
      <c r="BJ276" s="17" t="s">
        <v>89</v>
      </c>
      <c r="BK276" s="149">
        <f>ROUND(I276*H276,2)</f>
        <v>0</v>
      </c>
      <c r="BL276" s="17" t="s">
        <v>271</v>
      </c>
      <c r="BM276" s="148" t="s">
        <v>1225</v>
      </c>
    </row>
    <row r="277" spans="2:65" s="11" customFormat="1" ht="22.9" customHeight="1">
      <c r="B277" s="124"/>
      <c r="D277" s="125" t="s">
        <v>75</v>
      </c>
      <c r="E277" s="134" t="s">
        <v>2791</v>
      </c>
      <c r="F277" s="134" t="s">
        <v>2961</v>
      </c>
      <c r="I277" s="127"/>
      <c r="J277" s="135">
        <f>BK277</f>
        <v>0</v>
      </c>
      <c r="L277" s="124"/>
      <c r="M277" s="129"/>
      <c r="P277" s="130">
        <f>P278</f>
        <v>0</v>
      </c>
      <c r="R277" s="130">
        <f>R278</f>
        <v>0</v>
      </c>
      <c r="T277" s="131">
        <f>T278</f>
        <v>0</v>
      </c>
      <c r="AR277" s="125" t="s">
        <v>83</v>
      </c>
      <c r="AT277" s="132" t="s">
        <v>75</v>
      </c>
      <c r="AU277" s="132" t="s">
        <v>83</v>
      </c>
      <c r="AY277" s="125" t="s">
        <v>264</v>
      </c>
      <c r="BK277" s="133">
        <f>BK278</f>
        <v>0</v>
      </c>
    </row>
    <row r="278" spans="2:65" s="1" customFormat="1" ht="16.5" customHeight="1">
      <c r="B278" s="136"/>
      <c r="C278" s="137" t="s">
        <v>781</v>
      </c>
      <c r="D278" s="137" t="s">
        <v>266</v>
      </c>
      <c r="E278" s="138" t="s">
        <v>781</v>
      </c>
      <c r="F278" s="139" t="s">
        <v>2962</v>
      </c>
      <c r="G278" s="140" t="s">
        <v>269</v>
      </c>
      <c r="H278" s="141">
        <v>4</v>
      </c>
      <c r="I278" s="142"/>
      <c r="J278" s="143">
        <f>ROUND(I278*H278,2)</f>
        <v>0</v>
      </c>
      <c r="K278" s="139" t="s">
        <v>1</v>
      </c>
      <c r="L278" s="32"/>
      <c r="M278" s="144" t="s">
        <v>1</v>
      </c>
      <c r="N278" s="145" t="s">
        <v>42</v>
      </c>
      <c r="P278" s="146">
        <f>O278*H278</f>
        <v>0</v>
      </c>
      <c r="Q278" s="146">
        <v>0</v>
      </c>
      <c r="R278" s="146">
        <f>Q278*H278</f>
        <v>0</v>
      </c>
      <c r="S278" s="146">
        <v>0</v>
      </c>
      <c r="T278" s="147">
        <f>S278*H278</f>
        <v>0</v>
      </c>
      <c r="AR278" s="148" t="s">
        <v>271</v>
      </c>
      <c r="AT278" s="148" t="s">
        <v>266</v>
      </c>
      <c r="AU278" s="148" t="s">
        <v>89</v>
      </c>
      <c r="AY278" s="17" t="s">
        <v>264</v>
      </c>
      <c r="BE278" s="149">
        <f>IF(N278="základní",J278,0)</f>
        <v>0</v>
      </c>
      <c r="BF278" s="149">
        <f>IF(N278="snížená",J278,0)</f>
        <v>0</v>
      </c>
      <c r="BG278" s="149">
        <f>IF(N278="zákl. přenesená",J278,0)</f>
        <v>0</v>
      </c>
      <c r="BH278" s="149">
        <f>IF(N278="sníž. přenesená",J278,0)</f>
        <v>0</v>
      </c>
      <c r="BI278" s="149">
        <f>IF(N278="nulová",J278,0)</f>
        <v>0</v>
      </c>
      <c r="BJ278" s="17" t="s">
        <v>89</v>
      </c>
      <c r="BK278" s="149">
        <f>ROUND(I278*H278,2)</f>
        <v>0</v>
      </c>
      <c r="BL278" s="17" t="s">
        <v>271</v>
      </c>
      <c r="BM278" s="148" t="s">
        <v>1239</v>
      </c>
    </row>
    <row r="279" spans="2:65" s="11" customFormat="1" ht="22.9" customHeight="1">
      <c r="B279" s="124"/>
      <c r="D279" s="125" t="s">
        <v>75</v>
      </c>
      <c r="E279" s="134" t="s">
        <v>2793</v>
      </c>
      <c r="F279" s="134" t="s">
        <v>2963</v>
      </c>
      <c r="I279" s="127"/>
      <c r="J279" s="135">
        <f>BK279</f>
        <v>0</v>
      </c>
      <c r="L279" s="124"/>
      <c r="M279" s="129"/>
      <c r="P279" s="130">
        <f>P280</f>
        <v>0</v>
      </c>
      <c r="R279" s="130">
        <f>R280</f>
        <v>0</v>
      </c>
      <c r="T279" s="131">
        <f>T280</f>
        <v>0</v>
      </c>
      <c r="AR279" s="125" t="s">
        <v>83</v>
      </c>
      <c r="AT279" s="132" t="s">
        <v>75</v>
      </c>
      <c r="AU279" s="132" t="s">
        <v>83</v>
      </c>
      <c r="AY279" s="125" t="s">
        <v>264</v>
      </c>
      <c r="BK279" s="133">
        <f>BK280</f>
        <v>0</v>
      </c>
    </row>
    <row r="280" spans="2:65" s="1" customFormat="1" ht="16.5" customHeight="1">
      <c r="B280" s="136"/>
      <c r="C280" s="137" t="s">
        <v>786</v>
      </c>
      <c r="D280" s="137" t="s">
        <v>266</v>
      </c>
      <c r="E280" s="138" t="s">
        <v>786</v>
      </c>
      <c r="F280" s="139" t="s">
        <v>2964</v>
      </c>
      <c r="G280" s="140" t="s">
        <v>269</v>
      </c>
      <c r="H280" s="141">
        <v>8</v>
      </c>
      <c r="I280" s="142"/>
      <c r="J280" s="143">
        <f>ROUND(I280*H280,2)</f>
        <v>0</v>
      </c>
      <c r="K280" s="139" t="s">
        <v>1</v>
      </c>
      <c r="L280" s="32"/>
      <c r="M280" s="144" t="s">
        <v>1</v>
      </c>
      <c r="N280" s="145" t="s">
        <v>42</v>
      </c>
      <c r="P280" s="146">
        <f>O280*H280</f>
        <v>0</v>
      </c>
      <c r="Q280" s="146">
        <v>0</v>
      </c>
      <c r="R280" s="146">
        <f>Q280*H280</f>
        <v>0</v>
      </c>
      <c r="S280" s="146">
        <v>0</v>
      </c>
      <c r="T280" s="147">
        <f>S280*H280</f>
        <v>0</v>
      </c>
      <c r="AR280" s="148" t="s">
        <v>271</v>
      </c>
      <c r="AT280" s="148" t="s">
        <v>266</v>
      </c>
      <c r="AU280" s="148" t="s">
        <v>89</v>
      </c>
      <c r="AY280" s="17" t="s">
        <v>264</v>
      </c>
      <c r="BE280" s="149">
        <f>IF(N280="základní",J280,0)</f>
        <v>0</v>
      </c>
      <c r="BF280" s="149">
        <f>IF(N280="snížená",J280,0)</f>
        <v>0</v>
      </c>
      <c r="BG280" s="149">
        <f>IF(N280="zákl. přenesená",J280,0)</f>
        <v>0</v>
      </c>
      <c r="BH280" s="149">
        <f>IF(N280="sníž. přenesená",J280,0)</f>
        <v>0</v>
      </c>
      <c r="BI280" s="149">
        <f>IF(N280="nulová",J280,0)</f>
        <v>0</v>
      </c>
      <c r="BJ280" s="17" t="s">
        <v>89</v>
      </c>
      <c r="BK280" s="149">
        <f>ROUND(I280*H280,2)</f>
        <v>0</v>
      </c>
      <c r="BL280" s="17" t="s">
        <v>271</v>
      </c>
      <c r="BM280" s="148" t="s">
        <v>1249</v>
      </c>
    </row>
    <row r="281" spans="2:65" s="11" customFormat="1" ht="22.9" customHeight="1">
      <c r="B281" s="124"/>
      <c r="D281" s="125" t="s">
        <v>75</v>
      </c>
      <c r="E281" s="134" t="s">
        <v>2795</v>
      </c>
      <c r="F281" s="134" t="s">
        <v>2965</v>
      </c>
      <c r="I281" s="127"/>
      <c r="J281" s="135">
        <f>BK281</f>
        <v>0</v>
      </c>
      <c r="L281" s="124"/>
      <c r="M281" s="129"/>
      <c r="P281" s="130">
        <v>0</v>
      </c>
      <c r="R281" s="130">
        <v>0</v>
      </c>
      <c r="T281" s="131">
        <v>0</v>
      </c>
      <c r="AR281" s="125" t="s">
        <v>83</v>
      </c>
      <c r="AT281" s="132" t="s">
        <v>75</v>
      </c>
      <c r="AU281" s="132" t="s">
        <v>83</v>
      </c>
      <c r="AY281" s="125" t="s">
        <v>264</v>
      </c>
      <c r="BK281" s="133">
        <v>0</v>
      </c>
    </row>
    <row r="282" spans="2:65" s="11" customFormat="1" ht="22.9" customHeight="1">
      <c r="B282" s="124"/>
      <c r="D282" s="125" t="s">
        <v>75</v>
      </c>
      <c r="E282" s="134" t="s">
        <v>2797</v>
      </c>
      <c r="F282" s="134" t="s">
        <v>2967</v>
      </c>
      <c r="I282" s="127"/>
      <c r="J282" s="135">
        <f>BK282</f>
        <v>0</v>
      </c>
      <c r="L282" s="124"/>
      <c r="M282" s="129"/>
      <c r="P282" s="130">
        <f>SUM(P283:P284)</f>
        <v>0</v>
      </c>
      <c r="R282" s="130">
        <f>SUM(R283:R284)</f>
        <v>0</v>
      </c>
      <c r="T282" s="131">
        <f>SUM(T283:T284)</f>
        <v>0</v>
      </c>
      <c r="AR282" s="125" t="s">
        <v>83</v>
      </c>
      <c r="AT282" s="132" t="s">
        <v>75</v>
      </c>
      <c r="AU282" s="132" t="s">
        <v>83</v>
      </c>
      <c r="AY282" s="125" t="s">
        <v>264</v>
      </c>
      <c r="BK282" s="133">
        <f>SUM(BK283:BK284)</f>
        <v>0</v>
      </c>
    </row>
    <row r="283" spans="2:65" s="1" customFormat="1" ht="16.5" customHeight="1">
      <c r="B283" s="136"/>
      <c r="C283" s="137" t="s">
        <v>791</v>
      </c>
      <c r="D283" s="137" t="s">
        <v>266</v>
      </c>
      <c r="E283" s="138" t="s">
        <v>791</v>
      </c>
      <c r="F283" s="139" t="s">
        <v>2968</v>
      </c>
      <c r="G283" s="140" t="s">
        <v>269</v>
      </c>
      <c r="H283" s="141">
        <v>12</v>
      </c>
      <c r="I283" s="142"/>
      <c r="J283" s="143">
        <f>ROUND(I283*H283,2)</f>
        <v>0</v>
      </c>
      <c r="K283" s="139" t="s">
        <v>1</v>
      </c>
      <c r="L283" s="32"/>
      <c r="M283" s="144" t="s">
        <v>1</v>
      </c>
      <c r="N283" s="145" t="s">
        <v>42</v>
      </c>
      <c r="P283" s="146">
        <f>O283*H283</f>
        <v>0</v>
      </c>
      <c r="Q283" s="146">
        <v>0</v>
      </c>
      <c r="R283" s="146">
        <f>Q283*H283</f>
        <v>0</v>
      </c>
      <c r="S283" s="146">
        <v>0</v>
      </c>
      <c r="T283" s="147">
        <f>S283*H283</f>
        <v>0</v>
      </c>
      <c r="AR283" s="148" t="s">
        <v>271</v>
      </c>
      <c r="AT283" s="148" t="s">
        <v>266</v>
      </c>
      <c r="AU283" s="148" t="s">
        <v>89</v>
      </c>
      <c r="AY283" s="17" t="s">
        <v>264</v>
      </c>
      <c r="BE283" s="149">
        <f>IF(N283="základní",J283,0)</f>
        <v>0</v>
      </c>
      <c r="BF283" s="149">
        <f>IF(N283="snížená",J283,0)</f>
        <v>0</v>
      </c>
      <c r="BG283" s="149">
        <f>IF(N283="zákl. přenesená",J283,0)</f>
        <v>0</v>
      </c>
      <c r="BH283" s="149">
        <f>IF(N283="sníž. přenesená",J283,0)</f>
        <v>0</v>
      </c>
      <c r="BI283" s="149">
        <f>IF(N283="nulová",J283,0)</f>
        <v>0</v>
      </c>
      <c r="BJ283" s="17" t="s">
        <v>89</v>
      </c>
      <c r="BK283" s="149">
        <f>ROUND(I283*H283,2)</f>
        <v>0</v>
      </c>
      <c r="BL283" s="17" t="s">
        <v>271</v>
      </c>
      <c r="BM283" s="148" t="s">
        <v>1258</v>
      </c>
    </row>
    <row r="284" spans="2:65" s="1" customFormat="1" ht="16.5" customHeight="1">
      <c r="B284" s="136"/>
      <c r="C284" s="137" t="s">
        <v>796</v>
      </c>
      <c r="D284" s="137" t="s">
        <v>266</v>
      </c>
      <c r="E284" s="138" t="s">
        <v>796</v>
      </c>
      <c r="F284" s="139" t="s">
        <v>2969</v>
      </c>
      <c r="G284" s="140" t="s">
        <v>269</v>
      </c>
      <c r="H284" s="141">
        <v>6</v>
      </c>
      <c r="I284" s="142"/>
      <c r="J284" s="143">
        <f>ROUND(I284*H284,2)</f>
        <v>0</v>
      </c>
      <c r="K284" s="139" t="s">
        <v>1</v>
      </c>
      <c r="L284" s="32"/>
      <c r="M284" s="144" t="s">
        <v>1</v>
      </c>
      <c r="N284" s="145" t="s">
        <v>42</v>
      </c>
      <c r="P284" s="146">
        <f>O284*H284</f>
        <v>0</v>
      </c>
      <c r="Q284" s="146">
        <v>0</v>
      </c>
      <c r="R284" s="146">
        <f>Q284*H284</f>
        <v>0</v>
      </c>
      <c r="S284" s="146">
        <v>0</v>
      </c>
      <c r="T284" s="147">
        <f>S284*H284</f>
        <v>0</v>
      </c>
      <c r="AR284" s="148" t="s">
        <v>271</v>
      </c>
      <c r="AT284" s="148" t="s">
        <v>266</v>
      </c>
      <c r="AU284" s="148" t="s">
        <v>89</v>
      </c>
      <c r="AY284" s="17" t="s">
        <v>264</v>
      </c>
      <c r="BE284" s="149">
        <f>IF(N284="základní",J284,0)</f>
        <v>0</v>
      </c>
      <c r="BF284" s="149">
        <f>IF(N284="snížená",J284,0)</f>
        <v>0</v>
      </c>
      <c r="BG284" s="149">
        <f>IF(N284="zákl. přenesená",J284,0)</f>
        <v>0</v>
      </c>
      <c r="BH284" s="149">
        <f>IF(N284="sníž. přenesená",J284,0)</f>
        <v>0</v>
      </c>
      <c r="BI284" s="149">
        <f>IF(N284="nulová",J284,0)</f>
        <v>0</v>
      </c>
      <c r="BJ284" s="17" t="s">
        <v>89</v>
      </c>
      <c r="BK284" s="149">
        <f>ROUND(I284*H284,2)</f>
        <v>0</v>
      </c>
      <c r="BL284" s="17" t="s">
        <v>271</v>
      </c>
      <c r="BM284" s="148" t="s">
        <v>1276</v>
      </c>
    </row>
    <row r="285" spans="2:65" s="11" customFormat="1" ht="25.9" customHeight="1">
      <c r="B285" s="124"/>
      <c r="D285" s="125" t="s">
        <v>75</v>
      </c>
      <c r="E285" s="126" t="s">
        <v>2806</v>
      </c>
      <c r="F285" s="126" t="s">
        <v>2522</v>
      </c>
      <c r="I285" s="127"/>
      <c r="J285" s="128">
        <f>BK285</f>
        <v>0</v>
      </c>
      <c r="L285" s="124"/>
      <c r="M285" s="129"/>
      <c r="P285" s="130">
        <f>P286</f>
        <v>0</v>
      </c>
      <c r="R285" s="130">
        <f>R286</f>
        <v>0</v>
      </c>
      <c r="T285" s="131">
        <f>T286</f>
        <v>0</v>
      </c>
      <c r="AR285" s="125" t="s">
        <v>271</v>
      </c>
      <c r="AT285" s="132" t="s">
        <v>75</v>
      </c>
      <c r="AU285" s="132" t="s">
        <v>76</v>
      </c>
      <c r="AY285" s="125" t="s">
        <v>264</v>
      </c>
      <c r="BK285" s="133">
        <f>BK286</f>
        <v>0</v>
      </c>
    </row>
    <row r="286" spans="2:65" s="1" customFormat="1" ht="16.5" customHeight="1">
      <c r="B286" s="136"/>
      <c r="C286" s="137" t="s">
        <v>802</v>
      </c>
      <c r="D286" s="137" t="s">
        <v>266</v>
      </c>
      <c r="E286" s="138" t="s">
        <v>2807</v>
      </c>
      <c r="F286" s="139" t="s">
        <v>2808</v>
      </c>
      <c r="G286" s="140" t="s">
        <v>2809</v>
      </c>
      <c r="H286" s="141">
        <v>1</v>
      </c>
      <c r="I286" s="142"/>
      <c r="J286" s="143">
        <f>ROUND(I286*H286,2)</f>
        <v>0</v>
      </c>
      <c r="K286" s="139" t="s">
        <v>1</v>
      </c>
      <c r="L286" s="32"/>
      <c r="M286" s="200" t="s">
        <v>1</v>
      </c>
      <c r="N286" s="201" t="s">
        <v>42</v>
      </c>
      <c r="O286" s="195"/>
      <c r="P286" s="202">
        <f>O286*H286</f>
        <v>0</v>
      </c>
      <c r="Q286" s="202">
        <v>0</v>
      </c>
      <c r="R286" s="202">
        <f>Q286*H286</f>
        <v>0</v>
      </c>
      <c r="S286" s="202">
        <v>0</v>
      </c>
      <c r="T286" s="203">
        <f>S286*H286</f>
        <v>0</v>
      </c>
      <c r="AR286" s="148" t="s">
        <v>1885</v>
      </c>
      <c r="AT286" s="148" t="s">
        <v>266</v>
      </c>
      <c r="AU286" s="148" t="s">
        <v>83</v>
      </c>
      <c r="AY286" s="17" t="s">
        <v>264</v>
      </c>
      <c r="BE286" s="149">
        <f>IF(N286="základní",J286,0)</f>
        <v>0</v>
      </c>
      <c r="BF286" s="149">
        <f>IF(N286="snížená",J286,0)</f>
        <v>0</v>
      </c>
      <c r="BG286" s="149">
        <f>IF(N286="zákl. přenesená",J286,0)</f>
        <v>0</v>
      </c>
      <c r="BH286" s="149">
        <f>IF(N286="sníž. přenesená",J286,0)</f>
        <v>0</v>
      </c>
      <c r="BI286" s="149">
        <f>IF(N286="nulová",J286,0)</f>
        <v>0</v>
      </c>
      <c r="BJ286" s="17" t="s">
        <v>89</v>
      </c>
      <c r="BK286" s="149">
        <f>ROUND(I286*H286,2)</f>
        <v>0</v>
      </c>
      <c r="BL286" s="17" t="s">
        <v>1885</v>
      </c>
      <c r="BM286" s="148" t="s">
        <v>3326</v>
      </c>
    </row>
    <row r="287" spans="2:65" s="1" customFormat="1" ht="6.95" customHeight="1">
      <c r="B287" s="44"/>
      <c r="C287" s="45"/>
      <c r="D287" s="45"/>
      <c r="E287" s="45"/>
      <c r="F287" s="45"/>
      <c r="G287" s="45"/>
      <c r="H287" s="45"/>
      <c r="I287" s="45"/>
      <c r="J287" s="45"/>
      <c r="K287" s="45"/>
      <c r="L287" s="32"/>
    </row>
  </sheetData>
  <autoFilter ref="C160:K286" xr:uid="{00000000-0009-0000-0000-00000F000000}"/>
  <mergeCells count="15">
    <mergeCell ref="E147:H147"/>
    <mergeCell ref="E151:H151"/>
    <mergeCell ref="E149:H149"/>
    <mergeCell ref="E153:H153"/>
    <mergeCell ref="L2:V2"/>
    <mergeCell ref="E31:H31"/>
    <mergeCell ref="E85:H85"/>
    <mergeCell ref="E89:H89"/>
    <mergeCell ref="E87:H87"/>
    <mergeCell ref="E91:H91"/>
    <mergeCell ref="E7:H7"/>
    <mergeCell ref="E11:H11"/>
    <mergeCell ref="E9:H9"/>
    <mergeCell ref="E13:H13"/>
    <mergeCell ref="E22:H22"/>
  </mergeCells>
  <pageMargins left="0.39374999999999999" right="0.39374999999999999" top="0.39374999999999999" bottom="0.39374999999999999" header="0" footer="0"/>
  <pageSetup paperSize="9" fitToHeight="100" orientation="landscape" blackAndWhite="1"/>
  <headerFooter>
    <oddFooter>&amp;CStrana &amp;P z &amp;N</oddFooter>
  </headerFooter>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B2:BM178"/>
  <sheetViews>
    <sheetView showGridLines="0" workbookViewId="0"/>
  </sheetViews>
  <sheetFormatPr defaultRowHeight="15"/>
  <cols>
    <col min="1" max="1" width="8.33203125" customWidth="1"/>
    <col min="2" max="2" width="1.1640625" customWidth="1"/>
    <col min="3" max="3" width="4.1640625" customWidth="1"/>
    <col min="4" max="4" width="4.33203125" customWidth="1"/>
    <col min="5" max="5" width="17.1640625" customWidth="1"/>
    <col min="6" max="6" width="100.83203125" customWidth="1"/>
    <col min="7" max="7" width="7.5" customWidth="1"/>
    <col min="8" max="8" width="14" customWidth="1"/>
    <col min="9" max="9" width="15.83203125" customWidth="1"/>
    <col min="10" max="11" width="22.33203125"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50000000000003" customHeight="1">
      <c r="L2" s="223" t="s">
        <v>5</v>
      </c>
      <c r="M2" s="208"/>
      <c r="N2" s="208"/>
      <c r="O2" s="208"/>
      <c r="P2" s="208"/>
      <c r="Q2" s="208"/>
      <c r="R2" s="208"/>
      <c r="S2" s="208"/>
      <c r="T2" s="208"/>
      <c r="U2" s="208"/>
      <c r="V2" s="208"/>
      <c r="AT2" s="17" t="s">
        <v>135</v>
      </c>
    </row>
    <row r="3" spans="2:46" ht="6.95" customHeight="1">
      <c r="B3" s="18"/>
      <c r="C3" s="19"/>
      <c r="D3" s="19"/>
      <c r="E3" s="19"/>
      <c r="F3" s="19"/>
      <c r="G3" s="19"/>
      <c r="H3" s="19"/>
      <c r="I3" s="19"/>
      <c r="J3" s="19"/>
      <c r="K3" s="19"/>
      <c r="L3" s="20"/>
      <c r="AT3" s="17" t="s">
        <v>83</v>
      </c>
    </row>
    <row r="4" spans="2:46" ht="24.95" customHeight="1">
      <c r="B4" s="20"/>
      <c r="D4" s="21" t="s">
        <v>212</v>
      </c>
      <c r="L4" s="20"/>
      <c r="M4" s="93" t="s">
        <v>10</v>
      </c>
      <c r="AT4" s="17" t="s">
        <v>3</v>
      </c>
    </row>
    <row r="5" spans="2:46" ht="6.95" customHeight="1">
      <c r="B5" s="20"/>
      <c r="L5" s="20"/>
    </row>
    <row r="6" spans="2:46" ht="12" customHeight="1">
      <c r="B6" s="20"/>
      <c r="D6" s="27" t="s">
        <v>16</v>
      </c>
      <c r="L6" s="20"/>
    </row>
    <row r="7" spans="2:46" ht="16.5" customHeight="1">
      <c r="B7" s="20"/>
      <c r="E7" s="248" t="str">
        <f>'Rekapitulace stavby'!K6</f>
        <v>Transformace domova Černovice – Lidmaň V. – Černovice</v>
      </c>
      <c r="F7" s="249"/>
      <c r="G7" s="249"/>
      <c r="H7" s="249"/>
      <c r="L7" s="20"/>
    </row>
    <row r="8" spans="2:46" ht="12.75">
      <c r="B8" s="20"/>
      <c r="D8" s="27" t="s">
        <v>213</v>
      </c>
      <c r="L8" s="20"/>
    </row>
    <row r="9" spans="2:46" ht="16.5" customHeight="1">
      <c r="B9" s="20"/>
      <c r="E9" s="248" t="s">
        <v>3089</v>
      </c>
      <c r="F9" s="208"/>
      <c r="G9" s="208"/>
      <c r="H9" s="208"/>
      <c r="L9" s="20"/>
    </row>
    <row r="10" spans="2:46" ht="12" customHeight="1">
      <c r="B10" s="20"/>
      <c r="D10" s="27" t="s">
        <v>215</v>
      </c>
      <c r="L10" s="20"/>
    </row>
    <row r="11" spans="2:46" s="1" customFormat="1" ht="16.5" customHeight="1">
      <c r="B11" s="32"/>
      <c r="E11" s="243" t="s">
        <v>1908</v>
      </c>
      <c r="F11" s="250"/>
      <c r="G11" s="250"/>
      <c r="H11" s="250"/>
      <c r="L11" s="32"/>
    </row>
    <row r="12" spans="2:46" s="1" customFormat="1" ht="12" customHeight="1">
      <c r="B12" s="32"/>
      <c r="D12" s="27" t="s">
        <v>1909</v>
      </c>
      <c r="L12" s="32"/>
    </row>
    <row r="13" spans="2:46" s="1" customFormat="1" ht="16.5" customHeight="1">
      <c r="B13" s="32"/>
      <c r="E13" s="230" t="s">
        <v>3327</v>
      </c>
      <c r="F13" s="250"/>
      <c r="G13" s="250"/>
      <c r="H13" s="250"/>
      <c r="L13" s="32"/>
    </row>
    <row r="14" spans="2:46" s="1" customFormat="1" ht="11.25">
      <c r="B14" s="32"/>
      <c r="L14" s="32"/>
    </row>
    <row r="15" spans="2:46" s="1" customFormat="1" ht="12" customHeight="1">
      <c r="B15" s="32"/>
      <c r="D15" s="27" t="s">
        <v>18</v>
      </c>
      <c r="F15" s="25" t="s">
        <v>1</v>
      </c>
      <c r="I15" s="27" t="s">
        <v>19</v>
      </c>
      <c r="J15" s="25" t="s">
        <v>1</v>
      </c>
      <c r="L15" s="32"/>
    </row>
    <row r="16" spans="2:46" s="1" customFormat="1" ht="12" customHeight="1">
      <c r="B16" s="32"/>
      <c r="D16" s="27" t="s">
        <v>20</v>
      </c>
      <c r="F16" s="25" t="s">
        <v>21</v>
      </c>
      <c r="I16" s="27" t="s">
        <v>22</v>
      </c>
      <c r="J16" s="52" t="str">
        <f>'Rekapitulace stavby'!AN8</f>
        <v>10. 12. 2025</v>
      </c>
      <c r="L16" s="32"/>
    </row>
    <row r="17" spans="2:12" s="1" customFormat="1" ht="10.9" customHeight="1">
      <c r="B17" s="32"/>
      <c r="L17" s="32"/>
    </row>
    <row r="18" spans="2:12" s="1" customFormat="1" ht="12" customHeight="1">
      <c r="B18" s="32"/>
      <c r="D18" s="27" t="s">
        <v>24</v>
      </c>
      <c r="I18" s="27" t="s">
        <v>25</v>
      </c>
      <c r="J18" s="25" t="str">
        <f>IF('Rekapitulace stavby'!AN10="","",'Rekapitulace stavby'!AN10)</f>
        <v/>
      </c>
      <c r="L18" s="32"/>
    </row>
    <row r="19" spans="2:12" s="1" customFormat="1" ht="18" customHeight="1">
      <c r="B19" s="32"/>
      <c r="E19" s="25" t="str">
        <f>IF('Rekapitulace stavby'!E11="","",'Rekapitulace stavby'!E11)</f>
        <v>Kraj Vysočina</v>
      </c>
      <c r="I19" s="27" t="s">
        <v>27</v>
      </c>
      <c r="J19" s="25" t="str">
        <f>IF('Rekapitulace stavby'!AN11="","",'Rekapitulace stavby'!AN11)</f>
        <v/>
      </c>
      <c r="L19" s="32"/>
    </row>
    <row r="20" spans="2:12" s="1" customFormat="1" ht="6.95" customHeight="1">
      <c r="B20" s="32"/>
      <c r="L20" s="32"/>
    </row>
    <row r="21" spans="2:12" s="1" customFormat="1" ht="12" customHeight="1">
      <c r="B21" s="32"/>
      <c r="D21" s="27" t="s">
        <v>28</v>
      </c>
      <c r="I21" s="27" t="s">
        <v>25</v>
      </c>
      <c r="J21" s="28" t="str">
        <f>'Rekapitulace stavby'!AN13</f>
        <v>Vyplň údaj</v>
      </c>
      <c r="L21" s="32"/>
    </row>
    <row r="22" spans="2:12" s="1" customFormat="1" ht="18" customHeight="1">
      <c r="B22" s="32"/>
      <c r="E22" s="251" t="str">
        <f>'Rekapitulace stavby'!E14</f>
        <v>Vyplň údaj</v>
      </c>
      <c r="F22" s="207"/>
      <c r="G22" s="207"/>
      <c r="H22" s="207"/>
      <c r="I22" s="27" t="s">
        <v>27</v>
      </c>
      <c r="J22" s="28" t="str">
        <f>'Rekapitulace stavby'!AN14</f>
        <v>Vyplň údaj</v>
      </c>
      <c r="L22" s="32"/>
    </row>
    <row r="23" spans="2:12" s="1" customFormat="1" ht="6.95" customHeight="1">
      <c r="B23" s="32"/>
      <c r="L23" s="32"/>
    </row>
    <row r="24" spans="2:12" s="1" customFormat="1" ht="12" customHeight="1">
      <c r="B24" s="32"/>
      <c r="D24" s="27" t="s">
        <v>30</v>
      </c>
      <c r="I24" s="27" t="s">
        <v>25</v>
      </c>
      <c r="J24" s="25" t="str">
        <f>IF('Rekapitulace stavby'!AN16="","",'Rekapitulace stavby'!AN16)</f>
        <v/>
      </c>
      <c r="L24" s="32"/>
    </row>
    <row r="25" spans="2:12" s="1" customFormat="1" ht="18" customHeight="1">
      <c r="B25" s="32"/>
      <c r="E25" s="25" t="str">
        <f>IF('Rekapitulace stavby'!E17="","",'Rekapitulace stavby'!E17)</f>
        <v>ARPIK OSTRAVA s.r.o.</v>
      </c>
      <c r="I25" s="27" t="s">
        <v>27</v>
      </c>
      <c r="J25" s="25" t="str">
        <f>IF('Rekapitulace stavby'!AN17="","",'Rekapitulace stavby'!AN17)</f>
        <v/>
      </c>
      <c r="L25" s="32"/>
    </row>
    <row r="26" spans="2:12" s="1" customFormat="1" ht="6.95" customHeight="1">
      <c r="B26" s="32"/>
      <c r="L26" s="32"/>
    </row>
    <row r="27" spans="2:12" s="1" customFormat="1" ht="12" customHeight="1">
      <c r="B27" s="32"/>
      <c r="D27" s="27" t="s">
        <v>33</v>
      </c>
      <c r="I27" s="27" t="s">
        <v>25</v>
      </c>
      <c r="J27" s="25" t="str">
        <f>IF('Rekapitulace stavby'!AN19="","",'Rekapitulace stavby'!AN19)</f>
        <v/>
      </c>
      <c r="L27" s="32"/>
    </row>
    <row r="28" spans="2:12" s="1" customFormat="1" ht="18" customHeight="1">
      <c r="B28" s="32"/>
      <c r="E28" s="25" t="str">
        <f>IF('Rekapitulace stavby'!E20="","",'Rekapitulace stavby'!E20)</f>
        <v xml:space="preserve"> </v>
      </c>
      <c r="I28" s="27" t="s">
        <v>27</v>
      </c>
      <c r="J28" s="25" t="str">
        <f>IF('Rekapitulace stavby'!AN20="","",'Rekapitulace stavby'!AN20)</f>
        <v/>
      </c>
      <c r="L28" s="32"/>
    </row>
    <row r="29" spans="2:12" s="1" customFormat="1" ht="6.95" customHeight="1">
      <c r="B29" s="32"/>
      <c r="L29" s="32"/>
    </row>
    <row r="30" spans="2:12" s="1" customFormat="1" ht="12" customHeight="1">
      <c r="B30" s="32"/>
      <c r="D30" s="27" t="s">
        <v>34</v>
      </c>
      <c r="L30" s="32"/>
    </row>
    <row r="31" spans="2:12" s="7" customFormat="1" ht="16.5" customHeight="1">
      <c r="B31" s="94"/>
      <c r="E31" s="212" t="s">
        <v>1</v>
      </c>
      <c r="F31" s="212"/>
      <c r="G31" s="212"/>
      <c r="H31" s="212"/>
      <c r="L31" s="94"/>
    </row>
    <row r="32" spans="2:12" s="1" customFormat="1" ht="6.95" customHeight="1">
      <c r="B32" s="32"/>
      <c r="L32" s="32"/>
    </row>
    <row r="33" spans="2:12" s="1" customFormat="1" ht="6.95" customHeight="1">
      <c r="B33" s="32"/>
      <c r="D33" s="53"/>
      <c r="E33" s="53"/>
      <c r="F33" s="53"/>
      <c r="G33" s="53"/>
      <c r="H33" s="53"/>
      <c r="I33" s="53"/>
      <c r="J33" s="53"/>
      <c r="K33" s="53"/>
      <c r="L33" s="32"/>
    </row>
    <row r="34" spans="2:12" s="1" customFormat="1" ht="25.35" customHeight="1">
      <c r="B34" s="32"/>
      <c r="D34" s="95" t="s">
        <v>36</v>
      </c>
      <c r="J34" s="66">
        <f>ROUND(J128, 2)</f>
        <v>0</v>
      </c>
      <c r="L34" s="32"/>
    </row>
    <row r="35" spans="2:12" s="1" customFormat="1" ht="6.95" customHeight="1">
      <c r="B35" s="32"/>
      <c r="D35" s="53"/>
      <c r="E35" s="53"/>
      <c r="F35" s="53"/>
      <c r="G35" s="53"/>
      <c r="H35" s="53"/>
      <c r="I35" s="53"/>
      <c r="J35" s="53"/>
      <c r="K35" s="53"/>
      <c r="L35" s="32"/>
    </row>
    <row r="36" spans="2:12" s="1" customFormat="1" ht="14.45" customHeight="1">
      <c r="B36" s="32"/>
      <c r="F36" s="35" t="s">
        <v>38</v>
      </c>
      <c r="I36" s="35" t="s">
        <v>37</v>
      </c>
      <c r="J36" s="35" t="s">
        <v>39</v>
      </c>
      <c r="L36" s="32"/>
    </row>
    <row r="37" spans="2:12" s="1" customFormat="1" ht="14.45" customHeight="1">
      <c r="B37" s="32"/>
      <c r="D37" s="55" t="s">
        <v>40</v>
      </c>
      <c r="E37" s="27" t="s">
        <v>41</v>
      </c>
      <c r="F37" s="86">
        <f>ROUND((SUM(BE128:BE177)),  2)</f>
        <v>0</v>
      </c>
      <c r="I37" s="96">
        <v>0.21</v>
      </c>
      <c r="J37" s="86">
        <f>ROUND(((SUM(BE128:BE177))*I37),  2)</f>
        <v>0</v>
      </c>
      <c r="L37" s="32"/>
    </row>
    <row r="38" spans="2:12" s="1" customFormat="1" ht="14.45" customHeight="1">
      <c r="B38" s="32"/>
      <c r="E38" s="27" t="s">
        <v>42</v>
      </c>
      <c r="F38" s="86">
        <f>ROUND((SUM(BF128:BF177)),  2)</f>
        <v>0</v>
      </c>
      <c r="I38" s="96">
        <v>0.12</v>
      </c>
      <c r="J38" s="86">
        <f>ROUND(((SUM(BF128:BF177))*I38),  2)</f>
        <v>0</v>
      </c>
      <c r="L38" s="32"/>
    </row>
    <row r="39" spans="2:12" s="1" customFormat="1" ht="14.45" hidden="1" customHeight="1">
      <c r="B39" s="32"/>
      <c r="E39" s="27" t="s">
        <v>43</v>
      </c>
      <c r="F39" s="86">
        <f>ROUND((SUM(BG128:BG177)),  2)</f>
        <v>0</v>
      </c>
      <c r="I39" s="96">
        <v>0.21</v>
      </c>
      <c r="J39" s="86">
        <f>0</f>
        <v>0</v>
      </c>
      <c r="L39" s="32"/>
    </row>
    <row r="40" spans="2:12" s="1" customFormat="1" ht="14.45" hidden="1" customHeight="1">
      <c r="B40" s="32"/>
      <c r="E40" s="27" t="s">
        <v>44</v>
      </c>
      <c r="F40" s="86">
        <f>ROUND((SUM(BH128:BH177)),  2)</f>
        <v>0</v>
      </c>
      <c r="I40" s="96">
        <v>0.12</v>
      </c>
      <c r="J40" s="86">
        <f>0</f>
        <v>0</v>
      </c>
      <c r="L40" s="32"/>
    </row>
    <row r="41" spans="2:12" s="1" customFormat="1" ht="14.45" hidden="1" customHeight="1">
      <c r="B41" s="32"/>
      <c r="E41" s="27" t="s">
        <v>45</v>
      </c>
      <c r="F41" s="86">
        <f>ROUND((SUM(BI128:BI177)),  2)</f>
        <v>0</v>
      </c>
      <c r="I41" s="96">
        <v>0</v>
      </c>
      <c r="J41" s="86">
        <f>0</f>
        <v>0</v>
      </c>
      <c r="L41" s="32"/>
    </row>
    <row r="42" spans="2:12" s="1" customFormat="1" ht="6.95" customHeight="1">
      <c r="B42" s="32"/>
      <c r="L42" s="32"/>
    </row>
    <row r="43" spans="2:12" s="1" customFormat="1" ht="25.35" customHeight="1">
      <c r="B43" s="32"/>
      <c r="C43" s="97"/>
      <c r="D43" s="98" t="s">
        <v>46</v>
      </c>
      <c r="E43" s="57"/>
      <c r="F43" s="57"/>
      <c r="G43" s="99" t="s">
        <v>47</v>
      </c>
      <c r="H43" s="100" t="s">
        <v>48</v>
      </c>
      <c r="I43" s="57"/>
      <c r="J43" s="101">
        <f>SUM(J34:J41)</f>
        <v>0</v>
      </c>
      <c r="K43" s="102"/>
      <c r="L43" s="32"/>
    </row>
    <row r="44" spans="2:12" s="1" customFormat="1" ht="14.45" customHeight="1">
      <c r="B44" s="32"/>
      <c r="L44" s="32"/>
    </row>
    <row r="45" spans="2:12" ht="14.45" customHeight="1">
      <c r="B45" s="20"/>
      <c r="L45" s="20"/>
    </row>
    <row r="46" spans="2:12" ht="14.45" customHeight="1">
      <c r="B46" s="20"/>
      <c r="L46" s="20"/>
    </row>
    <row r="47" spans="2:12" ht="14.45" customHeight="1">
      <c r="B47" s="20"/>
      <c r="L47" s="20"/>
    </row>
    <row r="48" spans="2:12" ht="14.45" customHeight="1">
      <c r="B48" s="20"/>
      <c r="L48" s="20"/>
    </row>
    <row r="49" spans="2:12" ht="14.45" customHeight="1">
      <c r="B49" s="20"/>
      <c r="L49" s="20"/>
    </row>
    <row r="50" spans="2:12" s="1" customFormat="1" ht="14.45" customHeight="1">
      <c r="B50" s="32"/>
      <c r="D50" s="41" t="s">
        <v>49</v>
      </c>
      <c r="E50" s="42"/>
      <c r="F50" s="42"/>
      <c r="G50" s="41" t="s">
        <v>50</v>
      </c>
      <c r="H50" s="42"/>
      <c r="I50" s="42"/>
      <c r="J50" s="42"/>
      <c r="K50" s="42"/>
      <c r="L50" s="32"/>
    </row>
    <row r="51" spans="2:12" ht="11.25">
      <c r="B51" s="20"/>
      <c r="L51" s="20"/>
    </row>
    <row r="52" spans="2:12" ht="11.25">
      <c r="B52" s="20"/>
      <c r="L52" s="20"/>
    </row>
    <row r="53" spans="2:12" ht="11.25">
      <c r="B53" s="20"/>
      <c r="L53" s="20"/>
    </row>
    <row r="54" spans="2:12" ht="11.25">
      <c r="B54" s="20"/>
      <c r="L54" s="20"/>
    </row>
    <row r="55" spans="2:12" ht="11.25">
      <c r="B55" s="20"/>
      <c r="L55" s="20"/>
    </row>
    <row r="56" spans="2:12" ht="11.25">
      <c r="B56" s="20"/>
      <c r="L56" s="20"/>
    </row>
    <row r="57" spans="2:12" ht="11.25">
      <c r="B57" s="20"/>
      <c r="L57" s="20"/>
    </row>
    <row r="58" spans="2:12" ht="11.25">
      <c r="B58" s="20"/>
      <c r="L58" s="20"/>
    </row>
    <row r="59" spans="2:12" ht="11.25">
      <c r="B59" s="20"/>
      <c r="L59" s="20"/>
    </row>
    <row r="60" spans="2:12" ht="11.25">
      <c r="B60" s="20"/>
      <c r="L60" s="20"/>
    </row>
    <row r="61" spans="2:12" s="1" customFormat="1" ht="12.75">
      <c r="B61" s="32"/>
      <c r="D61" s="43" t="s">
        <v>51</v>
      </c>
      <c r="E61" s="34"/>
      <c r="F61" s="103" t="s">
        <v>52</v>
      </c>
      <c r="G61" s="43" t="s">
        <v>51</v>
      </c>
      <c r="H61" s="34"/>
      <c r="I61" s="34"/>
      <c r="J61" s="104" t="s">
        <v>52</v>
      </c>
      <c r="K61" s="34"/>
      <c r="L61" s="32"/>
    </row>
    <row r="62" spans="2:12" ht="11.25">
      <c r="B62" s="20"/>
      <c r="L62" s="20"/>
    </row>
    <row r="63" spans="2:12" ht="11.25">
      <c r="B63" s="20"/>
      <c r="L63" s="20"/>
    </row>
    <row r="64" spans="2:12" ht="11.25">
      <c r="B64" s="20"/>
      <c r="L64" s="20"/>
    </row>
    <row r="65" spans="2:12" s="1" customFormat="1" ht="12.75">
      <c r="B65" s="32"/>
      <c r="D65" s="41" t="s">
        <v>53</v>
      </c>
      <c r="E65" s="42"/>
      <c r="F65" s="42"/>
      <c r="G65" s="41" t="s">
        <v>54</v>
      </c>
      <c r="H65" s="42"/>
      <c r="I65" s="42"/>
      <c r="J65" s="42"/>
      <c r="K65" s="42"/>
      <c r="L65" s="32"/>
    </row>
    <row r="66" spans="2:12" ht="11.25">
      <c r="B66" s="20"/>
      <c r="L66" s="20"/>
    </row>
    <row r="67" spans="2:12" ht="11.25">
      <c r="B67" s="20"/>
      <c r="L67" s="20"/>
    </row>
    <row r="68" spans="2:12" ht="11.25">
      <c r="B68" s="20"/>
      <c r="L68" s="20"/>
    </row>
    <row r="69" spans="2:12" ht="11.25">
      <c r="B69" s="20"/>
      <c r="L69" s="20"/>
    </row>
    <row r="70" spans="2:12" ht="11.25">
      <c r="B70" s="20"/>
      <c r="L70" s="20"/>
    </row>
    <row r="71" spans="2:12" ht="11.25">
      <c r="B71" s="20"/>
      <c r="L71" s="20"/>
    </row>
    <row r="72" spans="2:12" ht="11.25">
      <c r="B72" s="20"/>
      <c r="L72" s="20"/>
    </row>
    <row r="73" spans="2:12" ht="11.25">
      <c r="B73" s="20"/>
      <c r="L73" s="20"/>
    </row>
    <row r="74" spans="2:12" ht="11.25">
      <c r="B74" s="20"/>
      <c r="L74" s="20"/>
    </row>
    <row r="75" spans="2:12" ht="11.25">
      <c r="B75" s="20"/>
      <c r="L75" s="20"/>
    </row>
    <row r="76" spans="2:12" s="1" customFormat="1" ht="12.75">
      <c r="B76" s="32"/>
      <c r="D76" s="43" t="s">
        <v>51</v>
      </c>
      <c r="E76" s="34"/>
      <c r="F76" s="103" t="s">
        <v>52</v>
      </c>
      <c r="G76" s="43" t="s">
        <v>51</v>
      </c>
      <c r="H76" s="34"/>
      <c r="I76" s="34"/>
      <c r="J76" s="104" t="s">
        <v>52</v>
      </c>
      <c r="K76" s="34"/>
      <c r="L76" s="32"/>
    </row>
    <row r="77" spans="2:12" s="1" customFormat="1" ht="14.45" customHeight="1">
      <c r="B77" s="44"/>
      <c r="C77" s="45"/>
      <c r="D77" s="45"/>
      <c r="E77" s="45"/>
      <c r="F77" s="45"/>
      <c r="G77" s="45"/>
      <c r="H77" s="45"/>
      <c r="I77" s="45"/>
      <c r="J77" s="45"/>
      <c r="K77" s="45"/>
      <c r="L77" s="32"/>
    </row>
    <row r="81" spans="2:12" s="1" customFormat="1" ht="6.95" customHeight="1">
      <c r="B81" s="46"/>
      <c r="C81" s="47"/>
      <c r="D81" s="47"/>
      <c r="E81" s="47"/>
      <c r="F81" s="47"/>
      <c r="G81" s="47"/>
      <c r="H81" s="47"/>
      <c r="I81" s="47"/>
      <c r="J81" s="47"/>
      <c r="K81" s="47"/>
      <c r="L81" s="32"/>
    </row>
    <row r="82" spans="2:12" s="1" customFormat="1" ht="24.95" customHeight="1">
      <c r="B82" s="32"/>
      <c r="C82" s="21" t="s">
        <v>217</v>
      </c>
      <c r="L82" s="32"/>
    </row>
    <row r="83" spans="2:12" s="1" customFormat="1" ht="6.95" customHeight="1">
      <c r="B83" s="32"/>
      <c r="L83" s="32"/>
    </row>
    <row r="84" spans="2:12" s="1" customFormat="1" ht="12" customHeight="1">
      <c r="B84" s="32"/>
      <c r="C84" s="27" t="s">
        <v>16</v>
      </c>
      <c r="L84" s="32"/>
    </row>
    <row r="85" spans="2:12" s="1" customFormat="1" ht="16.5" customHeight="1">
      <c r="B85" s="32"/>
      <c r="E85" s="248" t="str">
        <f>E7</f>
        <v>Transformace domova Černovice – Lidmaň V. – Černovice</v>
      </c>
      <c r="F85" s="249"/>
      <c r="G85" s="249"/>
      <c r="H85" s="249"/>
      <c r="L85" s="32"/>
    </row>
    <row r="86" spans="2:12" ht="12" customHeight="1">
      <c r="B86" s="20"/>
      <c r="C86" s="27" t="s">
        <v>213</v>
      </c>
      <c r="L86" s="20"/>
    </row>
    <row r="87" spans="2:12" ht="16.5" customHeight="1">
      <c r="B87" s="20"/>
      <c r="E87" s="248" t="s">
        <v>3089</v>
      </c>
      <c r="F87" s="208"/>
      <c r="G87" s="208"/>
      <c r="H87" s="208"/>
      <c r="L87" s="20"/>
    </row>
    <row r="88" spans="2:12" ht="12" customHeight="1">
      <c r="B88" s="20"/>
      <c r="C88" s="27" t="s">
        <v>215</v>
      </c>
      <c r="L88" s="20"/>
    </row>
    <row r="89" spans="2:12" s="1" customFormat="1" ht="16.5" customHeight="1">
      <c r="B89" s="32"/>
      <c r="E89" s="243" t="s">
        <v>1908</v>
      </c>
      <c r="F89" s="250"/>
      <c r="G89" s="250"/>
      <c r="H89" s="250"/>
      <c r="L89" s="32"/>
    </row>
    <row r="90" spans="2:12" s="1" customFormat="1" ht="12" customHeight="1">
      <c r="B90" s="32"/>
      <c r="C90" s="27" t="s">
        <v>1909</v>
      </c>
      <c r="L90" s="32"/>
    </row>
    <row r="91" spans="2:12" s="1" customFormat="1" ht="16.5" customHeight="1">
      <c r="B91" s="32"/>
      <c r="E91" s="230" t="str">
        <f>E13</f>
        <v>SO 02.D.1.2.E - SLABOPROUDÁ ELEKTROINSTALACE</v>
      </c>
      <c r="F91" s="250"/>
      <c r="G91" s="250"/>
      <c r="H91" s="250"/>
      <c r="L91" s="32"/>
    </row>
    <row r="92" spans="2:12" s="1" customFormat="1" ht="6.95" customHeight="1">
      <c r="B92" s="32"/>
      <c r="L92" s="32"/>
    </row>
    <row r="93" spans="2:12" s="1" customFormat="1" ht="12" customHeight="1">
      <c r="B93" s="32"/>
      <c r="C93" s="27" t="s">
        <v>20</v>
      </c>
      <c r="F93" s="25" t="str">
        <f>F16</f>
        <v xml:space="preserve"> </v>
      </c>
      <c r="I93" s="27" t="s">
        <v>22</v>
      </c>
      <c r="J93" s="52" t="str">
        <f>IF(J16="","",J16)</f>
        <v>10. 12. 2025</v>
      </c>
      <c r="L93" s="32"/>
    </row>
    <row r="94" spans="2:12" s="1" customFormat="1" ht="6.95" customHeight="1">
      <c r="B94" s="32"/>
      <c r="L94" s="32"/>
    </row>
    <row r="95" spans="2:12" s="1" customFormat="1" ht="25.7" customHeight="1">
      <c r="B95" s="32"/>
      <c r="C95" s="27" t="s">
        <v>24</v>
      </c>
      <c r="F95" s="25" t="str">
        <f>E19</f>
        <v>Kraj Vysočina</v>
      </c>
      <c r="I95" s="27" t="s">
        <v>30</v>
      </c>
      <c r="J95" s="30" t="str">
        <f>E25</f>
        <v>ARPIK OSTRAVA s.r.o.</v>
      </c>
      <c r="L95" s="32"/>
    </row>
    <row r="96" spans="2:12" s="1" customFormat="1" ht="15.2" customHeight="1">
      <c r="B96" s="32"/>
      <c r="C96" s="27" t="s">
        <v>28</v>
      </c>
      <c r="F96" s="25" t="str">
        <f>IF(E22="","",E22)</f>
        <v>Vyplň údaj</v>
      </c>
      <c r="I96" s="27" t="s">
        <v>33</v>
      </c>
      <c r="J96" s="30" t="str">
        <f>E28</f>
        <v xml:space="preserve"> </v>
      </c>
      <c r="L96" s="32"/>
    </row>
    <row r="97" spans="2:47" s="1" customFormat="1" ht="10.35" customHeight="1">
      <c r="B97" s="32"/>
      <c r="L97" s="32"/>
    </row>
    <row r="98" spans="2:47" s="1" customFormat="1" ht="29.25" customHeight="1">
      <c r="B98" s="32"/>
      <c r="C98" s="105" t="s">
        <v>218</v>
      </c>
      <c r="D98" s="97"/>
      <c r="E98" s="97"/>
      <c r="F98" s="97"/>
      <c r="G98" s="97"/>
      <c r="H98" s="97"/>
      <c r="I98" s="97"/>
      <c r="J98" s="106" t="s">
        <v>219</v>
      </c>
      <c r="K98" s="97"/>
      <c r="L98" s="32"/>
    </row>
    <row r="99" spans="2:47" s="1" customFormat="1" ht="10.35" customHeight="1">
      <c r="B99" s="32"/>
      <c r="L99" s="32"/>
    </row>
    <row r="100" spans="2:47" s="1" customFormat="1" ht="22.9" customHeight="1">
      <c r="B100" s="32"/>
      <c r="C100" s="107" t="s">
        <v>220</v>
      </c>
      <c r="J100" s="66">
        <f>J128</f>
        <v>0</v>
      </c>
      <c r="L100" s="32"/>
      <c r="AU100" s="17" t="s">
        <v>221</v>
      </c>
    </row>
    <row r="101" spans="2:47" s="8" customFormat="1" ht="24.95" customHeight="1">
      <c r="B101" s="108"/>
      <c r="D101" s="109" t="s">
        <v>2972</v>
      </c>
      <c r="E101" s="110"/>
      <c r="F101" s="110"/>
      <c r="G101" s="110"/>
      <c r="H101" s="110"/>
      <c r="I101" s="110"/>
      <c r="J101" s="111">
        <f>J129</f>
        <v>0</v>
      </c>
      <c r="L101" s="108"/>
    </row>
    <row r="102" spans="2:47" s="8" customFormat="1" ht="24.95" customHeight="1">
      <c r="B102" s="108"/>
      <c r="D102" s="109" t="s">
        <v>2973</v>
      </c>
      <c r="E102" s="110"/>
      <c r="F102" s="110"/>
      <c r="G102" s="110"/>
      <c r="H102" s="110"/>
      <c r="I102" s="110"/>
      <c r="J102" s="111">
        <f>J159</f>
        <v>0</v>
      </c>
      <c r="L102" s="108"/>
    </row>
    <row r="103" spans="2:47" s="8" customFormat="1" ht="24.95" customHeight="1">
      <c r="B103" s="108"/>
      <c r="D103" s="109" t="s">
        <v>2974</v>
      </c>
      <c r="E103" s="110"/>
      <c r="F103" s="110"/>
      <c r="G103" s="110"/>
      <c r="H103" s="110"/>
      <c r="I103" s="110"/>
      <c r="J103" s="111">
        <f>J169</f>
        <v>0</v>
      </c>
      <c r="L103" s="108"/>
    </row>
    <row r="104" spans="2:47" s="8" customFormat="1" ht="24.95" customHeight="1">
      <c r="B104" s="108"/>
      <c r="D104" s="109" t="s">
        <v>2570</v>
      </c>
      <c r="E104" s="110"/>
      <c r="F104" s="110"/>
      <c r="G104" s="110"/>
      <c r="H104" s="110"/>
      <c r="I104" s="110"/>
      <c r="J104" s="111">
        <f>J176</f>
        <v>0</v>
      </c>
      <c r="L104" s="108"/>
    </row>
    <row r="105" spans="2:47" s="1" customFormat="1" ht="21.75" customHeight="1">
      <c r="B105" s="32"/>
      <c r="L105" s="32"/>
    </row>
    <row r="106" spans="2:47" s="1" customFormat="1" ht="6.95" customHeight="1">
      <c r="B106" s="44"/>
      <c r="C106" s="45"/>
      <c r="D106" s="45"/>
      <c r="E106" s="45"/>
      <c r="F106" s="45"/>
      <c r="G106" s="45"/>
      <c r="H106" s="45"/>
      <c r="I106" s="45"/>
      <c r="J106" s="45"/>
      <c r="K106" s="45"/>
      <c r="L106" s="32"/>
    </row>
    <row r="110" spans="2:47" s="1" customFormat="1" ht="6.95" customHeight="1">
      <c r="B110" s="46"/>
      <c r="C110" s="47"/>
      <c r="D110" s="47"/>
      <c r="E110" s="47"/>
      <c r="F110" s="47"/>
      <c r="G110" s="47"/>
      <c r="H110" s="47"/>
      <c r="I110" s="47"/>
      <c r="J110" s="47"/>
      <c r="K110" s="47"/>
      <c r="L110" s="32"/>
    </row>
    <row r="111" spans="2:47" s="1" customFormat="1" ht="24.95" customHeight="1">
      <c r="B111" s="32"/>
      <c r="C111" s="21" t="s">
        <v>249</v>
      </c>
      <c r="L111" s="32"/>
    </row>
    <row r="112" spans="2:47" s="1" customFormat="1" ht="6.95" customHeight="1">
      <c r="B112" s="32"/>
      <c r="L112" s="32"/>
    </row>
    <row r="113" spans="2:63" s="1" customFormat="1" ht="12" customHeight="1">
      <c r="B113" s="32"/>
      <c r="C113" s="27" t="s">
        <v>16</v>
      </c>
      <c r="L113" s="32"/>
    </row>
    <row r="114" spans="2:63" s="1" customFormat="1" ht="16.5" customHeight="1">
      <c r="B114" s="32"/>
      <c r="E114" s="248" t="str">
        <f>E7</f>
        <v>Transformace domova Černovice – Lidmaň V. – Černovice</v>
      </c>
      <c r="F114" s="249"/>
      <c r="G114" s="249"/>
      <c r="H114" s="249"/>
      <c r="L114" s="32"/>
    </row>
    <row r="115" spans="2:63" ht="12" customHeight="1">
      <c r="B115" s="20"/>
      <c r="C115" s="27" t="s">
        <v>213</v>
      </c>
      <c r="L115" s="20"/>
    </row>
    <row r="116" spans="2:63" ht="16.5" customHeight="1">
      <c r="B116" s="20"/>
      <c r="E116" s="248" t="s">
        <v>3089</v>
      </c>
      <c r="F116" s="208"/>
      <c r="G116" s="208"/>
      <c r="H116" s="208"/>
      <c r="L116" s="20"/>
    </row>
    <row r="117" spans="2:63" ht="12" customHeight="1">
      <c r="B117" s="20"/>
      <c r="C117" s="27" t="s">
        <v>215</v>
      </c>
      <c r="L117" s="20"/>
    </row>
    <row r="118" spans="2:63" s="1" customFormat="1" ht="16.5" customHeight="1">
      <c r="B118" s="32"/>
      <c r="E118" s="243" t="s">
        <v>1908</v>
      </c>
      <c r="F118" s="250"/>
      <c r="G118" s="250"/>
      <c r="H118" s="250"/>
      <c r="L118" s="32"/>
    </row>
    <row r="119" spans="2:63" s="1" customFormat="1" ht="12" customHeight="1">
      <c r="B119" s="32"/>
      <c r="C119" s="27" t="s">
        <v>1909</v>
      </c>
      <c r="L119" s="32"/>
    </row>
    <row r="120" spans="2:63" s="1" customFormat="1" ht="16.5" customHeight="1">
      <c r="B120" s="32"/>
      <c r="E120" s="230" t="str">
        <f>E13</f>
        <v>SO 02.D.1.2.E - SLABOPROUDÁ ELEKTROINSTALACE</v>
      </c>
      <c r="F120" s="250"/>
      <c r="G120" s="250"/>
      <c r="H120" s="250"/>
      <c r="L120" s="32"/>
    </row>
    <row r="121" spans="2:63" s="1" customFormat="1" ht="6.95" customHeight="1">
      <c r="B121" s="32"/>
      <c r="L121" s="32"/>
    </row>
    <row r="122" spans="2:63" s="1" customFormat="1" ht="12" customHeight="1">
      <c r="B122" s="32"/>
      <c r="C122" s="27" t="s">
        <v>20</v>
      </c>
      <c r="F122" s="25" t="str">
        <f>F16</f>
        <v xml:space="preserve"> </v>
      </c>
      <c r="I122" s="27" t="s">
        <v>22</v>
      </c>
      <c r="J122" s="52" t="str">
        <f>IF(J16="","",J16)</f>
        <v>10. 12. 2025</v>
      </c>
      <c r="L122" s="32"/>
    </row>
    <row r="123" spans="2:63" s="1" customFormat="1" ht="6.95" customHeight="1">
      <c r="B123" s="32"/>
      <c r="L123" s="32"/>
    </row>
    <row r="124" spans="2:63" s="1" customFormat="1" ht="25.7" customHeight="1">
      <c r="B124" s="32"/>
      <c r="C124" s="27" t="s">
        <v>24</v>
      </c>
      <c r="F124" s="25" t="str">
        <f>E19</f>
        <v>Kraj Vysočina</v>
      </c>
      <c r="I124" s="27" t="s">
        <v>30</v>
      </c>
      <c r="J124" s="30" t="str">
        <f>E25</f>
        <v>ARPIK OSTRAVA s.r.o.</v>
      </c>
      <c r="L124" s="32"/>
    </row>
    <row r="125" spans="2:63" s="1" customFormat="1" ht="15.2" customHeight="1">
      <c r="B125" s="32"/>
      <c r="C125" s="27" t="s">
        <v>28</v>
      </c>
      <c r="F125" s="25" t="str">
        <f>IF(E22="","",E22)</f>
        <v>Vyplň údaj</v>
      </c>
      <c r="I125" s="27" t="s">
        <v>33</v>
      </c>
      <c r="J125" s="30" t="str">
        <f>E28</f>
        <v xml:space="preserve"> </v>
      </c>
      <c r="L125" s="32"/>
    </row>
    <row r="126" spans="2:63" s="1" customFormat="1" ht="10.35" customHeight="1">
      <c r="B126" s="32"/>
      <c r="L126" s="32"/>
    </row>
    <row r="127" spans="2:63" s="10" customFormat="1" ht="29.25" customHeight="1">
      <c r="B127" s="116"/>
      <c r="C127" s="117" t="s">
        <v>250</v>
      </c>
      <c r="D127" s="118" t="s">
        <v>61</v>
      </c>
      <c r="E127" s="118" t="s">
        <v>57</v>
      </c>
      <c r="F127" s="118" t="s">
        <v>58</v>
      </c>
      <c r="G127" s="118" t="s">
        <v>251</v>
      </c>
      <c r="H127" s="118" t="s">
        <v>252</v>
      </c>
      <c r="I127" s="118" t="s">
        <v>253</v>
      </c>
      <c r="J127" s="118" t="s">
        <v>219</v>
      </c>
      <c r="K127" s="119" t="s">
        <v>254</v>
      </c>
      <c r="L127" s="116"/>
      <c r="M127" s="59" t="s">
        <v>1</v>
      </c>
      <c r="N127" s="60" t="s">
        <v>40</v>
      </c>
      <c r="O127" s="60" t="s">
        <v>255</v>
      </c>
      <c r="P127" s="60" t="s">
        <v>256</v>
      </c>
      <c r="Q127" s="60" t="s">
        <v>257</v>
      </c>
      <c r="R127" s="60" t="s">
        <v>258</v>
      </c>
      <c r="S127" s="60" t="s">
        <v>259</v>
      </c>
      <c r="T127" s="61" t="s">
        <v>260</v>
      </c>
    </row>
    <row r="128" spans="2:63" s="1" customFormat="1" ht="22.9" customHeight="1">
      <c r="B128" s="32"/>
      <c r="C128" s="64" t="s">
        <v>261</v>
      </c>
      <c r="J128" s="120">
        <f>BK128</f>
        <v>0</v>
      </c>
      <c r="L128" s="32"/>
      <c r="M128" s="62"/>
      <c r="N128" s="53"/>
      <c r="O128" s="53"/>
      <c r="P128" s="121">
        <f>P129+P159+P169+P176</f>
        <v>0</v>
      </c>
      <c r="Q128" s="53"/>
      <c r="R128" s="121">
        <f>R129+R159+R169+R176</f>
        <v>0</v>
      </c>
      <c r="S128" s="53"/>
      <c r="T128" s="122">
        <f>T129+T159+T169+T176</f>
        <v>0</v>
      </c>
      <c r="AT128" s="17" t="s">
        <v>75</v>
      </c>
      <c r="AU128" s="17" t="s">
        <v>221</v>
      </c>
      <c r="BK128" s="123">
        <f>BK129+BK159+BK169+BK176</f>
        <v>0</v>
      </c>
    </row>
    <row r="129" spans="2:65" s="11" customFormat="1" ht="25.9" customHeight="1">
      <c r="B129" s="124"/>
      <c r="D129" s="125" t="s">
        <v>75</v>
      </c>
      <c r="E129" s="126" t="s">
        <v>2571</v>
      </c>
      <c r="F129" s="126" t="s">
        <v>2975</v>
      </c>
      <c r="I129" s="127"/>
      <c r="J129" s="128">
        <f>BK129</f>
        <v>0</v>
      </c>
      <c r="L129" s="124"/>
      <c r="M129" s="129"/>
      <c r="P129" s="130">
        <f>SUM(P130:P158)</f>
        <v>0</v>
      </c>
      <c r="R129" s="130">
        <f>SUM(R130:R158)</f>
        <v>0</v>
      </c>
      <c r="T129" s="131">
        <f>SUM(T130:T158)</f>
        <v>0</v>
      </c>
      <c r="AR129" s="125" t="s">
        <v>83</v>
      </c>
      <c r="AT129" s="132" t="s">
        <v>75</v>
      </c>
      <c r="AU129" s="132" t="s">
        <v>76</v>
      </c>
      <c r="AY129" s="125" t="s">
        <v>264</v>
      </c>
      <c r="BK129" s="133">
        <f>SUM(BK130:BK158)</f>
        <v>0</v>
      </c>
    </row>
    <row r="130" spans="2:65" s="1" customFormat="1" ht="16.5" customHeight="1">
      <c r="B130" s="136"/>
      <c r="C130" s="137" t="s">
        <v>83</v>
      </c>
      <c r="D130" s="137" t="s">
        <v>266</v>
      </c>
      <c r="E130" s="138" t="s">
        <v>83</v>
      </c>
      <c r="F130" s="139" t="s">
        <v>2976</v>
      </c>
      <c r="G130" s="140" t="s">
        <v>1468</v>
      </c>
      <c r="H130" s="141">
        <v>1</v>
      </c>
      <c r="I130" s="142"/>
      <c r="J130" s="143">
        <f t="shared" ref="J130:J158" si="0">ROUND(I130*H130,2)</f>
        <v>0</v>
      </c>
      <c r="K130" s="139" t="s">
        <v>1</v>
      </c>
      <c r="L130" s="32"/>
      <c r="M130" s="144" t="s">
        <v>1</v>
      </c>
      <c r="N130" s="145" t="s">
        <v>42</v>
      </c>
      <c r="P130" s="146">
        <f t="shared" ref="P130:P158" si="1">O130*H130</f>
        <v>0</v>
      </c>
      <c r="Q130" s="146">
        <v>0</v>
      </c>
      <c r="R130" s="146">
        <f t="shared" ref="R130:R158" si="2">Q130*H130</f>
        <v>0</v>
      </c>
      <c r="S130" s="146">
        <v>0</v>
      </c>
      <c r="T130" s="147">
        <f t="shared" ref="T130:T158" si="3">S130*H130</f>
        <v>0</v>
      </c>
      <c r="AR130" s="148" t="s">
        <v>271</v>
      </c>
      <c r="AT130" s="148" t="s">
        <v>266</v>
      </c>
      <c r="AU130" s="148" t="s">
        <v>83</v>
      </c>
      <c r="AY130" s="17" t="s">
        <v>264</v>
      </c>
      <c r="BE130" s="149">
        <f t="shared" ref="BE130:BE158" si="4">IF(N130="základní",J130,0)</f>
        <v>0</v>
      </c>
      <c r="BF130" s="149">
        <f t="shared" ref="BF130:BF158" si="5">IF(N130="snížená",J130,0)</f>
        <v>0</v>
      </c>
      <c r="BG130" s="149">
        <f t="shared" ref="BG130:BG158" si="6">IF(N130="zákl. přenesená",J130,0)</f>
        <v>0</v>
      </c>
      <c r="BH130" s="149">
        <f t="shared" ref="BH130:BH158" si="7">IF(N130="sníž. přenesená",J130,0)</f>
        <v>0</v>
      </c>
      <c r="BI130" s="149">
        <f t="shared" ref="BI130:BI158" si="8">IF(N130="nulová",J130,0)</f>
        <v>0</v>
      </c>
      <c r="BJ130" s="17" t="s">
        <v>89</v>
      </c>
      <c r="BK130" s="149">
        <f t="shared" ref="BK130:BK158" si="9">ROUND(I130*H130,2)</f>
        <v>0</v>
      </c>
      <c r="BL130" s="17" t="s">
        <v>271</v>
      </c>
      <c r="BM130" s="148" t="s">
        <v>89</v>
      </c>
    </row>
    <row r="131" spans="2:65" s="1" customFormat="1" ht="16.5" customHeight="1">
      <c r="B131" s="136"/>
      <c r="C131" s="137" t="s">
        <v>89</v>
      </c>
      <c r="D131" s="137" t="s">
        <v>266</v>
      </c>
      <c r="E131" s="138" t="s">
        <v>89</v>
      </c>
      <c r="F131" s="139" t="s">
        <v>2977</v>
      </c>
      <c r="G131" s="140" t="s">
        <v>1468</v>
      </c>
      <c r="H131" s="141">
        <v>1</v>
      </c>
      <c r="I131" s="142"/>
      <c r="J131" s="143">
        <f t="shared" si="0"/>
        <v>0</v>
      </c>
      <c r="K131" s="139" t="s">
        <v>1</v>
      </c>
      <c r="L131" s="32"/>
      <c r="M131" s="144" t="s">
        <v>1</v>
      </c>
      <c r="N131" s="145" t="s">
        <v>42</v>
      </c>
      <c r="P131" s="146">
        <f t="shared" si="1"/>
        <v>0</v>
      </c>
      <c r="Q131" s="146">
        <v>0</v>
      </c>
      <c r="R131" s="146">
        <f t="shared" si="2"/>
        <v>0</v>
      </c>
      <c r="S131" s="146">
        <v>0</v>
      </c>
      <c r="T131" s="147">
        <f t="shared" si="3"/>
        <v>0</v>
      </c>
      <c r="AR131" s="148" t="s">
        <v>271</v>
      </c>
      <c r="AT131" s="148" t="s">
        <v>266</v>
      </c>
      <c r="AU131" s="148" t="s">
        <v>83</v>
      </c>
      <c r="AY131" s="17" t="s">
        <v>264</v>
      </c>
      <c r="BE131" s="149">
        <f t="shared" si="4"/>
        <v>0</v>
      </c>
      <c r="BF131" s="149">
        <f t="shared" si="5"/>
        <v>0</v>
      </c>
      <c r="BG131" s="149">
        <f t="shared" si="6"/>
        <v>0</v>
      </c>
      <c r="BH131" s="149">
        <f t="shared" si="7"/>
        <v>0</v>
      </c>
      <c r="BI131" s="149">
        <f t="shared" si="8"/>
        <v>0</v>
      </c>
      <c r="BJ131" s="17" t="s">
        <v>89</v>
      </c>
      <c r="BK131" s="149">
        <f t="shared" si="9"/>
        <v>0</v>
      </c>
      <c r="BL131" s="17" t="s">
        <v>271</v>
      </c>
      <c r="BM131" s="148" t="s">
        <v>271</v>
      </c>
    </row>
    <row r="132" spans="2:65" s="1" customFormat="1" ht="16.5" customHeight="1">
      <c r="B132" s="136"/>
      <c r="C132" s="137" t="s">
        <v>96</v>
      </c>
      <c r="D132" s="137" t="s">
        <v>266</v>
      </c>
      <c r="E132" s="138" t="s">
        <v>96</v>
      </c>
      <c r="F132" s="139" t="s">
        <v>2978</v>
      </c>
      <c r="G132" s="140" t="s">
        <v>1468</v>
      </c>
      <c r="H132" s="141">
        <v>1</v>
      </c>
      <c r="I132" s="142"/>
      <c r="J132" s="143">
        <f t="shared" si="0"/>
        <v>0</v>
      </c>
      <c r="K132" s="139" t="s">
        <v>1</v>
      </c>
      <c r="L132" s="32"/>
      <c r="M132" s="144" t="s">
        <v>1</v>
      </c>
      <c r="N132" s="145" t="s">
        <v>42</v>
      </c>
      <c r="P132" s="146">
        <f t="shared" si="1"/>
        <v>0</v>
      </c>
      <c r="Q132" s="146">
        <v>0</v>
      </c>
      <c r="R132" s="146">
        <f t="shared" si="2"/>
        <v>0</v>
      </c>
      <c r="S132" s="146">
        <v>0</v>
      </c>
      <c r="T132" s="147">
        <f t="shared" si="3"/>
        <v>0</v>
      </c>
      <c r="AR132" s="148" t="s">
        <v>271</v>
      </c>
      <c r="AT132" s="148" t="s">
        <v>266</v>
      </c>
      <c r="AU132" s="148" t="s">
        <v>83</v>
      </c>
      <c r="AY132" s="17" t="s">
        <v>264</v>
      </c>
      <c r="BE132" s="149">
        <f t="shared" si="4"/>
        <v>0</v>
      </c>
      <c r="BF132" s="149">
        <f t="shared" si="5"/>
        <v>0</v>
      </c>
      <c r="BG132" s="149">
        <f t="shared" si="6"/>
        <v>0</v>
      </c>
      <c r="BH132" s="149">
        <f t="shared" si="7"/>
        <v>0</v>
      </c>
      <c r="BI132" s="149">
        <f t="shared" si="8"/>
        <v>0</v>
      </c>
      <c r="BJ132" s="17" t="s">
        <v>89</v>
      </c>
      <c r="BK132" s="149">
        <f t="shared" si="9"/>
        <v>0</v>
      </c>
      <c r="BL132" s="17" t="s">
        <v>271</v>
      </c>
      <c r="BM132" s="148" t="s">
        <v>303</v>
      </c>
    </row>
    <row r="133" spans="2:65" s="1" customFormat="1" ht="16.5" customHeight="1">
      <c r="B133" s="136"/>
      <c r="C133" s="137" t="s">
        <v>271</v>
      </c>
      <c r="D133" s="137" t="s">
        <v>266</v>
      </c>
      <c r="E133" s="138" t="s">
        <v>271</v>
      </c>
      <c r="F133" s="139" t="s">
        <v>2979</v>
      </c>
      <c r="G133" s="140" t="s">
        <v>1468</v>
      </c>
      <c r="H133" s="141">
        <v>1</v>
      </c>
      <c r="I133" s="142"/>
      <c r="J133" s="143">
        <f t="shared" si="0"/>
        <v>0</v>
      </c>
      <c r="K133" s="139" t="s">
        <v>1</v>
      </c>
      <c r="L133" s="32"/>
      <c r="M133" s="144" t="s">
        <v>1</v>
      </c>
      <c r="N133" s="145" t="s">
        <v>42</v>
      </c>
      <c r="P133" s="146">
        <f t="shared" si="1"/>
        <v>0</v>
      </c>
      <c r="Q133" s="146">
        <v>0</v>
      </c>
      <c r="R133" s="146">
        <f t="shared" si="2"/>
        <v>0</v>
      </c>
      <c r="S133" s="146">
        <v>0</v>
      </c>
      <c r="T133" s="147">
        <f t="shared" si="3"/>
        <v>0</v>
      </c>
      <c r="AR133" s="148" t="s">
        <v>271</v>
      </c>
      <c r="AT133" s="148" t="s">
        <v>266</v>
      </c>
      <c r="AU133" s="148" t="s">
        <v>83</v>
      </c>
      <c r="AY133" s="17" t="s">
        <v>264</v>
      </c>
      <c r="BE133" s="149">
        <f t="shared" si="4"/>
        <v>0</v>
      </c>
      <c r="BF133" s="149">
        <f t="shared" si="5"/>
        <v>0</v>
      </c>
      <c r="BG133" s="149">
        <f t="shared" si="6"/>
        <v>0</v>
      </c>
      <c r="BH133" s="149">
        <f t="shared" si="7"/>
        <v>0</v>
      </c>
      <c r="BI133" s="149">
        <f t="shared" si="8"/>
        <v>0</v>
      </c>
      <c r="BJ133" s="17" t="s">
        <v>89</v>
      </c>
      <c r="BK133" s="149">
        <f t="shared" si="9"/>
        <v>0</v>
      </c>
      <c r="BL133" s="17" t="s">
        <v>271</v>
      </c>
      <c r="BM133" s="148" t="s">
        <v>314</v>
      </c>
    </row>
    <row r="134" spans="2:65" s="1" customFormat="1" ht="16.5" customHeight="1">
      <c r="B134" s="136"/>
      <c r="C134" s="137" t="s">
        <v>297</v>
      </c>
      <c r="D134" s="137" t="s">
        <v>266</v>
      </c>
      <c r="E134" s="138" t="s">
        <v>314</v>
      </c>
      <c r="F134" s="139" t="s">
        <v>2980</v>
      </c>
      <c r="G134" s="140" t="s">
        <v>1468</v>
      </c>
      <c r="H134" s="141">
        <v>2</v>
      </c>
      <c r="I134" s="142"/>
      <c r="J134" s="143">
        <f t="shared" si="0"/>
        <v>0</v>
      </c>
      <c r="K134" s="139" t="s">
        <v>1</v>
      </c>
      <c r="L134" s="32"/>
      <c r="M134" s="144" t="s">
        <v>1</v>
      </c>
      <c r="N134" s="145" t="s">
        <v>42</v>
      </c>
      <c r="P134" s="146">
        <f t="shared" si="1"/>
        <v>0</v>
      </c>
      <c r="Q134" s="146">
        <v>0</v>
      </c>
      <c r="R134" s="146">
        <f t="shared" si="2"/>
        <v>0</v>
      </c>
      <c r="S134" s="146">
        <v>0</v>
      </c>
      <c r="T134" s="147">
        <f t="shared" si="3"/>
        <v>0</v>
      </c>
      <c r="AR134" s="148" t="s">
        <v>271</v>
      </c>
      <c r="AT134" s="148" t="s">
        <v>266</v>
      </c>
      <c r="AU134" s="148" t="s">
        <v>83</v>
      </c>
      <c r="AY134" s="17" t="s">
        <v>264</v>
      </c>
      <c r="BE134" s="149">
        <f t="shared" si="4"/>
        <v>0</v>
      </c>
      <c r="BF134" s="149">
        <f t="shared" si="5"/>
        <v>0</v>
      </c>
      <c r="BG134" s="149">
        <f t="shared" si="6"/>
        <v>0</v>
      </c>
      <c r="BH134" s="149">
        <f t="shared" si="7"/>
        <v>0</v>
      </c>
      <c r="BI134" s="149">
        <f t="shared" si="8"/>
        <v>0</v>
      </c>
      <c r="BJ134" s="17" t="s">
        <v>89</v>
      </c>
      <c r="BK134" s="149">
        <f t="shared" si="9"/>
        <v>0</v>
      </c>
      <c r="BL134" s="17" t="s">
        <v>271</v>
      </c>
      <c r="BM134" s="148" t="s">
        <v>328</v>
      </c>
    </row>
    <row r="135" spans="2:65" s="1" customFormat="1" ht="16.5" customHeight="1">
      <c r="B135" s="136"/>
      <c r="C135" s="137" t="s">
        <v>303</v>
      </c>
      <c r="D135" s="137" t="s">
        <v>266</v>
      </c>
      <c r="E135" s="138" t="s">
        <v>323</v>
      </c>
      <c r="F135" s="139" t="s">
        <v>2981</v>
      </c>
      <c r="G135" s="140" t="s">
        <v>1468</v>
      </c>
      <c r="H135" s="141">
        <v>2</v>
      </c>
      <c r="I135" s="142"/>
      <c r="J135" s="143">
        <f t="shared" si="0"/>
        <v>0</v>
      </c>
      <c r="K135" s="139" t="s">
        <v>1</v>
      </c>
      <c r="L135" s="32"/>
      <c r="M135" s="144" t="s">
        <v>1</v>
      </c>
      <c r="N135" s="145" t="s">
        <v>42</v>
      </c>
      <c r="P135" s="146">
        <f t="shared" si="1"/>
        <v>0</v>
      </c>
      <c r="Q135" s="146">
        <v>0</v>
      </c>
      <c r="R135" s="146">
        <f t="shared" si="2"/>
        <v>0</v>
      </c>
      <c r="S135" s="146">
        <v>0</v>
      </c>
      <c r="T135" s="147">
        <f t="shared" si="3"/>
        <v>0</v>
      </c>
      <c r="AR135" s="148" t="s">
        <v>271</v>
      </c>
      <c r="AT135" s="148" t="s">
        <v>266</v>
      </c>
      <c r="AU135" s="148" t="s">
        <v>83</v>
      </c>
      <c r="AY135" s="17" t="s">
        <v>264</v>
      </c>
      <c r="BE135" s="149">
        <f t="shared" si="4"/>
        <v>0</v>
      </c>
      <c r="BF135" s="149">
        <f t="shared" si="5"/>
        <v>0</v>
      </c>
      <c r="BG135" s="149">
        <f t="shared" si="6"/>
        <v>0</v>
      </c>
      <c r="BH135" s="149">
        <f t="shared" si="7"/>
        <v>0</v>
      </c>
      <c r="BI135" s="149">
        <f t="shared" si="8"/>
        <v>0</v>
      </c>
      <c r="BJ135" s="17" t="s">
        <v>89</v>
      </c>
      <c r="BK135" s="149">
        <f t="shared" si="9"/>
        <v>0</v>
      </c>
      <c r="BL135" s="17" t="s">
        <v>271</v>
      </c>
      <c r="BM135" s="148" t="s">
        <v>8</v>
      </c>
    </row>
    <row r="136" spans="2:65" s="1" customFormat="1" ht="16.5" customHeight="1">
      <c r="B136" s="136"/>
      <c r="C136" s="137" t="s">
        <v>309</v>
      </c>
      <c r="D136" s="137" t="s">
        <v>266</v>
      </c>
      <c r="E136" s="138" t="s">
        <v>328</v>
      </c>
      <c r="F136" s="139" t="s">
        <v>2982</v>
      </c>
      <c r="G136" s="140" t="s">
        <v>1468</v>
      </c>
      <c r="H136" s="141">
        <v>3</v>
      </c>
      <c r="I136" s="142"/>
      <c r="J136" s="143">
        <f t="shared" si="0"/>
        <v>0</v>
      </c>
      <c r="K136" s="139" t="s">
        <v>1</v>
      </c>
      <c r="L136" s="32"/>
      <c r="M136" s="144" t="s">
        <v>1</v>
      </c>
      <c r="N136" s="145" t="s">
        <v>42</v>
      </c>
      <c r="P136" s="146">
        <f t="shared" si="1"/>
        <v>0</v>
      </c>
      <c r="Q136" s="146">
        <v>0</v>
      </c>
      <c r="R136" s="146">
        <f t="shared" si="2"/>
        <v>0</v>
      </c>
      <c r="S136" s="146">
        <v>0</v>
      </c>
      <c r="T136" s="147">
        <f t="shared" si="3"/>
        <v>0</v>
      </c>
      <c r="AR136" s="148" t="s">
        <v>271</v>
      </c>
      <c r="AT136" s="148" t="s">
        <v>266</v>
      </c>
      <c r="AU136" s="148" t="s">
        <v>83</v>
      </c>
      <c r="AY136" s="17" t="s">
        <v>264</v>
      </c>
      <c r="BE136" s="149">
        <f t="shared" si="4"/>
        <v>0</v>
      </c>
      <c r="BF136" s="149">
        <f t="shared" si="5"/>
        <v>0</v>
      </c>
      <c r="BG136" s="149">
        <f t="shared" si="6"/>
        <v>0</v>
      </c>
      <c r="BH136" s="149">
        <f t="shared" si="7"/>
        <v>0</v>
      </c>
      <c r="BI136" s="149">
        <f t="shared" si="8"/>
        <v>0</v>
      </c>
      <c r="BJ136" s="17" t="s">
        <v>89</v>
      </c>
      <c r="BK136" s="149">
        <f t="shared" si="9"/>
        <v>0</v>
      </c>
      <c r="BL136" s="17" t="s">
        <v>271</v>
      </c>
      <c r="BM136" s="148" t="s">
        <v>354</v>
      </c>
    </row>
    <row r="137" spans="2:65" s="1" customFormat="1" ht="16.5" customHeight="1">
      <c r="B137" s="136"/>
      <c r="C137" s="137" t="s">
        <v>314</v>
      </c>
      <c r="D137" s="137" t="s">
        <v>266</v>
      </c>
      <c r="E137" s="138" t="s">
        <v>334</v>
      </c>
      <c r="F137" s="139" t="s">
        <v>2983</v>
      </c>
      <c r="G137" s="140" t="s">
        <v>1468</v>
      </c>
      <c r="H137" s="141">
        <v>1</v>
      </c>
      <c r="I137" s="142"/>
      <c r="J137" s="143">
        <f t="shared" si="0"/>
        <v>0</v>
      </c>
      <c r="K137" s="139" t="s">
        <v>1</v>
      </c>
      <c r="L137" s="32"/>
      <c r="M137" s="144" t="s">
        <v>1</v>
      </c>
      <c r="N137" s="145" t="s">
        <v>42</v>
      </c>
      <c r="P137" s="146">
        <f t="shared" si="1"/>
        <v>0</v>
      </c>
      <c r="Q137" s="146">
        <v>0</v>
      </c>
      <c r="R137" s="146">
        <f t="shared" si="2"/>
        <v>0</v>
      </c>
      <c r="S137" s="146">
        <v>0</v>
      </c>
      <c r="T137" s="147">
        <f t="shared" si="3"/>
        <v>0</v>
      </c>
      <c r="AR137" s="148" t="s">
        <v>271</v>
      </c>
      <c r="AT137" s="148" t="s">
        <v>266</v>
      </c>
      <c r="AU137" s="148" t="s">
        <v>83</v>
      </c>
      <c r="AY137" s="17" t="s">
        <v>264</v>
      </c>
      <c r="BE137" s="149">
        <f t="shared" si="4"/>
        <v>0</v>
      </c>
      <c r="BF137" s="149">
        <f t="shared" si="5"/>
        <v>0</v>
      </c>
      <c r="BG137" s="149">
        <f t="shared" si="6"/>
        <v>0</v>
      </c>
      <c r="BH137" s="149">
        <f t="shared" si="7"/>
        <v>0</v>
      </c>
      <c r="BI137" s="149">
        <f t="shared" si="8"/>
        <v>0</v>
      </c>
      <c r="BJ137" s="17" t="s">
        <v>89</v>
      </c>
      <c r="BK137" s="149">
        <f t="shared" si="9"/>
        <v>0</v>
      </c>
      <c r="BL137" s="17" t="s">
        <v>271</v>
      </c>
      <c r="BM137" s="148" t="s">
        <v>366</v>
      </c>
    </row>
    <row r="138" spans="2:65" s="1" customFormat="1" ht="16.5" customHeight="1">
      <c r="B138" s="136"/>
      <c r="C138" s="137" t="s">
        <v>323</v>
      </c>
      <c r="D138" s="137" t="s">
        <v>266</v>
      </c>
      <c r="E138" s="138" t="s">
        <v>8</v>
      </c>
      <c r="F138" s="139" t="s">
        <v>2984</v>
      </c>
      <c r="G138" s="140" t="s">
        <v>1468</v>
      </c>
      <c r="H138" s="141">
        <v>1</v>
      </c>
      <c r="I138" s="142"/>
      <c r="J138" s="143">
        <f t="shared" si="0"/>
        <v>0</v>
      </c>
      <c r="K138" s="139" t="s">
        <v>1</v>
      </c>
      <c r="L138" s="32"/>
      <c r="M138" s="144" t="s">
        <v>1</v>
      </c>
      <c r="N138" s="145" t="s">
        <v>42</v>
      </c>
      <c r="P138" s="146">
        <f t="shared" si="1"/>
        <v>0</v>
      </c>
      <c r="Q138" s="146">
        <v>0</v>
      </c>
      <c r="R138" s="146">
        <f t="shared" si="2"/>
        <v>0</v>
      </c>
      <c r="S138" s="146">
        <v>0</v>
      </c>
      <c r="T138" s="147">
        <f t="shared" si="3"/>
        <v>0</v>
      </c>
      <c r="AR138" s="148" t="s">
        <v>271</v>
      </c>
      <c r="AT138" s="148" t="s">
        <v>266</v>
      </c>
      <c r="AU138" s="148" t="s">
        <v>83</v>
      </c>
      <c r="AY138" s="17" t="s">
        <v>264</v>
      </c>
      <c r="BE138" s="149">
        <f t="shared" si="4"/>
        <v>0</v>
      </c>
      <c r="BF138" s="149">
        <f t="shared" si="5"/>
        <v>0</v>
      </c>
      <c r="BG138" s="149">
        <f t="shared" si="6"/>
        <v>0</v>
      </c>
      <c r="BH138" s="149">
        <f t="shared" si="7"/>
        <v>0</v>
      </c>
      <c r="BI138" s="149">
        <f t="shared" si="8"/>
        <v>0</v>
      </c>
      <c r="BJ138" s="17" t="s">
        <v>89</v>
      </c>
      <c r="BK138" s="149">
        <f t="shared" si="9"/>
        <v>0</v>
      </c>
      <c r="BL138" s="17" t="s">
        <v>271</v>
      </c>
      <c r="BM138" s="148" t="s">
        <v>377</v>
      </c>
    </row>
    <row r="139" spans="2:65" s="1" customFormat="1" ht="16.5" customHeight="1">
      <c r="B139" s="136"/>
      <c r="C139" s="137" t="s">
        <v>328</v>
      </c>
      <c r="D139" s="137" t="s">
        <v>266</v>
      </c>
      <c r="E139" s="138" t="s">
        <v>348</v>
      </c>
      <c r="F139" s="139" t="s">
        <v>2985</v>
      </c>
      <c r="G139" s="140" t="s">
        <v>428</v>
      </c>
      <c r="H139" s="141">
        <v>30</v>
      </c>
      <c r="I139" s="142"/>
      <c r="J139" s="143">
        <f t="shared" si="0"/>
        <v>0</v>
      </c>
      <c r="K139" s="139" t="s">
        <v>1</v>
      </c>
      <c r="L139" s="32"/>
      <c r="M139" s="144" t="s">
        <v>1</v>
      </c>
      <c r="N139" s="145" t="s">
        <v>42</v>
      </c>
      <c r="P139" s="146">
        <f t="shared" si="1"/>
        <v>0</v>
      </c>
      <c r="Q139" s="146">
        <v>0</v>
      </c>
      <c r="R139" s="146">
        <f t="shared" si="2"/>
        <v>0</v>
      </c>
      <c r="S139" s="146">
        <v>0</v>
      </c>
      <c r="T139" s="147">
        <f t="shared" si="3"/>
        <v>0</v>
      </c>
      <c r="AR139" s="148" t="s">
        <v>271</v>
      </c>
      <c r="AT139" s="148" t="s">
        <v>266</v>
      </c>
      <c r="AU139" s="148" t="s">
        <v>83</v>
      </c>
      <c r="AY139" s="17" t="s">
        <v>264</v>
      </c>
      <c r="BE139" s="149">
        <f t="shared" si="4"/>
        <v>0</v>
      </c>
      <c r="BF139" s="149">
        <f t="shared" si="5"/>
        <v>0</v>
      </c>
      <c r="BG139" s="149">
        <f t="shared" si="6"/>
        <v>0</v>
      </c>
      <c r="BH139" s="149">
        <f t="shared" si="7"/>
        <v>0</v>
      </c>
      <c r="BI139" s="149">
        <f t="shared" si="8"/>
        <v>0</v>
      </c>
      <c r="BJ139" s="17" t="s">
        <v>89</v>
      </c>
      <c r="BK139" s="149">
        <f t="shared" si="9"/>
        <v>0</v>
      </c>
      <c r="BL139" s="17" t="s">
        <v>271</v>
      </c>
      <c r="BM139" s="148" t="s">
        <v>396</v>
      </c>
    </row>
    <row r="140" spans="2:65" s="1" customFormat="1" ht="16.5" customHeight="1">
      <c r="B140" s="136"/>
      <c r="C140" s="137" t="s">
        <v>334</v>
      </c>
      <c r="D140" s="137" t="s">
        <v>266</v>
      </c>
      <c r="E140" s="138" t="s">
        <v>354</v>
      </c>
      <c r="F140" s="139" t="s">
        <v>2986</v>
      </c>
      <c r="G140" s="140" t="s">
        <v>428</v>
      </c>
      <c r="H140" s="141">
        <v>120</v>
      </c>
      <c r="I140" s="142"/>
      <c r="J140" s="143">
        <f t="shared" si="0"/>
        <v>0</v>
      </c>
      <c r="K140" s="139" t="s">
        <v>1</v>
      </c>
      <c r="L140" s="32"/>
      <c r="M140" s="144" t="s">
        <v>1</v>
      </c>
      <c r="N140" s="145" t="s">
        <v>42</v>
      </c>
      <c r="P140" s="146">
        <f t="shared" si="1"/>
        <v>0</v>
      </c>
      <c r="Q140" s="146">
        <v>0</v>
      </c>
      <c r="R140" s="146">
        <f t="shared" si="2"/>
        <v>0</v>
      </c>
      <c r="S140" s="146">
        <v>0</v>
      </c>
      <c r="T140" s="147">
        <f t="shared" si="3"/>
        <v>0</v>
      </c>
      <c r="AR140" s="148" t="s">
        <v>271</v>
      </c>
      <c r="AT140" s="148" t="s">
        <v>266</v>
      </c>
      <c r="AU140" s="148" t="s">
        <v>83</v>
      </c>
      <c r="AY140" s="17" t="s">
        <v>264</v>
      </c>
      <c r="BE140" s="149">
        <f t="shared" si="4"/>
        <v>0</v>
      </c>
      <c r="BF140" s="149">
        <f t="shared" si="5"/>
        <v>0</v>
      </c>
      <c r="BG140" s="149">
        <f t="shared" si="6"/>
        <v>0</v>
      </c>
      <c r="BH140" s="149">
        <f t="shared" si="7"/>
        <v>0</v>
      </c>
      <c r="BI140" s="149">
        <f t="shared" si="8"/>
        <v>0</v>
      </c>
      <c r="BJ140" s="17" t="s">
        <v>89</v>
      </c>
      <c r="BK140" s="149">
        <f t="shared" si="9"/>
        <v>0</v>
      </c>
      <c r="BL140" s="17" t="s">
        <v>271</v>
      </c>
      <c r="BM140" s="148" t="s">
        <v>407</v>
      </c>
    </row>
    <row r="141" spans="2:65" s="1" customFormat="1" ht="16.5" customHeight="1">
      <c r="B141" s="136"/>
      <c r="C141" s="137" t="s">
        <v>8</v>
      </c>
      <c r="D141" s="137" t="s">
        <v>266</v>
      </c>
      <c r="E141" s="138" t="s">
        <v>361</v>
      </c>
      <c r="F141" s="139" t="s">
        <v>2987</v>
      </c>
      <c r="G141" s="140" t="s">
        <v>1468</v>
      </c>
      <c r="H141" s="141">
        <v>8</v>
      </c>
      <c r="I141" s="142"/>
      <c r="J141" s="143">
        <f t="shared" si="0"/>
        <v>0</v>
      </c>
      <c r="K141" s="139" t="s">
        <v>1</v>
      </c>
      <c r="L141" s="32"/>
      <c r="M141" s="144" t="s">
        <v>1</v>
      </c>
      <c r="N141" s="145" t="s">
        <v>42</v>
      </c>
      <c r="P141" s="146">
        <f t="shared" si="1"/>
        <v>0</v>
      </c>
      <c r="Q141" s="146">
        <v>0</v>
      </c>
      <c r="R141" s="146">
        <f t="shared" si="2"/>
        <v>0</v>
      </c>
      <c r="S141" s="146">
        <v>0</v>
      </c>
      <c r="T141" s="147">
        <f t="shared" si="3"/>
        <v>0</v>
      </c>
      <c r="AR141" s="148" t="s">
        <v>271</v>
      </c>
      <c r="AT141" s="148" t="s">
        <v>266</v>
      </c>
      <c r="AU141" s="148" t="s">
        <v>83</v>
      </c>
      <c r="AY141" s="17" t="s">
        <v>264</v>
      </c>
      <c r="BE141" s="149">
        <f t="shared" si="4"/>
        <v>0</v>
      </c>
      <c r="BF141" s="149">
        <f t="shared" si="5"/>
        <v>0</v>
      </c>
      <c r="BG141" s="149">
        <f t="shared" si="6"/>
        <v>0</v>
      </c>
      <c r="BH141" s="149">
        <f t="shared" si="7"/>
        <v>0</v>
      </c>
      <c r="BI141" s="149">
        <f t="shared" si="8"/>
        <v>0</v>
      </c>
      <c r="BJ141" s="17" t="s">
        <v>89</v>
      </c>
      <c r="BK141" s="149">
        <f t="shared" si="9"/>
        <v>0</v>
      </c>
      <c r="BL141" s="17" t="s">
        <v>271</v>
      </c>
      <c r="BM141" s="148" t="s">
        <v>425</v>
      </c>
    </row>
    <row r="142" spans="2:65" s="1" customFormat="1" ht="16.5" customHeight="1">
      <c r="B142" s="136"/>
      <c r="C142" s="137" t="s">
        <v>348</v>
      </c>
      <c r="D142" s="137" t="s">
        <v>266</v>
      </c>
      <c r="E142" s="138" t="s">
        <v>366</v>
      </c>
      <c r="F142" s="139" t="s">
        <v>2988</v>
      </c>
      <c r="G142" s="140" t="s">
        <v>2989</v>
      </c>
      <c r="H142" s="141">
        <v>1</v>
      </c>
      <c r="I142" s="142"/>
      <c r="J142" s="143">
        <f t="shared" si="0"/>
        <v>0</v>
      </c>
      <c r="K142" s="139" t="s">
        <v>1</v>
      </c>
      <c r="L142" s="32"/>
      <c r="M142" s="144" t="s">
        <v>1</v>
      </c>
      <c r="N142" s="145" t="s">
        <v>42</v>
      </c>
      <c r="P142" s="146">
        <f t="shared" si="1"/>
        <v>0</v>
      </c>
      <c r="Q142" s="146">
        <v>0</v>
      </c>
      <c r="R142" s="146">
        <f t="shared" si="2"/>
        <v>0</v>
      </c>
      <c r="S142" s="146">
        <v>0</v>
      </c>
      <c r="T142" s="147">
        <f t="shared" si="3"/>
        <v>0</v>
      </c>
      <c r="AR142" s="148" t="s">
        <v>271</v>
      </c>
      <c r="AT142" s="148" t="s">
        <v>266</v>
      </c>
      <c r="AU142" s="148" t="s">
        <v>83</v>
      </c>
      <c r="AY142" s="17" t="s">
        <v>264</v>
      </c>
      <c r="BE142" s="149">
        <f t="shared" si="4"/>
        <v>0</v>
      </c>
      <c r="BF142" s="149">
        <f t="shared" si="5"/>
        <v>0</v>
      </c>
      <c r="BG142" s="149">
        <f t="shared" si="6"/>
        <v>0</v>
      </c>
      <c r="BH142" s="149">
        <f t="shared" si="7"/>
        <v>0</v>
      </c>
      <c r="BI142" s="149">
        <f t="shared" si="8"/>
        <v>0</v>
      </c>
      <c r="BJ142" s="17" t="s">
        <v>89</v>
      </c>
      <c r="BK142" s="149">
        <f t="shared" si="9"/>
        <v>0</v>
      </c>
      <c r="BL142" s="17" t="s">
        <v>271</v>
      </c>
      <c r="BM142" s="148" t="s">
        <v>437</v>
      </c>
    </row>
    <row r="143" spans="2:65" s="1" customFormat="1" ht="16.5" customHeight="1">
      <c r="B143" s="136"/>
      <c r="C143" s="137" t="s">
        <v>354</v>
      </c>
      <c r="D143" s="137" t="s">
        <v>266</v>
      </c>
      <c r="E143" s="138" t="s">
        <v>371</v>
      </c>
      <c r="F143" s="139" t="s">
        <v>2990</v>
      </c>
      <c r="G143" s="140" t="s">
        <v>2989</v>
      </c>
      <c r="H143" s="141">
        <v>1</v>
      </c>
      <c r="I143" s="142"/>
      <c r="J143" s="143">
        <f t="shared" si="0"/>
        <v>0</v>
      </c>
      <c r="K143" s="139" t="s">
        <v>1</v>
      </c>
      <c r="L143" s="32"/>
      <c r="M143" s="144" t="s">
        <v>1</v>
      </c>
      <c r="N143" s="145" t="s">
        <v>42</v>
      </c>
      <c r="P143" s="146">
        <f t="shared" si="1"/>
        <v>0</v>
      </c>
      <c r="Q143" s="146">
        <v>0</v>
      </c>
      <c r="R143" s="146">
        <f t="shared" si="2"/>
        <v>0</v>
      </c>
      <c r="S143" s="146">
        <v>0</v>
      </c>
      <c r="T143" s="147">
        <f t="shared" si="3"/>
        <v>0</v>
      </c>
      <c r="AR143" s="148" t="s">
        <v>271</v>
      </c>
      <c r="AT143" s="148" t="s">
        <v>266</v>
      </c>
      <c r="AU143" s="148" t="s">
        <v>83</v>
      </c>
      <c r="AY143" s="17" t="s">
        <v>264</v>
      </c>
      <c r="BE143" s="149">
        <f t="shared" si="4"/>
        <v>0</v>
      </c>
      <c r="BF143" s="149">
        <f t="shared" si="5"/>
        <v>0</v>
      </c>
      <c r="BG143" s="149">
        <f t="shared" si="6"/>
        <v>0</v>
      </c>
      <c r="BH143" s="149">
        <f t="shared" si="7"/>
        <v>0</v>
      </c>
      <c r="BI143" s="149">
        <f t="shared" si="8"/>
        <v>0</v>
      </c>
      <c r="BJ143" s="17" t="s">
        <v>89</v>
      </c>
      <c r="BK143" s="149">
        <f t="shared" si="9"/>
        <v>0</v>
      </c>
      <c r="BL143" s="17" t="s">
        <v>271</v>
      </c>
      <c r="BM143" s="148" t="s">
        <v>447</v>
      </c>
    </row>
    <row r="144" spans="2:65" s="1" customFormat="1" ht="16.5" customHeight="1">
      <c r="B144" s="136"/>
      <c r="C144" s="137" t="s">
        <v>361</v>
      </c>
      <c r="D144" s="137" t="s">
        <v>266</v>
      </c>
      <c r="E144" s="138" t="s">
        <v>377</v>
      </c>
      <c r="F144" s="139" t="s">
        <v>2991</v>
      </c>
      <c r="G144" s="140" t="s">
        <v>434</v>
      </c>
      <c r="H144" s="141">
        <v>2</v>
      </c>
      <c r="I144" s="142"/>
      <c r="J144" s="143">
        <f t="shared" si="0"/>
        <v>0</v>
      </c>
      <c r="K144" s="139" t="s">
        <v>1</v>
      </c>
      <c r="L144" s="32"/>
      <c r="M144" s="144" t="s">
        <v>1</v>
      </c>
      <c r="N144" s="145" t="s">
        <v>42</v>
      </c>
      <c r="P144" s="146">
        <f t="shared" si="1"/>
        <v>0</v>
      </c>
      <c r="Q144" s="146">
        <v>0</v>
      </c>
      <c r="R144" s="146">
        <f t="shared" si="2"/>
        <v>0</v>
      </c>
      <c r="S144" s="146">
        <v>0</v>
      </c>
      <c r="T144" s="147">
        <f t="shared" si="3"/>
        <v>0</v>
      </c>
      <c r="AR144" s="148" t="s">
        <v>271</v>
      </c>
      <c r="AT144" s="148" t="s">
        <v>266</v>
      </c>
      <c r="AU144" s="148" t="s">
        <v>83</v>
      </c>
      <c r="AY144" s="17" t="s">
        <v>264</v>
      </c>
      <c r="BE144" s="149">
        <f t="shared" si="4"/>
        <v>0</v>
      </c>
      <c r="BF144" s="149">
        <f t="shared" si="5"/>
        <v>0</v>
      </c>
      <c r="BG144" s="149">
        <f t="shared" si="6"/>
        <v>0</v>
      </c>
      <c r="BH144" s="149">
        <f t="shared" si="7"/>
        <v>0</v>
      </c>
      <c r="BI144" s="149">
        <f t="shared" si="8"/>
        <v>0</v>
      </c>
      <c r="BJ144" s="17" t="s">
        <v>89</v>
      </c>
      <c r="BK144" s="149">
        <f t="shared" si="9"/>
        <v>0</v>
      </c>
      <c r="BL144" s="17" t="s">
        <v>271</v>
      </c>
      <c r="BM144" s="148" t="s">
        <v>457</v>
      </c>
    </row>
    <row r="145" spans="2:65" s="1" customFormat="1" ht="16.5" customHeight="1">
      <c r="B145" s="136"/>
      <c r="C145" s="137" t="s">
        <v>366</v>
      </c>
      <c r="D145" s="137" t="s">
        <v>266</v>
      </c>
      <c r="E145" s="138" t="s">
        <v>387</v>
      </c>
      <c r="F145" s="139" t="s">
        <v>2992</v>
      </c>
      <c r="G145" s="140" t="s">
        <v>434</v>
      </c>
      <c r="H145" s="141">
        <v>2</v>
      </c>
      <c r="I145" s="142"/>
      <c r="J145" s="143">
        <f t="shared" si="0"/>
        <v>0</v>
      </c>
      <c r="K145" s="139" t="s">
        <v>1</v>
      </c>
      <c r="L145" s="32"/>
      <c r="M145" s="144" t="s">
        <v>1</v>
      </c>
      <c r="N145" s="145" t="s">
        <v>42</v>
      </c>
      <c r="P145" s="146">
        <f t="shared" si="1"/>
        <v>0</v>
      </c>
      <c r="Q145" s="146">
        <v>0</v>
      </c>
      <c r="R145" s="146">
        <f t="shared" si="2"/>
        <v>0</v>
      </c>
      <c r="S145" s="146">
        <v>0</v>
      </c>
      <c r="T145" s="147">
        <f t="shared" si="3"/>
        <v>0</v>
      </c>
      <c r="AR145" s="148" t="s">
        <v>271</v>
      </c>
      <c r="AT145" s="148" t="s">
        <v>266</v>
      </c>
      <c r="AU145" s="148" t="s">
        <v>83</v>
      </c>
      <c r="AY145" s="17" t="s">
        <v>264</v>
      </c>
      <c r="BE145" s="149">
        <f t="shared" si="4"/>
        <v>0</v>
      </c>
      <c r="BF145" s="149">
        <f t="shared" si="5"/>
        <v>0</v>
      </c>
      <c r="BG145" s="149">
        <f t="shared" si="6"/>
        <v>0</v>
      </c>
      <c r="BH145" s="149">
        <f t="shared" si="7"/>
        <v>0</v>
      </c>
      <c r="BI145" s="149">
        <f t="shared" si="8"/>
        <v>0</v>
      </c>
      <c r="BJ145" s="17" t="s">
        <v>89</v>
      </c>
      <c r="BK145" s="149">
        <f t="shared" si="9"/>
        <v>0</v>
      </c>
      <c r="BL145" s="17" t="s">
        <v>271</v>
      </c>
      <c r="BM145" s="148" t="s">
        <v>468</v>
      </c>
    </row>
    <row r="146" spans="2:65" s="1" customFormat="1" ht="16.5" customHeight="1">
      <c r="B146" s="136"/>
      <c r="C146" s="137" t="s">
        <v>371</v>
      </c>
      <c r="D146" s="137" t="s">
        <v>266</v>
      </c>
      <c r="E146" s="138" t="s">
        <v>396</v>
      </c>
      <c r="F146" s="139" t="s">
        <v>2993</v>
      </c>
      <c r="G146" s="140" t="s">
        <v>434</v>
      </c>
      <c r="H146" s="141">
        <v>12</v>
      </c>
      <c r="I146" s="142"/>
      <c r="J146" s="143">
        <f t="shared" si="0"/>
        <v>0</v>
      </c>
      <c r="K146" s="139" t="s">
        <v>1</v>
      </c>
      <c r="L146" s="32"/>
      <c r="M146" s="144" t="s">
        <v>1</v>
      </c>
      <c r="N146" s="145" t="s">
        <v>42</v>
      </c>
      <c r="P146" s="146">
        <f t="shared" si="1"/>
        <v>0</v>
      </c>
      <c r="Q146" s="146">
        <v>0</v>
      </c>
      <c r="R146" s="146">
        <f t="shared" si="2"/>
        <v>0</v>
      </c>
      <c r="S146" s="146">
        <v>0</v>
      </c>
      <c r="T146" s="147">
        <f t="shared" si="3"/>
        <v>0</v>
      </c>
      <c r="AR146" s="148" t="s">
        <v>271</v>
      </c>
      <c r="AT146" s="148" t="s">
        <v>266</v>
      </c>
      <c r="AU146" s="148" t="s">
        <v>83</v>
      </c>
      <c r="AY146" s="17" t="s">
        <v>264</v>
      </c>
      <c r="BE146" s="149">
        <f t="shared" si="4"/>
        <v>0</v>
      </c>
      <c r="BF146" s="149">
        <f t="shared" si="5"/>
        <v>0</v>
      </c>
      <c r="BG146" s="149">
        <f t="shared" si="6"/>
        <v>0</v>
      </c>
      <c r="BH146" s="149">
        <f t="shared" si="7"/>
        <v>0</v>
      </c>
      <c r="BI146" s="149">
        <f t="shared" si="8"/>
        <v>0</v>
      </c>
      <c r="BJ146" s="17" t="s">
        <v>89</v>
      </c>
      <c r="BK146" s="149">
        <f t="shared" si="9"/>
        <v>0</v>
      </c>
      <c r="BL146" s="17" t="s">
        <v>271</v>
      </c>
      <c r="BM146" s="148" t="s">
        <v>483</v>
      </c>
    </row>
    <row r="147" spans="2:65" s="1" customFormat="1" ht="16.5" customHeight="1">
      <c r="B147" s="136"/>
      <c r="C147" s="137" t="s">
        <v>377</v>
      </c>
      <c r="D147" s="137" t="s">
        <v>266</v>
      </c>
      <c r="E147" s="138" t="s">
        <v>7</v>
      </c>
      <c r="F147" s="139" t="s">
        <v>2994</v>
      </c>
      <c r="G147" s="140" t="s">
        <v>2989</v>
      </c>
      <c r="H147" s="141">
        <v>1</v>
      </c>
      <c r="I147" s="142"/>
      <c r="J147" s="143">
        <f t="shared" si="0"/>
        <v>0</v>
      </c>
      <c r="K147" s="139" t="s">
        <v>1</v>
      </c>
      <c r="L147" s="32"/>
      <c r="M147" s="144" t="s">
        <v>1</v>
      </c>
      <c r="N147" s="145" t="s">
        <v>42</v>
      </c>
      <c r="P147" s="146">
        <f t="shared" si="1"/>
        <v>0</v>
      </c>
      <c r="Q147" s="146">
        <v>0</v>
      </c>
      <c r="R147" s="146">
        <f t="shared" si="2"/>
        <v>0</v>
      </c>
      <c r="S147" s="146">
        <v>0</v>
      </c>
      <c r="T147" s="147">
        <f t="shared" si="3"/>
        <v>0</v>
      </c>
      <c r="AR147" s="148" t="s">
        <v>271</v>
      </c>
      <c r="AT147" s="148" t="s">
        <v>266</v>
      </c>
      <c r="AU147" s="148" t="s">
        <v>83</v>
      </c>
      <c r="AY147" s="17" t="s">
        <v>264</v>
      </c>
      <c r="BE147" s="149">
        <f t="shared" si="4"/>
        <v>0</v>
      </c>
      <c r="BF147" s="149">
        <f t="shared" si="5"/>
        <v>0</v>
      </c>
      <c r="BG147" s="149">
        <f t="shared" si="6"/>
        <v>0</v>
      </c>
      <c r="BH147" s="149">
        <f t="shared" si="7"/>
        <v>0</v>
      </c>
      <c r="BI147" s="149">
        <f t="shared" si="8"/>
        <v>0</v>
      </c>
      <c r="BJ147" s="17" t="s">
        <v>89</v>
      </c>
      <c r="BK147" s="149">
        <f t="shared" si="9"/>
        <v>0</v>
      </c>
      <c r="BL147" s="17" t="s">
        <v>271</v>
      </c>
      <c r="BM147" s="148" t="s">
        <v>496</v>
      </c>
    </row>
    <row r="148" spans="2:65" s="1" customFormat="1" ht="16.5" customHeight="1">
      <c r="B148" s="136"/>
      <c r="C148" s="137" t="s">
        <v>387</v>
      </c>
      <c r="D148" s="137" t="s">
        <v>266</v>
      </c>
      <c r="E148" s="138" t="s">
        <v>407</v>
      </c>
      <c r="F148" s="139" t="s">
        <v>2995</v>
      </c>
      <c r="G148" s="140" t="s">
        <v>2989</v>
      </c>
      <c r="H148" s="141">
        <v>1</v>
      </c>
      <c r="I148" s="142"/>
      <c r="J148" s="143">
        <f t="shared" si="0"/>
        <v>0</v>
      </c>
      <c r="K148" s="139" t="s">
        <v>1</v>
      </c>
      <c r="L148" s="32"/>
      <c r="M148" s="144" t="s">
        <v>1</v>
      </c>
      <c r="N148" s="145" t="s">
        <v>42</v>
      </c>
      <c r="P148" s="146">
        <f t="shared" si="1"/>
        <v>0</v>
      </c>
      <c r="Q148" s="146">
        <v>0</v>
      </c>
      <c r="R148" s="146">
        <f t="shared" si="2"/>
        <v>0</v>
      </c>
      <c r="S148" s="146">
        <v>0</v>
      </c>
      <c r="T148" s="147">
        <f t="shared" si="3"/>
        <v>0</v>
      </c>
      <c r="AR148" s="148" t="s">
        <v>271</v>
      </c>
      <c r="AT148" s="148" t="s">
        <v>266</v>
      </c>
      <c r="AU148" s="148" t="s">
        <v>83</v>
      </c>
      <c r="AY148" s="17" t="s">
        <v>264</v>
      </c>
      <c r="BE148" s="149">
        <f t="shared" si="4"/>
        <v>0</v>
      </c>
      <c r="BF148" s="149">
        <f t="shared" si="5"/>
        <v>0</v>
      </c>
      <c r="BG148" s="149">
        <f t="shared" si="6"/>
        <v>0</v>
      </c>
      <c r="BH148" s="149">
        <f t="shared" si="7"/>
        <v>0</v>
      </c>
      <c r="BI148" s="149">
        <f t="shared" si="8"/>
        <v>0</v>
      </c>
      <c r="BJ148" s="17" t="s">
        <v>89</v>
      </c>
      <c r="BK148" s="149">
        <f t="shared" si="9"/>
        <v>0</v>
      </c>
      <c r="BL148" s="17" t="s">
        <v>271</v>
      </c>
      <c r="BM148" s="148" t="s">
        <v>509</v>
      </c>
    </row>
    <row r="149" spans="2:65" s="1" customFormat="1" ht="16.5" customHeight="1">
      <c r="B149" s="136"/>
      <c r="C149" s="137" t="s">
        <v>396</v>
      </c>
      <c r="D149" s="137" t="s">
        <v>266</v>
      </c>
      <c r="E149" s="138" t="s">
        <v>418</v>
      </c>
      <c r="F149" s="139" t="s">
        <v>2996</v>
      </c>
      <c r="G149" s="140" t="s">
        <v>2989</v>
      </c>
      <c r="H149" s="141">
        <v>1</v>
      </c>
      <c r="I149" s="142"/>
      <c r="J149" s="143">
        <f t="shared" si="0"/>
        <v>0</v>
      </c>
      <c r="K149" s="139" t="s">
        <v>1</v>
      </c>
      <c r="L149" s="32"/>
      <c r="M149" s="144" t="s">
        <v>1</v>
      </c>
      <c r="N149" s="145" t="s">
        <v>42</v>
      </c>
      <c r="P149" s="146">
        <f t="shared" si="1"/>
        <v>0</v>
      </c>
      <c r="Q149" s="146">
        <v>0</v>
      </c>
      <c r="R149" s="146">
        <f t="shared" si="2"/>
        <v>0</v>
      </c>
      <c r="S149" s="146">
        <v>0</v>
      </c>
      <c r="T149" s="147">
        <f t="shared" si="3"/>
        <v>0</v>
      </c>
      <c r="AR149" s="148" t="s">
        <v>271</v>
      </c>
      <c r="AT149" s="148" t="s">
        <v>266</v>
      </c>
      <c r="AU149" s="148" t="s">
        <v>83</v>
      </c>
      <c r="AY149" s="17" t="s">
        <v>264</v>
      </c>
      <c r="BE149" s="149">
        <f t="shared" si="4"/>
        <v>0</v>
      </c>
      <c r="BF149" s="149">
        <f t="shared" si="5"/>
        <v>0</v>
      </c>
      <c r="BG149" s="149">
        <f t="shared" si="6"/>
        <v>0</v>
      </c>
      <c r="BH149" s="149">
        <f t="shared" si="7"/>
        <v>0</v>
      </c>
      <c r="BI149" s="149">
        <f t="shared" si="8"/>
        <v>0</v>
      </c>
      <c r="BJ149" s="17" t="s">
        <v>89</v>
      </c>
      <c r="BK149" s="149">
        <f t="shared" si="9"/>
        <v>0</v>
      </c>
      <c r="BL149" s="17" t="s">
        <v>271</v>
      </c>
      <c r="BM149" s="148" t="s">
        <v>521</v>
      </c>
    </row>
    <row r="150" spans="2:65" s="1" customFormat="1" ht="16.5" customHeight="1">
      <c r="B150" s="136"/>
      <c r="C150" s="137" t="s">
        <v>7</v>
      </c>
      <c r="D150" s="137" t="s">
        <v>266</v>
      </c>
      <c r="E150" s="138" t="s">
        <v>425</v>
      </c>
      <c r="F150" s="139" t="s">
        <v>2997</v>
      </c>
      <c r="G150" s="140" t="s">
        <v>2989</v>
      </c>
      <c r="H150" s="141">
        <v>3</v>
      </c>
      <c r="I150" s="142"/>
      <c r="J150" s="143">
        <f t="shared" si="0"/>
        <v>0</v>
      </c>
      <c r="K150" s="139" t="s">
        <v>1</v>
      </c>
      <c r="L150" s="32"/>
      <c r="M150" s="144" t="s">
        <v>1</v>
      </c>
      <c r="N150" s="145" t="s">
        <v>42</v>
      </c>
      <c r="P150" s="146">
        <f t="shared" si="1"/>
        <v>0</v>
      </c>
      <c r="Q150" s="146">
        <v>0</v>
      </c>
      <c r="R150" s="146">
        <f t="shared" si="2"/>
        <v>0</v>
      </c>
      <c r="S150" s="146">
        <v>0</v>
      </c>
      <c r="T150" s="147">
        <f t="shared" si="3"/>
        <v>0</v>
      </c>
      <c r="AR150" s="148" t="s">
        <v>271</v>
      </c>
      <c r="AT150" s="148" t="s">
        <v>266</v>
      </c>
      <c r="AU150" s="148" t="s">
        <v>83</v>
      </c>
      <c r="AY150" s="17" t="s">
        <v>264</v>
      </c>
      <c r="BE150" s="149">
        <f t="shared" si="4"/>
        <v>0</v>
      </c>
      <c r="BF150" s="149">
        <f t="shared" si="5"/>
        <v>0</v>
      </c>
      <c r="BG150" s="149">
        <f t="shared" si="6"/>
        <v>0</v>
      </c>
      <c r="BH150" s="149">
        <f t="shared" si="7"/>
        <v>0</v>
      </c>
      <c r="BI150" s="149">
        <f t="shared" si="8"/>
        <v>0</v>
      </c>
      <c r="BJ150" s="17" t="s">
        <v>89</v>
      </c>
      <c r="BK150" s="149">
        <f t="shared" si="9"/>
        <v>0</v>
      </c>
      <c r="BL150" s="17" t="s">
        <v>271</v>
      </c>
      <c r="BM150" s="148" t="s">
        <v>533</v>
      </c>
    </row>
    <row r="151" spans="2:65" s="1" customFormat="1" ht="16.5" customHeight="1">
      <c r="B151" s="136"/>
      <c r="C151" s="137" t="s">
        <v>407</v>
      </c>
      <c r="D151" s="137" t="s">
        <v>266</v>
      </c>
      <c r="E151" s="138" t="s">
        <v>431</v>
      </c>
      <c r="F151" s="139" t="s">
        <v>2998</v>
      </c>
      <c r="G151" s="140" t="s">
        <v>2989</v>
      </c>
      <c r="H151" s="141">
        <v>1</v>
      </c>
      <c r="I151" s="142"/>
      <c r="J151" s="143">
        <f t="shared" si="0"/>
        <v>0</v>
      </c>
      <c r="K151" s="139" t="s">
        <v>1</v>
      </c>
      <c r="L151" s="32"/>
      <c r="M151" s="144" t="s">
        <v>1</v>
      </c>
      <c r="N151" s="145" t="s">
        <v>42</v>
      </c>
      <c r="P151" s="146">
        <f t="shared" si="1"/>
        <v>0</v>
      </c>
      <c r="Q151" s="146">
        <v>0</v>
      </c>
      <c r="R151" s="146">
        <f t="shared" si="2"/>
        <v>0</v>
      </c>
      <c r="S151" s="146">
        <v>0</v>
      </c>
      <c r="T151" s="147">
        <f t="shared" si="3"/>
        <v>0</v>
      </c>
      <c r="AR151" s="148" t="s">
        <v>271</v>
      </c>
      <c r="AT151" s="148" t="s">
        <v>266</v>
      </c>
      <c r="AU151" s="148" t="s">
        <v>83</v>
      </c>
      <c r="AY151" s="17" t="s">
        <v>264</v>
      </c>
      <c r="BE151" s="149">
        <f t="shared" si="4"/>
        <v>0</v>
      </c>
      <c r="BF151" s="149">
        <f t="shared" si="5"/>
        <v>0</v>
      </c>
      <c r="BG151" s="149">
        <f t="shared" si="6"/>
        <v>0</v>
      </c>
      <c r="BH151" s="149">
        <f t="shared" si="7"/>
        <v>0</v>
      </c>
      <c r="BI151" s="149">
        <f t="shared" si="8"/>
        <v>0</v>
      </c>
      <c r="BJ151" s="17" t="s">
        <v>89</v>
      </c>
      <c r="BK151" s="149">
        <f t="shared" si="9"/>
        <v>0</v>
      </c>
      <c r="BL151" s="17" t="s">
        <v>271</v>
      </c>
      <c r="BM151" s="148" t="s">
        <v>549</v>
      </c>
    </row>
    <row r="152" spans="2:65" s="1" customFormat="1" ht="16.5" customHeight="1">
      <c r="B152" s="136"/>
      <c r="C152" s="137" t="s">
        <v>418</v>
      </c>
      <c r="D152" s="137" t="s">
        <v>266</v>
      </c>
      <c r="E152" s="138" t="s">
        <v>437</v>
      </c>
      <c r="F152" s="139" t="s">
        <v>2999</v>
      </c>
      <c r="G152" s="140" t="s">
        <v>428</v>
      </c>
      <c r="H152" s="141">
        <v>100</v>
      </c>
      <c r="I152" s="142"/>
      <c r="J152" s="143">
        <f t="shared" si="0"/>
        <v>0</v>
      </c>
      <c r="K152" s="139" t="s">
        <v>1</v>
      </c>
      <c r="L152" s="32"/>
      <c r="M152" s="144" t="s">
        <v>1</v>
      </c>
      <c r="N152" s="145" t="s">
        <v>42</v>
      </c>
      <c r="P152" s="146">
        <f t="shared" si="1"/>
        <v>0</v>
      </c>
      <c r="Q152" s="146">
        <v>0</v>
      </c>
      <c r="R152" s="146">
        <f t="shared" si="2"/>
        <v>0</v>
      </c>
      <c r="S152" s="146">
        <v>0</v>
      </c>
      <c r="T152" s="147">
        <f t="shared" si="3"/>
        <v>0</v>
      </c>
      <c r="AR152" s="148" t="s">
        <v>271</v>
      </c>
      <c r="AT152" s="148" t="s">
        <v>266</v>
      </c>
      <c r="AU152" s="148" t="s">
        <v>83</v>
      </c>
      <c r="AY152" s="17" t="s">
        <v>264</v>
      </c>
      <c r="BE152" s="149">
        <f t="shared" si="4"/>
        <v>0</v>
      </c>
      <c r="BF152" s="149">
        <f t="shared" si="5"/>
        <v>0</v>
      </c>
      <c r="BG152" s="149">
        <f t="shared" si="6"/>
        <v>0</v>
      </c>
      <c r="BH152" s="149">
        <f t="shared" si="7"/>
        <v>0</v>
      </c>
      <c r="BI152" s="149">
        <f t="shared" si="8"/>
        <v>0</v>
      </c>
      <c r="BJ152" s="17" t="s">
        <v>89</v>
      </c>
      <c r="BK152" s="149">
        <f t="shared" si="9"/>
        <v>0</v>
      </c>
      <c r="BL152" s="17" t="s">
        <v>271</v>
      </c>
      <c r="BM152" s="148" t="s">
        <v>559</v>
      </c>
    </row>
    <row r="153" spans="2:65" s="1" customFormat="1" ht="16.5" customHeight="1">
      <c r="B153" s="136"/>
      <c r="C153" s="137" t="s">
        <v>425</v>
      </c>
      <c r="D153" s="137" t="s">
        <v>266</v>
      </c>
      <c r="E153" s="138" t="s">
        <v>442</v>
      </c>
      <c r="F153" s="139" t="s">
        <v>3000</v>
      </c>
      <c r="G153" s="140" t="s">
        <v>1468</v>
      </c>
      <c r="H153" s="141">
        <v>3</v>
      </c>
      <c r="I153" s="142"/>
      <c r="J153" s="143">
        <f t="shared" si="0"/>
        <v>0</v>
      </c>
      <c r="K153" s="139" t="s">
        <v>1</v>
      </c>
      <c r="L153" s="32"/>
      <c r="M153" s="144" t="s">
        <v>1</v>
      </c>
      <c r="N153" s="145" t="s">
        <v>42</v>
      </c>
      <c r="P153" s="146">
        <f t="shared" si="1"/>
        <v>0</v>
      </c>
      <c r="Q153" s="146">
        <v>0</v>
      </c>
      <c r="R153" s="146">
        <f t="shared" si="2"/>
        <v>0</v>
      </c>
      <c r="S153" s="146">
        <v>0</v>
      </c>
      <c r="T153" s="147">
        <f t="shared" si="3"/>
        <v>0</v>
      </c>
      <c r="AR153" s="148" t="s">
        <v>271</v>
      </c>
      <c r="AT153" s="148" t="s">
        <v>266</v>
      </c>
      <c r="AU153" s="148" t="s">
        <v>83</v>
      </c>
      <c r="AY153" s="17" t="s">
        <v>264</v>
      </c>
      <c r="BE153" s="149">
        <f t="shared" si="4"/>
        <v>0</v>
      </c>
      <c r="BF153" s="149">
        <f t="shared" si="5"/>
        <v>0</v>
      </c>
      <c r="BG153" s="149">
        <f t="shared" si="6"/>
        <v>0</v>
      </c>
      <c r="BH153" s="149">
        <f t="shared" si="7"/>
        <v>0</v>
      </c>
      <c r="BI153" s="149">
        <f t="shared" si="8"/>
        <v>0</v>
      </c>
      <c r="BJ153" s="17" t="s">
        <v>89</v>
      </c>
      <c r="BK153" s="149">
        <f t="shared" si="9"/>
        <v>0</v>
      </c>
      <c r="BL153" s="17" t="s">
        <v>271</v>
      </c>
      <c r="BM153" s="148" t="s">
        <v>570</v>
      </c>
    </row>
    <row r="154" spans="2:65" s="1" customFormat="1" ht="16.5" customHeight="1">
      <c r="B154" s="136"/>
      <c r="C154" s="137" t="s">
        <v>431</v>
      </c>
      <c r="D154" s="137" t="s">
        <v>266</v>
      </c>
      <c r="E154" s="138" t="s">
        <v>447</v>
      </c>
      <c r="F154" s="139" t="s">
        <v>3001</v>
      </c>
      <c r="G154" s="140" t="s">
        <v>1468</v>
      </c>
      <c r="H154" s="141">
        <v>1</v>
      </c>
      <c r="I154" s="142"/>
      <c r="J154" s="143">
        <f t="shared" si="0"/>
        <v>0</v>
      </c>
      <c r="K154" s="139" t="s">
        <v>1</v>
      </c>
      <c r="L154" s="32"/>
      <c r="M154" s="144" t="s">
        <v>1</v>
      </c>
      <c r="N154" s="145" t="s">
        <v>42</v>
      </c>
      <c r="P154" s="146">
        <f t="shared" si="1"/>
        <v>0</v>
      </c>
      <c r="Q154" s="146">
        <v>0</v>
      </c>
      <c r="R154" s="146">
        <f t="shared" si="2"/>
        <v>0</v>
      </c>
      <c r="S154" s="146">
        <v>0</v>
      </c>
      <c r="T154" s="147">
        <f t="shared" si="3"/>
        <v>0</v>
      </c>
      <c r="AR154" s="148" t="s">
        <v>271</v>
      </c>
      <c r="AT154" s="148" t="s">
        <v>266</v>
      </c>
      <c r="AU154" s="148" t="s">
        <v>83</v>
      </c>
      <c r="AY154" s="17" t="s">
        <v>264</v>
      </c>
      <c r="BE154" s="149">
        <f t="shared" si="4"/>
        <v>0</v>
      </c>
      <c r="BF154" s="149">
        <f t="shared" si="5"/>
        <v>0</v>
      </c>
      <c r="BG154" s="149">
        <f t="shared" si="6"/>
        <v>0</v>
      </c>
      <c r="BH154" s="149">
        <f t="shared" si="7"/>
        <v>0</v>
      </c>
      <c r="BI154" s="149">
        <f t="shared" si="8"/>
        <v>0</v>
      </c>
      <c r="BJ154" s="17" t="s">
        <v>89</v>
      </c>
      <c r="BK154" s="149">
        <f t="shared" si="9"/>
        <v>0</v>
      </c>
      <c r="BL154" s="17" t="s">
        <v>271</v>
      </c>
      <c r="BM154" s="148" t="s">
        <v>584</v>
      </c>
    </row>
    <row r="155" spans="2:65" s="1" customFormat="1" ht="16.5" customHeight="1">
      <c r="B155" s="136"/>
      <c r="C155" s="137" t="s">
        <v>437</v>
      </c>
      <c r="D155" s="137" t="s">
        <v>266</v>
      </c>
      <c r="E155" s="138" t="s">
        <v>452</v>
      </c>
      <c r="F155" s="139" t="s">
        <v>3002</v>
      </c>
      <c r="G155" s="140" t="s">
        <v>1468</v>
      </c>
      <c r="H155" s="141">
        <v>6</v>
      </c>
      <c r="I155" s="142"/>
      <c r="J155" s="143">
        <f t="shared" si="0"/>
        <v>0</v>
      </c>
      <c r="K155" s="139" t="s">
        <v>1</v>
      </c>
      <c r="L155" s="32"/>
      <c r="M155" s="144" t="s">
        <v>1</v>
      </c>
      <c r="N155" s="145" t="s">
        <v>42</v>
      </c>
      <c r="P155" s="146">
        <f t="shared" si="1"/>
        <v>0</v>
      </c>
      <c r="Q155" s="146">
        <v>0</v>
      </c>
      <c r="R155" s="146">
        <f t="shared" si="2"/>
        <v>0</v>
      </c>
      <c r="S155" s="146">
        <v>0</v>
      </c>
      <c r="T155" s="147">
        <f t="shared" si="3"/>
        <v>0</v>
      </c>
      <c r="AR155" s="148" t="s">
        <v>271</v>
      </c>
      <c r="AT155" s="148" t="s">
        <v>266</v>
      </c>
      <c r="AU155" s="148" t="s">
        <v>83</v>
      </c>
      <c r="AY155" s="17" t="s">
        <v>264</v>
      </c>
      <c r="BE155" s="149">
        <f t="shared" si="4"/>
        <v>0</v>
      </c>
      <c r="BF155" s="149">
        <f t="shared" si="5"/>
        <v>0</v>
      </c>
      <c r="BG155" s="149">
        <f t="shared" si="6"/>
        <v>0</v>
      </c>
      <c r="BH155" s="149">
        <f t="shared" si="7"/>
        <v>0</v>
      </c>
      <c r="BI155" s="149">
        <f t="shared" si="8"/>
        <v>0</v>
      </c>
      <c r="BJ155" s="17" t="s">
        <v>89</v>
      </c>
      <c r="BK155" s="149">
        <f t="shared" si="9"/>
        <v>0</v>
      </c>
      <c r="BL155" s="17" t="s">
        <v>271</v>
      </c>
      <c r="BM155" s="148" t="s">
        <v>596</v>
      </c>
    </row>
    <row r="156" spans="2:65" s="1" customFormat="1" ht="16.5" customHeight="1">
      <c r="B156" s="136"/>
      <c r="C156" s="137" t="s">
        <v>442</v>
      </c>
      <c r="D156" s="137" t="s">
        <v>266</v>
      </c>
      <c r="E156" s="138" t="s">
        <v>457</v>
      </c>
      <c r="F156" s="139" t="s">
        <v>3003</v>
      </c>
      <c r="G156" s="140" t="s">
        <v>1468</v>
      </c>
      <c r="H156" s="141">
        <v>3</v>
      </c>
      <c r="I156" s="142"/>
      <c r="J156" s="143">
        <f t="shared" si="0"/>
        <v>0</v>
      </c>
      <c r="K156" s="139" t="s">
        <v>1</v>
      </c>
      <c r="L156" s="32"/>
      <c r="M156" s="144" t="s">
        <v>1</v>
      </c>
      <c r="N156" s="145" t="s">
        <v>42</v>
      </c>
      <c r="P156" s="146">
        <f t="shared" si="1"/>
        <v>0</v>
      </c>
      <c r="Q156" s="146">
        <v>0</v>
      </c>
      <c r="R156" s="146">
        <f t="shared" si="2"/>
        <v>0</v>
      </c>
      <c r="S156" s="146">
        <v>0</v>
      </c>
      <c r="T156" s="147">
        <f t="shared" si="3"/>
        <v>0</v>
      </c>
      <c r="AR156" s="148" t="s">
        <v>271</v>
      </c>
      <c r="AT156" s="148" t="s">
        <v>266</v>
      </c>
      <c r="AU156" s="148" t="s">
        <v>83</v>
      </c>
      <c r="AY156" s="17" t="s">
        <v>264</v>
      </c>
      <c r="BE156" s="149">
        <f t="shared" si="4"/>
        <v>0</v>
      </c>
      <c r="BF156" s="149">
        <f t="shared" si="5"/>
        <v>0</v>
      </c>
      <c r="BG156" s="149">
        <f t="shared" si="6"/>
        <v>0</v>
      </c>
      <c r="BH156" s="149">
        <f t="shared" si="7"/>
        <v>0</v>
      </c>
      <c r="BI156" s="149">
        <f t="shared" si="8"/>
        <v>0</v>
      </c>
      <c r="BJ156" s="17" t="s">
        <v>89</v>
      </c>
      <c r="BK156" s="149">
        <f t="shared" si="9"/>
        <v>0</v>
      </c>
      <c r="BL156" s="17" t="s">
        <v>271</v>
      </c>
      <c r="BM156" s="148" t="s">
        <v>607</v>
      </c>
    </row>
    <row r="157" spans="2:65" s="1" customFormat="1" ht="16.5" customHeight="1">
      <c r="B157" s="136"/>
      <c r="C157" s="137" t="s">
        <v>447</v>
      </c>
      <c r="D157" s="137" t="s">
        <v>266</v>
      </c>
      <c r="E157" s="138" t="s">
        <v>462</v>
      </c>
      <c r="F157" s="139" t="s">
        <v>3004</v>
      </c>
      <c r="G157" s="140" t="s">
        <v>1468</v>
      </c>
      <c r="H157" s="141">
        <v>3</v>
      </c>
      <c r="I157" s="142"/>
      <c r="J157" s="143">
        <f t="shared" si="0"/>
        <v>0</v>
      </c>
      <c r="K157" s="139" t="s">
        <v>1</v>
      </c>
      <c r="L157" s="32"/>
      <c r="M157" s="144" t="s">
        <v>1</v>
      </c>
      <c r="N157" s="145" t="s">
        <v>42</v>
      </c>
      <c r="P157" s="146">
        <f t="shared" si="1"/>
        <v>0</v>
      </c>
      <c r="Q157" s="146">
        <v>0</v>
      </c>
      <c r="R157" s="146">
        <f t="shared" si="2"/>
        <v>0</v>
      </c>
      <c r="S157" s="146">
        <v>0</v>
      </c>
      <c r="T157" s="147">
        <f t="shared" si="3"/>
        <v>0</v>
      </c>
      <c r="AR157" s="148" t="s">
        <v>271</v>
      </c>
      <c r="AT157" s="148" t="s">
        <v>266</v>
      </c>
      <c r="AU157" s="148" t="s">
        <v>83</v>
      </c>
      <c r="AY157" s="17" t="s">
        <v>264</v>
      </c>
      <c r="BE157" s="149">
        <f t="shared" si="4"/>
        <v>0</v>
      </c>
      <c r="BF157" s="149">
        <f t="shared" si="5"/>
        <v>0</v>
      </c>
      <c r="BG157" s="149">
        <f t="shared" si="6"/>
        <v>0</v>
      </c>
      <c r="BH157" s="149">
        <f t="shared" si="7"/>
        <v>0</v>
      </c>
      <c r="BI157" s="149">
        <f t="shared" si="8"/>
        <v>0</v>
      </c>
      <c r="BJ157" s="17" t="s">
        <v>89</v>
      </c>
      <c r="BK157" s="149">
        <f t="shared" si="9"/>
        <v>0</v>
      </c>
      <c r="BL157" s="17" t="s">
        <v>271</v>
      </c>
      <c r="BM157" s="148" t="s">
        <v>623</v>
      </c>
    </row>
    <row r="158" spans="2:65" s="1" customFormat="1" ht="16.5" customHeight="1">
      <c r="B158" s="136"/>
      <c r="C158" s="137" t="s">
        <v>452</v>
      </c>
      <c r="D158" s="137" t="s">
        <v>266</v>
      </c>
      <c r="E158" s="138" t="s">
        <v>468</v>
      </c>
      <c r="F158" s="139" t="s">
        <v>3005</v>
      </c>
      <c r="G158" s="140" t="s">
        <v>1468</v>
      </c>
      <c r="H158" s="141">
        <v>1</v>
      </c>
      <c r="I158" s="142"/>
      <c r="J158" s="143">
        <f t="shared" si="0"/>
        <v>0</v>
      </c>
      <c r="K158" s="139" t="s">
        <v>1</v>
      </c>
      <c r="L158" s="32"/>
      <c r="M158" s="144" t="s">
        <v>1</v>
      </c>
      <c r="N158" s="145" t="s">
        <v>42</v>
      </c>
      <c r="P158" s="146">
        <f t="shared" si="1"/>
        <v>0</v>
      </c>
      <c r="Q158" s="146">
        <v>0</v>
      </c>
      <c r="R158" s="146">
        <f t="shared" si="2"/>
        <v>0</v>
      </c>
      <c r="S158" s="146">
        <v>0</v>
      </c>
      <c r="T158" s="147">
        <f t="shared" si="3"/>
        <v>0</v>
      </c>
      <c r="AR158" s="148" t="s">
        <v>271</v>
      </c>
      <c r="AT158" s="148" t="s">
        <v>266</v>
      </c>
      <c r="AU158" s="148" t="s">
        <v>83</v>
      </c>
      <c r="AY158" s="17" t="s">
        <v>264</v>
      </c>
      <c r="BE158" s="149">
        <f t="shared" si="4"/>
        <v>0</v>
      </c>
      <c r="BF158" s="149">
        <f t="shared" si="5"/>
        <v>0</v>
      </c>
      <c r="BG158" s="149">
        <f t="shared" si="6"/>
        <v>0</v>
      </c>
      <c r="BH158" s="149">
        <f t="shared" si="7"/>
        <v>0</v>
      </c>
      <c r="BI158" s="149">
        <f t="shared" si="8"/>
        <v>0</v>
      </c>
      <c r="BJ158" s="17" t="s">
        <v>89</v>
      </c>
      <c r="BK158" s="149">
        <f t="shared" si="9"/>
        <v>0</v>
      </c>
      <c r="BL158" s="17" t="s">
        <v>271</v>
      </c>
      <c r="BM158" s="148" t="s">
        <v>634</v>
      </c>
    </row>
    <row r="159" spans="2:65" s="11" customFormat="1" ht="25.9" customHeight="1">
      <c r="B159" s="124"/>
      <c r="D159" s="125" t="s">
        <v>75</v>
      </c>
      <c r="E159" s="126" t="s">
        <v>2573</v>
      </c>
      <c r="F159" s="126" t="s">
        <v>3006</v>
      </c>
      <c r="I159" s="127"/>
      <c r="J159" s="128">
        <f>BK159</f>
        <v>0</v>
      </c>
      <c r="L159" s="124"/>
      <c r="M159" s="129"/>
      <c r="P159" s="130">
        <f>SUM(P160:P168)</f>
        <v>0</v>
      </c>
      <c r="R159" s="130">
        <f>SUM(R160:R168)</f>
        <v>0</v>
      </c>
      <c r="T159" s="131">
        <f>SUM(T160:T168)</f>
        <v>0</v>
      </c>
      <c r="AR159" s="125" t="s">
        <v>83</v>
      </c>
      <c r="AT159" s="132" t="s">
        <v>75</v>
      </c>
      <c r="AU159" s="132" t="s">
        <v>76</v>
      </c>
      <c r="AY159" s="125" t="s">
        <v>264</v>
      </c>
      <c r="BK159" s="133">
        <f>SUM(BK160:BK168)</f>
        <v>0</v>
      </c>
    </row>
    <row r="160" spans="2:65" s="1" customFormat="1" ht="16.5" customHeight="1">
      <c r="B160" s="136"/>
      <c r="C160" s="137" t="s">
        <v>457</v>
      </c>
      <c r="D160" s="137" t="s">
        <v>266</v>
      </c>
      <c r="E160" s="138" t="s">
        <v>474</v>
      </c>
      <c r="F160" s="139" t="s">
        <v>3007</v>
      </c>
      <c r="G160" s="140" t="s">
        <v>1468</v>
      </c>
      <c r="H160" s="141">
        <v>12</v>
      </c>
      <c r="I160" s="142"/>
      <c r="J160" s="143">
        <f t="shared" ref="J160:J168" si="10">ROUND(I160*H160,2)</f>
        <v>0</v>
      </c>
      <c r="K160" s="139" t="s">
        <v>1</v>
      </c>
      <c r="L160" s="32"/>
      <c r="M160" s="144" t="s">
        <v>1</v>
      </c>
      <c r="N160" s="145" t="s">
        <v>42</v>
      </c>
      <c r="P160" s="146">
        <f t="shared" ref="P160:P168" si="11">O160*H160</f>
        <v>0</v>
      </c>
      <c r="Q160" s="146">
        <v>0</v>
      </c>
      <c r="R160" s="146">
        <f t="shared" ref="R160:R168" si="12">Q160*H160</f>
        <v>0</v>
      </c>
      <c r="S160" s="146">
        <v>0</v>
      </c>
      <c r="T160" s="147">
        <f t="shared" ref="T160:T168" si="13">S160*H160</f>
        <v>0</v>
      </c>
      <c r="AR160" s="148" t="s">
        <v>271</v>
      </c>
      <c r="AT160" s="148" t="s">
        <v>266</v>
      </c>
      <c r="AU160" s="148" t="s">
        <v>83</v>
      </c>
      <c r="AY160" s="17" t="s">
        <v>264</v>
      </c>
      <c r="BE160" s="149">
        <f t="shared" ref="BE160:BE168" si="14">IF(N160="základní",J160,0)</f>
        <v>0</v>
      </c>
      <c r="BF160" s="149">
        <f t="shared" ref="BF160:BF168" si="15">IF(N160="snížená",J160,0)</f>
        <v>0</v>
      </c>
      <c r="BG160" s="149">
        <f t="shared" ref="BG160:BG168" si="16">IF(N160="zákl. přenesená",J160,0)</f>
        <v>0</v>
      </c>
      <c r="BH160" s="149">
        <f t="shared" ref="BH160:BH168" si="17">IF(N160="sníž. přenesená",J160,0)</f>
        <v>0</v>
      </c>
      <c r="BI160" s="149">
        <f t="shared" ref="BI160:BI168" si="18">IF(N160="nulová",J160,0)</f>
        <v>0</v>
      </c>
      <c r="BJ160" s="17" t="s">
        <v>89</v>
      </c>
      <c r="BK160" s="149">
        <f t="shared" ref="BK160:BK168" si="19">ROUND(I160*H160,2)</f>
        <v>0</v>
      </c>
      <c r="BL160" s="17" t="s">
        <v>271</v>
      </c>
      <c r="BM160" s="148" t="s">
        <v>644</v>
      </c>
    </row>
    <row r="161" spans="2:65" s="1" customFormat="1" ht="16.5" customHeight="1">
      <c r="B161" s="136"/>
      <c r="C161" s="137" t="s">
        <v>462</v>
      </c>
      <c r="D161" s="137" t="s">
        <v>266</v>
      </c>
      <c r="E161" s="138" t="s">
        <v>483</v>
      </c>
      <c r="F161" s="139" t="s">
        <v>3008</v>
      </c>
      <c r="G161" s="140" t="s">
        <v>1468</v>
      </c>
      <c r="H161" s="141">
        <v>5</v>
      </c>
      <c r="I161" s="142"/>
      <c r="J161" s="143">
        <f t="shared" si="10"/>
        <v>0</v>
      </c>
      <c r="K161" s="139" t="s">
        <v>1</v>
      </c>
      <c r="L161" s="32"/>
      <c r="M161" s="144" t="s">
        <v>1</v>
      </c>
      <c r="N161" s="145" t="s">
        <v>42</v>
      </c>
      <c r="P161" s="146">
        <f t="shared" si="11"/>
        <v>0</v>
      </c>
      <c r="Q161" s="146">
        <v>0</v>
      </c>
      <c r="R161" s="146">
        <f t="shared" si="12"/>
        <v>0</v>
      </c>
      <c r="S161" s="146">
        <v>0</v>
      </c>
      <c r="T161" s="147">
        <f t="shared" si="13"/>
        <v>0</v>
      </c>
      <c r="AR161" s="148" t="s">
        <v>271</v>
      </c>
      <c r="AT161" s="148" t="s">
        <v>266</v>
      </c>
      <c r="AU161" s="148" t="s">
        <v>83</v>
      </c>
      <c r="AY161" s="17" t="s">
        <v>264</v>
      </c>
      <c r="BE161" s="149">
        <f t="shared" si="14"/>
        <v>0</v>
      </c>
      <c r="BF161" s="149">
        <f t="shared" si="15"/>
        <v>0</v>
      </c>
      <c r="BG161" s="149">
        <f t="shared" si="16"/>
        <v>0</v>
      </c>
      <c r="BH161" s="149">
        <f t="shared" si="17"/>
        <v>0</v>
      </c>
      <c r="BI161" s="149">
        <f t="shared" si="18"/>
        <v>0</v>
      </c>
      <c r="BJ161" s="17" t="s">
        <v>89</v>
      </c>
      <c r="BK161" s="149">
        <f t="shared" si="19"/>
        <v>0</v>
      </c>
      <c r="BL161" s="17" t="s">
        <v>271</v>
      </c>
      <c r="BM161" s="148" t="s">
        <v>654</v>
      </c>
    </row>
    <row r="162" spans="2:65" s="1" customFormat="1" ht="16.5" customHeight="1">
      <c r="B162" s="136"/>
      <c r="C162" s="137" t="s">
        <v>468</v>
      </c>
      <c r="D162" s="137" t="s">
        <v>266</v>
      </c>
      <c r="E162" s="138" t="s">
        <v>491</v>
      </c>
      <c r="F162" s="139" t="s">
        <v>3009</v>
      </c>
      <c r="G162" s="140" t="s">
        <v>1468</v>
      </c>
      <c r="H162" s="141">
        <v>58</v>
      </c>
      <c r="I162" s="142"/>
      <c r="J162" s="143">
        <f t="shared" si="10"/>
        <v>0</v>
      </c>
      <c r="K162" s="139" t="s">
        <v>1</v>
      </c>
      <c r="L162" s="32"/>
      <c r="M162" s="144" t="s">
        <v>1</v>
      </c>
      <c r="N162" s="145" t="s">
        <v>42</v>
      </c>
      <c r="P162" s="146">
        <f t="shared" si="11"/>
        <v>0</v>
      </c>
      <c r="Q162" s="146">
        <v>0</v>
      </c>
      <c r="R162" s="146">
        <f t="shared" si="12"/>
        <v>0</v>
      </c>
      <c r="S162" s="146">
        <v>0</v>
      </c>
      <c r="T162" s="147">
        <f t="shared" si="13"/>
        <v>0</v>
      </c>
      <c r="AR162" s="148" t="s">
        <v>271</v>
      </c>
      <c r="AT162" s="148" t="s">
        <v>266</v>
      </c>
      <c r="AU162" s="148" t="s">
        <v>83</v>
      </c>
      <c r="AY162" s="17" t="s">
        <v>264</v>
      </c>
      <c r="BE162" s="149">
        <f t="shared" si="14"/>
        <v>0</v>
      </c>
      <c r="BF162" s="149">
        <f t="shared" si="15"/>
        <v>0</v>
      </c>
      <c r="BG162" s="149">
        <f t="shared" si="16"/>
        <v>0</v>
      </c>
      <c r="BH162" s="149">
        <f t="shared" si="17"/>
        <v>0</v>
      </c>
      <c r="BI162" s="149">
        <f t="shared" si="18"/>
        <v>0</v>
      </c>
      <c r="BJ162" s="17" t="s">
        <v>89</v>
      </c>
      <c r="BK162" s="149">
        <f t="shared" si="19"/>
        <v>0</v>
      </c>
      <c r="BL162" s="17" t="s">
        <v>271</v>
      </c>
      <c r="BM162" s="148" t="s">
        <v>665</v>
      </c>
    </row>
    <row r="163" spans="2:65" s="1" customFormat="1" ht="16.5" customHeight="1">
      <c r="B163" s="136"/>
      <c r="C163" s="137" t="s">
        <v>474</v>
      </c>
      <c r="D163" s="137" t="s">
        <v>266</v>
      </c>
      <c r="E163" s="138" t="s">
        <v>496</v>
      </c>
      <c r="F163" s="139" t="s">
        <v>3010</v>
      </c>
      <c r="G163" s="140" t="s">
        <v>1468</v>
      </c>
      <c r="H163" s="141">
        <v>2</v>
      </c>
      <c r="I163" s="142"/>
      <c r="J163" s="143">
        <f t="shared" si="10"/>
        <v>0</v>
      </c>
      <c r="K163" s="139" t="s">
        <v>1</v>
      </c>
      <c r="L163" s="32"/>
      <c r="M163" s="144" t="s">
        <v>1</v>
      </c>
      <c r="N163" s="145" t="s">
        <v>42</v>
      </c>
      <c r="P163" s="146">
        <f t="shared" si="11"/>
        <v>0</v>
      </c>
      <c r="Q163" s="146">
        <v>0</v>
      </c>
      <c r="R163" s="146">
        <f t="shared" si="12"/>
        <v>0</v>
      </c>
      <c r="S163" s="146">
        <v>0</v>
      </c>
      <c r="T163" s="147">
        <f t="shared" si="13"/>
        <v>0</v>
      </c>
      <c r="AR163" s="148" t="s">
        <v>271</v>
      </c>
      <c r="AT163" s="148" t="s">
        <v>266</v>
      </c>
      <c r="AU163" s="148" t="s">
        <v>83</v>
      </c>
      <c r="AY163" s="17" t="s">
        <v>264</v>
      </c>
      <c r="BE163" s="149">
        <f t="shared" si="14"/>
        <v>0</v>
      </c>
      <c r="BF163" s="149">
        <f t="shared" si="15"/>
        <v>0</v>
      </c>
      <c r="BG163" s="149">
        <f t="shared" si="16"/>
        <v>0</v>
      </c>
      <c r="BH163" s="149">
        <f t="shared" si="17"/>
        <v>0</v>
      </c>
      <c r="BI163" s="149">
        <f t="shared" si="18"/>
        <v>0</v>
      </c>
      <c r="BJ163" s="17" t="s">
        <v>89</v>
      </c>
      <c r="BK163" s="149">
        <f t="shared" si="19"/>
        <v>0</v>
      </c>
      <c r="BL163" s="17" t="s">
        <v>271</v>
      </c>
      <c r="BM163" s="148" t="s">
        <v>677</v>
      </c>
    </row>
    <row r="164" spans="2:65" s="1" customFormat="1" ht="16.5" customHeight="1">
      <c r="B164" s="136"/>
      <c r="C164" s="137" t="s">
        <v>483</v>
      </c>
      <c r="D164" s="137" t="s">
        <v>266</v>
      </c>
      <c r="E164" s="138" t="s">
        <v>502</v>
      </c>
      <c r="F164" s="139" t="s">
        <v>3011</v>
      </c>
      <c r="G164" s="140" t="s">
        <v>1468</v>
      </c>
      <c r="H164" s="141">
        <v>1</v>
      </c>
      <c r="I164" s="142"/>
      <c r="J164" s="143">
        <f t="shared" si="10"/>
        <v>0</v>
      </c>
      <c r="K164" s="139" t="s">
        <v>1</v>
      </c>
      <c r="L164" s="32"/>
      <c r="M164" s="144" t="s">
        <v>1</v>
      </c>
      <c r="N164" s="145" t="s">
        <v>42</v>
      </c>
      <c r="P164" s="146">
        <f t="shared" si="11"/>
        <v>0</v>
      </c>
      <c r="Q164" s="146">
        <v>0</v>
      </c>
      <c r="R164" s="146">
        <f t="shared" si="12"/>
        <v>0</v>
      </c>
      <c r="S164" s="146">
        <v>0</v>
      </c>
      <c r="T164" s="147">
        <f t="shared" si="13"/>
        <v>0</v>
      </c>
      <c r="AR164" s="148" t="s">
        <v>271</v>
      </c>
      <c r="AT164" s="148" t="s">
        <v>266</v>
      </c>
      <c r="AU164" s="148" t="s">
        <v>83</v>
      </c>
      <c r="AY164" s="17" t="s">
        <v>264</v>
      </c>
      <c r="BE164" s="149">
        <f t="shared" si="14"/>
        <v>0</v>
      </c>
      <c r="BF164" s="149">
        <f t="shared" si="15"/>
        <v>0</v>
      </c>
      <c r="BG164" s="149">
        <f t="shared" si="16"/>
        <v>0</v>
      </c>
      <c r="BH164" s="149">
        <f t="shared" si="17"/>
        <v>0</v>
      </c>
      <c r="BI164" s="149">
        <f t="shared" si="18"/>
        <v>0</v>
      </c>
      <c r="BJ164" s="17" t="s">
        <v>89</v>
      </c>
      <c r="BK164" s="149">
        <f t="shared" si="19"/>
        <v>0</v>
      </c>
      <c r="BL164" s="17" t="s">
        <v>271</v>
      </c>
      <c r="BM164" s="148" t="s">
        <v>688</v>
      </c>
    </row>
    <row r="165" spans="2:65" s="1" customFormat="1" ht="16.5" customHeight="1">
      <c r="B165" s="136"/>
      <c r="C165" s="137" t="s">
        <v>491</v>
      </c>
      <c r="D165" s="137" t="s">
        <v>266</v>
      </c>
      <c r="E165" s="138" t="s">
        <v>509</v>
      </c>
      <c r="F165" s="139" t="s">
        <v>3012</v>
      </c>
      <c r="G165" s="140" t="s">
        <v>1468</v>
      </c>
      <c r="H165" s="141">
        <v>1</v>
      </c>
      <c r="I165" s="142"/>
      <c r="J165" s="143">
        <f t="shared" si="10"/>
        <v>0</v>
      </c>
      <c r="K165" s="139" t="s">
        <v>1</v>
      </c>
      <c r="L165" s="32"/>
      <c r="M165" s="144" t="s">
        <v>1</v>
      </c>
      <c r="N165" s="145" t="s">
        <v>42</v>
      </c>
      <c r="P165" s="146">
        <f t="shared" si="11"/>
        <v>0</v>
      </c>
      <c r="Q165" s="146">
        <v>0</v>
      </c>
      <c r="R165" s="146">
        <f t="shared" si="12"/>
        <v>0</v>
      </c>
      <c r="S165" s="146">
        <v>0</v>
      </c>
      <c r="T165" s="147">
        <f t="shared" si="13"/>
        <v>0</v>
      </c>
      <c r="AR165" s="148" t="s">
        <v>271</v>
      </c>
      <c r="AT165" s="148" t="s">
        <v>266</v>
      </c>
      <c r="AU165" s="148" t="s">
        <v>83</v>
      </c>
      <c r="AY165" s="17" t="s">
        <v>264</v>
      </c>
      <c r="BE165" s="149">
        <f t="shared" si="14"/>
        <v>0</v>
      </c>
      <c r="BF165" s="149">
        <f t="shared" si="15"/>
        <v>0</v>
      </c>
      <c r="BG165" s="149">
        <f t="shared" si="16"/>
        <v>0</v>
      </c>
      <c r="BH165" s="149">
        <f t="shared" si="17"/>
        <v>0</v>
      </c>
      <c r="BI165" s="149">
        <f t="shared" si="18"/>
        <v>0</v>
      </c>
      <c r="BJ165" s="17" t="s">
        <v>89</v>
      </c>
      <c r="BK165" s="149">
        <f t="shared" si="19"/>
        <v>0</v>
      </c>
      <c r="BL165" s="17" t="s">
        <v>271</v>
      </c>
      <c r="BM165" s="148" t="s">
        <v>699</v>
      </c>
    </row>
    <row r="166" spans="2:65" s="1" customFormat="1" ht="16.5" customHeight="1">
      <c r="B166" s="136"/>
      <c r="C166" s="137" t="s">
        <v>496</v>
      </c>
      <c r="D166" s="137" t="s">
        <v>266</v>
      </c>
      <c r="E166" s="138" t="s">
        <v>515</v>
      </c>
      <c r="F166" s="139" t="s">
        <v>3013</v>
      </c>
      <c r="G166" s="140" t="s">
        <v>1468</v>
      </c>
      <c r="H166" s="141">
        <v>1</v>
      </c>
      <c r="I166" s="142"/>
      <c r="J166" s="143">
        <f t="shared" si="10"/>
        <v>0</v>
      </c>
      <c r="K166" s="139" t="s">
        <v>1</v>
      </c>
      <c r="L166" s="32"/>
      <c r="M166" s="144" t="s">
        <v>1</v>
      </c>
      <c r="N166" s="145" t="s">
        <v>42</v>
      </c>
      <c r="P166" s="146">
        <f t="shared" si="11"/>
        <v>0</v>
      </c>
      <c r="Q166" s="146">
        <v>0</v>
      </c>
      <c r="R166" s="146">
        <f t="shared" si="12"/>
        <v>0</v>
      </c>
      <c r="S166" s="146">
        <v>0</v>
      </c>
      <c r="T166" s="147">
        <f t="shared" si="13"/>
        <v>0</v>
      </c>
      <c r="AR166" s="148" t="s">
        <v>271</v>
      </c>
      <c r="AT166" s="148" t="s">
        <v>266</v>
      </c>
      <c r="AU166" s="148" t="s">
        <v>83</v>
      </c>
      <c r="AY166" s="17" t="s">
        <v>264</v>
      </c>
      <c r="BE166" s="149">
        <f t="shared" si="14"/>
        <v>0</v>
      </c>
      <c r="BF166" s="149">
        <f t="shared" si="15"/>
        <v>0</v>
      </c>
      <c r="BG166" s="149">
        <f t="shared" si="16"/>
        <v>0</v>
      </c>
      <c r="BH166" s="149">
        <f t="shared" si="17"/>
        <v>0</v>
      </c>
      <c r="BI166" s="149">
        <f t="shared" si="18"/>
        <v>0</v>
      </c>
      <c r="BJ166" s="17" t="s">
        <v>89</v>
      </c>
      <c r="BK166" s="149">
        <f t="shared" si="19"/>
        <v>0</v>
      </c>
      <c r="BL166" s="17" t="s">
        <v>271</v>
      </c>
      <c r="BM166" s="148" t="s">
        <v>710</v>
      </c>
    </row>
    <row r="167" spans="2:65" s="1" customFormat="1" ht="16.5" customHeight="1">
      <c r="B167" s="136"/>
      <c r="C167" s="137" t="s">
        <v>502</v>
      </c>
      <c r="D167" s="137" t="s">
        <v>266</v>
      </c>
      <c r="E167" s="138" t="s">
        <v>521</v>
      </c>
      <c r="F167" s="139" t="s">
        <v>3014</v>
      </c>
      <c r="G167" s="140" t="s">
        <v>1468</v>
      </c>
      <c r="H167" s="141">
        <v>4</v>
      </c>
      <c r="I167" s="142"/>
      <c r="J167" s="143">
        <f t="shared" si="10"/>
        <v>0</v>
      </c>
      <c r="K167" s="139" t="s">
        <v>1</v>
      </c>
      <c r="L167" s="32"/>
      <c r="M167" s="144" t="s">
        <v>1</v>
      </c>
      <c r="N167" s="145" t="s">
        <v>42</v>
      </c>
      <c r="P167" s="146">
        <f t="shared" si="11"/>
        <v>0</v>
      </c>
      <c r="Q167" s="146">
        <v>0</v>
      </c>
      <c r="R167" s="146">
        <f t="shared" si="12"/>
        <v>0</v>
      </c>
      <c r="S167" s="146">
        <v>0</v>
      </c>
      <c r="T167" s="147">
        <f t="shared" si="13"/>
        <v>0</v>
      </c>
      <c r="AR167" s="148" t="s">
        <v>271</v>
      </c>
      <c r="AT167" s="148" t="s">
        <v>266</v>
      </c>
      <c r="AU167" s="148" t="s">
        <v>83</v>
      </c>
      <c r="AY167" s="17" t="s">
        <v>264</v>
      </c>
      <c r="BE167" s="149">
        <f t="shared" si="14"/>
        <v>0</v>
      </c>
      <c r="BF167" s="149">
        <f t="shared" si="15"/>
        <v>0</v>
      </c>
      <c r="BG167" s="149">
        <f t="shared" si="16"/>
        <v>0</v>
      </c>
      <c r="BH167" s="149">
        <f t="shared" si="17"/>
        <v>0</v>
      </c>
      <c r="BI167" s="149">
        <f t="shared" si="18"/>
        <v>0</v>
      </c>
      <c r="BJ167" s="17" t="s">
        <v>89</v>
      </c>
      <c r="BK167" s="149">
        <f t="shared" si="19"/>
        <v>0</v>
      </c>
      <c r="BL167" s="17" t="s">
        <v>271</v>
      </c>
      <c r="BM167" s="148" t="s">
        <v>724</v>
      </c>
    </row>
    <row r="168" spans="2:65" s="1" customFormat="1" ht="16.5" customHeight="1">
      <c r="B168" s="136"/>
      <c r="C168" s="137" t="s">
        <v>509</v>
      </c>
      <c r="D168" s="137" t="s">
        <v>266</v>
      </c>
      <c r="E168" s="138" t="s">
        <v>526</v>
      </c>
      <c r="F168" s="139" t="s">
        <v>3015</v>
      </c>
      <c r="G168" s="140" t="s">
        <v>428</v>
      </c>
      <c r="H168" s="141">
        <v>550</v>
      </c>
      <c r="I168" s="142"/>
      <c r="J168" s="143">
        <f t="shared" si="10"/>
        <v>0</v>
      </c>
      <c r="K168" s="139" t="s">
        <v>1</v>
      </c>
      <c r="L168" s="32"/>
      <c r="M168" s="144" t="s">
        <v>1</v>
      </c>
      <c r="N168" s="145" t="s">
        <v>42</v>
      </c>
      <c r="P168" s="146">
        <f t="shared" si="11"/>
        <v>0</v>
      </c>
      <c r="Q168" s="146">
        <v>0</v>
      </c>
      <c r="R168" s="146">
        <f t="shared" si="12"/>
        <v>0</v>
      </c>
      <c r="S168" s="146">
        <v>0</v>
      </c>
      <c r="T168" s="147">
        <f t="shared" si="13"/>
        <v>0</v>
      </c>
      <c r="AR168" s="148" t="s">
        <v>271</v>
      </c>
      <c r="AT168" s="148" t="s">
        <v>266</v>
      </c>
      <c r="AU168" s="148" t="s">
        <v>83</v>
      </c>
      <c r="AY168" s="17" t="s">
        <v>264</v>
      </c>
      <c r="BE168" s="149">
        <f t="shared" si="14"/>
        <v>0</v>
      </c>
      <c r="BF168" s="149">
        <f t="shared" si="15"/>
        <v>0</v>
      </c>
      <c r="BG168" s="149">
        <f t="shared" si="16"/>
        <v>0</v>
      </c>
      <c r="BH168" s="149">
        <f t="shared" si="17"/>
        <v>0</v>
      </c>
      <c r="BI168" s="149">
        <f t="shared" si="18"/>
        <v>0</v>
      </c>
      <c r="BJ168" s="17" t="s">
        <v>89</v>
      </c>
      <c r="BK168" s="149">
        <f t="shared" si="19"/>
        <v>0</v>
      </c>
      <c r="BL168" s="17" t="s">
        <v>271</v>
      </c>
      <c r="BM168" s="148" t="s">
        <v>735</v>
      </c>
    </row>
    <row r="169" spans="2:65" s="11" customFormat="1" ht="25.9" customHeight="1">
      <c r="B169" s="124"/>
      <c r="D169" s="125" t="s">
        <v>75</v>
      </c>
      <c r="E169" s="126" t="s">
        <v>2586</v>
      </c>
      <c r="F169" s="126" t="s">
        <v>3016</v>
      </c>
      <c r="I169" s="127"/>
      <c r="J169" s="128">
        <f>BK169</f>
        <v>0</v>
      </c>
      <c r="L169" s="124"/>
      <c r="M169" s="129"/>
      <c r="P169" s="130">
        <f>SUM(P170:P175)</f>
        <v>0</v>
      </c>
      <c r="R169" s="130">
        <f>SUM(R170:R175)</f>
        <v>0</v>
      </c>
      <c r="T169" s="131">
        <f>SUM(T170:T175)</f>
        <v>0</v>
      </c>
      <c r="AR169" s="125" t="s">
        <v>83</v>
      </c>
      <c r="AT169" s="132" t="s">
        <v>75</v>
      </c>
      <c r="AU169" s="132" t="s">
        <v>76</v>
      </c>
      <c r="AY169" s="125" t="s">
        <v>264</v>
      </c>
      <c r="BK169" s="133">
        <f>SUM(BK170:BK175)</f>
        <v>0</v>
      </c>
    </row>
    <row r="170" spans="2:65" s="1" customFormat="1" ht="16.5" customHeight="1">
      <c r="B170" s="136"/>
      <c r="C170" s="137" t="s">
        <v>515</v>
      </c>
      <c r="D170" s="137" t="s">
        <v>266</v>
      </c>
      <c r="E170" s="138" t="s">
        <v>533</v>
      </c>
      <c r="F170" s="139" t="s">
        <v>3017</v>
      </c>
      <c r="G170" s="140" t="s">
        <v>1468</v>
      </c>
      <c r="H170" s="141">
        <v>2</v>
      </c>
      <c r="I170" s="142"/>
      <c r="J170" s="143">
        <f t="shared" ref="J170:J175" si="20">ROUND(I170*H170,2)</f>
        <v>0</v>
      </c>
      <c r="K170" s="139" t="s">
        <v>1</v>
      </c>
      <c r="L170" s="32"/>
      <c r="M170" s="144" t="s">
        <v>1</v>
      </c>
      <c r="N170" s="145" t="s">
        <v>42</v>
      </c>
      <c r="P170" s="146">
        <f t="shared" ref="P170:P175" si="21">O170*H170</f>
        <v>0</v>
      </c>
      <c r="Q170" s="146">
        <v>0</v>
      </c>
      <c r="R170" s="146">
        <f t="shared" ref="R170:R175" si="22">Q170*H170</f>
        <v>0</v>
      </c>
      <c r="S170" s="146">
        <v>0</v>
      </c>
      <c r="T170" s="147">
        <f t="shared" ref="T170:T175" si="23">S170*H170</f>
        <v>0</v>
      </c>
      <c r="AR170" s="148" t="s">
        <v>271</v>
      </c>
      <c r="AT170" s="148" t="s">
        <v>266</v>
      </c>
      <c r="AU170" s="148" t="s">
        <v>83</v>
      </c>
      <c r="AY170" s="17" t="s">
        <v>264</v>
      </c>
      <c r="BE170" s="149">
        <f t="shared" ref="BE170:BE175" si="24">IF(N170="základní",J170,0)</f>
        <v>0</v>
      </c>
      <c r="BF170" s="149">
        <f t="shared" ref="BF170:BF175" si="25">IF(N170="snížená",J170,0)</f>
        <v>0</v>
      </c>
      <c r="BG170" s="149">
        <f t="shared" ref="BG170:BG175" si="26">IF(N170="zákl. přenesená",J170,0)</f>
        <v>0</v>
      </c>
      <c r="BH170" s="149">
        <f t="shared" ref="BH170:BH175" si="27">IF(N170="sníž. přenesená",J170,0)</f>
        <v>0</v>
      </c>
      <c r="BI170" s="149">
        <f t="shared" ref="BI170:BI175" si="28">IF(N170="nulová",J170,0)</f>
        <v>0</v>
      </c>
      <c r="BJ170" s="17" t="s">
        <v>89</v>
      </c>
      <c r="BK170" s="149">
        <f t="shared" ref="BK170:BK175" si="29">ROUND(I170*H170,2)</f>
        <v>0</v>
      </c>
      <c r="BL170" s="17" t="s">
        <v>271</v>
      </c>
      <c r="BM170" s="148" t="s">
        <v>745</v>
      </c>
    </row>
    <row r="171" spans="2:65" s="1" customFormat="1" ht="16.5" customHeight="1">
      <c r="B171" s="136"/>
      <c r="C171" s="137" t="s">
        <v>521</v>
      </c>
      <c r="D171" s="137" t="s">
        <v>266</v>
      </c>
      <c r="E171" s="138" t="s">
        <v>541</v>
      </c>
      <c r="F171" s="139" t="s">
        <v>3018</v>
      </c>
      <c r="G171" s="140" t="s">
        <v>1468</v>
      </c>
      <c r="H171" s="141">
        <v>2</v>
      </c>
      <c r="I171" s="142"/>
      <c r="J171" s="143">
        <f t="shared" si="20"/>
        <v>0</v>
      </c>
      <c r="K171" s="139" t="s">
        <v>1</v>
      </c>
      <c r="L171" s="32"/>
      <c r="M171" s="144" t="s">
        <v>1</v>
      </c>
      <c r="N171" s="145" t="s">
        <v>42</v>
      </c>
      <c r="P171" s="146">
        <f t="shared" si="21"/>
        <v>0</v>
      </c>
      <c r="Q171" s="146">
        <v>0</v>
      </c>
      <c r="R171" s="146">
        <f t="shared" si="22"/>
        <v>0</v>
      </c>
      <c r="S171" s="146">
        <v>0</v>
      </c>
      <c r="T171" s="147">
        <f t="shared" si="23"/>
        <v>0</v>
      </c>
      <c r="AR171" s="148" t="s">
        <v>271</v>
      </c>
      <c r="AT171" s="148" t="s">
        <v>266</v>
      </c>
      <c r="AU171" s="148" t="s">
        <v>83</v>
      </c>
      <c r="AY171" s="17" t="s">
        <v>264</v>
      </c>
      <c r="BE171" s="149">
        <f t="shared" si="24"/>
        <v>0</v>
      </c>
      <c r="BF171" s="149">
        <f t="shared" si="25"/>
        <v>0</v>
      </c>
      <c r="BG171" s="149">
        <f t="shared" si="26"/>
        <v>0</v>
      </c>
      <c r="BH171" s="149">
        <f t="shared" si="27"/>
        <v>0</v>
      </c>
      <c r="BI171" s="149">
        <f t="shared" si="28"/>
        <v>0</v>
      </c>
      <c r="BJ171" s="17" t="s">
        <v>89</v>
      </c>
      <c r="BK171" s="149">
        <f t="shared" si="29"/>
        <v>0</v>
      </c>
      <c r="BL171" s="17" t="s">
        <v>271</v>
      </c>
      <c r="BM171" s="148" t="s">
        <v>758</v>
      </c>
    </row>
    <row r="172" spans="2:65" s="1" customFormat="1" ht="16.5" customHeight="1">
      <c r="B172" s="136"/>
      <c r="C172" s="137" t="s">
        <v>526</v>
      </c>
      <c r="D172" s="137" t="s">
        <v>266</v>
      </c>
      <c r="E172" s="138" t="s">
        <v>549</v>
      </c>
      <c r="F172" s="139" t="s">
        <v>3019</v>
      </c>
      <c r="G172" s="140" t="s">
        <v>1468</v>
      </c>
      <c r="H172" s="141">
        <v>1</v>
      </c>
      <c r="I172" s="142"/>
      <c r="J172" s="143">
        <f t="shared" si="20"/>
        <v>0</v>
      </c>
      <c r="K172" s="139" t="s">
        <v>1</v>
      </c>
      <c r="L172" s="32"/>
      <c r="M172" s="144" t="s">
        <v>1</v>
      </c>
      <c r="N172" s="145" t="s">
        <v>42</v>
      </c>
      <c r="P172" s="146">
        <f t="shared" si="21"/>
        <v>0</v>
      </c>
      <c r="Q172" s="146">
        <v>0</v>
      </c>
      <c r="R172" s="146">
        <f t="shared" si="22"/>
        <v>0</v>
      </c>
      <c r="S172" s="146">
        <v>0</v>
      </c>
      <c r="T172" s="147">
        <f t="shared" si="23"/>
        <v>0</v>
      </c>
      <c r="AR172" s="148" t="s">
        <v>271</v>
      </c>
      <c r="AT172" s="148" t="s">
        <v>266</v>
      </c>
      <c r="AU172" s="148" t="s">
        <v>83</v>
      </c>
      <c r="AY172" s="17" t="s">
        <v>264</v>
      </c>
      <c r="BE172" s="149">
        <f t="shared" si="24"/>
        <v>0</v>
      </c>
      <c r="BF172" s="149">
        <f t="shared" si="25"/>
        <v>0</v>
      </c>
      <c r="BG172" s="149">
        <f t="shared" si="26"/>
        <v>0</v>
      </c>
      <c r="BH172" s="149">
        <f t="shared" si="27"/>
        <v>0</v>
      </c>
      <c r="BI172" s="149">
        <f t="shared" si="28"/>
        <v>0</v>
      </c>
      <c r="BJ172" s="17" t="s">
        <v>89</v>
      </c>
      <c r="BK172" s="149">
        <f t="shared" si="29"/>
        <v>0</v>
      </c>
      <c r="BL172" s="17" t="s">
        <v>271</v>
      </c>
      <c r="BM172" s="148" t="s">
        <v>771</v>
      </c>
    </row>
    <row r="173" spans="2:65" s="1" customFormat="1" ht="16.5" customHeight="1">
      <c r="B173" s="136"/>
      <c r="C173" s="137" t="s">
        <v>533</v>
      </c>
      <c r="D173" s="137" t="s">
        <v>266</v>
      </c>
      <c r="E173" s="138" t="s">
        <v>554</v>
      </c>
      <c r="F173" s="139" t="s">
        <v>3020</v>
      </c>
      <c r="G173" s="140" t="s">
        <v>1468</v>
      </c>
      <c r="H173" s="141">
        <v>1</v>
      </c>
      <c r="I173" s="142"/>
      <c r="J173" s="143">
        <f t="shared" si="20"/>
        <v>0</v>
      </c>
      <c r="K173" s="139" t="s">
        <v>1</v>
      </c>
      <c r="L173" s="32"/>
      <c r="M173" s="144" t="s">
        <v>1</v>
      </c>
      <c r="N173" s="145" t="s">
        <v>42</v>
      </c>
      <c r="P173" s="146">
        <f t="shared" si="21"/>
        <v>0</v>
      </c>
      <c r="Q173" s="146">
        <v>0</v>
      </c>
      <c r="R173" s="146">
        <f t="shared" si="22"/>
        <v>0</v>
      </c>
      <c r="S173" s="146">
        <v>0</v>
      </c>
      <c r="T173" s="147">
        <f t="shared" si="23"/>
        <v>0</v>
      </c>
      <c r="AR173" s="148" t="s">
        <v>271</v>
      </c>
      <c r="AT173" s="148" t="s">
        <v>266</v>
      </c>
      <c r="AU173" s="148" t="s">
        <v>83</v>
      </c>
      <c r="AY173" s="17" t="s">
        <v>264</v>
      </c>
      <c r="BE173" s="149">
        <f t="shared" si="24"/>
        <v>0</v>
      </c>
      <c r="BF173" s="149">
        <f t="shared" si="25"/>
        <v>0</v>
      </c>
      <c r="BG173" s="149">
        <f t="shared" si="26"/>
        <v>0</v>
      </c>
      <c r="BH173" s="149">
        <f t="shared" si="27"/>
        <v>0</v>
      </c>
      <c r="BI173" s="149">
        <f t="shared" si="28"/>
        <v>0</v>
      </c>
      <c r="BJ173" s="17" t="s">
        <v>89</v>
      </c>
      <c r="BK173" s="149">
        <f t="shared" si="29"/>
        <v>0</v>
      </c>
      <c r="BL173" s="17" t="s">
        <v>271</v>
      </c>
      <c r="BM173" s="148" t="s">
        <v>781</v>
      </c>
    </row>
    <row r="174" spans="2:65" s="1" customFormat="1" ht="16.5" customHeight="1">
      <c r="B174" s="136"/>
      <c r="C174" s="137" t="s">
        <v>541</v>
      </c>
      <c r="D174" s="137" t="s">
        <v>266</v>
      </c>
      <c r="E174" s="138" t="s">
        <v>559</v>
      </c>
      <c r="F174" s="139" t="s">
        <v>3021</v>
      </c>
      <c r="G174" s="140" t="s">
        <v>1468</v>
      </c>
      <c r="H174" s="141">
        <v>1</v>
      </c>
      <c r="I174" s="142"/>
      <c r="J174" s="143">
        <f t="shared" si="20"/>
        <v>0</v>
      </c>
      <c r="K174" s="139" t="s">
        <v>1</v>
      </c>
      <c r="L174" s="32"/>
      <c r="M174" s="144" t="s">
        <v>1</v>
      </c>
      <c r="N174" s="145" t="s">
        <v>42</v>
      </c>
      <c r="P174" s="146">
        <f t="shared" si="21"/>
        <v>0</v>
      </c>
      <c r="Q174" s="146">
        <v>0</v>
      </c>
      <c r="R174" s="146">
        <f t="shared" si="22"/>
        <v>0</v>
      </c>
      <c r="S174" s="146">
        <v>0</v>
      </c>
      <c r="T174" s="147">
        <f t="shared" si="23"/>
        <v>0</v>
      </c>
      <c r="AR174" s="148" t="s">
        <v>271</v>
      </c>
      <c r="AT174" s="148" t="s">
        <v>266</v>
      </c>
      <c r="AU174" s="148" t="s">
        <v>83</v>
      </c>
      <c r="AY174" s="17" t="s">
        <v>264</v>
      </c>
      <c r="BE174" s="149">
        <f t="shared" si="24"/>
        <v>0</v>
      </c>
      <c r="BF174" s="149">
        <f t="shared" si="25"/>
        <v>0</v>
      </c>
      <c r="BG174" s="149">
        <f t="shared" si="26"/>
        <v>0</v>
      </c>
      <c r="BH174" s="149">
        <f t="shared" si="27"/>
        <v>0</v>
      </c>
      <c r="BI174" s="149">
        <f t="shared" si="28"/>
        <v>0</v>
      </c>
      <c r="BJ174" s="17" t="s">
        <v>89</v>
      </c>
      <c r="BK174" s="149">
        <f t="shared" si="29"/>
        <v>0</v>
      </c>
      <c r="BL174" s="17" t="s">
        <v>271</v>
      </c>
      <c r="BM174" s="148" t="s">
        <v>791</v>
      </c>
    </row>
    <row r="175" spans="2:65" s="1" customFormat="1" ht="16.5" customHeight="1">
      <c r="B175" s="136"/>
      <c r="C175" s="137" t="s">
        <v>549</v>
      </c>
      <c r="D175" s="137" t="s">
        <v>266</v>
      </c>
      <c r="E175" s="138" t="s">
        <v>564</v>
      </c>
      <c r="F175" s="139" t="s">
        <v>3022</v>
      </c>
      <c r="G175" s="140" t="s">
        <v>428</v>
      </c>
      <c r="H175" s="141">
        <v>5</v>
      </c>
      <c r="I175" s="142"/>
      <c r="J175" s="143">
        <f t="shared" si="20"/>
        <v>0</v>
      </c>
      <c r="K175" s="139" t="s">
        <v>1</v>
      </c>
      <c r="L175" s="32"/>
      <c r="M175" s="144" t="s">
        <v>1</v>
      </c>
      <c r="N175" s="145" t="s">
        <v>42</v>
      </c>
      <c r="P175" s="146">
        <f t="shared" si="21"/>
        <v>0</v>
      </c>
      <c r="Q175" s="146">
        <v>0</v>
      </c>
      <c r="R175" s="146">
        <f t="shared" si="22"/>
        <v>0</v>
      </c>
      <c r="S175" s="146">
        <v>0</v>
      </c>
      <c r="T175" s="147">
        <f t="shared" si="23"/>
        <v>0</v>
      </c>
      <c r="AR175" s="148" t="s">
        <v>271</v>
      </c>
      <c r="AT175" s="148" t="s">
        <v>266</v>
      </c>
      <c r="AU175" s="148" t="s">
        <v>83</v>
      </c>
      <c r="AY175" s="17" t="s">
        <v>264</v>
      </c>
      <c r="BE175" s="149">
        <f t="shared" si="24"/>
        <v>0</v>
      </c>
      <c r="BF175" s="149">
        <f t="shared" si="25"/>
        <v>0</v>
      </c>
      <c r="BG175" s="149">
        <f t="shared" si="26"/>
        <v>0</v>
      </c>
      <c r="BH175" s="149">
        <f t="shared" si="27"/>
        <v>0</v>
      </c>
      <c r="BI175" s="149">
        <f t="shared" si="28"/>
        <v>0</v>
      </c>
      <c r="BJ175" s="17" t="s">
        <v>89</v>
      </c>
      <c r="BK175" s="149">
        <f t="shared" si="29"/>
        <v>0</v>
      </c>
      <c r="BL175" s="17" t="s">
        <v>271</v>
      </c>
      <c r="BM175" s="148" t="s">
        <v>802</v>
      </c>
    </row>
    <row r="176" spans="2:65" s="11" customFormat="1" ht="25.9" customHeight="1">
      <c r="B176" s="124"/>
      <c r="D176" s="125" t="s">
        <v>75</v>
      </c>
      <c r="E176" s="126" t="s">
        <v>2806</v>
      </c>
      <c r="F176" s="126" t="s">
        <v>2522</v>
      </c>
      <c r="I176" s="127"/>
      <c r="J176" s="128">
        <f>BK176</f>
        <v>0</v>
      </c>
      <c r="L176" s="124"/>
      <c r="M176" s="129"/>
      <c r="P176" s="130">
        <f>P177</f>
        <v>0</v>
      </c>
      <c r="R176" s="130">
        <f>R177</f>
        <v>0</v>
      </c>
      <c r="T176" s="131">
        <f>T177</f>
        <v>0</v>
      </c>
      <c r="AR176" s="125" t="s">
        <v>271</v>
      </c>
      <c r="AT176" s="132" t="s">
        <v>75</v>
      </c>
      <c r="AU176" s="132" t="s">
        <v>76</v>
      </c>
      <c r="AY176" s="125" t="s">
        <v>264</v>
      </c>
      <c r="BK176" s="133">
        <f>BK177</f>
        <v>0</v>
      </c>
    </row>
    <row r="177" spans="2:65" s="1" customFormat="1" ht="16.5" customHeight="1">
      <c r="B177" s="136"/>
      <c r="C177" s="137" t="s">
        <v>554</v>
      </c>
      <c r="D177" s="137" t="s">
        <v>266</v>
      </c>
      <c r="E177" s="138" t="s">
        <v>2807</v>
      </c>
      <c r="F177" s="139" t="s">
        <v>2808</v>
      </c>
      <c r="G177" s="140" t="s">
        <v>2809</v>
      </c>
      <c r="H177" s="141">
        <v>1</v>
      </c>
      <c r="I177" s="142"/>
      <c r="J177" s="143">
        <f>ROUND(I177*H177,2)</f>
        <v>0</v>
      </c>
      <c r="K177" s="139" t="s">
        <v>1</v>
      </c>
      <c r="L177" s="32"/>
      <c r="M177" s="200" t="s">
        <v>1</v>
      </c>
      <c r="N177" s="201" t="s">
        <v>42</v>
      </c>
      <c r="O177" s="195"/>
      <c r="P177" s="202">
        <f>O177*H177</f>
        <v>0</v>
      </c>
      <c r="Q177" s="202">
        <v>0</v>
      </c>
      <c r="R177" s="202">
        <f>Q177*H177</f>
        <v>0</v>
      </c>
      <c r="S177" s="202">
        <v>0</v>
      </c>
      <c r="T177" s="203">
        <f>S177*H177</f>
        <v>0</v>
      </c>
      <c r="AR177" s="148" t="s">
        <v>1885</v>
      </c>
      <c r="AT177" s="148" t="s">
        <v>266</v>
      </c>
      <c r="AU177" s="148" t="s">
        <v>83</v>
      </c>
      <c r="AY177" s="17" t="s">
        <v>264</v>
      </c>
      <c r="BE177" s="149">
        <f>IF(N177="základní",J177,0)</f>
        <v>0</v>
      </c>
      <c r="BF177" s="149">
        <f>IF(N177="snížená",J177,0)</f>
        <v>0</v>
      </c>
      <c r="BG177" s="149">
        <f>IF(N177="zákl. přenesená",J177,0)</f>
        <v>0</v>
      </c>
      <c r="BH177" s="149">
        <f>IF(N177="sníž. přenesená",J177,0)</f>
        <v>0</v>
      </c>
      <c r="BI177" s="149">
        <f>IF(N177="nulová",J177,0)</f>
        <v>0</v>
      </c>
      <c r="BJ177" s="17" t="s">
        <v>89</v>
      </c>
      <c r="BK177" s="149">
        <f>ROUND(I177*H177,2)</f>
        <v>0</v>
      </c>
      <c r="BL177" s="17" t="s">
        <v>1885</v>
      </c>
      <c r="BM177" s="148" t="s">
        <v>3328</v>
      </c>
    </row>
    <row r="178" spans="2:65" s="1" customFormat="1" ht="6.95" customHeight="1">
      <c r="B178" s="44"/>
      <c r="C178" s="45"/>
      <c r="D178" s="45"/>
      <c r="E178" s="45"/>
      <c r="F178" s="45"/>
      <c r="G178" s="45"/>
      <c r="H178" s="45"/>
      <c r="I178" s="45"/>
      <c r="J178" s="45"/>
      <c r="K178" s="45"/>
      <c r="L178" s="32"/>
    </row>
  </sheetData>
  <autoFilter ref="C127:K177" xr:uid="{00000000-0009-0000-0000-000010000000}"/>
  <mergeCells count="15">
    <mergeCell ref="E114:H114"/>
    <mergeCell ref="E118:H118"/>
    <mergeCell ref="E116:H116"/>
    <mergeCell ref="E120:H120"/>
    <mergeCell ref="L2:V2"/>
    <mergeCell ref="E31:H31"/>
    <mergeCell ref="E85:H85"/>
    <mergeCell ref="E89:H89"/>
    <mergeCell ref="E87:H87"/>
    <mergeCell ref="E91:H91"/>
    <mergeCell ref="E7:H7"/>
    <mergeCell ref="E11:H11"/>
    <mergeCell ref="E9:H9"/>
    <mergeCell ref="E13:H13"/>
    <mergeCell ref="E22:H22"/>
  </mergeCells>
  <pageMargins left="0.39374999999999999" right="0.39374999999999999" top="0.39374999999999999" bottom="0.39374999999999999" header="0" footer="0"/>
  <pageSetup paperSize="9" fitToHeight="100" orientation="landscape" blackAndWhite="1"/>
  <headerFooter>
    <oddFooter>&amp;CStrana &amp;P z &amp;N</oddFooter>
  </headerFooter>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B2:BM209"/>
  <sheetViews>
    <sheetView showGridLines="0" workbookViewId="0"/>
  </sheetViews>
  <sheetFormatPr defaultRowHeight="15"/>
  <cols>
    <col min="1" max="1" width="8.33203125" customWidth="1"/>
    <col min="2" max="2" width="1.1640625" customWidth="1"/>
    <col min="3" max="3" width="4.1640625" customWidth="1"/>
    <col min="4" max="4" width="4.33203125" customWidth="1"/>
    <col min="5" max="5" width="17.1640625" customWidth="1"/>
    <col min="6" max="6" width="100.83203125" customWidth="1"/>
    <col min="7" max="7" width="7.5" customWidth="1"/>
    <col min="8" max="8" width="14" customWidth="1"/>
    <col min="9" max="9" width="15.83203125" customWidth="1"/>
    <col min="10" max="11" width="22.33203125"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50000000000003" customHeight="1">
      <c r="L2" s="223" t="s">
        <v>5</v>
      </c>
      <c r="M2" s="208"/>
      <c r="N2" s="208"/>
      <c r="O2" s="208"/>
      <c r="P2" s="208"/>
      <c r="Q2" s="208"/>
      <c r="R2" s="208"/>
      <c r="S2" s="208"/>
      <c r="T2" s="208"/>
      <c r="U2" s="208"/>
      <c r="V2" s="208"/>
      <c r="AT2" s="17" t="s">
        <v>137</v>
      </c>
    </row>
    <row r="3" spans="2:46" ht="6.95" customHeight="1">
      <c r="B3" s="18"/>
      <c r="C3" s="19"/>
      <c r="D3" s="19"/>
      <c r="E3" s="19"/>
      <c r="F3" s="19"/>
      <c r="G3" s="19"/>
      <c r="H3" s="19"/>
      <c r="I3" s="19"/>
      <c r="J3" s="19"/>
      <c r="K3" s="19"/>
      <c r="L3" s="20"/>
      <c r="AT3" s="17" t="s">
        <v>83</v>
      </c>
    </row>
    <row r="4" spans="2:46" ht="24.95" customHeight="1">
      <c r="B4" s="20"/>
      <c r="D4" s="21" t="s">
        <v>212</v>
      </c>
      <c r="L4" s="20"/>
      <c r="M4" s="93" t="s">
        <v>10</v>
      </c>
      <c r="AT4" s="17" t="s">
        <v>3</v>
      </c>
    </row>
    <row r="5" spans="2:46" ht="6.95" customHeight="1">
      <c r="B5" s="20"/>
      <c r="L5" s="20"/>
    </row>
    <row r="6" spans="2:46" ht="12" customHeight="1">
      <c r="B6" s="20"/>
      <c r="D6" s="27" t="s">
        <v>16</v>
      </c>
      <c r="L6" s="20"/>
    </row>
    <row r="7" spans="2:46" ht="16.5" customHeight="1">
      <c r="B7" s="20"/>
      <c r="E7" s="248" t="str">
        <f>'Rekapitulace stavby'!K6</f>
        <v>Transformace domova Černovice – Lidmaň V. – Černovice</v>
      </c>
      <c r="F7" s="249"/>
      <c r="G7" s="249"/>
      <c r="H7" s="249"/>
      <c r="L7" s="20"/>
    </row>
    <row r="8" spans="2:46" ht="12.75">
      <c r="B8" s="20"/>
      <c r="D8" s="27" t="s">
        <v>213</v>
      </c>
      <c r="L8" s="20"/>
    </row>
    <row r="9" spans="2:46" ht="16.5" customHeight="1">
      <c r="B9" s="20"/>
      <c r="E9" s="248" t="s">
        <v>3089</v>
      </c>
      <c r="F9" s="208"/>
      <c r="G9" s="208"/>
      <c r="H9" s="208"/>
      <c r="L9" s="20"/>
    </row>
    <row r="10" spans="2:46" ht="12" customHeight="1">
      <c r="B10" s="20"/>
      <c r="D10" s="27" t="s">
        <v>215</v>
      </c>
      <c r="L10" s="20"/>
    </row>
    <row r="11" spans="2:46" s="1" customFormat="1" ht="16.5" customHeight="1">
      <c r="B11" s="32"/>
      <c r="E11" s="243" t="s">
        <v>1908</v>
      </c>
      <c r="F11" s="250"/>
      <c r="G11" s="250"/>
      <c r="H11" s="250"/>
      <c r="L11" s="32"/>
    </row>
    <row r="12" spans="2:46" s="1" customFormat="1" ht="12" customHeight="1">
      <c r="B12" s="32"/>
      <c r="D12" s="27" t="s">
        <v>1909</v>
      </c>
      <c r="L12" s="32"/>
    </row>
    <row r="13" spans="2:46" s="1" customFormat="1" ht="16.5" customHeight="1">
      <c r="B13" s="32"/>
      <c r="E13" s="230" t="s">
        <v>3329</v>
      </c>
      <c r="F13" s="250"/>
      <c r="G13" s="250"/>
      <c r="H13" s="250"/>
      <c r="L13" s="32"/>
    </row>
    <row r="14" spans="2:46" s="1" customFormat="1" ht="11.25">
      <c r="B14" s="32"/>
      <c r="L14" s="32"/>
    </row>
    <row r="15" spans="2:46" s="1" customFormat="1" ht="12" customHeight="1">
      <c r="B15" s="32"/>
      <c r="D15" s="27" t="s">
        <v>18</v>
      </c>
      <c r="F15" s="25" t="s">
        <v>1</v>
      </c>
      <c r="I15" s="27" t="s">
        <v>19</v>
      </c>
      <c r="J15" s="25" t="s">
        <v>1</v>
      </c>
      <c r="L15" s="32"/>
    </row>
    <row r="16" spans="2:46" s="1" customFormat="1" ht="12" customHeight="1">
      <c r="B16" s="32"/>
      <c r="D16" s="27" t="s">
        <v>20</v>
      </c>
      <c r="F16" s="25" t="s">
        <v>21</v>
      </c>
      <c r="I16" s="27" t="s">
        <v>22</v>
      </c>
      <c r="J16" s="52" t="str">
        <f>'Rekapitulace stavby'!AN8</f>
        <v>10. 12. 2025</v>
      </c>
      <c r="L16" s="32"/>
    </row>
    <row r="17" spans="2:12" s="1" customFormat="1" ht="10.9" customHeight="1">
      <c r="B17" s="32"/>
      <c r="L17" s="32"/>
    </row>
    <row r="18" spans="2:12" s="1" customFormat="1" ht="12" customHeight="1">
      <c r="B18" s="32"/>
      <c r="D18" s="27" t="s">
        <v>24</v>
      </c>
      <c r="I18" s="27" t="s">
        <v>25</v>
      </c>
      <c r="J18" s="25" t="str">
        <f>IF('Rekapitulace stavby'!AN10="","",'Rekapitulace stavby'!AN10)</f>
        <v/>
      </c>
      <c r="L18" s="32"/>
    </row>
    <row r="19" spans="2:12" s="1" customFormat="1" ht="18" customHeight="1">
      <c r="B19" s="32"/>
      <c r="E19" s="25" t="str">
        <f>IF('Rekapitulace stavby'!E11="","",'Rekapitulace stavby'!E11)</f>
        <v>Kraj Vysočina</v>
      </c>
      <c r="I19" s="27" t="s">
        <v>27</v>
      </c>
      <c r="J19" s="25" t="str">
        <f>IF('Rekapitulace stavby'!AN11="","",'Rekapitulace stavby'!AN11)</f>
        <v/>
      </c>
      <c r="L19" s="32"/>
    </row>
    <row r="20" spans="2:12" s="1" customFormat="1" ht="6.95" customHeight="1">
      <c r="B20" s="32"/>
      <c r="L20" s="32"/>
    </row>
    <row r="21" spans="2:12" s="1" customFormat="1" ht="12" customHeight="1">
      <c r="B21" s="32"/>
      <c r="D21" s="27" t="s">
        <v>28</v>
      </c>
      <c r="I21" s="27" t="s">
        <v>25</v>
      </c>
      <c r="J21" s="28" t="str">
        <f>'Rekapitulace stavby'!AN13</f>
        <v>Vyplň údaj</v>
      </c>
      <c r="L21" s="32"/>
    </row>
    <row r="22" spans="2:12" s="1" customFormat="1" ht="18" customHeight="1">
      <c r="B22" s="32"/>
      <c r="E22" s="251" t="str">
        <f>'Rekapitulace stavby'!E14</f>
        <v>Vyplň údaj</v>
      </c>
      <c r="F22" s="207"/>
      <c r="G22" s="207"/>
      <c r="H22" s="207"/>
      <c r="I22" s="27" t="s">
        <v>27</v>
      </c>
      <c r="J22" s="28" t="str">
        <f>'Rekapitulace stavby'!AN14</f>
        <v>Vyplň údaj</v>
      </c>
      <c r="L22" s="32"/>
    </row>
    <row r="23" spans="2:12" s="1" customFormat="1" ht="6.95" customHeight="1">
      <c r="B23" s="32"/>
      <c r="L23" s="32"/>
    </row>
    <row r="24" spans="2:12" s="1" customFormat="1" ht="12" customHeight="1">
      <c r="B24" s="32"/>
      <c r="D24" s="27" t="s">
        <v>30</v>
      </c>
      <c r="I24" s="27" t="s">
        <v>25</v>
      </c>
      <c r="J24" s="25" t="str">
        <f>IF('Rekapitulace stavby'!AN16="","",'Rekapitulace stavby'!AN16)</f>
        <v/>
      </c>
      <c r="L24" s="32"/>
    </row>
    <row r="25" spans="2:12" s="1" customFormat="1" ht="18" customHeight="1">
      <c r="B25" s="32"/>
      <c r="E25" s="25" t="str">
        <f>IF('Rekapitulace stavby'!E17="","",'Rekapitulace stavby'!E17)</f>
        <v>ARPIK OSTRAVA s.r.o.</v>
      </c>
      <c r="I25" s="27" t="s">
        <v>27</v>
      </c>
      <c r="J25" s="25" t="str">
        <f>IF('Rekapitulace stavby'!AN17="","",'Rekapitulace stavby'!AN17)</f>
        <v/>
      </c>
      <c r="L25" s="32"/>
    </row>
    <row r="26" spans="2:12" s="1" customFormat="1" ht="6.95" customHeight="1">
      <c r="B26" s="32"/>
      <c r="L26" s="32"/>
    </row>
    <row r="27" spans="2:12" s="1" customFormat="1" ht="12" customHeight="1">
      <c r="B27" s="32"/>
      <c r="D27" s="27" t="s">
        <v>33</v>
      </c>
      <c r="I27" s="27" t="s">
        <v>25</v>
      </c>
      <c r="J27" s="25" t="str">
        <f>IF('Rekapitulace stavby'!AN19="","",'Rekapitulace stavby'!AN19)</f>
        <v/>
      </c>
      <c r="L27" s="32"/>
    </row>
    <row r="28" spans="2:12" s="1" customFormat="1" ht="18" customHeight="1">
      <c r="B28" s="32"/>
      <c r="E28" s="25" t="str">
        <f>IF('Rekapitulace stavby'!E20="","",'Rekapitulace stavby'!E20)</f>
        <v xml:space="preserve"> </v>
      </c>
      <c r="I28" s="27" t="s">
        <v>27</v>
      </c>
      <c r="J28" s="25" t="str">
        <f>IF('Rekapitulace stavby'!AN20="","",'Rekapitulace stavby'!AN20)</f>
        <v/>
      </c>
      <c r="L28" s="32"/>
    </row>
    <row r="29" spans="2:12" s="1" customFormat="1" ht="6.95" customHeight="1">
      <c r="B29" s="32"/>
      <c r="L29" s="32"/>
    </row>
    <row r="30" spans="2:12" s="1" customFormat="1" ht="12" customHeight="1">
      <c r="B30" s="32"/>
      <c r="D30" s="27" t="s">
        <v>34</v>
      </c>
      <c r="L30" s="32"/>
    </row>
    <row r="31" spans="2:12" s="7" customFormat="1" ht="16.5" customHeight="1">
      <c r="B31" s="94"/>
      <c r="E31" s="212" t="s">
        <v>1</v>
      </c>
      <c r="F31" s="212"/>
      <c r="G31" s="212"/>
      <c r="H31" s="212"/>
      <c r="L31" s="94"/>
    </row>
    <row r="32" spans="2:12" s="1" customFormat="1" ht="6.95" customHeight="1">
      <c r="B32" s="32"/>
      <c r="L32" s="32"/>
    </row>
    <row r="33" spans="2:12" s="1" customFormat="1" ht="6.95" customHeight="1">
      <c r="B33" s="32"/>
      <c r="D33" s="53"/>
      <c r="E33" s="53"/>
      <c r="F33" s="53"/>
      <c r="G33" s="53"/>
      <c r="H33" s="53"/>
      <c r="I33" s="53"/>
      <c r="J33" s="53"/>
      <c r="K33" s="53"/>
      <c r="L33" s="32"/>
    </row>
    <row r="34" spans="2:12" s="1" customFormat="1" ht="25.35" customHeight="1">
      <c r="B34" s="32"/>
      <c r="D34" s="95" t="s">
        <v>36</v>
      </c>
      <c r="J34" s="66">
        <f>ROUND(J147, 2)</f>
        <v>0</v>
      </c>
      <c r="L34" s="32"/>
    </row>
    <row r="35" spans="2:12" s="1" customFormat="1" ht="6.95" customHeight="1">
      <c r="B35" s="32"/>
      <c r="D35" s="53"/>
      <c r="E35" s="53"/>
      <c r="F35" s="53"/>
      <c r="G35" s="53"/>
      <c r="H35" s="53"/>
      <c r="I35" s="53"/>
      <c r="J35" s="53"/>
      <c r="K35" s="53"/>
      <c r="L35" s="32"/>
    </row>
    <row r="36" spans="2:12" s="1" customFormat="1" ht="14.45" customHeight="1">
      <c r="B36" s="32"/>
      <c r="F36" s="35" t="s">
        <v>38</v>
      </c>
      <c r="I36" s="35" t="s">
        <v>37</v>
      </c>
      <c r="J36" s="35" t="s">
        <v>39</v>
      </c>
      <c r="L36" s="32"/>
    </row>
    <row r="37" spans="2:12" s="1" customFormat="1" ht="14.45" customHeight="1">
      <c r="B37" s="32"/>
      <c r="D37" s="55" t="s">
        <v>40</v>
      </c>
      <c r="E37" s="27" t="s">
        <v>41</v>
      </c>
      <c r="F37" s="86">
        <f>ROUND((SUM(BE147:BE208)),  2)</f>
        <v>0</v>
      </c>
      <c r="I37" s="96">
        <v>0.21</v>
      </c>
      <c r="J37" s="86">
        <f>ROUND(((SUM(BE147:BE208))*I37),  2)</f>
        <v>0</v>
      </c>
      <c r="L37" s="32"/>
    </row>
    <row r="38" spans="2:12" s="1" customFormat="1" ht="14.45" customHeight="1">
      <c r="B38" s="32"/>
      <c r="E38" s="27" t="s">
        <v>42</v>
      </c>
      <c r="F38" s="86">
        <f>ROUND((SUM(BF147:BF208)),  2)</f>
        <v>0</v>
      </c>
      <c r="I38" s="96">
        <v>0.12</v>
      </c>
      <c r="J38" s="86">
        <f>ROUND(((SUM(BF147:BF208))*I38),  2)</f>
        <v>0</v>
      </c>
      <c r="L38" s="32"/>
    </row>
    <row r="39" spans="2:12" s="1" customFormat="1" ht="14.45" hidden="1" customHeight="1">
      <c r="B39" s="32"/>
      <c r="E39" s="27" t="s">
        <v>43</v>
      </c>
      <c r="F39" s="86">
        <f>ROUND((SUM(BG147:BG208)),  2)</f>
        <v>0</v>
      </c>
      <c r="I39" s="96">
        <v>0.21</v>
      </c>
      <c r="J39" s="86">
        <f>0</f>
        <v>0</v>
      </c>
      <c r="L39" s="32"/>
    </row>
    <row r="40" spans="2:12" s="1" customFormat="1" ht="14.45" hidden="1" customHeight="1">
      <c r="B40" s="32"/>
      <c r="E40" s="27" t="s">
        <v>44</v>
      </c>
      <c r="F40" s="86">
        <f>ROUND((SUM(BH147:BH208)),  2)</f>
        <v>0</v>
      </c>
      <c r="I40" s="96">
        <v>0.12</v>
      </c>
      <c r="J40" s="86">
        <f>0</f>
        <v>0</v>
      </c>
      <c r="L40" s="32"/>
    </row>
    <row r="41" spans="2:12" s="1" customFormat="1" ht="14.45" hidden="1" customHeight="1">
      <c r="B41" s="32"/>
      <c r="E41" s="27" t="s">
        <v>45</v>
      </c>
      <c r="F41" s="86">
        <f>ROUND((SUM(BI147:BI208)),  2)</f>
        <v>0</v>
      </c>
      <c r="I41" s="96">
        <v>0</v>
      </c>
      <c r="J41" s="86">
        <f>0</f>
        <v>0</v>
      </c>
      <c r="L41" s="32"/>
    </row>
    <row r="42" spans="2:12" s="1" customFormat="1" ht="6.95" customHeight="1">
      <c r="B42" s="32"/>
      <c r="L42" s="32"/>
    </row>
    <row r="43" spans="2:12" s="1" customFormat="1" ht="25.35" customHeight="1">
      <c r="B43" s="32"/>
      <c r="C43" s="97"/>
      <c r="D43" s="98" t="s">
        <v>46</v>
      </c>
      <c r="E43" s="57"/>
      <c r="F43" s="57"/>
      <c r="G43" s="99" t="s">
        <v>47</v>
      </c>
      <c r="H43" s="100" t="s">
        <v>48</v>
      </c>
      <c r="I43" s="57"/>
      <c r="J43" s="101">
        <f>SUM(J34:J41)</f>
        <v>0</v>
      </c>
      <c r="K43" s="102"/>
      <c r="L43" s="32"/>
    </row>
    <row r="44" spans="2:12" s="1" customFormat="1" ht="14.45" customHeight="1">
      <c r="B44" s="32"/>
      <c r="L44" s="32"/>
    </row>
    <row r="45" spans="2:12" ht="14.45" customHeight="1">
      <c r="B45" s="20"/>
      <c r="L45" s="20"/>
    </row>
    <row r="46" spans="2:12" ht="14.45" customHeight="1">
      <c r="B46" s="20"/>
      <c r="L46" s="20"/>
    </row>
    <row r="47" spans="2:12" ht="14.45" customHeight="1">
      <c r="B47" s="20"/>
      <c r="L47" s="20"/>
    </row>
    <row r="48" spans="2:12" ht="14.45" customHeight="1">
      <c r="B48" s="20"/>
      <c r="L48" s="20"/>
    </row>
    <row r="49" spans="2:12" ht="14.45" customHeight="1">
      <c r="B49" s="20"/>
      <c r="L49" s="20"/>
    </row>
    <row r="50" spans="2:12" s="1" customFormat="1" ht="14.45" customHeight="1">
      <c r="B50" s="32"/>
      <c r="D50" s="41" t="s">
        <v>49</v>
      </c>
      <c r="E50" s="42"/>
      <c r="F50" s="42"/>
      <c r="G50" s="41" t="s">
        <v>50</v>
      </c>
      <c r="H50" s="42"/>
      <c r="I50" s="42"/>
      <c r="J50" s="42"/>
      <c r="K50" s="42"/>
      <c r="L50" s="32"/>
    </row>
    <row r="51" spans="2:12" ht="11.25">
      <c r="B51" s="20"/>
      <c r="L51" s="20"/>
    </row>
    <row r="52" spans="2:12" ht="11.25">
      <c r="B52" s="20"/>
      <c r="L52" s="20"/>
    </row>
    <row r="53" spans="2:12" ht="11.25">
      <c r="B53" s="20"/>
      <c r="L53" s="20"/>
    </row>
    <row r="54" spans="2:12" ht="11.25">
      <c r="B54" s="20"/>
      <c r="L54" s="20"/>
    </row>
    <row r="55" spans="2:12" ht="11.25">
      <c r="B55" s="20"/>
      <c r="L55" s="20"/>
    </row>
    <row r="56" spans="2:12" ht="11.25">
      <c r="B56" s="20"/>
      <c r="L56" s="20"/>
    </row>
    <row r="57" spans="2:12" ht="11.25">
      <c r="B57" s="20"/>
      <c r="L57" s="20"/>
    </row>
    <row r="58" spans="2:12" ht="11.25">
      <c r="B58" s="20"/>
      <c r="L58" s="20"/>
    </row>
    <row r="59" spans="2:12" ht="11.25">
      <c r="B59" s="20"/>
      <c r="L59" s="20"/>
    </row>
    <row r="60" spans="2:12" ht="11.25">
      <c r="B60" s="20"/>
      <c r="L60" s="20"/>
    </row>
    <row r="61" spans="2:12" s="1" customFormat="1" ht="12.75">
      <c r="B61" s="32"/>
      <c r="D61" s="43" t="s">
        <v>51</v>
      </c>
      <c r="E61" s="34"/>
      <c r="F61" s="103" t="s">
        <v>52</v>
      </c>
      <c r="G61" s="43" t="s">
        <v>51</v>
      </c>
      <c r="H61" s="34"/>
      <c r="I61" s="34"/>
      <c r="J61" s="104" t="s">
        <v>52</v>
      </c>
      <c r="K61" s="34"/>
      <c r="L61" s="32"/>
    </row>
    <row r="62" spans="2:12" ht="11.25">
      <c r="B62" s="20"/>
      <c r="L62" s="20"/>
    </row>
    <row r="63" spans="2:12" ht="11.25">
      <c r="B63" s="20"/>
      <c r="L63" s="20"/>
    </row>
    <row r="64" spans="2:12" ht="11.25">
      <c r="B64" s="20"/>
      <c r="L64" s="20"/>
    </row>
    <row r="65" spans="2:12" s="1" customFormat="1" ht="12.75">
      <c r="B65" s="32"/>
      <c r="D65" s="41" t="s">
        <v>53</v>
      </c>
      <c r="E65" s="42"/>
      <c r="F65" s="42"/>
      <c r="G65" s="41" t="s">
        <v>54</v>
      </c>
      <c r="H65" s="42"/>
      <c r="I65" s="42"/>
      <c r="J65" s="42"/>
      <c r="K65" s="42"/>
      <c r="L65" s="32"/>
    </row>
    <row r="66" spans="2:12" ht="11.25">
      <c r="B66" s="20"/>
      <c r="L66" s="20"/>
    </row>
    <row r="67" spans="2:12" ht="11.25">
      <c r="B67" s="20"/>
      <c r="L67" s="20"/>
    </row>
    <row r="68" spans="2:12" ht="11.25">
      <c r="B68" s="20"/>
      <c r="L68" s="20"/>
    </row>
    <row r="69" spans="2:12" ht="11.25">
      <c r="B69" s="20"/>
      <c r="L69" s="20"/>
    </row>
    <row r="70" spans="2:12" ht="11.25">
      <c r="B70" s="20"/>
      <c r="L70" s="20"/>
    </row>
    <row r="71" spans="2:12" ht="11.25">
      <c r="B71" s="20"/>
      <c r="L71" s="20"/>
    </row>
    <row r="72" spans="2:12" ht="11.25">
      <c r="B72" s="20"/>
      <c r="L72" s="20"/>
    </row>
    <row r="73" spans="2:12" ht="11.25">
      <c r="B73" s="20"/>
      <c r="L73" s="20"/>
    </row>
    <row r="74" spans="2:12" ht="11.25">
      <c r="B74" s="20"/>
      <c r="L74" s="20"/>
    </row>
    <row r="75" spans="2:12" ht="11.25">
      <c r="B75" s="20"/>
      <c r="L75" s="20"/>
    </row>
    <row r="76" spans="2:12" s="1" customFormat="1" ht="12.75">
      <c r="B76" s="32"/>
      <c r="D76" s="43" t="s">
        <v>51</v>
      </c>
      <c r="E76" s="34"/>
      <c r="F76" s="103" t="s">
        <v>52</v>
      </c>
      <c r="G76" s="43" t="s">
        <v>51</v>
      </c>
      <c r="H76" s="34"/>
      <c r="I76" s="34"/>
      <c r="J76" s="104" t="s">
        <v>52</v>
      </c>
      <c r="K76" s="34"/>
      <c r="L76" s="32"/>
    </row>
    <row r="77" spans="2:12" s="1" customFormat="1" ht="14.45" customHeight="1">
      <c r="B77" s="44"/>
      <c r="C77" s="45"/>
      <c r="D77" s="45"/>
      <c r="E77" s="45"/>
      <c r="F77" s="45"/>
      <c r="G77" s="45"/>
      <c r="H77" s="45"/>
      <c r="I77" s="45"/>
      <c r="J77" s="45"/>
      <c r="K77" s="45"/>
      <c r="L77" s="32"/>
    </row>
    <row r="81" spans="2:12" s="1" customFormat="1" ht="6.95" customHeight="1">
      <c r="B81" s="46"/>
      <c r="C81" s="47"/>
      <c r="D81" s="47"/>
      <c r="E81" s="47"/>
      <c r="F81" s="47"/>
      <c r="G81" s="47"/>
      <c r="H81" s="47"/>
      <c r="I81" s="47"/>
      <c r="J81" s="47"/>
      <c r="K81" s="47"/>
      <c r="L81" s="32"/>
    </row>
    <row r="82" spans="2:12" s="1" customFormat="1" ht="24.95" customHeight="1">
      <c r="B82" s="32"/>
      <c r="C82" s="21" t="s">
        <v>217</v>
      </c>
      <c r="L82" s="32"/>
    </row>
    <row r="83" spans="2:12" s="1" customFormat="1" ht="6.95" customHeight="1">
      <c r="B83" s="32"/>
      <c r="L83" s="32"/>
    </row>
    <row r="84" spans="2:12" s="1" customFormat="1" ht="12" customHeight="1">
      <c r="B84" s="32"/>
      <c r="C84" s="27" t="s">
        <v>16</v>
      </c>
      <c r="L84" s="32"/>
    </row>
    <row r="85" spans="2:12" s="1" customFormat="1" ht="16.5" customHeight="1">
      <c r="B85" s="32"/>
      <c r="E85" s="248" t="str">
        <f>E7</f>
        <v>Transformace domova Černovice – Lidmaň V. – Černovice</v>
      </c>
      <c r="F85" s="249"/>
      <c r="G85" s="249"/>
      <c r="H85" s="249"/>
      <c r="L85" s="32"/>
    </row>
    <row r="86" spans="2:12" ht="12" customHeight="1">
      <c r="B86" s="20"/>
      <c r="C86" s="27" t="s">
        <v>213</v>
      </c>
      <c r="L86" s="20"/>
    </row>
    <row r="87" spans="2:12" ht="16.5" customHeight="1">
      <c r="B87" s="20"/>
      <c r="E87" s="248" t="s">
        <v>3089</v>
      </c>
      <c r="F87" s="208"/>
      <c r="G87" s="208"/>
      <c r="H87" s="208"/>
      <c r="L87" s="20"/>
    </row>
    <row r="88" spans="2:12" ht="12" customHeight="1">
      <c r="B88" s="20"/>
      <c r="C88" s="27" t="s">
        <v>215</v>
      </c>
      <c r="L88" s="20"/>
    </row>
    <row r="89" spans="2:12" s="1" customFormat="1" ht="16.5" customHeight="1">
      <c r="B89" s="32"/>
      <c r="E89" s="243" t="s">
        <v>1908</v>
      </c>
      <c r="F89" s="250"/>
      <c r="G89" s="250"/>
      <c r="H89" s="250"/>
      <c r="L89" s="32"/>
    </row>
    <row r="90" spans="2:12" s="1" customFormat="1" ht="12" customHeight="1">
      <c r="B90" s="32"/>
      <c r="C90" s="27" t="s">
        <v>1909</v>
      </c>
      <c r="L90" s="32"/>
    </row>
    <row r="91" spans="2:12" s="1" customFormat="1" ht="16.5" customHeight="1">
      <c r="B91" s="32"/>
      <c r="E91" s="230" t="str">
        <f>E13</f>
        <v>SO 02.D.1.2.F - MAR</v>
      </c>
      <c r="F91" s="250"/>
      <c r="G91" s="250"/>
      <c r="H91" s="250"/>
      <c r="L91" s="32"/>
    </row>
    <row r="92" spans="2:12" s="1" customFormat="1" ht="6.95" customHeight="1">
      <c r="B92" s="32"/>
      <c r="L92" s="32"/>
    </row>
    <row r="93" spans="2:12" s="1" customFormat="1" ht="12" customHeight="1">
      <c r="B93" s="32"/>
      <c r="C93" s="27" t="s">
        <v>20</v>
      </c>
      <c r="F93" s="25" t="str">
        <f>F16</f>
        <v xml:space="preserve"> </v>
      </c>
      <c r="I93" s="27" t="s">
        <v>22</v>
      </c>
      <c r="J93" s="52" t="str">
        <f>IF(J16="","",J16)</f>
        <v>10. 12. 2025</v>
      </c>
      <c r="L93" s="32"/>
    </row>
    <row r="94" spans="2:12" s="1" customFormat="1" ht="6.95" customHeight="1">
      <c r="B94" s="32"/>
      <c r="L94" s="32"/>
    </row>
    <row r="95" spans="2:12" s="1" customFormat="1" ht="25.7" customHeight="1">
      <c r="B95" s="32"/>
      <c r="C95" s="27" t="s">
        <v>24</v>
      </c>
      <c r="F95" s="25" t="str">
        <f>E19</f>
        <v>Kraj Vysočina</v>
      </c>
      <c r="I95" s="27" t="s">
        <v>30</v>
      </c>
      <c r="J95" s="30" t="str">
        <f>E25</f>
        <v>ARPIK OSTRAVA s.r.o.</v>
      </c>
      <c r="L95" s="32"/>
    </row>
    <row r="96" spans="2:12" s="1" customFormat="1" ht="15.2" customHeight="1">
      <c r="B96" s="32"/>
      <c r="C96" s="27" t="s">
        <v>28</v>
      </c>
      <c r="F96" s="25" t="str">
        <f>IF(E22="","",E22)</f>
        <v>Vyplň údaj</v>
      </c>
      <c r="I96" s="27" t="s">
        <v>33</v>
      </c>
      <c r="J96" s="30" t="str">
        <f>E28</f>
        <v xml:space="preserve"> </v>
      </c>
      <c r="L96" s="32"/>
    </row>
    <row r="97" spans="2:47" s="1" customFormat="1" ht="10.35" customHeight="1">
      <c r="B97" s="32"/>
      <c r="L97" s="32"/>
    </row>
    <row r="98" spans="2:47" s="1" customFormat="1" ht="29.25" customHeight="1">
      <c r="B98" s="32"/>
      <c r="C98" s="105" t="s">
        <v>218</v>
      </c>
      <c r="D98" s="97"/>
      <c r="E98" s="97"/>
      <c r="F98" s="97"/>
      <c r="G98" s="97"/>
      <c r="H98" s="97"/>
      <c r="I98" s="97"/>
      <c r="J98" s="106" t="s">
        <v>219</v>
      </c>
      <c r="K98" s="97"/>
      <c r="L98" s="32"/>
    </row>
    <row r="99" spans="2:47" s="1" customFormat="1" ht="10.35" customHeight="1">
      <c r="B99" s="32"/>
      <c r="L99" s="32"/>
    </row>
    <row r="100" spans="2:47" s="1" customFormat="1" ht="22.9" customHeight="1">
      <c r="B100" s="32"/>
      <c r="C100" s="107" t="s">
        <v>220</v>
      </c>
      <c r="J100" s="66">
        <f>J147</f>
        <v>0</v>
      </c>
      <c r="L100" s="32"/>
      <c r="AU100" s="17" t="s">
        <v>221</v>
      </c>
    </row>
    <row r="101" spans="2:47" s="8" customFormat="1" ht="24.95" customHeight="1">
      <c r="B101" s="108"/>
      <c r="D101" s="109" t="s">
        <v>3025</v>
      </c>
      <c r="E101" s="110"/>
      <c r="F101" s="110"/>
      <c r="G101" s="110"/>
      <c r="H101" s="110"/>
      <c r="I101" s="110"/>
      <c r="J101" s="111">
        <f>J148</f>
        <v>0</v>
      </c>
      <c r="L101" s="108"/>
    </row>
    <row r="102" spans="2:47" s="8" customFormat="1" ht="24.95" customHeight="1">
      <c r="B102" s="108"/>
      <c r="D102" s="109" t="s">
        <v>3026</v>
      </c>
      <c r="E102" s="110"/>
      <c r="F102" s="110"/>
      <c r="G102" s="110"/>
      <c r="H102" s="110"/>
      <c r="I102" s="110"/>
      <c r="J102" s="111">
        <f>J152</f>
        <v>0</v>
      </c>
      <c r="L102" s="108"/>
    </row>
    <row r="103" spans="2:47" s="9" customFormat="1" ht="19.899999999999999" customHeight="1">
      <c r="B103" s="112"/>
      <c r="D103" s="113" t="s">
        <v>3027</v>
      </c>
      <c r="E103" s="114"/>
      <c r="F103" s="114"/>
      <c r="G103" s="114"/>
      <c r="H103" s="114"/>
      <c r="I103" s="114"/>
      <c r="J103" s="115">
        <f>J156</f>
        <v>0</v>
      </c>
      <c r="L103" s="112"/>
    </row>
    <row r="104" spans="2:47" s="8" customFormat="1" ht="24.95" customHeight="1">
      <c r="B104" s="108"/>
      <c r="D104" s="109" t="s">
        <v>3028</v>
      </c>
      <c r="E104" s="110"/>
      <c r="F104" s="110"/>
      <c r="G104" s="110"/>
      <c r="H104" s="110"/>
      <c r="I104" s="110"/>
      <c r="J104" s="111">
        <f>J162</f>
        <v>0</v>
      </c>
      <c r="L104" s="108"/>
    </row>
    <row r="105" spans="2:47" s="9" customFormat="1" ht="19.899999999999999" customHeight="1">
      <c r="B105" s="112"/>
      <c r="D105" s="113" t="s">
        <v>3029</v>
      </c>
      <c r="E105" s="114"/>
      <c r="F105" s="114"/>
      <c r="G105" s="114"/>
      <c r="H105" s="114"/>
      <c r="I105" s="114"/>
      <c r="J105" s="115">
        <f>J163</f>
        <v>0</v>
      </c>
      <c r="L105" s="112"/>
    </row>
    <row r="106" spans="2:47" s="9" customFormat="1" ht="19.899999999999999" customHeight="1">
      <c r="B106" s="112"/>
      <c r="D106" s="113" t="s">
        <v>3030</v>
      </c>
      <c r="E106" s="114"/>
      <c r="F106" s="114"/>
      <c r="G106" s="114"/>
      <c r="H106" s="114"/>
      <c r="I106" s="114"/>
      <c r="J106" s="115">
        <f>J165</f>
        <v>0</v>
      </c>
      <c r="L106" s="112"/>
    </row>
    <row r="107" spans="2:47" s="9" customFormat="1" ht="19.899999999999999" customHeight="1">
      <c r="B107" s="112"/>
      <c r="D107" s="113" t="s">
        <v>3031</v>
      </c>
      <c r="E107" s="114"/>
      <c r="F107" s="114"/>
      <c r="G107" s="114"/>
      <c r="H107" s="114"/>
      <c r="I107" s="114"/>
      <c r="J107" s="115">
        <f>J167</f>
        <v>0</v>
      </c>
      <c r="L107" s="112"/>
    </row>
    <row r="108" spans="2:47" s="9" customFormat="1" ht="19.899999999999999" customHeight="1">
      <c r="B108" s="112"/>
      <c r="D108" s="113" t="s">
        <v>3031</v>
      </c>
      <c r="E108" s="114"/>
      <c r="F108" s="114"/>
      <c r="G108" s="114"/>
      <c r="H108" s="114"/>
      <c r="I108" s="114"/>
      <c r="J108" s="115">
        <f>J169</f>
        <v>0</v>
      </c>
      <c r="L108" s="112"/>
    </row>
    <row r="109" spans="2:47" s="9" customFormat="1" ht="19.899999999999999" customHeight="1">
      <c r="B109" s="112"/>
      <c r="D109" s="113" t="s">
        <v>3032</v>
      </c>
      <c r="E109" s="114"/>
      <c r="F109" s="114"/>
      <c r="G109" s="114"/>
      <c r="H109" s="114"/>
      <c r="I109" s="114"/>
      <c r="J109" s="115">
        <f>J171</f>
        <v>0</v>
      </c>
      <c r="L109" s="112"/>
    </row>
    <row r="110" spans="2:47" s="9" customFormat="1" ht="19.899999999999999" customHeight="1">
      <c r="B110" s="112"/>
      <c r="D110" s="113" t="s">
        <v>3033</v>
      </c>
      <c r="E110" s="114"/>
      <c r="F110" s="114"/>
      <c r="G110" s="114"/>
      <c r="H110" s="114"/>
      <c r="I110" s="114"/>
      <c r="J110" s="115">
        <f>J177</f>
        <v>0</v>
      </c>
      <c r="L110" s="112"/>
    </row>
    <row r="111" spans="2:47" s="9" customFormat="1" ht="19.899999999999999" customHeight="1">
      <c r="B111" s="112"/>
      <c r="D111" s="113" t="s">
        <v>3034</v>
      </c>
      <c r="E111" s="114"/>
      <c r="F111" s="114"/>
      <c r="G111" s="114"/>
      <c r="H111" s="114"/>
      <c r="I111" s="114"/>
      <c r="J111" s="115">
        <f>J179</f>
        <v>0</v>
      </c>
      <c r="L111" s="112"/>
    </row>
    <row r="112" spans="2:47" s="9" customFormat="1" ht="19.899999999999999" customHeight="1">
      <c r="B112" s="112"/>
      <c r="D112" s="113" t="s">
        <v>3035</v>
      </c>
      <c r="E112" s="114"/>
      <c r="F112" s="114"/>
      <c r="G112" s="114"/>
      <c r="H112" s="114"/>
      <c r="I112" s="114"/>
      <c r="J112" s="115">
        <f>J181</f>
        <v>0</v>
      </c>
      <c r="L112" s="112"/>
    </row>
    <row r="113" spans="2:12" s="9" customFormat="1" ht="19.899999999999999" customHeight="1">
      <c r="B113" s="112"/>
      <c r="D113" s="113" t="s">
        <v>3036</v>
      </c>
      <c r="E113" s="114"/>
      <c r="F113" s="114"/>
      <c r="G113" s="114"/>
      <c r="H113" s="114"/>
      <c r="I113" s="114"/>
      <c r="J113" s="115">
        <f>J183</f>
        <v>0</v>
      </c>
      <c r="L113" s="112"/>
    </row>
    <row r="114" spans="2:12" s="9" customFormat="1" ht="19.899999999999999" customHeight="1">
      <c r="B114" s="112"/>
      <c r="D114" s="113" t="s">
        <v>3037</v>
      </c>
      <c r="E114" s="114"/>
      <c r="F114" s="114"/>
      <c r="G114" s="114"/>
      <c r="H114" s="114"/>
      <c r="I114" s="114"/>
      <c r="J114" s="115">
        <f>J184</f>
        <v>0</v>
      </c>
      <c r="L114" s="112"/>
    </row>
    <row r="115" spans="2:12" s="9" customFormat="1" ht="19.899999999999999" customHeight="1">
      <c r="B115" s="112"/>
      <c r="D115" s="113" t="s">
        <v>3038</v>
      </c>
      <c r="E115" s="114"/>
      <c r="F115" s="114"/>
      <c r="G115" s="114"/>
      <c r="H115" s="114"/>
      <c r="I115" s="114"/>
      <c r="J115" s="115">
        <f>J186</f>
        <v>0</v>
      </c>
      <c r="L115" s="112"/>
    </row>
    <row r="116" spans="2:12" s="9" customFormat="1" ht="19.899999999999999" customHeight="1">
      <c r="B116" s="112"/>
      <c r="D116" s="113" t="s">
        <v>3039</v>
      </c>
      <c r="E116" s="114"/>
      <c r="F116" s="114"/>
      <c r="G116" s="114"/>
      <c r="H116" s="114"/>
      <c r="I116" s="114"/>
      <c r="J116" s="115">
        <f>J187</f>
        <v>0</v>
      </c>
      <c r="L116" s="112"/>
    </row>
    <row r="117" spans="2:12" s="8" customFormat="1" ht="24.95" customHeight="1">
      <c r="B117" s="108"/>
      <c r="D117" s="109" t="s">
        <v>3040</v>
      </c>
      <c r="E117" s="110"/>
      <c r="F117" s="110"/>
      <c r="G117" s="110"/>
      <c r="H117" s="110"/>
      <c r="I117" s="110"/>
      <c r="J117" s="111">
        <f>J190</f>
        <v>0</v>
      </c>
      <c r="L117" s="108"/>
    </row>
    <row r="118" spans="2:12" s="9" customFormat="1" ht="19.899999999999999" customHeight="1">
      <c r="B118" s="112"/>
      <c r="D118" s="113" t="s">
        <v>3041</v>
      </c>
      <c r="E118" s="114"/>
      <c r="F118" s="114"/>
      <c r="G118" s="114"/>
      <c r="H118" s="114"/>
      <c r="I118" s="114"/>
      <c r="J118" s="115">
        <f>J191</f>
        <v>0</v>
      </c>
      <c r="L118" s="112"/>
    </row>
    <row r="119" spans="2:12" s="9" customFormat="1" ht="19.899999999999999" customHeight="1">
      <c r="B119" s="112"/>
      <c r="D119" s="113" t="s">
        <v>3042</v>
      </c>
      <c r="E119" s="114"/>
      <c r="F119" s="114"/>
      <c r="G119" s="114"/>
      <c r="H119" s="114"/>
      <c r="I119" s="114"/>
      <c r="J119" s="115">
        <f>J199</f>
        <v>0</v>
      </c>
      <c r="L119" s="112"/>
    </row>
    <row r="120" spans="2:12" s="9" customFormat="1" ht="19.899999999999999" customHeight="1">
      <c r="B120" s="112"/>
      <c r="D120" s="113" t="s">
        <v>3043</v>
      </c>
      <c r="E120" s="114"/>
      <c r="F120" s="114"/>
      <c r="G120" s="114"/>
      <c r="H120" s="114"/>
      <c r="I120" s="114"/>
      <c r="J120" s="115">
        <f>J201</f>
        <v>0</v>
      </c>
      <c r="L120" s="112"/>
    </row>
    <row r="121" spans="2:12" s="9" customFormat="1" ht="19.899999999999999" customHeight="1">
      <c r="B121" s="112"/>
      <c r="D121" s="113" t="s">
        <v>3044</v>
      </c>
      <c r="E121" s="114"/>
      <c r="F121" s="114"/>
      <c r="G121" s="114"/>
      <c r="H121" s="114"/>
      <c r="I121" s="114"/>
      <c r="J121" s="115">
        <f>J203</f>
        <v>0</v>
      </c>
      <c r="L121" s="112"/>
    </row>
    <row r="122" spans="2:12" s="9" customFormat="1" ht="19.899999999999999" customHeight="1">
      <c r="B122" s="112"/>
      <c r="D122" s="113" t="s">
        <v>3045</v>
      </c>
      <c r="E122" s="114"/>
      <c r="F122" s="114"/>
      <c r="G122" s="114"/>
      <c r="H122" s="114"/>
      <c r="I122" s="114"/>
      <c r="J122" s="115">
        <f>J204</f>
        <v>0</v>
      </c>
      <c r="L122" s="112"/>
    </row>
    <row r="123" spans="2:12" s="8" customFormat="1" ht="24.95" customHeight="1">
      <c r="B123" s="108"/>
      <c r="D123" s="109" t="s">
        <v>2570</v>
      </c>
      <c r="E123" s="110"/>
      <c r="F123" s="110"/>
      <c r="G123" s="110"/>
      <c r="H123" s="110"/>
      <c r="I123" s="110"/>
      <c r="J123" s="111">
        <f>J207</f>
        <v>0</v>
      </c>
      <c r="L123" s="108"/>
    </row>
    <row r="124" spans="2:12" s="1" customFormat="1" ht="21.75" customHeight="1">
      <c r="B124" s="32"/>
      <c r="L124" s="32"/>
    </row>
    <row r="125" spans="2:12" s="1" customFormat="1" ht="6.95" customHeight="1">
      <c r="B125" s="44"/>
      <c r="C125" s="45"/>
      <c r="D125" s="45"/>
      <c r="E125" s="45"/>
      <c r="F125" s="45"/>
      <c r="G125" s="45"/>
      <c r="H125" s="45"/>
      <c r="I125" s="45"/>
      <c r="J125" s="45"/>
      <c r="K125" s="45"/>
      <c r="L125" s="32"/>
    </row>
    <row r="129" spans="2:12" s="1" customFormat="1" ht="6.95" customHeight="1">
      <c r="B129" s="46"/>
      <c r="C129" s="47"/>
      <c r="D129" s="47"/>
      <c r="E129" s="47"/>
      <c r="F129" s="47"/>
      <c r="G129" s="47"/>
      <c r="H129" s="47"/>
      <c r="I129" s="47"/>
      <c r="J129" s="47"/>
      <c r="K129" s="47"/>
      <c r="L129" s="32"/>
    </row>
    <row r="130" spans="2:12" s="1" customFormat="1" ht="24.95" customHeight="1">
      <c r="B130" s="32"/>
      <c r="C130" s="21" t="s">
        <v>249</v>
      </c>
      <c r="L130" s="32"/>
    </row>
    <row r="131" spans="2:12" s="1" customFormat="1" ht="6.95" customHeight="1">
      <c r="B131" s="32"/>
      <c r="L131" s="32"/>
    </row>
    <row r="132" spans="2:12" s="1" customFormat="1" ht="12" customHeight="1">
      <c r="B132" s="32"/>
      <c r="C132" s="27" t="s">
        <v>16</v>
      </c>
      <c r="L132" s="32"/>
    </row>
    <row r="133" spans="2:12" s="1" customFormat="1" ht="16.5" customHeight="1">
      <c r="B133" s="32"/>
      <c r="E133" s="248" t="str">
        <f>E7</f>
        <v>Transformace domova Černovice – Lidmaň V. – Černovice</v>
      </c>
      <c r="F133" s="249"/>
      <c r="G133" s="249"/>
      <c r="H133" s="249"/>
      <c r="L133" s="32"/>
    </row>
    <row r="134" spans="2:12" ht="12" customHeight="1">
      <c r="B134" s="20"/>
      <c r="C134" s="27" t="s">
        <v>213</v>
      </c>
      <c r="L134" s="20"/>
    </row>
    <row r="135" spans="2:12" ht="16.5" customHeight="1">
      <c r="B135" s="20"/>
      <c r="E135" s="248" t="s">
        <v>3089</v>
      </c>
      <c r="F135" s="208"/>
      <c r="G135" s="208"/>
      <c r="H135" s="208"/>
      <c r="L135" s="20"/>
    </row>
    <row r="136" spans="2:12" ht="12" customHeight="1">
      <c r="B136" s="20"/>
      <c r="C136" s="27" t="s">
        <v>215</v>
      </c>
      <c r="L136" s="20"/>
    </row>
    <row r="137" spans="2:12" s="1" customFormat="1" ht="16.5" customHeight="1">
      <c r="B137" s="32"/>
      <c r="E137" s="243" t="s">
        <v>1908</v>
      </c>
      <c r="F137" s="250"/>
      <c r="G137" s="250"/>
      <c r="H137" s="250"/>
      <c r="L137" s="32"/>
    </row>
    <row r="138" spans="2:12" s="1" customFormat="1" ht="12" customHeight="1">
      <c r="B138" s="32"/>
      <c r="C138" s="27" t="s">
        <v>1909</v>
      </c>
      <c r="L138" s="32"/>
    </row>
    <row r="139" spans="2:12" s="1" customFormat="1" ht="16.5" customHeight="1">
      <c r="B139" s="32"/>
      <c r="E139" s="230" t="str">
        <f>E13</f>
        <v>SO 02.D.1.2.F - MAR</v>
      </c>
      <c r="F139" s="250"/>
      <c r="G139" s="250"/>
      <c r="H139" s="250"/>
      <c r="L139" s="32"/>
    </row>
    <row r="140" spans="2:12" s="1" customFormat="1" ht="6.95" customHeight="1">
      <c r="B140" s="32"/>
      <c r="L140" s="32"/>
    </row>
    <row r="141" spans="2:12" s="1" customFormat="1" ht="12" customHeight="1">
      <c r="B141" s="32"/>
      <c r="C141" s="27" t="s">
        <v>20</v>
      </c>
      <c r="F141" s="25" t="str">
        <f>F16</f>
        <v xml:space="preserve"> </v>
      </c>
      <c r="I141" s="27" t="s">
        <v>22</v>
      </c>
      <c r="J141" s="52" t="str">
        <f>IF(J16="","",J16)</f>
        <v>10. 12. 2025</v>
      </c>
      <c r="L141" s="32"/>
    </row>
    <row r="142" spans="2:12" s="1" customFormat="1" ht="6.95" customHeight="1">
      <c r="B142" s="32"/>
      <c r="L142" s="32"/>
    </row>
    <row r="143" spans="2:12" s="1" customFormat="1" ht="25.7" customHeight="1">
      <c r="B143" s="32"/>
      <c r="C143" s="27" t="s">
        <v>24</v>
      </c>
      <c r="F143" s="25" t="str">
        <f>E19</f>
        <v>Kraj Vysočina</v>
      </c>
      <c r="I143" s="27" t="s">
        <v>30</v>
      </c>
      <c r="J143" s="30" t="str">
        <f>E25</f>
        <v>ARPIK OSTRAVA s.r.o.</v>
      </c>
      <c r="L143" s="32"/>
    </row>
    <row r="144" spans="2:12" s="1" customFormat="1" ht="15.2" customHeight="1">
      <c r="B144" s="32"/>
      <c r="C144" s="27" t="s">
        <v>28</v>
      </c>
      <c r="F144" s="25" t="str">
        <f>IF(E22="","",E22)</f>
        <v>Vyplň údaj</v>
      </c>
      <c r="I144" s="27" t="s">
        <v>33</v>
      </c>
      <c r="J144" s="30" t="str">
        <f>E28</f>
        <v xml:space="preserve"> </v>
      </c>
      <c r="L144" s="32"/>
    </row>
    <row r="145" spans="2:65" s="1" customFormat="1" ht="10.35" customHeight="1">
      <c r="B145" s="32"/>
      <c r="L145" s="32"/>
    </row>
    <row r="146" spans="2:65" s="10" customFormat="1" ht="29.25" customHeight="1">
      <c r="B146" s="116"/>
      <c r="C146" s="117" t="s">
        <v>250</v>
      </c>
      <c r="D146" s="118" t="s">
        <v>61</v>
      </c>
      <c r="E146" s="118" t="s">
        <v>57</v>
      </c>
      <c r="F146" s="118" t="s">
        <v>58</v>
      </c>
      <c r="G146" s="118" t="s">
        <v>251</v>
      </c>
      <c r="H146" s="118" t="s">
        <v>252</v>
      </c>
      <c r="I146" s="118" t="s">
        <v>253</v>
      </c>
      <c r="J146" s="118" t="s">
        <v>219</v>
      </c>
      <c r="K146" s="119" t="s">
        <v>254</v>
      </c>
      <c r="L146" s="116"/>
      <c r="M146" s="59" t="s">
        <v>1</v>
      </c>
      <c r="N146" s="60" t="s">
        <v>40</v>
      </c>
      <c r="O146" s="60" t="s">
        <v>255</v>
      </c>
      <c r="P146" s="60" t="s">
        <v>256</v>
      </c>
      <c r="Q146" s="60" t="s">
        <v>257</v>
      </c>
      <c r="R146" s="60" t="s">
        <v>258</v>
      </c>
      <c r="S146" s="60" t="s">
        <v>259</v>
      </c>
      <c r="T146" s="61" t="s">
        <v>260</v>
      </c>
    </row>
    <row r="147" spans="2:65" s="1" customFormat="1" ht="22.9" customHeight="1">
      <c r="B147" s="32"/>
      <c r="C147" s="64" t="s">
        <v>261</v>
      </c>
      <c r="J147" s="120">
        <f>BK147</f>
        <v>0</v>
      </c>
      <c r="L147" s="32"/>
      <c r="M147" s="62"/>
      <c r="N147" s="53"/>
      <c r="O147" s="53"/>
      <c r="P147" s="121">
        <f>P148+P152+P162+P190+P207</f>
        <v>0</v>
      </c>
      <c r="Q147" s="53"/>
      <c r="R147" s="121">
        <f>R148+R152+R162+R190+R207</f>
        <v>0</v>
      </c>
      <c r="S147" s="53"/>
      <c r="T147" s="122">
        <f>T148+T152+T162+T190+T207</f>
        <v>0</v>
      </c>
      <c r="AT147" s="17" t="s">
        <v>75</v>
      </c>
      <c r="AU147" s="17" t="s">
        <v>221</v>
      </c>
      <c r="BK147" s="123">
        <f>BK148+BK152+BK162+BK190+BK207</f>
        <v>0</v>
      </c>
    </row>
    <row r="148" spans="2:65" s="11" customFormat="1" ht="25.9" customHeight="1">
      <c r="B148" s="124"/>
      <c r="D148" s="125" t="s">
        <v>75</v>
      </c>
      <c r="E148" s="126" t="s">
        <v>2571</v>
      </c>
      <c r="F148" s="126" t="s">
        <v>3046</v>
      </c>
      <c r="I148" s="127"/>
      <c r="J148" s="128">
        <f>BK148</f>
        <v>0</v>
      </c>
      <c r="L148" s="124"/>
      <c r="M148" s="129"/>
      <c r="P148" s="130">
        <f>SUM(P149:P151)</f>
        <v>0</v>
      </c>
      <c r="R148" s="130">
        <f>SUM(R149:R151)</f>
        <v>0</v>
      </c>
      <c r="T148" s="131">
        <f>SUM(T149:T151)</f>
        <v>0</v>
      </c>
      <c r="AR148" s="125" t="s">
        <v>83</v>
      </c>
      <c r="AT148" s="132" t="s">
        <v>75</v>
      </c>
      <c r="AU148" s="132" t="s">
        <v>76</v>
      </c>
      <c r="AY148" s="125" t="s">
        <v>264</v>
      </c>
      <c r="BK148" s="133">
        <f>SUM(BK149:BK151)</f>
        <v>0</v>
      </c>
    </row>
    <row r="149" spans="2:65" s="1" customFormat="1" ht="21.75" customHeight="1">
      <c r="B149" s="136"/>
      <c r="C149" s="137" t="s">
        <v>83</v>
      </c>
      <c r="D149" s="137" t="s">
        <v>266</v>
      </c>
      <c r="E149" s="138" t="s">
        <v>83</v>
      </c>
      <c r="F149" s="139" t="s">
        <v>3047</v>
      </c>
      <c r="G149" s="140" t="s">
        <v>1468</v>
      </c>
      <c r="H149" s="141">
        <v>1</v>
      </c>
      <c r="I149" s="142"/>
      <c r="J149" s="143">
        <f>ROUND(I149*H149,2)</f>
        <v>0</v>
      </c>
      <c r="K149" s="139" t="s">
        <v>1</v>
      </c>
      <c r="L149" s="32"/>
      <c r="M149" s="144" t="s">
        <v>1</v>
      </c>
      <c r="N149" s="145" t="s">
        <v>42</v>
      </c>
      <c r="P149" s="146">
        <f>O149*H149</f>
        <v>0</v>
      </c>
      <c r="Q149" s="146">
        <v>0</v>
      </c>
      <c r="R149" s="146">
        <f>Q149*H149</f>
        <v>0</v>
      </c>
      <c r="S149" s="146">
        <v>0</v>
      </c>
      <c r="T149" s="147">
        <f>S149*H149</f>
        <v>0</v>
      </c>
      <c r="AR149" s="148" t="s">
        <v>271</v>
      </c>
      <c r="AT149" s="148" t="s">
        <v>266</v>
      </c>
      <c r="AU149" s="148" t="s">
        <v>83</v>
      </c>
      <c r="AY149" s="17" t="s">
        <v>264</v>
      </c>
      <c r="BE149" s="149">
        <f>IF(N149="základní",J149,0)</f>
        <v>0</v>
      </c>
      <c r="BF149" s="149">
        <f>IF(N149="snížená",J149,0)</f>
        <v>0</v>
      </c>
      <c r="BG149" s="149">
        <f>IF(N149="zákl. přenesená",J149,0)</f>
        <v>0</v>
      </c>
      <c r="BH149" s="149">
        <f>IF(N149="sníž. přenesená",J149,0)</f>
        <v>0</v>
      </c>
      <c r="BI149" s="149">
        <f>IF(N149="nulová",J149,0)</f>
        <v>0</v>
      </c>
      <c r="BJ149" s="17" t="s">
        <v>89</v>
      </c>
      <c r="BK149" s="149">
        <f>ROUND(I149*H149,2)</f>
        <v>0</v>
      </c>
      <c r="BL149" s="17" t="s">
        <v>271</v>
      </c>
      <c r="BM149" s="148" t="s">
        <v>89</v>
      </c>
    </row>
    <row r="150" spans="2:65" s="1" customFormat="1" ht="16.5" customHeight="1">
      <c r="B150" s="136"/>
      <c r="C150" s="137" t="s">
        <v>89</v>
      </c>
      <c r="D150" s="137" t="s">
        <v>266</v>
      </c>
      <c r="E150" s="138" t="s">
        <v>89</v>
      </c>
      <c r="F150" s="139" t="s">
        <v>3048</v>
      </c>
      <c r="G150" s="140" t="s">
        <v>1468</v>
      </c>
      <c r="H150" s="141">
        <v>1</v>
      </c>
      <c r="I150" s="142"/>
      <c r="J150" s="143">
        <f>ROUND(I150*H150,2)</f>
        <v>0</v>
      </c>
      <c r="K150" s="139" t="s">
        <v>1</v>
      </c>
      <c r="L150" s="32"/>
      <c r="M150" s="144" t="s">
        <v>1</v>
      </c>
      <c r="N150" s="145" t="s">
        <v>42</v>
      </c>
      <c r="P150" s="146">
        <f>O150*H150</f>
        <v>0</v>
      </c>
      <c r="Q150" s="146">
        <v>0</v>
      </c>
      <c r="R150" s="146">
        <f>Q150*H150</f>
        <v>0</v>
      </c>
      <c r="S150" s="146">
        <v>0</v>
      </c>
      <c r="T150" s="147">
        <f>S150*H150</f>
        <v>0</v>
      </c>
      <c r="AR150" s="148" t="s">
        <v>271</v>
      </c>
      <c r="AT150" s="148" t="s">
        <v>266</v>
      </c>
      <c r="AU150" s="148" t="s">
        <v>83</v>
      </c>
      <c r="AY150" s="17" t="s">
        <v>264</v>
      </c>
      <c r="BE150" s="149">
        <f>IF(N150="základní",J150,0)</f>
        <v>0</v>
      </c>
      <c r="BF150" s="149">
        <f>IF(N150="snížená",J150,0)</f>
        <v>0</v>
      </c>
      <c r="BG150" s="149">
        <f>IF(N150="zákl. přenesená",J150,0)</f>
        <v>0</v>
      </c>
      <c r="BH150" s="149">
        <f>IF(N150="sníž. přenesená",J150,0)</f>
        <v>0</v>
      </c>
      <c r="BI150" s="149">
        <f>IF(N150="nulová",J150,0)</f>
        <v>0</v>
      </c>
      <c r="BJ150" s="17" t="s">
        <v>89</v>
      </c>
      <c r="BK150" s="149">
        <f>ROUND(I150*H150,2)</f>
        <v>0</v>
      </c>
      <c r="BL150" s="17" t="s">
        <v>271</v>
      </c>
      <c r="BM150" s="148" t="s">
        <v>271</v>
      </c>
    </row>
    <row r="151" spans="2:65" s="1" customFormat="1" ht="16.5" customHeight="1">
      <c r="B151" s="136"/>
      <c r="C151" s="137" t="s">
        <v>96</v>
      </c>
      <c r="D151" s="137" t="s">
        <v>266</v>
      </c>
      <c r="E151" s="138" t="s">
        <v>96</v>
      </c>
      <c r="F151" s="139" t="s">
        <v>3049</v>
      </c>
      <c r="G151" s="140" t="s">
        <v>1468</v>
      </c>
      <c r="H151" s="141">
        <v>1</v>
      </c>
      <c r="I151" s="142"/>
      <c r="J151" s="143">
        <f>ROUND(I151*H151,2)</f>
        <v>0</v>
      </c>
      <c r="K151" s="139" t="s">
        <v>1</v>
      </c>
      <c r="L151" s="32"/>
      <c r="M151" s="144" t="s">
        <v>1</v>
      </c>
      <c r="N151" s="145" t="s">
        <v>42</v>
      </c>
      <c r="P151" s="146">
        <f>O151*H151</f>
        <v>0</v>
      </c>
      <c r="Q151" s="146">
        <v>0</v>
      </c>
      <c r="R151" s="146">
        <f>Q151*H151</f>
        <v>0</v>
      </c>
      <c r="S151" s="146">
        <v>0</v>
      </c>
      <c r="T151" s="147">
        <f>S151*H151</f>
        <v>0</v>
      </c>
      <c r="AR151" s="148" t="s">
        <v>271</v>
      </c>
      <c r="AT151" s="148" t="s">
        <v>266</v>
      </c>
      <c r="AU151" s="148" t="s">
        <v>83</v>
      </c>
      <c r="AY151" s="17" t="s">
        <v>264</v>
      </c>
      <c r="BE151" s="149">
        <f>IF(N151="základní",J151,0)</f>
        <v>0</v>
      </c>
      <c r="BF151" s="149">
        <f>IF(N151="snížená",J151,0)</f>
        <v>0</v>
      </c>
      <c r="BG151" s="149">
        <f>IF(N151="zákl. přenesená",J151,0)</f>
        <v>0</v>
      </c>
      <c r="BH151" s="149">
        <f>IF(N151="sníž. přenesená",J151,0)</f>
        <v>0</v>
      </c>
      <c r="BI151" s="149">
        <f>IF(N151="nulová",J151,0)</f>
        <v>0</v>
      </c>
      <c r="BJ151" s="17" t="s">
        <v>89</v>
      </c>
      <c r="BK151" s="149">
        <f>ROUND(I151*H151,2)</f>
        <v>0</v>
      </c>
      <c r="BL151" s="17" t="s">
        <v>271</v>
      </c>
      <c r="BM151" s="148" t="s">
        <v>303</v>
      </c>
    </row>
    <row r="152" spans="2:65" s="11" customFormat="1" ht="25.9" customHeight="1">
      <c r="B152" s="124"/>
      <c r="D152" s="125" t="s">
        <v>75</v>
      </c>
      <c r="E152" s="126" t="s">
        <v>2573</v>
      </c>
      <c r="F152" s="126" t="s">
        <v>3050</v>
      </c>
      <c r="I152" s="127"/>
      <c r="J152" s="128">
        <f>BK152</f>
        <v>0</v>
      </c>
      <c r="L152" s="124"/>
      <c r="M152" s="129"/>
      <c r="P152" s="130">
        <f>P153+SUM(P154:P156)</f>
        <v>0</v>
      </c>
      <c r="R152" s="130">
        <f>R153+SUM(R154:R156)</f>
        <v>0</v>
      </c>
      <c r="T152" s="131">
        <f>T153+SUM(T154:T156)</f>
        <v>0</v>
      </c>
      <c r="AR152" s="125" t="s">
        <v>83</v>
      </c>
      <c r="AT152" s="132" t="s">
        <v>75</v>
      </c>
      <c r="AU152" s="132" t="s">
        <v>76</v>
      </c>
      <c r="AY152" s="125" t="s">
        <v>264</v>
      </c>
      <c r="BK152" s="133">
        <f>BK153+SUM(BK154:BK156)</f>
        <v>0</v>
      </c>
    </row>
    <row r="153" spans="2:65" s="1" customFormat="1" ht="16.5" customHeight="1">
      <c r="B153" s="136"/>
      <c r="C153" s="137" t="s">
        <v>271</v>
      </c>
      <c r="D153" s="137" t="s">
        <v>266</v>
      </c>
      <c r="E153" s="138" t="s">
        <v>271</v>
      </c>
      <c r="F153" s="139" t="s">
        <v>3051</v>
      </c>
      <c r="G153" s="140" t="s">
        <v>1468</v>
      </c>
      <c r="H153" s="141">
        <v>1</v>
      </c>
      <c r="I153" s="142"/>
      <c r="J153" s="143">
        <f>ROUND(I153*H153,2)</f>
        <v>0</v>
      </c>
      <c r="K153" s="139" t="s">
        <v>1</v>
      </c>
      <c r="L153" s="32"/>
      <c r="M153" s="144" t="s">
        <v>1</v>
      </c>
      <c r="N153" s="145" t="s">
        <v>42</v>
      </c>
      <c r="P153" s="146">
        <f>O153*H153</f>
        <v>0</v>
      </c>
      <c r="Q153" s="146">
        <v>0</v>
      </c>
      <c r="R153" s="146">
        <f>Q153*H153</f>
        <v>0</v>
      </c>
      <c r="S153" s="146">
        <v>0</v>
      </c>
      <c r="T153" s="147">
        <f>S153*H153</f>
        <v>0</v>
      </c>
      <c r="AR153" s="148" t="s">
        <v>271</v>
      </c>
      <c r="AT153" s="148" t="s">
        <v>266</v>
      </c>
      <c r="AU153" s="148" t="s">
        <v>83</v>
      </c>
      <c r="AY153" s="17" t="s">
        <v>264</v>
      </c>
      <c r="BE153" s="149">
        <f>IF(N153="základní",J153,0)</f>
        <v>0</v>
      </c>
      <c r="BF153" s="149">
        <f>IF(N153="snížená",J153,0)</f>
        <v>0</v>
      </c>
      <c r="BG153" s="149">
        <f>IF(N153="zákl. přenesená",J153,0)</f>
        <v>0</v>
      </c>
      <c r="BH153" s="149">
        <f>IF(N153="sníž. přenesená",J153,0)</f>
        <v>0</v>
      </c>
      <c r="BI153" s="149">
        <f>IF(N153="nulová",J153,0)</f>
        <v>0</v>
      </c>
      <c r="BJ153" s="17" t="s">
        <v>89</v>
      </c>
      <c r="BK153" s="149">
        <f>ROUND(I153*H153,2)</f>
        <v>0</v>
      </c>
      <c r="BL153" s="17" t="s">
        <v>271</v>
      </c>
      <c r="BM153" s="148" t="s">
        <v>314</v>
      </c>
    </row>
    <row r="154" spans="2:65" s="1" customFormat="1" ht="16.5" customHeight="1">
      <c r="B154" s="136"/>
      <c r="C154" s="137" t="s">
        <v>297</v>
      </c>
      <c r="D154" s="137" t="s">
        <v>266</v>
      </c>
      <c r="E154" s="138" t="s">
        <v>297</v>
      </c>
      <c r="F154" s="139" t="s">
        <v>3052</v>
      </c>
      <c r="G154" s="140" t="s">
        <v>1468</v>
      </c>
      <c r="H154" s="141">
        <v>1</v>
      </c>
      <c r="I154" s="142"/>
      <c r="J154" s="143">
        <f>ROUND(I154*H154,2)</f>
        <v>0</v>
      </c>
      <c r="K154" s="139" t="s">
        <v>1</v>
      </c>
      <c r="L154" s="32"/>
      <c r="M154" s="144" t="s">
        <v>1</v>
      </c>
      <c r="N154" s="145" t="s">
        <v>42</v>
      </c>
      <c r="P154" s="146">
        <f>O154*H154</f>
        <v>0</v>
      </c>
      <c r="Q154" s="146">
        <v>0</v>
      </c>
      <c r="R154" s="146">
        <f>Q154*H154</f>
        <v>0</v>
      </c>
      <c r="S154" s="146">
        <v>0</v>
      </c>
      <c r="T154" s="147">
        <f>S154*H154</f>
        <v>0</v>
      </c>
      <c r="AR154" s="148" t="s">
        <v>271</v>
      </c>
      <c r="AT154" s="148" t="s">
        <v>266</v>
      </c>
      <c r="AU154" s="148" t="s">
        <v>83</v>
      </c>
      <c r="AY154" s="17" t="s">
        <v>264</v>
      </c>
      <c r="BE154" s="149">
        <f>IF(N154="základní",J154,0)</f>
        <v>0</v>
      </c>
      <c r="BF154" s="149">
        <f>IF(N154="snížená",J154,0)</f>
        <v>0</v>
      </c>
      <c r="BG154" s="149">
        <f>IF(N154="zákl. přenesená",J154,0)</f>
        <v>0</v>
      </c>
      <c r="BH154" s="149">
        <f>IF(N154="sníž. přenesená",J154,0)</f>
        <v>0</v>
      </c>
      <c r="BI154" s="149">
        <f>IF(N154="nulová",J154,0)</f>
        <v>0</v>
      </c>
      <c r="BJ154" s="17" t="s">
        <v>89</v>
      </c>
      <c r="BK154" s="149">
        <f>ROUND(I154*H154,2)</f>
        <v>0</v>
      </c>
      <c r="BL154" s="17" t="s">
        <v>271</v>
      </c>
      <c r="BM154" s="148" t="s">
        <v>328</v>
      </c>
    </row>
    <row r="155" spans="2:65" s="1" customFormat="1" ht="16.5" customHeight="1">
      <c r="B155" s="136"/>
      <c r="C155" s="137" t="s">
        <v>303</v>
      </c>
      <c r="D155" s="137" t="s">
        <v>266</v>
      </c>
      <c r="E155" s="138" t="s">
        <v>303</v>
      </c>
      <c r="F155" s="139" t="s">
        <v>3053</v>
      </c>
      <c r="G155" s="140" t="s">
        <v>1468</v>
      </c>
      <c r="H155" s="141">
        <v>4</v>
      </c>
      <c r="I155" s="142"/>
      <c r="J155" s="143">
        <f>ROUND(I155*H155,2)</f>
        <v>0</v>
      </c>
      <c r="K155" s="139" t="s">
        <v>1</v>
      </c>
      <c r="L155" s="32"/>
      <c r="M155" s="144" t="s">
        <v>1</v>
      </c>
      <c r="N155" s="145" t="s">
        <v>42</v>
      </c>
      <c r="P155" s="146">
        <f>O155*H155</f>
        <v>0</v>
      </c>
      <c r="Q155" s="146">
        <v>0</v>
      </c>
      <c r="R155" s="146">
        <f>Q155*H155</f>
        <v>0</v>
      </c>
      <c r="S155" s="146">
        <v>0</v>
      </c>
      <c r="T155" s="147">
        <f>S155*H155</f>
        <v>0</v>
      </c>
      <c r="AR155" s="148" t="s">
        <v>271</v>
      </c>
      <c r="AT155" s="148" t="s">
        <v>266</v>
      </c>
      <c r="AU155" s="148" t="s">
        <v>83</v>
      </c>
      <c r="AY155" s="17" t="s">
        <v>264</v>
      </c>
      <c r="BE155" s="149">
        <f>IF(N155="základní",J155,0)</f>
        <v>0</v>
      </c>
      <c r="BF155" s="149">
        <f>IF(N155="snížená",J155,0)</f>
        <v>0</v>
      </c>
      <c r="BG155" s="149">
        <f>IF(N155="zákl. přenesená",J155,0)</f>
        <v>0</v>
      </c>
      <c r="BH155" s="149">
        <f>IF(N155="sníž. přenesená",J155,0)</f>
        <v>0</v>
      </c>
      <c r="BI155" s="149">
        <f>IF(N155="nulová",J155,0)</f>
        <v>0</v>
      </c>
      <c r="BJ155" s="17" t="s">
        <v>89</v>
      </c>
      <c r="BK155" s="149">
        <f>ROUND(I155*H155,2)</f>
        <v>0</v>
      </c>
      <c r="BL155" s="17" t="s">
        <v>271</v>
      </c>
      <c r="BM155" s="148" t="s">
        <v>8</v>
      </c>
    </row>
    <row r="156" spans="2:65" s="11" customFormat="1" ht="22.9" customHeight="1">
      <c r="B156" s="124"/>
      <c r="D156" s="125" t="s">
        <v>75</v>
      </c>
      <c r="E156" s="134" t="s">
        <v>2586</v>
      </c>
      <c r="F156" s="134" t="s">
        <v>3054</v>
      </c>
      <c r="I156" s="127"/>
      <c r="J156" s="135">
        <f>BK156</f>
        <v>0</v>
      </c>
      <c r="L156" s="124"/>
      <c r="M156" s="129"/>
      <c r="P156" s="130">
        <f>SUM(P157:P161)</f>
        <v>0</v>
      </c>
      <c r="R156" s="130">
        <f>SUM(R157:R161)</f>
        <v>0</v>
      </c>
      <c r="T156" s="131">
        <f>SUM(T157:T161)</f>
        <v>0</v>
      </c>
      <c r="AR156" s="125" t="s">
        <v>83</v>
      </c>
      <c r="AT156" s="132" t="s">
        <v>75</v>
      </c>
      <c r="AU156" s="132" t="s">
        <v>83</v>
      </c>
      <c r="AY156" s="125" t="s">
        <v>264</v>
      </c>
      <c r="BK156" s="133">
        <f>SUM(BK157:BK161)</f>
        <v>0</v>
      </c>
    </row>
    <row r="157" spans="2:65" s="1" customFormat="1" ht="16.5" customHeight="1">
      <c r="B157" s="136"/>
      <c r="C157" s="137" t="s">
        <v>309</v>
      </c>
      <c r="D157" s="137" t="s">
        <v>266</v>
      </c>
      <c r="E157" s="138" t="s">
        <v>309</v>
      </c>
      <c r="F157" s="139" t="s">
        <v>3055</v>
      </c>
      <c r="G157" s="140" t="s">
        <v>1468</v>
      </c>
      <c r="H157" s="141">
        <v>1</v>
      </c>
      <c r="I157" s="142"/>
      <c r="J157" s="143">
        <f>ROUND(I157*H157,2)</f>
        <v>0</v>
      </c>
      <c r="K157" s="139" t="s">
        <v>1</v>
      </c>
      <c r="L157" s="32"/>
      <c r="M157" s="144" t="s">
        <v>1</v>
      </c>
      <c r="N157" s="145" t="s">
        <v>42</v>
      </c>
      <c r="P157" s="146">
        <f>O157*H157</f>
        <v>0</v>
      </c>
      <c r="Q157" s="146">
        <v>0</v>
      </c>
      <c r="R157" s="146">
        <f>Q157*H157</f>
        <v>0</v>
      </c>
      <c r="S157" s="146">
        <v>0</v>
      </c>
      <c r="T157" s="147">
        <f>S157*H157</f>
        <v>0</v>
      </c>
      <c r="AR157" s="148" t="s">
        <v>271</v>
      </c>
      <c r="AT157" s="148" t="s">
        <v>266</v>
      </c>
      <c r="AU157" s="148" t="s">
        <v>89</v>
      </c>
      <c r="AY157" s="17" t="s">
        <v>264</v>
      </c>
      <c r="BE157" s="149">
        <f>IF(N157="základní",J157,0)</f>
        <v>0</v>
      </c>
      <c r="BF157" s="149">
        <f>IF(N157="snížená",J157,0)</f>
        <v>0</v>
      </c>
      <c r="BG157" s="149">
        <f>IF(N157="zákl. přenesená",J157,0)</f>
        <v>0</v>
      </c>
      <c r="BH157" s="149">
        <f>IF(N157="sníž. přenesená",J157,0)</f>
        <v>0</v>
      </c>
      <c r="BI157" s="149">
        <f>IF(N157="nulová",J157,0)</f>
        <v>0</v>
      </c>
      <c r="BJ157" s="17" t="s">
        <v>89</v>
      </c>
      <c r="BK157" s="149">
        <f>ROUND(I157*H157,2)</f>
        <v>0</v>
      </c>
      <c r="BL157" s="17" t="s">
        <v>271</v>
      </c>
      <c r="BM157" s="148" t="s">
        <v>354</v>
      </c>
    </row>
    <row r="158" spans="2:65" s="1" customFormat="1" ht="16.5" customHeight="1">
      <c r="B158" s="136"/>
      <c r="C158" s="137" t="s">
        <v>314</v>
      </c>
      <c r="D158" s="137" t="s">
        <v>266</v>
      </c>
      <c r="E158" s="138" t="s">
        <v>314</v>
      </c>
      <c r="F158" s="139" t="s">
        <v>3056</v>
      </c>
      <c r="G158" s="140" t="s">
        <v>1468</v>
      </c>
      <c r="H158" s="141">
        <v>2</v>
      </c>
      <c r="I158" s="142"/>
      <c r="J158" s="143">
        <f>ROUND(I158*H158,2)</f>
        <v>0</v>
      </c>
      <c r="K158" s="139" t="s">
        <v>1</v>
      </c>
      <c r="L158" s="32"/>
      <c r="M158" s="144" t="s">
        <v>1</v>
      </c>
      <c r="N158" s="145" t="s">
        <v>42</v>
      </c>
      <c r="P158" s="146">
        <f>O158*H158</f>
        <v>0</v>
      </c>
      <c r="Q158" s="146">
        <v>0</v>
      </c>
      <c r="R158" s="146">
        <f>Q158*H158</f>
        <v>0</v>
      </c>
      <c r="S158" s="146">
        <v>0</v>
      </c>
      <c r="T158" s="147">
        <f>S158*H158</f>
        <v>0</v>
      </c>
      <c r="AR158" s="148" t="s">
        <v>271</v>
      </c>
      <c r="AT158" s="148" t="s">
        <v>266</v>
      </c>
      <c r="AU158" s="148" t="s">
        <v>89</v>
      </c>
      <c r="AY158" s="17" t="s">
        <v>264</v>
      </c>
      <c r="BE158" s="149">
        <f>IF(N158="základní",J158,0)</f>
        <v>0</v>
      </c>
      <c r="BF158" s="149">
        <f>IF(N158="snížená",J158,0)</f>
        <v>0</v>
      </c>
      <c r="BG158" s="149">
        <f>IF(N158="zákl. přenesená",J158,0)</f>
        <v>0</v>
      </c>
      <c r="BH158" s="149">
        <f>IF(N158="sníž. přenesená",J158,0)</f>
        <v>0</v>
      </c>
      <c r="BI158" s="149">
        <f>IF(N158="nulová",J158,0)</f>
        <v>0</v>
      </c>
      <c r="BJ158" s="17" t="s">
        <v>89</v>
      </c>
      <c r="BK158" s="149">
        <f>ROUND(I158*H158,2)</f>
        <v>0</v>
      </c>
      <c r="BL158" s="17" t="s">
        <v>271</v>
      </c>
      <c r="BM158" s="148" t="s">
        <v>366</v>
      </c>
    </row>
    <row r="159" spans="2:65" s="1" customFormat="1" ht="16.5" customHeight="1">
      <c r="B159" s="136"/>
      <c r="C159" s="137" t="s">
        <v>323</v>
      </c>
      <c r="D159" s="137" t="s">
        <v>266</v>
      </c>
      <c r="E159" s="138" t="s">
        <v>323</v>
      </c>
      <c r="F159" s="139" t="s">
        <v>3057</v>
      </c>
      <c r="G159" s="140" t="s">
        <v>1468</v>
      </c>
      <c r="H159" s="141">
        <v>1</v>
      </c>
      <c r="I159" s="142"/>
      <c r="J159" s="143">
        <f>ROUND(I159*H159,2)</f>
        <v>0</v>
      </c>
      <c r="K159" s="139" t="s">
        <v>1</v>
      </c>
      <c r="L159" s="32"/>
      <c r="M159" s="144" t="s">
        <v>1</v>
      </c>
      <c r="N159" s="145" t="s">
        <v>42</v>
      </c>
      <c r="P159" s="146">
        <f>O159*H159</f>
        <v>0</v>
      </c>
      <c r="Q159" s="146">
        <v>0</v>
      </c>
      <c r="R159" s="146">
        <f>Q159*H159</f>
        <v>0</v>
      </c>
      <c r="S159" s="146">
        <v>0</v>
      </c>
      <c r="T159" s="147">
        <f>S159*H159</f>
        <v>0</v>
      </c>
      <c r="AR159" s="148" t="s">
        <v>271</v>
      </c>
      <c r="AT159" s="148" t="s">
        <v>266</v>
      </c>
      <c r="AU159" s="148" t="s">
        <v>89</v>
      </c>
      <c r="AY159" s="17" t="s">
        <v>264</v>
      </c>
      <c r="BE159" s="149">
        <f>IF(N159="základní",J159,0)</f>
        <v>0</v>
      </c>
      <c r="BF159" s="149">
        <f>IF(N159="snížená",J159,0)</f>
        <v>0</v>
      </c>
      <c r="BG159" s="149">
        <f>IF(N159="zákl. přenesená",J159,0)</f>
        <v>0</v>
      </c>
      <c r="BH159" s="149">
        <f>IF(N159="sníž. přenesená",J159,0)</f>
        <v>0</v>
      </c>
      <c r="BI159" s="149">
        <f>IF(N159="nulová",J159,0)</f>
        <v>0</v>
      </c>
      <c r="BJ159" s="17" t="s">
        <v>89</v>
      </c>
      <c r="BK159" s="149">
        <f>ROUND(I159*H159,2)</f>
        <v>0</v>
      </c>
      <c r="BL159" s="17" t="s">
        <v>271</v>
      </c>
      <c r="BM159" s="148" t="s">
        <v>377</v>
      </c>
    </row>
    <row r="160" spans="2:65" s="1" customFormat="1" ht="16.5" customHeight="1">
      <c r="B160" s="136"/>
      <c r="C160" s="137" t="s">
        <v>328</v>
      </c>
      <c r="D160" s="137" t="s">
        <v>266</v>
      </c>
      <c r="E160" s="138" t="s">
        <v>328</v>
      </c>
      <c r="F160" s="139" t="s">
        <v>3058</v>
      </c>
      <c r="G160" s="140" t="s">
        <v>1468</v>
      </c>
      <c r="H160" s="141">
        <v>1</v>
      </c>
      <c r="I160" s="142"/>
      <c r="J160" s="143">
        <f>ROUND(I160*H160,2)</f>
        <v>0</v>
      </c>
      <c r="K160" s="139" t="s">
        <v>1</v>
      </c>
      <c r="L160" s="32"/>
      <c r="M160" s="144" t="s">
        <v>1</v>
      </c>
      <c r="N160" s="145" t="s">
        <v>42</v>
      </c>
      <c r="P160" s="146">
        <f>O160*H160</f>
        <v>0</v>
      </c>
      <c r="Q160" s="146">
        <v>0</v>
      </c>
      <c r="R160" s="146">
        <f>Q160*H160</f>
        <v>0</v>
      </c>
      <c r="S160" s="146">
        <v>0</v>
      </c>
      <c r="T160" s="147">
        <f>S160*H160</f>
        <v>0</v>
      </c>
      <c r="AR160" s="148" t="s">
        <v>271</v>
      </c>
      <c r="AT160" s="148" t="s">
        <v>266</v>
      </c>
      <c r="AU160" s="148" t="s">
        <v>89</v>
      </c>
      <c r="AY160" s="17" t="s">
        <v>264</v>
      </c>
      <c r="BE160" s="149">
        <f>IF(N160="základní",J160,0)</f>
        <v>0</v>
      </c>
      <c r="BF160" s="149">
        <f>IF(N160="snížená",J160,0)</f>
        <v>0</v>
      </c>
      <c r="BG160" s="149">
        <f>IF(N160="zákl. přenesená",J160,0)</f>
        <v>0</v>
      </c>
      <c r="BH160" s="149">
        <f>IF(N160="sníž. přenesená",J160,0)</f>
        <v>0</v>
      </c>
      <c r="BI160" s="149">
        <f>IF(N160="nulová",J160,0)</f>
        <v>0</v>
      </c>
      <c r="BJ160" s="17" t="s">
        <v>89</v>
      </c>
      <c r="BK160" s="149">
        <f>ROUND(I160*H160,2)</f>
        <v>0</v>
      </c>
      <c r="BL160" s="17" t="s">
        <v>271</v>
      </c>
      <c r="BM160" s="148" t="s">
        <v>396</v>
      </c>
    </row>
    <row r="161" spans="2:65" s="1" customFormat="1" ht="16.5" customHeight="1">
      <c r="B161" s="136"/>
      <c r="C161" s="137" t="s">
        <v>334</v>
      </c>
      <c r="D161" s="137" t="s">
        <v>266</v>
      </c>
      <c r="E161" s="138" t="s">
        <v>334</v>
      </c>
      <c r="F161" s="139" t="s">
        <v>2848</v>
      </c>
      <c r="G161" s="140" t="s">
        <v>269</v>
      </c>
      <c r="H161" s="141">
        <v>16</v>
      </c>
      <c r="I161" s="142"/>
      <c r="J161" s="143">
        <f>ROUND(I161*H161,2)</f>
        <v>0</v>
      </c>
      <c r="K161" s="139" t="s">
        <v>1</v>
      </c>
      <c r="L161" s="32"/>
      <c r="M161" s="144" t="s">
        <v>1</v>
      </c>
      <c r="N161" s="145" t="s">
        <v>42</v>
      </c>
      <c r="P161" s="146">
        <f>O161*H161</f>
        <v>0</v>
      </c>
      <c r="Q161" s="146">
        <v>0</v>
      </c>
      <c r="R161" s="146">
        <f>Q161*H161</f>
        <v>0</v>
      </c>
      <c r="S161" s="146">
        <v>0</v>
      </c>
      <c r="T161" s="147">
        <f>S161*H161</f>
        <v>0</v>
      </c>
      <c r="AR161" s="148" t="s">
        <v>271</v>
      </c>
      <c r="AT161" s="148" t="s">
        <v>266</v>
      </c>
      <c r="AU161" s="148" t="s">
        <v>89</v>
      </c>
      <c r="AY161" s="17" t="s">
        <v>264</v>
      </c>
      <c r="BE161" s="149">
        <f>IF(N161="základní",J161,0)</f>
        <v>0</v>
      </c>
      <c r="BF161" s="149">
        <f>IF(N161="snížená",J161,0)</f>
        <v>0</v>
      </c>
      <c r="BG161" s="149">
        <f>IF(N161="zákl. přenesená",J161,0)</f>
        <v>0</v>
      </c>
      <c r="BH161" s="149">
        <f>IF(N161="sníž. přenesená",J161,0)</f>
        <v>0</v>
      </c>
      <c r="BI161" s="149">
        <f>IF(N161="nulová",J161,0)</f>
        <v>0</v>
      </c>
      <c r="BJ161" s="17" t="s">
        <v>89</v>
      </c>
      <c r="BK161" s="149">
        <f>ROUND(I161*H161,2)</f>
        <v>0</v>
      </c>
      <c r="BL161" s="17" t="s">
        <v>271</v>
      </c>
      <c r="BM161" s="148" t="s">
        <v>407</v>
      </c>
    </row>
    <row r="162" spans="2:65" s="11" customFormat="1" ht="25.9" customHeight="1">
      <c r="B162" s="124"/>
      <c r="D162" s="125" t="s">
        <v>75</v>
      </c>
      <c r="E162" s="126" t="s">
        <v>2590</v>
      </c>
      <c r="F162" s="126" t="s">
        <v>2849</v>
      </c>
      <c r="I162" s="127"/>
      <c r="J162" s="128">
        <f>BK162</f>
        <v>0</v>
      </c>
      <c r="L162" s="124"/>
      <c r="M162" s="129"/>
      <c r="P162" s="130">
        <f>P163+P165+P167+P169+P171+P177+P179+P181+P183+P184+P186+P187</f>
        <v>0</v>
      </c>
      <c r="R162" s="130">
        <f>R163+R165+R167+R169+R171+R177+R179+R181+R183+R184+R186+R187</f>
        <v>0</v>
      </c>
      <c r="T162" s="131">
        <f>T163+T165+T167+T169+T171+T177+T179+T181+T183+T184+T186+T187</f>
        <v>0</v>
      </c>
      <c r="AR162" s="125" t="s">
        <v>83</v>
      </c>
      <c r="AT162" s="132" t="s">
        <v>75</v>
      </c>
      <c r="AU162" s="132" t="s">
        <v>76</v>
      </c>
      <c r="AY162" s="125" t="s">
        <v>264</v>
      </c>
      <c r="BK162" s="133">
        <f>BK163+BK165+BK167+BK169+BK171+BK177+BK179+BK181+BK183+BK184+BK186+BK187</f>
        <v>0</v>
      </c>
    </row>
    <row r="163" spans="2:65" s="11" customFormat="1" ht="22.9" customHeight="1">
      <c r="B163" s="124"/>
      <c r="D163" s="125" t="s">
        <v>75</v>
      </c>
      <c r="E163" s="134" t="s">
        <v>2594</v>
      </c>
      <c r="F163" s="134" t="s">
        <v>3059</v>
      </c>
      <c r="I163" s="127"/>
      <c r="J163" s="135">
        <f>BK163</f>
        <v>0</v>
      </c>
      <c r="L163" s="124"/>
      <c r="M163" s="129"/>
      <c r="P163" s="130">
        <f>P164</f>
        <v>0</v>
      </c>
      <c r="R163" s="130">
        <f>R164</f>
        <v>0</v>
      </c>
      <c r="T163" s="131">
        <f>T164</f>
        <v>0</v>
      </c>
      <c r="AR163" s="125" t="s">
        <v>83</v>
      </c>
      <c r="AT163" s="132" t="s">
        <v>75</v>
      </c>
      <c r="AU163" s="132" t="s">
        <v>83</v>
      </c>
      <c r="AY163" s="125" t="s">
        <v>264</v>
      </c>
      <c r="BK163" s="133">
        <f>BK164</f>
        <v>0</v>
      </c>
    </row>
    <row r="164" spans="2:65" s="1" customFormat="1" ht="16.5" customHeight="1">
      <c r="B164" s="136"/>
      <c r="C164" s="137" t="s">
        <v>8</v>
      </c>
      <c r="D164" s="137" t="s">
        <v>266</v>
      </c>
      <c r="E164" s="138" t="s">
        <v>8</v>
      </c>
      <c r="F164" s="139" t="s">
        <v>3060</v>
      </c>
      <c r="G164" s="140" t="s">
        <v>1468</v>
      </c>
      <c r="H164" s="141">
        <v>1</v>
      </c>
      <c r="I164" s="142"/>
      <c r="J164" s="143">
        <f>ROUND(I164*H164,2)</f>
        <v>0</v>
      </c>
      <c r="K164" s="139" t="s">
        <v>1</v>
      </c>
      <c r="L164" s="32"/>
      <c r="M164" s="144" t="s">
        <v>1</v>
      </c>
      <c r="N164" s="145" t="s">
        <v>42</v>
      </c>
      <c r="P164" s="146">
        <f>O164*H164</f>
        <v>0</v>
      </c>
      <c r="Q164" s="146">
        <v>0</v>
      </c>
      <c r="R164" s="146">
        <f>Q164*H164</f>
        <v>0</v>
      </c>
      <c r="S164" s="146">
        <v>0</v>
      </c>
      <c r="T164" s="147">
        <f>S164*H164</f>
        <v>0</v>
      </c>
      <c r="AR164" s="148" t="s">
        <v>271</v>
      </c>
      <c r="AT164" s="148" t="s">
        <v>266</v>
      </c>
      <c r="AU164" s="148" t="s">
        <v>89</v>
      </c>
      <c r="AY164" s="17" t="s">
        <v>264</v>
      </c>
      <c r="BE164" s="149">
        <f>IF(N164="základní",J164,0)</f>
        <v>0</v>
      </c>
      <c r="BF164" s="149">
        <f>IF(N164="snížená",J164,0)</f>
        <v>0</v>
      </c>
      <c r="BG164" s="149">
        <f>IF(N164="zákl. přenesená",J164,0)</f>
        <v>0</v>
      </c>
      <c r="BH164" s="149">
        <f>IF(N164="sníž. přenesená",J164,0)</f>
        <v>0</v>
      </c>
      <c r="BI164" s="149">
        <f>IF(N164="nulová",J164,0)</f>
        <v>0</v>
      </c>
      <c r="BJ164" s="17" t="s">
        <v>89</v>
      </c>
      <c r="BK164" s="149">
        <f>ROUND(I164*H164,2)</f>
        <v>0</v>
      </c>
      <c r="BL164" s="17" t="s">
        <v>271</v>
      </c>
      <c r="BM164" s="148" t="s">
        <v>425</v>
      </c>
    </row>
    <row r="165" spans="2:65" s="11" customFormat="1" ht="22.9" customHeight="1">
      <c r="B165" s="124"/>
      <c r="D165" s="125" t="s">
        <v>75</v>
      </c>
      <c r="E165" s="134" t="s">
        <v>2600</v>
      </c>
      <c r="F165" s="134" t="s">
        <v>2941</v>
      </c>
      <c r="I165" s="127"/>
      <c r="J165" s="135">
        <f>BK165</f>
        <v>0</v>
      </c>
      <c r="L165" s="124"/>
      <c r="M165" s="129"/>
      <c r="P165" s="130">
        <f>P166</f>
        <v>0</v>
      </c>
      <c r="R165" s="130">
        <f>R166</f>
        <v>0</v>
      </c>
      <c r="T165" s="131">
        <f>T166</f>
        <v>0</v>
      </c>
      <c r="AR165" s="125" t="s">
        <v>83</v>
      </c>
      <c r="AT165" s="132" t="s">
        <v>75</v>
      </c>
      <c r="AU165" s="132" t="s">
        <v>83</v>
      </c>
      <c r="AY165" s="125" t="s">
        <v>264</v>
      </c>
      <c r="BK165" s="133">
        <f>BK166</f>
        <v>0</v>
      </c>
    </row>
    <row r="166" spans="2:65" s="1" customFormat="1" ht="16.5" customHeight="1">
      <c r="B166" s="136"/>
      <c r="C166" s="137" t="s">
        <v>348</v>
      </c>
      <c r="D166" s="137" t="s">
        <v>266</v>
      </c>
      <c r="E166" s="138" t="s">
        <v>348</v>
      </c>
      <c r="F166" s="139" t="s">
        <v>2910</v>
      </c>
      <c r="G166" s="140" t="s">
        <v>428</v>
      </c>
      <c r="H166" s="141">
        <v>15</v>
      </c>
      <c r="I166" s="142"/>
      <c r="J166" s="143">
        <f>ROUND(I166*H166,2)</f>
        <v>0</v>
      </c>
      <c r="K166" s="139" t="s">
        <v>1</v>
      </c>
      <c r="L166" s="32"/>
      <c r="M166" s="144" t="s">
        <v>1</v>
      </c>
      <c r="N166" s="145" t="s">
        <v>42</v>
      </c>
      <c r="P166" s="146">
        <f>O166*H166</f>
        <v>0</v>
      </c>
      <c r="Q166" s="146">
        <v>0</v>
      </c>
      <c r="R166" s="146">
        <f>Q166*H166</f>
        <v>0</v>
      </c>
      <c r="S166" s="146">
        <v>0</v>
      </c>
      <c r="T166" s="147">
        <f>S166*H166</f>
        <v>0</v>
      </c>
      <c r="AR166" s="148" t="s">
        <v>271</v>
      </c>
      <c r="AT166" s="148" t="s">
        <v>266</v>
      </c>
      <c r="AU166" s="148" t="s">
        <v>89</v>
      </c>
      <c r="AY166" s="17" t="s">
        <v>264</v>
      </c>
      <c r="BE166" s="149">
        <f>IF(N166="základní",J166,0)</f>
        <v>0</v>
      </c>
      <c r="BF166" s="149">
        <f>IF(N166="snížená",J166,0)</f>
        <v>0</v>
      </c>
      <c r="BG166" s="149">
        <f>IF(N166="zákl. přenesená",J166,0)</f>
        <v>0</v>
      </c>
      <c r="BH166" s="149">
        <f>IF(N166="sníž. přenesená",J166,0)</f>
        <v>0</v>
      </c>
      <c r="BI166" s="149">
        <f>IF(N166="nulová",J166,0)</f>
        <v>0</v>
      </c>
      <c r="BJ166" s="17" t="s">
        <v>89</v>
      </c>
      <c r="BK166" s="149">
        <f>ROUND(I166*H166,2)</f>
        <v>0</v>
      </c>
      <c r="BL166" s="17" t="s">
        <v>271</v>
      </c>
      <c r="BM166" s="148" t="s">
        <v>437</v>
      </c>
    </row>
    <row r="167" spans="2:65" s="11" customFormat="1" ht="22.9" customHeight="1">
      <c r="B167" s="124"/>
      <c r="D167" s="125" t="s">
        <v>75</v>
      </c>
      <c r="E167" s="134" t="s">
        <v>2604</v>
      </c>
      <c r="F167" s="134" t="s">
        <v>3061</v>
      </c>
      <c r="I167" s="127"/>
      <c r="J167" s="135">
        <f>BK167</f>
        <v>0</v>
      </c>
      <c r="L167" s="124"/>
      <c r="M167" s="129"/>
      <c r="P167" s="130">
        <f>P168</f>
        <v>0</v>
      </c>
      <c r="R167" s="130">
        <f>R168</f>
        <v>0</v>
      </c>
      <c r="T167" s="131">
        <f>T168</f>
        <v>0</v>
      </c>
      <c r="AR167" s="125" t="s">
        <v>83</v>
      </c>
      <c r="AT167" s="132" t="s">
        <v>75</v>
      </c>
      <c r="AU167" s="132" t="s">
        <v>83</v>
      </c>
      <c r="AY167" s="125" t="s">
        <v>264</v>
      </c>
      <c r="BK167" s="133">
        <f>BK168</f>
        <v>0</v>
      </c>
    </row>
    <row r="168" spans="2:65" s="1" customFormat="1" ht="16.5" customHeight="1">
      <c r="B168" s="136"/>
      <c r="C168" s="137" t="s">
        <v>354</v>
      </c>
      <c r="D168" s="137" t="s">
        <v>266</v>
      </c>
      <c r="E168" s="138" t="s">
        <v>354</v>
      </c>
      <c r="F168" s="139" t="s">
        <v>3062</v>
      </c>
      <c r="G168" s="140" t="s">
        <v>428</v>
      </c>
      <c r="H168" s="141">
        <v>90</v>
      </c>
      <c r="I168" s="142"/>
      <c r="J168" s="143">
        <f>ROUND(I168*H168,2)</f>
        <v>0</v>
      </c>
      <c r="K168" s="139" t="s">
        <v>1</v>
      </c>
      <c r="L168" s="32"/>
      <c r="M168" s="144" t="s">
        <v>1</v>
      </c>
      <c r="N168" s="145" t="s">
        <v>42</v>
      </c>
      <c r="P168" s="146">
        <f>O168*H168</f>
        <v>0</v>
      </c>
      <c r="Q168" s="146">
        <v>0</v>
      </c>
      <c r="R168" s="146">
        <f>Q168*H168</f>
        <v>0</v>
      </c>
      <c r="S168" s="146">
        <v>0</v>
      </c>
      <c r="T168" s="147">
        <f>S168*H168</f>
        <v>0</v>
      </c>
      <c r="AR168" s="148" t="s">
        <v>271</v>
      </c>
      <c r="AT168" s="148" t="s">
        <v>266</v>
      </c>
      <c r="AU168" s="148" t="s">
        <v>89</v>
      </c>
      <c r="AY168" s="17" t="s">
        <v>264</v>
      </c>
      <c r="BE168" s="149">
        <f>IF(N168="základní",J168,0)</f>
        <v>0</v>
      </c>
      <c r="BF168" s="149">
        <f>IF(N168="snížená",J168,0)</f>
        <v>0</v>
      </c>
      <c r="BG168" s="149">
        <f>IF(N168="zákl. přenesená",J168,0)</f>
        <v>0</v>
      </c>
      <c r="BH168" s="149">
        <f>IF(N168="sníž. přenesená",J168,0)</f>
        <v>0</v>
      </c>
      <c r="BI168" s="149">
        <f>IF(N168="nulová",J168,0)</f>
        <v>0</v>
      </c>
      <c r="BJ168" s="17" t="s">
        <v>89</v>
      </c>
      <c r="BK168" s="149">
        <f>ROUND(I168*H168,2)</f>
        <v>0</v>
      </c>
      <c r="BL168" s="17" t="s">
        <v>271</v>
      </c>
      <c r="BM168" s="148" t="s">
        <v>447</v>
      </c>
    </row>
    <row r="169" spans="2:65" s="11" customFormat="1" ht="22.9" customHeight="1">
      <c r="B169" s="124"/>
      <c r="D169" s="125" t="s">
        <v>75</v>
      </c>
      <c r="E169" s="134" t="s">
        <v>2604</v>
      </c>
      <c r="F169" s="134" t="s">
        <v>3061</v>
      </c>
      <c r="I169" s="127"/>
      <c r="J169" s="135">
        <f>BK169</f>
        <v>0</v>
      </c>
      <c r="L169" s="124"/>
      <c r="M169" s="129"/>
      <c r="P169" s="130">
        <f>P170</f>
        <v>0</v>
      </c>
      <c r="R169" s="130">
        <f>R170</f>
        <v>0</v>
      </c>
      <c r="T169" s="131">
        <f>T170</f>
        <v>0</v>
      </c>
      <c r="AR169" s="125" t="s">
        <v>83</v>
      </c>
      <c r="AT169" s="132" t="s">
        <v>75</v>
      </c>
      <c r="AU169" s="132" t="s">
        <v>83</v>
      </c>
      <c r="AY169" s="125" t="s">
        <v>264</v>
      </c>
      <c r="BK169" s="133">
        <f>BK170</f>
        <v>0</v>
      </c>
    </row>
    <row r="170" spans="2:65" s="1" customFormat="1" ht="16.5" customHeight="1">
      <c r="B170" s="136"/>
      <c r="C170" s="137" t="s">
        <v>361</v>
      </c>
      <c r="D170" s="137" t="s">
        <v>266</v>
      </c>
      <c r="E170" s="138" t="s">
        <v>361</v>
      </c>
      <c r="F170" s="139" t="s">
        <v>3063</v>
      </c>
      <c r="G170" s="140" t="s">
        <v>428</v>
      </c>
      <c r="H170" s="141">
        <v>40</v>
      </c>
      <c r="I170" s="142"/>
      <c r="J170" s="143">
        <f>ROUND(I170*H170,2)</f>
        <v>0</v>
      </c>
      <c r="K170" s="139" t="s">
        <v>1</v>
      </c>
      <c r="L170" s="32"/>
      <c r="M170" s="144" t="s">
        <v>1</v>
      </c>
      <c r="N170" s="145" t="s">
        <v>42</v>
      </c>
      <c r="P170" s="146">
        <f>O170*H170</f>
        <v>0</v>
      </c>
      <c r="Q170" s="146">
        <v>0</v>
      </c>
      <c r="R170" s="146">
        <f>Q170*H170</f>
        <v>0</v>
      </c>
      <c r="S170" s="146">
        <v>0</v>
      </c>
      <c r="T170" s="147">
        <f>S170*H170</f>
        <v>0</v>
      </c>
      <c r="AR170" s="148" t="s">
        <v>271</v>
      </c>
      <c r="AT170" s="148" t="s">
        <v>266</v>
      </c>
      <c r="AU170" s="148" t="s">
        <v>89</v>
      </c>
      <c r="AY170" s="17" t="s">
        <v>264</v>
      </c>
      <c r="BE170" s="149">
        <f>IF(N170="základní",J170,0)</f>
        <v>0</v>
      </c>
      <c r="BF170" s="149">
        <f>IF(N170="snížená",J170,0)</f>
        <v>0</v>
      </c>
      <c r="BG170" s="149">
        <f>IF(N170="zákl. přenesená",J170,0)</f>
        <v>0</v>
      </c>
      <c r="BH170" s="149">
        <f>IF(N170="sníž. přenesená",J170,0)</f>
        <v>0</v>
      </c>
      <c r="BI170" s="149">
        <f>IF(N170="nulová",J170,0)</f>
        <v>0</v>
      </c>
      <c r="BJ170" s="17" t="s">
        <v>89</v>
      </c>
      <c r="BK170" s="149">
        <f>ROUND(I170*H170,2)</f>
        <v>0</v>
      </c>
      <c r="BL170" s="17" t="s">
        <v>271</v>
      </c>
      <c r="BM170" s="148" t="s">
        <v>457</v>
      </c>
    </row>
    <row r="171" spans="2:65" s="11" customFormat="1" ht="22.9" customHeight="1">
      <c r="B171" s="124"/>
      <c r="D171" s="125" t="s">
        <v>75</v>
      </c>
      <c r="E171" s="134" t="s">
        <v>2610</v>
      </c>
      <c r="F171" s="134" t="s">
        <v>3064</v>
      </c>
      <c r="I171" s="127"/>
      <c r="J171" s="135">
        <f>BK171</f>
        <v>0</v>
      </c>
      <c r="L171" s="124"/>
      <c r="M171" s="129"/>
      <c r="P171" s="130">
        <f>SUM(P172:P176)</f>
        <v>0</v>
      </c>
      <c r="R171" s="130">
        <f>SUM(R172:R176)</f>
        <v>0</v>
      </c>
      <c r="T171" s="131">
        <f>SUM(T172:T176)</f>
        <v>0</v>
      </c>
      <c r="AR171" s="125" t="s">
        <v>83</v>
      </c>
      <c r="AT171" s="132" t="s">
        <v>75</v>
      </c>
      <c r="AU171" s="132" t="s">
        <v>83</v>
      </c>
      <c r="AY171" s="125" t="s">
        <v>264</v>
      </c>
      <c r="BK171" s="133">
        <f>SUM(BK172:BK176)</f>
        <v>0</v>
      </c>
    </row>
    <row r="172" spans="2:65" s="1" customFormat="1" ht="16.5" customHeight="1">
      <c r="B172" s="136"/>
      <c r="C172" s="137" t="s">
        <v>366</v>
      </c>
      <c r="D172" s="137" t="s">
        <v>266</v>
      </c>
      <c r="E172" s="138" t="s">
        <v>366</v>
      </c>
      <c r="F172" s="139" t="s">
        <v>3065</v>
      </c>
      <c r="G172" s="140" t="s">
        <v>428</v>
      </c>
      <c r="H172" s="141">
        <v>40</v>
      </c>
      <c r="I172" s="142"/>
      <c r="J172" s="143">
        <f>ROUND(I172*H172,2)</f>
        <v>0</v>
      </c>
      <c r="K172" s="139" t="s">
        <v>1</v>
      </c>
      <c r="L172" s="32"/>
      <c r="M172" s="144" t="s">
        <v>1</v>
      </c>
      <c r="N172" s="145" t="s">
        <v>42</v>
      </c>
      <c r="P172" s="146">
        <f>O172*H172</f>
        <v>0</v>
      </c>
      <c r="Q172" s="146">
        <v>0</v>
      </c>
      <c r="R172" s="146">
        <f>Q172*H172</f>
        <v>0</v>
      </c>
      <c r="S172" s="146">
        <v>0</v>
      </c>
      <c r="T172" s="147">
        <f>S172*H172</f>
        <v>0</v>
      </c>
      <c r="AR172" s="148" t="s">
        <v>271</v>
      </c>
      <c r="AT172" s="148" t="s">
        <v>266</v>
      </c>
      <c r="AU172" s="148" t="s">
        <v>89</v>
      </c>
      <c r="AY172" s="17" t="s">
        <v>264</v>
      </c>
      <c r="BE172" s="149">
        <f>IF(N172="základní",J172,0)</f>
        <v>0</v>
      </c>
      <c r="BF172" s="149">
        <f>IF(N172="snížená",J172,0)</f>
        <v>0</v>
      </c>
      <c r="BG172" s="149">
        <f>IF(N172="zákl. přenesená",J172,0)</f>
        <v>0</v>
      </c>
      <c r="BH172" s="149">
        <f>IF(N172="sníž. přenesená",J172,0)</f>
        <v>0</v>
      </c>
      <c r="BI172" s="149">
        <f>IF(N172="nulová",J172,0)</f>
        <v>0</v>
      </c>
      <c r="BJ172" s="17" t="s">
        <v>89</v>
      </c>
      <c r="BK172" s="149">
        <f>ROUND(I172*H172,2)</f>
        <v>0</v>
      </c>
      <c r="BL172" s="17" t="s">
        <v>271</v>
      </c>
      <c r="BM172" s="148" t="s">
        <v>468</v>
      </c>
    </row>
    <row r="173" spans="2:65" s="1" customFormat="1" ht="16.5" customHeight="1">
      <c r="B173" s="136"/>
      <c r="C173" s="137" t="s">
        <v>371</v>
      </c>
      <c r="D173" s="137" t="s">
        <v>266</v>
      </c>
      <c r="E173" s="138" t="s">
        <v>371</v>
      </c>
      <c r="F173" s="139" t="s">
        <v>3066</v>
      </c>
      <c r="G173" s="140" t="s">
        <v>428</v>
      </c>
      <c r="H173" s="141">
        <v>80</v>
      </c>
      <c r="I173" s="142"/>
      <c r="J173" s="143">
        <f>ROUND(I173*H173,2)</f>
        <v>0</v>
      </c>
      <c r="K173" s="139" t="s">
        <v>1</v>
      </c>
      <c r="L173" s="32"/>
      <c r="M173" s="144" t="s">
        <v>1</v>
      </c>
      <c r="N173" s="145" t="s">
        <v>42</v>
      </c>
      <c r="P173" s="146">
        <f>O173*H173</f>
        <v>0</v>
      </c>
      <c r="Q173" s="146">
        <v>0</v>
      </c>
      <c r="R173" s="146">
        <f>Q173*H173</f>
        <v>0</v>
      </c>
      <c r="S173" s="146">
        <v>0</v>
      </c>
      <c r="T173" s="147">
        <f>S173*H173</f>
        <v>0</v>
      </c>
      <c r="AR173" s="148" t="s">
        <v>271</v>
      </c>
      <c r="AT173" s="148" t="s">
        <v>266</v>
      </c>
      <c r="AU173" s="148" t="s">
        <v>89</v>
      </c>
      <c r="AY173" s="17" t="s">
        <v>264</v>
      </c>
      <c r="BE173" s="149">
        <f>IF(N173="základní",J173,0)</f>
        <v>0</v>
      </c>
      <c r="BF173" s="149">
        <f>IF(N173="snížená",J173,0)</f>
        <v>0</v>
      </c>
      <c r="BG173" s="149">
        <f>IF(N173="zákl. přenesená",J173,0)</f>
        <v>0</v>
      </c>
      <c r="BH173" s="149">
        <f>IF(N173="sníž. přenesená",J173,0)</f>
        <v>0</v>
      </c>
      <c r="BI173" s="149">
        <f>IF(N173="nulová",J173,0)</f>
        <v>0</v>
      </c>
      <c r="BJ173" s="17" t="s">
        <v>89</v>
      </c>
      <c r="BK173" s="149">
        <f>ROUND(I173*H173,2)</f>
        <v>0</v>
      </c>
      <c r="BL173" s="17" t="s">
        <v>271</v>
      </c>
      <c r="BM173" s="148" t="s">
        <v>483</v>
      </c>
    </row>
    <row r="174" spans="2:65" s="1" customFormat="1" ht="16.5" customHeight="1">
      <c r="B174" s="136"/>
      <c r="C174" s="137" t="s">
        <v>377</v>
      </c>
      <c r="D174" s="137" t="s">
        <v>266</v>
      </c>
      <c r="E174" s="138" t="s">
        <v>377</v>
      </c>
      <c r="F174" s="139" t="s">
        <v>3067</v>
      </c>
      <c r="G174" s="140" t="s">
        <v>1468</v>
      </c>
      <c r="H174" s="141">
        <v>15</v>
      </c>
      <c r="I174" s="142"/>
      <c r="J174" s="143">
        <f>ROUND(I174*H174,2)</f>
        <v>0</v>
      </c>
      <c r="K174" s="139" t="s">
        <v>1</v>
      </c>
      <c r="L174" s="32"/>
      <c r="M174" s="144" t="s">
        <v>1</v>
      </c>
      <c r="N174" s="145" t="s">
        <v>42</v>
      </c>
      <c r="P174" s="146">
        <f>O174*H174</f>
        <v>0</v>
      </c>
      <c r="Q174" s="146">
        <v>0</v>
      </c>
      <c r="R174" s="146">
        <f>Q174*H174</f>
        <v>0</v>
      </c>
      <c r="S174" s="146">
        <v>0</v>
      </c>
      <c r="T174" s="147">
        <f>S174*H174</f>
        <v>0</v>
      </c>
      <c r="AR174" s="148" t="s">
        <v>271</v>
      </c>
      <c r="AT174" s="148" t="s">
        <v>266</v>
      </c>
      <c r="AU174" s="148" t="s">
        <v>89</v>
      </c>
      <c r="AY174" s="17" t="s">
        <v>264</v>
      </c>
      <c r="BE174" s="149">
        <f>IF(N174="základní",J174,0)</f>
        <v>0</v>
      </c>
      <c r="BF174" s="149">
        <f>IF(N174="snížená",J174,0)</f>
        <v>0</v>
      </c>
      <c r="BG174" s="149">
        <f>IF(N174="zákl. přenesená",J174,0)</f>
        <v>0</v>
      </c>
      <c r="BH174" s="149">
        <f>IF(N174="sníž. přenesená",J174,0)</f>
        <v>0</v>
      </c>
      <c r="BI174" s="149">
        <f>IF(N174="nulová",J174,0)</f>
        <v>0</v>
      </c>
      <c r="BJ174" s="17" t="s">
        <v>89</v>
      </c>
      <c r="BK174" s="149">
        <f>ROUND(I174*H174,2)</f>
        <v>0</v>
      </c>
      <c r="BL174" s="17" t="s">
        <v>271</v>
      </c>
      <c r="BM174" s="148" t="s">
        <v>496</v>
      </c>
    </row>
    <row r="175" spans="2:65" s="1" customFormat="1" ht="16.5" customHeight="1">
      <c r="B175" s="136"/>
      <c r="C175" s="137" t="s">
        <v>387</v>
      </c>
      <c r="D175" s="137" t="s">
        <v>266</v>
      </c>
      <c r="E175" s="138" t="s">
        <v>387</v>
      </c>
      <c r="F175" s="139" t="s">
        <v>3068</v>
      </c>
      <c r="G175" s="140" t="s">
        <v>1468</v>
      </c>
      <c r="H175" s="141">
        <v>20</v>
      </c>
      <c r="I175" s="142"/>
      <c r="J175" s="143">
        <f>ROUND(I175*H175,2)</f>
        <v>0</v>
      </c>
      <c r="K175" s="139" t="s">
        <v>1</v>
      </c>
      <c r="L175" s="32"/>
      <c r="M175" s="144" t="s">
        <v>1</v>
      </c>
      <c r="N175" s="145" t="s">
        <v>42</v>
      </c>
      <c r="P175" s="146">
        <f>O175*H175</f>
        <v>0</v>
      </c>
      <c r="Q175" s="146">
        <v>0</v>
      </c>
      <c r="R175" s="146">
        <f>Q175*H175</f>
        <v>0</v>
      </c>
      <c r="S175" s="146">
        <v>0</v>
      </c>
      <c r="T175" s="147">
        <f>S175*H175</f>
        <v>0</v>
      </c>
      <c r="AR175" s="148" t="s">
        <v>271</v>
      </c>
      <c r="AT175" s="148" t="s">
        <v>266</v>
      </c>
      <c r="AU175" s="148" t="s">
        <v>89</v>
      </c>
      <c r="AY175" s="17" t="s">
        <v>264</v>
      </c>
      <c r="BE175" s="149">
        <f>IF(N175="základní",J175,0)</f>
        <v>0</v>
      </c>
      <c r="BF175" s="149">
        <f>IF(N175="snížená",J175,0)</f>
        <v>0</v>
      </c>
      <c r="BG175" s="149">
        <f>IF(N175="zákl. přenesená",J175,0)</f>
        <v>0</v>
      </c>
      <c r="BH175" s="149">
        <f>IF(N175="sníž. přenesená",J175,0)</f>
        <v>0</v>
      </c>
      <c r="BI175" s="149">
        <f>IF(N175="nulová",J175,0)</f>
        <v>0</v>
      </c>
      <c r="BJ175" s="17" t="s">
        <v>89</v>
      </c>
      <c r="BK175" s="149">
        <f>ROUND(I175*H175,2)</f>
        <v>0</v>
      </c>
      <c r="BL175" s="17" t="s">
        <v>271</v>
      </c>
      <c r="BM175" s="148" t="s">
        <v>509</v>
      </c>
    </row>
    <row r="176" spans="2:65" s="1" customFormat="1" ht="16.5" customHeight="1">
      <c r="B176" s="136"/>
      <c r="C176" s="137" t="s">
        <v>396</v>
      </c>
      <c r="D176" s="137" t="s">
        <v>266</v>
      </c>
      <c r="E176" s="138" t="s">
        <v>396</v>
      </c>
      <c r="F176" s="139" t="s">
        <v>3069</v>
      </c>
      <c r="G176" s="140" t="s">
        <v>1468</v>
      </c>
      <c r="H176" s="141">
        <v>30</v>
      </c>
      <c r="I176" s="142"/>
      <c r="J176" s="143">
        <f>ROUND(I176*H176,2)</f>
        <v>0</v>
      </c>
      <c r="K176" s="139" t="s">
        <v>1</v>
      </c>
      <c r="L176" s="32"/>
      <c r="M176" s="144" t="s">
        <v>1</v>
      </c>
      <c r="N176" s="145" t="s">
        <v>42</v>
      </c>
      <c r="P176" s="146">
        <f>O176*H176</f>
        <v>0</v>
      </c>
      <c r="Q176" s="146">
        <v>0</v>
      </c>
      <c r="R176" s="146">
        <f>Q176*H176</f>
        <v>0</v>
      </c>
      <c r="S176" s="146">
        <v>0</v>
      </c>
      <c r="T176" s="147">
        <f>S176*H176</f>
        <v>0</v>
      </c>
      <c r="AR176" s="148" t="s">
        <v>271</v>
      </c>
      <c r="AT176" s="148" t="s">
        <v>266</v>
      </c>
      <c r="AU176" s="148" t="s">
        <v>89</v>
      </c>
      <c r="AY176" s="17" t="s">
        <v>264</v>
      </c>
      <c r="BE176" s="149">
        <f>IF(N176="základní",J176,0)</f>
        <v>0</v>
      </c>
      <c r="BF176" s="149">
        <f>IF(N176="snížená",J176,0)</f>
        <v>0</v>
      </c>
      <c r="BG176" s="149">
        <f>IF(N176="zákl. přenesená",J176,0)</f>
        <v>0</v>
      </c>
      <c r="BH176" s="149">
        <f>IF(N176="sníž. přenesená",J176,0)</f>
        <v>0</v>
      </c>
      <c r="BI176" s="149">
        <f>IF(N176="nulová",J176,0)</f>
        <v>0</v>
      </c>
      <c r="BJ176" s="17" t="s">
        <v>89</v>
      </c>
      <c r="BK176" s="149">
        <f>ROUND(I176*H176,2)</f>
        <v>0</v>
      </c>
      <c r="BL176" s="17" t="s">
        <v>271</v>
      </c>
      <c r="BM176" s="148" t="s">
        <v>521</v>
      </c>
    </row>
    <row r="177" spans="2:65" s="11" customFormat="1" ht="22.9" customHeight="1">
      <c r="B177" s="124"/>
      <c r="D177" s="125" t="s">
        <v>75</v>
      </c>
      <c r="E177" s="134" t="s">
        <v>2632</v>
      </c>
      <c r="F177" s="134" t="s">
        <v>3070</v>
      </c>
      <c r="I177" s="127"/>
      <c r="J177" s="135">
        <f>BK177</f>
        <v>0</v>
      </c>
      <c r="L177" s="124"/>
      <c r="M177" s="129"/>
      <c r="P177" s="130">
        <f>P178</f>
        <v>0</v>
      </c>
      <c r="R177" s="130">
        <f>R178</f>
        <v>0</v>
      </c>
      <c r="T177" s="131">
        <f>T178</f>
        <v>0</v>
      </c>
      <c r="AR177" s="125" t="s">
        <v>83</v>
      </c>
      <c r="AT177" s="132" t="s">
        <v>75</v>
      </c>
      <c r="AU177" s="132" t="s">
        <v>83</v>
      </c>
      <c r="AY177" s="125" t="s">
        <v>264</v>
      </c>
      <c r="BK177" s="133">
        <f>BK178</f>
        <v>0</v>
      </c>
    </row>
    <row r="178" spans="2:65" s="1" customFormat="1" ht="16.5" customHeight="1">
      <c r="B178" s="136"/>
      <c r="C178" s="137" t="s">
        <v>7</v>
      </c>
      <c r="D178" s="137" t="s">
        <v>266</v>
      </c>
      <c r="E178" s="138" t="s">
        <v>7</v>
      </c>
      <c r="F178" s="139" t="s">
        <v>3071</v>
      </c>
      <c r="G178" s="140" t="s">
        <v>428</v>
      </c>
      <c r="H178" s="141">
        <v>15</v>
      </c>
      <c r="I178" s="142"/>
      <c r="J178" s="143">
        <f>ROUND(I178*H178,2)</f>
        <v>0</v>
      </c>
      <c r="K178" s="139" t="s">
        <v>1</v>
      </c>
      <c r="L178" s="32"/>
      <c r="M178" s="144" t="s">
        <v>1</v>
      </c>
      <c r="N178" s="145" t="s">
        <v>42</v>
      </c>
      <c r="P178" s="146">
        <f>O178*H178</f>
        <v>0</v>
      </c>
      <c r="Q178" s="146">
        <v>0</v>
      </c>
      <c r="R178" s="146">
        <f>Q178*H178</f>
        <v>0</v>
      </c>
      <c r="S178" s="146">
        <v>0</v>
      </c>
      <c r="T178" s="147">
        <f>S178*H178</f>
        <v>0</v>
      </c>
      <c r="AR178" s="148" t="s">
        <v>271</v>
      </c>
      <c r="AT178" s="148" t="s">
        <v>266</v>
      </c>
      <c r="AU178" s="148" t="s">
        <v>89</v>
      </c>
      <c r="AY178" s="17" t="s">
        <v>264</v>
      </c>
      <c r="BE178" s="149">
        <f>IF(N178="základní",J178,0)</f>
        <v>0</v>
      </c>
      <c r="BF178" s="149">
        <f>IF(N178="snížená",J178,0)</f>
        <v>0</v>
      </c>
      <c r="BG178" s="149">
        <f>IF(N178="zákl. přenesená",J178,0)</f>
        <v>0</v>
      </c>
      <c r="BH178" s="149">
        <f>IF(N178="sníž. přenesená",J178,0)</f>
        <v>0</v>
      </c>
      <c r="BI178" s="149">
        <f>IF(N178="nulová",J178,0)</f>
        <v>0</v>
      </c>
      <c r="BJ178" s="17" t="s">
        <v>89</v>
      </c>
      <c r="BK178" s="149">
        <f>ROUND(I178*H178,2)</f>
        <v>0</v>
      </c>
      <c r="BL178" s="17" t="s">
        <v>271</v>
      </c>
      <c r="BM178" s="148" t="s">
        <v>533</v>
      </c>
    </row>
    <row r="179" spans="2:65" s="11" customFormat="1" ht="22.9" customHeight="1">
      <c r="B179" s="124"/>
      <c r="D179" s="125" t="s">
        <v>75</v>
      </c>
      <c r="E179" s="134" t="s">
        <v>2640</v>
      </c>
      <c r="F179" s="134" t="s">
        <v>3072</v>
      </c>
      <c r="I179" s="127"/>
      <c r="J179" s="135">
        <f>BK179</f>
        <v>0</v>
      </c>
      <c r="L179" s="124"/>
      <c r="M179" s="129"/>
      <c r="P179" s="130">
        <f>P180</f>
        <v>0</v>
      </c>
      <c r="R179" s="130">
        <f>R180</f>
        <v>0</v>
      </c>
      <c r="T179" s="131">
        <f>T180</f>
        <v>0</v>
      </c>
      <c r="AR179" s="125" t="s">
        <v>83</v>
      </c>
      <c r="AT179" s="132" t="s">
        <v>75</v>
      </c>
      <c r="AU179" s="132" t="s">
        <v>83</v>
      </c>
      <c r="AY179" s="125" t="s">
        <v>264</v>
      </c>
      <c r="BK179" s="133">
        <f>BK180</f>
        <v>0</v>
      </c>
    </row>
    <row r="180" spans="2:65" s="1" customFormat="1" ht="16.5" customHeight="1">
      <c r="B180" s="136"/>
      <c r="C180" s="137" t="s">
        <v>407</v>
      </c>
      <c r="D180" s="137" t="s">
        <v>266</v>
      </c>
      <c r="E180" s="138" t="s">
        <v>407</v>
      </c>
      <c r="F180" s="139" t="s">
        <v>3073</v>
      </c>
      <c r="G180" s="140" t="s">
        <v>428</v>
      </c>
      <c r="H180" s="141">
        <v>20</v>
      </c>
      <c r="I180" s="142"/>
      <c r="J180" s="143">
        <f>ROUND(I180*H180,2)</f>
        <v>0</v>
      </c>
      <c r="K180" s="139" t="s">
        <v>1</v>
      </c>
      <c r="L180" s="32"/>
      <c r="M180" s="144" t="s">
        <v>1</v>
      </c>
      <c r="N180" s="145" t="s">
        <v>42</v>
      </c>
      <c r="P180" s="146">
        <f>O180*H180</f>
        <v>0</v>
      </c>
      <c r="Q180" s="146">
        <v>0</v>
      </c>
      <c r="R180" s="146">
        <f>Q180*H180</f>
        <v>0</v>
      </c>
      <c r="S180" s="146">
        <v>0</v>
      </c>
      <c r="T180" s="147">
        <f>S180*H180</f>
        <v>0</v>
      </c>
      <c r="AR180" s="148" t="s">
        <v>271</v>
      </c>
      <c r="AT180" s="148" t="s">
        <v>266</v>
      </c>
      <c r="AU180" s="148" t="s">
        <v>89</v>
      </c>
      <c r="AY180" s="17" t="s">
        <v>264</v>
      </c>
      <c r="BE180" s="149">
        <f>IF(N180="základní",J180,0)</f>
        <v>0</v>
      </c>
      <c r="BF180" s="149">
        <f>IF(N180="snížená",J180,0)</f>
        <v>0</v>
      </c>
      <c r="BG180" s="149">
        <f>IF(N180="zákl. přenesená",J180,0)</f>
        <v>0</v>
      </c>
      <c r="BH180" s="149">
        <f>IF(N180="sníž. přenesená",J180,0)</f>
        <v>0</v>
      </c>
      <c r="BI180" s="149">
        <f>IF(N180="nulová",J180,0)</f>
        <v>0</v>
      </c>
      <c r="BJ180" s="17" t="s">
        <v>89</v>
      </c>
      <c r="BK180" s="149">
        <f>ROUND(I180*H180,2)</f>
        <v>0</v>
      </c>
      <c r="BL180" s="17" t="s">
        <v>271</v>
      </c>
      <c r="BM180" s="148" t="s">
        <v>549</v>
      </c>
    </row>
    <row r="181" spans="2:65" s="11" customFormat="1" ht="22.9" customHeight="1">
      <c r="B181" s="124"/>
      <c r="D181" s="125" t="s">
        <v>75</v>
      </c>
      <c r="E181" s="134" t="s">
        <v>2644</v>
      </c>
      <c r="F181" s="134" t="s">
        <v>2936</v>
      </c>
      <c r="I181" s="127"/>
      <c r="J181" s="135">
        <f>BK181</f>
        <v>0</v>
      </c>
      <c r="L181" s="124"/>
      <c r="M181" s="129"/>
      <c r="P181" s="130">
        <f>P182</f>
        <v>0</v>
      </c>
      <c r="R181" s="130">
        <f>R182</f>
        <v>0</v>
      </c>
      <c r="T181" s="131">
        <f>T182</f>
        <v>0</v>
      </c>
      <c r="AR181" s="125" t="s">
        <v>83</v>
      </c>
      <c r="AT181" s="132" t="s">
        <v>75</v>
      </c>
      <c r="AU181" s="132" t="s">
        <v>83</v>
      </c>
      <c r="AY181" s="125" t="s">
        <v>264</v>
      </c>
      <c r="BK181" s="133">
        <f>BK182</f>
        <v>0</v>
      </c>
    </row>
    <row r="182" spans="2:65" s="1" customFormat="1" ht="16.5" customHeight="1">
      <c r="B182" s="136"/>
      <c r="C182" s="137" t="s">
        <v>418</v>
      </c>
      <c r="D182" s="137" t="s">
        <v>266</v>
      </c>
      <c r="E182" s="138" t="s">
        <v>418</v>
      </c>
      <c r="F182" s="139" t="s">
        <v>2937</v>
      </c>
      <c r="G182" s="140" t="s">
        <v>1468</v>
      </c>
      <c r="H182" s="141">
        <v>9</v>
      </c>
      <c r="I182" s="142"/>
      <c r="J182" s="143">
        <f>ROUND(I182*H182,2)</f>
        <v>0</v>
      </c>
      <c r="K182" s="139" t="s">
        <v>1</v>
      </c>
      <c r="L182" s="32"/>
      <c r="M182" s="144" t="s">
        <v>1</v>
      </c>
      <c r="N182" s="145" t="s">
        <v>42</v>
      </c>
      <c r="P182" s="146">
        <f>O182*H182</f>
        <v>0</v>
      </c>
      <c r="Q182" s="146">
        <v>0</v>
      </c>
      <c r="R182" s="146">
        <f>Q182*H182</f>
        <v>0</v>
      </c>
      <c r="S182" s="146">
        <v>0</v>
      </c>
      <c r="T182" s="147">
        <f>S182*H182</f>
        <v>0</v>
      </c>
      <c r="AR182" s="148" t="s">
        <v>271</v>
      </c>
      <c r="AT182" s="148" t="s">
        <v>266</v>
      </c>
      <c r="AU182" s="148" t="s">
        <v>89</v>
      </c>
      <c r="AY182" s="17" t="s">
        <v>264</v>
      </c>
      <c r="BE182" s="149">
        <f>IF(N182="základní",J182,0)</f>
        <v>0</v>
      </c>
      <c r="BF182" s="149">
        <f>IF(N182="snížená",J182,0)</f>
        <v>0</v>
      </c>
      <c r="BG182" s="149">
        <f>IF(N182="zákl. přenesená",J182,0)</f>
        <v>0</v>
      </c>
      <c r="BH182" s="149">
        <f>IF(N182="sníž. přenesená",J182,0)</f>
        <v>0</v>
      </c>
      <c r="BI182" s="149">
        <f>IF(N182="nulová",J182,0)</f>
        <v>0</v>
      </c>
      <c r="BJ182" s="17" t="s">
        <v>89</v>
      </c>
      <c r="BK182" s="149">
        <f>ROUND(I182*H182,2)</f>
        <v>0</v>
      </c>
      <c r="BL182" s="17" t="s">
        <v>271</v>
      </c>
      <c r="BM182" s="148" t="s">
        <v>559</v>
      </c>
    </row>
    <row r="183" spans="2:65" s="11" customFormat="1" ht="22.9" customHeight="1">
      <c r="B183" s="124"/>
      <c r="D183" s="125" t="s">
        <v>75</v>
      </c>
      <c r="E183" s="134" t="s">
        <v>2656</v>
      </c>
      <c r="F183" s="134" t="s">
        <v>2930</v>
      </c>
      <c r="I183" s="127"/>
      <c r="J183" s="135">
        <f>BK183</f>
        <v>0</v>
      </c>
      <c r="L183" s="124"/>
      <c r="M183" s="129"/>
      <c r="P183" s="130">
        <v>0</v>
      </c>
      <c r="R183" s="130">
        <v>0</v>
      </c>
      <c r="T183" s="131">
        <v>0</v>
      </c>
      <c r="AR183" s="125" t="s">
        <v>83</v>
      </c>
      <c r="AT183" s="132" t="s">
        <v>75</v>
      </c>
      <c r="AU183" s="132" t="s">
        <v>83</v>
      </c>
      <c r="AY183" s="125" t="s">
        <v>264</v>
      </c>
      <c r="BK183" s="133">
        <v>0</v>
      </c>
    </row>
    <row r="184" spans="2:65" s="11" customFormat="1" ht="22.9" customHeight="1">
      <c r="B184" s="124"/>
      <c r="D184" s="125" t="s">
        <v>75</v>
      </c>
      <c r="E184" s="134" t="s">
        <v>2664</v>
      </c>
      <c r="F184" s="134" t="s">
        <v>2931</v>
      </c>
      <c r="I184" s="127"/>
      <c r="J184" s="135">
        <f>BK184</f>
        <v>0</v>
      </c>
      <c r="L184" s="124"/>
      <c r="M184" s="129"/>
      <c r="P184" s="130">
        <f>P185</f>
        <v>0</v>
      </c>
      <c r="R184" s="130">
        <f>R185</f>
        <v>0</v>
      </c>
      <c r="T184" s="131">
        <f>T185</f>
        <v>0</v>
      </c>
      <c r="AR184" s="125" t="s">
        <v>83</v>
      </c>
      <c r="AT184" s="132" t="s">
        <v>75</v>
      </c>
      <c r="AU184" s="132" t="s">
        <v>83</v>
      </c>
      <c r="AY184" s="125" t="s">
        <v>264</v>
      </c>
      <c r="BK184" s="133">
        <f>BK185</f>
        <v>0</v>
      </c>
    </row>
    <row r="185" spans="2:65" s="1" customFormat="1" ht="16.5" customHeight="1">
      <c r="B185" s="136"/>
      <c r="C185" s="137" t="s">
        <v>425</v>
      </c>
      <c r="D185" s="137" t="s">
        <v>266</v>
      </c>
      <c r="E185" s="138" t="s">
        <v>425</v>
      </c>
      <c r="F185" s="139" t="s">
        <v>2932</v>
      </c>
      <c r="G185" s="140" t="s">
        <v>1468</v>
      </c>
      <c r="H185" s="141">
        <v>9</v>
      </c>
      <c r="I185" s="142"/>
      <c r="J185" s="143">
        <f>ROUND(I185*H185,2)</f>
        <v>0</v>
      </c>
      <c r="K185" s="139" t="s">
        <v>1</v>
      </c>
      <c r="L185" s="32"/>
      <c r="M185" s="144" t="s">
        <v>1</v>
      </c>
      <c r="N185" s="145" t="s">
        <v>42</v>
      </c>
      <c r="P185" s="146">
        <f>O185*H185</f>
        <v>0</v>
      </c>
      <c r="Q185" s="146">
        <v>0</v>
      </c>
      <c r="R185" s="146">
        <f>Q185*H185</f>
        <v>0</v>
      </c>
      <c r="S185" s="146">
        <v>0</v>
      </c>
      <c r="T185" s="147">
        <f>S185*H185</f>
        <v>0</v>
      </c>
      <c r="AR185" s="148" t="s">
        <v>271</v>
      </c>
      <c r="AT185" s="148" t="s">
        <v>266</v>
      </c>
      <c r="AU185" s="148" t="s">
        <v>89</v>
      </c>
      <c r="AY185" s="17" t="s">
        <v>264</v>
      </c>
      <c r="BE185" s="149">
        <f>IF(N185="základní",J185,0)</f>
        <v>0</v>
      </c>
      <c r="BF185" s="149">
        <f>IF(N185="snížená",J185,0)</f>
        <v>0</v>
      </c>
      <c r="BG185" s="149">
        <f>IF(N185="zákl. přenesená",J185,0)</f>
        <v>0</v>
      </c>
      <c r="BH185" s="149">
        <f>IF(N185="sníž. přenesená",J185,0)</f>
        <v>0</v>
      </c>
      <c r="BI185" s="149">
        <f>IF(N185="nulová",J185,0)</f>
        <v>0</v>
      </c>
      <c r="BJ185" s="17" t="s">
        <v>89</v>
      </c>
      <c r="BK185" s="149">
        <f>ROUND(I185*H185,2)</f>
        <v>0</v>
      </c>
      <c r="BL185" s="17" t="s">
        <v>271</v>
      </c>
      <c r="BM185" s="148" t="s">
        <v>570</v>
      </c>
    </row>
    <row r="186" spans="2:65" s="11" customFormat="1" ht="22.9" customHeight="1">
      <c r="B186" s="124"/>
      <c r="D186" s="125" t="s">
        <v>75</v>
      </c>
      <c r="E186" s="134" t="s">
        <v>2673</v>
      </c>
      <c r="F186" s="134" t="s">
        <v>2933</v>
      </c>
      <c r="I186" s="127"/>
      <c r="J186" s="135">
        <f>BK186</f>
        <v>0</v>
      </c>
      <c r="L186" s="124"/>
      <c r="M186" s="129"/>
      <c r="P186" s="130">
        <v>0</v>
      </c>
      <c r="R186" s="130">
        <v>0</v>
      </c>
      <c r="T186" s="131">
        <v>0</v>
      </c>
      <c r="AR186" s="125" t="s">
        <v>83</v>
      </c>
      <c r="AT186" s="132" t="s">
        <v>75</v>
      </c>
      <c r="AU186" s="132" t="s">
        <v>83</v>
      </c>
      <c r="AY186" s="125" t="s">
        <v>264</v>
      </c>
      <c r="BK186" s="133">
        <v>0</v>
      </c>
    </row>
    <row r="187" spans="2:65" s="11" customFormat="1" ht="22.9" customHeight="1">
      <c r="B187" s="124"/>
      <c r="D187" s="125" t="s">
        <v>75</v>
      </c>
      <c r="E187" s="134" t="s">
        <v>2683</v>
      </c>
      <c r="F187" s="134" t="s">
        <v>3074</v>
      </c>
      <c r="I187" s="127"/>
      <c r="J187" s="135">
        <f>BK187</f>
        <v>0</v>
      </c>
      <c r="L187" s="124"/>
      <c r="M187" s="129"/>
      <c r="P187" s="130">
        <f>SUM(P188:P189)</f>
        <v>0</v>
      </c>
      <c r="R187" s="130">
        <f>SUM(R188:R189)</f>
        <v>0</v>
      </c>
      <c r="T187" s="131">
        <f>SUM(T188:T189)</f>
        <v>0</v>
      </c>
      <c r="AR187" s="125" t="s">
        <v>83</v>
      </c>
      <c r="AT187" s="132" t="s">
        <v>75</v>
      </c>
      <c r="AU187" s="132" t="s">
        <v>83</v>
      </c>
      <c r="AY187" s="125" t="s">
        <v>264</v>
      </c>
      <c r="BK187" s="133">
        <f>SUM(BK188:BK189)</f>
        <v>0</v>
      </c>
    </row>
    <row r="188" spans="2:65" s="1" customFormat="1" ht="16.5" customHeight="1">
      <c r="B188" s="136"/>
      <c r="C188" s="137" t="s">
        <v>431</v>
      </c>
      <c r="D188" s="137" t="s">
        <v>266</v>
      </c>
      <c r="E188" s="138" t="s">
        <v>431</v>
      </c>
      <c r="F188" s="139" t="s">
        <v>2935</v>
      </c>
      <c r="G188" s="140" t="s">
        <v>428</v>
      </c>
      <c r="H188" s="141">
        <v>36</v>
      </c>
      <c r="I188" s="142"/>
      <c r="J188" s="143">
        <f>ROUND(I188*H188,2)</f>
        <v>0</v>
      </c>
      <c r="K188" s="139" t="s">
        <v>1</v>
      </c>
      <c r="L188" s="32"/>
      <c r="M188" s="144" t="s">
        <v>1</v>
      </c>
      <c r="N188" s="145" t="s">
        <v>42</v>
      </c>
      <c r="P188" s="146">
        <f>O188*H188</f>
        <v>0</v>
      </c>
      <c r="Q188" s="146">
        <v>0</v>
      </c>
      <c r="R188" s="146">
        <f>Q188*H188</f>
        <v>0</v>
      </c>
      <c r="S188" s="146">
        <v>0</v>
      </c>
      <c r="T188" s="147">
        <f>S188*H188</f>
        <v>0</v>
      </c>
      <c r="AR188" s="148" t="s">
        <v>271</v>
      </c>
      <c r="AT188" s="148" t="s">
        <v>266</v>
      </c>
      <c r="AU188" s="148" t="s">
        <v>89</v>
      </c>
      <c r="AY188" s="17" t="s">
        <v>264</v>
      </c>
      <c r="BE188" s="149">
        <f>IF(N188="základní",J188,0)</f>
        <v>0</v>
      </c>
      <c r="BF188" s="149">
        <f>IF(N188="snížená",J188,0)</f>
        <v>0</v>
      </c>
      <c r="BG188" s="149">
        <f>IF(N188="zákl. přenesená",J188,0)</f>
        <v>0</v>
      </c>
      <c r="BH188" s="149">
        <f>IF(N188="sníž. přenesená",J188,0)</f>
        <v>0</v>
      </c>
      <c r="BI188" s="149">
        <f>IF(N188="nulová",J188,0)</f>
        <v>0</v>
      </c>
      <c r="BJ188" s="17" t="s">
        <v>89</v>
      </c>
      <c r="BK188" s="149">
        <f>ROUND(I188*H188,2)</f>
        <v>0</v>
      </c>
      <c r="BL188" s="17" t="s">
        <v>271</v>
      </c>
      <c r="BM188" s="148" t="s">
        <v>584</v>
      </c>
    </row>
    <row r="189" spans="2:65" s="1" customFormat="1" ht="16.5" customHeight="1">
      <c r="B189" s="136"/>
      <c r="C189" s="137" t="s">
        <v>437</v>
      </c>
      <c r="D189" s="137" t="s">
        <v>266</v>
      </c>
      <c r="E189" s="138" t="s">
        <v>437</v>
      </c>
      <c r="F189" s="139" t="s">
        <v>2945</v>
      </c>
      <c r="G189" s="140" t="s">
        <v>1468</v>
      </c>
      <c r="H189" s="141">
        <v>1</v>
      </c>
      <c r="I189" s="142"/>
      <c r="J189" s="143">
        <f>ROUND(I189*H189,2)</f>
        <v>0</v>
      </c>
      <c r="K189" s="139" t="s">
        <v>1</v>
      </c>
      <c r="L189" s="32"/>
      <c r="M189" s="144" t="s">
        <v>1</v>
      </c>
      <c r="N189" s="145" t="s">
        <v>42</v>
      </c>
      <c r="P189" s="146">
        <f>O189*H189</f>
        <v>0</v>
      </c>
      <c r="Q189" s="146">
        <v>0</v>
      </c>
      <c r="R189" s="146">
        <f>Q189*H189</f>
        <v>0</v>
      </c>
      <c r="S189" s="146">
        <v>0</v>
      </c>
      <c r="T189" s="147">
        <f>S189*H189</f>
        <v>0</v>
      </c>
      <c r="AR189" s="148" t="s">
        <v>271</v>
      </c>
      <c r="AT189" s="148" t="s">
        <v>266</v>
      </c>
      <c r="AU189" s="148" t="s">
        <v>89</v>
      </c>
      <c r="AY189" s="17" t="s">
        <v>264</v>
      </c>
      <c r="BE189" s="149">
        <f>IF(N189="základní",J189,0)</f>
        <v>0</v>
      </c>
      <c r="BF189" s="149">
        <f>IF(N189="snížená",J189,0)</f>
        <v>0</v>
      </c>
      <c r="BG189" s="149">
        <f>IF(N189="zákl. přenesená",J189,0)</f>
        <v>0</v>
      </c>
      <c r="BH189" s="149">
        <f>IF(N189="sníž. přenesená",J189,0)</f>
        <v>0</v>
      </c>
      <c r="BI189" s="149">
        <f>IF(N189="nulová",J189,0)</f>
        <v>0</v>
      </c>
      <c r="BJ189" s="17" t="s">
        <v>89</v>
      </c>
      <c r="BK189" s="149">
        <f>ROUND(I189*H189,2)</f>
        <v>0</v>
      </c>
      <c r="BL189" s="17" t="s">
        <v>271</v>
      </c>
      <c r="BM189" s="148" t="s">
        <v>596</v>
      </c>
    </row>
    <row r="190" spans="2:65" s="11" customFormat="1" ht="25.9" customHeight="1">
      <c r="B190" s="124"/>
      <c r="D190" s="125" t="s">
        <v>75</v>
      </c>
      <c r="E190" s="126" t="s">
        <v>2697</v>
      </c>
      <c r="F190" s="126" t="s">
        <v>2955</v>
      </c>
      <c r="I190" s="127"/>
      <c r="J190" s="128">
        <f>BK190</f>
        <v>0</v>
      </c>
      <c r="L190" s="124"/>
      <c r="M190" s="129"/>
      <c r="P190" s="130">
        <f>P191+P199+P201+P203+P204</f>
        <v>0</v>
      </c>
      <c r="R190" s="130">
        <f>R191+R199+R201+R203+R204</f>
        <v>0</v>
      </c>
      <c r="T190" s="131">
        <f>T191+T199+T201+T203+T204</f>
        <v>0</v>
      </c>
      <c r="AR190" s="125" t="s">
        <v>83</v>
      </c>
      <c r="AT190" s="132" t="s">
        <v>75</v>
      </c>
      <c r="AU190" s="132" t="s">
        <v>76</v>
      </c>
      <c r="AY190" s="125" t="s">
        <v>264</v>
      </c>
      <c r="BK190" s="133">
        <f>BK191+BK199+BK201+BK203+BK204</f>
        <v>0</v>
      </c>
    </row>
    <row r="191" spans="2:65" s="11" customFormat="1" ht="22.9" customHeight="1">
      <c r="B191" s="124"/>
      <c r="D191" s="125" t="s">
        <v>75</v>
      </c>
      <c r="E191" s="134" t="s">
        <v>2701</v>
      </c>
      <c r="F191" s="134" t="s">
        <v>2957</v>
      </c>
      <c r="I191" s="127"/>
      <c r="J191" s="135">
        <f>BK191</f>
        <v>0</v>
      </c>
      <c r="L191" s="124"/>
      <c r="M191" s="129"/>
      <c r="P191" s="130">
        <f>SUM(P192:P198)</f>
        <v>0</v>
      </c>
      <c r="R191" s="130">
        <f>SUM(R192:R198)</f>
        <v>0</v>
      </c>
      <c r="T191" s="131">
        <f>SUM(T192:T198)</f>
        <v>0</v>
      </c>
      <c r="AR191" s="125" t="s">
        <v>83</v>
      </c>
      <c r="AT191" s="132" t="s">
        <v>75</v>
      </c>
      <c r="AU191" s="132" t="s">
        <v>83</v>
      </c>
      <c r="AY191" s="125" t="s">
        <v>264</v>
      </c>
      <c r="BK191" s="133">
        <f>SUM(BK192:BK198)</f>
        <v>0</v>
      </c>
    </row>
    <row r="192" spans="2:65" s="1" customFormat="1" ht="16.5" customHeight="1">
      <c r="B192" s="136"/>
      <c r="C192" s="137" t="s">
        <v>442</v>
      </c>
      <c r="D192" s="137" t="s">
        <v>266</v>
      </c>
      <c r="E192" s="138" t="s">
        <v>442</v>
      </c>
      <c r="F192" s="139" t="s">
        <v>3075</v>
      </c>
      <c r="G192" s="140" t="s">
        <v>1468</v>
      </c>
      <c r="H192" s="141">
        <v>1</v>
      </c>
      <c r="I192" s="142"/>
      <c r="J192" s="143">
        <f t="shared" ref="J192:J198" si="0">ROUND(I192*H192,2)</f>
        <v>0</v>
      </c>
      <c r="K192" s="139" t="s">
        <v>1</v>
      </c>
      <c r="L192" s="32"/>
      <c r="M192" s="144" t="s">
        <v>1</v>
      </c>
      <c r="N192" s="145" t="s">
        <v>42</v>
      </c>
      <c r="P192" s="146">
        <f t="shared" ref="P192:P198" si="1">O192*H192</f>
        <v>0</v>
      </c>
      <c r="Q192" s="146">
        <v>0</v>
      </c>
      <c r="R192" s="146">
        <f t="shared" ref="R192:R198" si="2">Q192*H192</f>
        <v>0</v>
      </c>
      <c r="S192" s="146">
        <v>0</v>
      </c>
      <c r="T192" s="147">
        <f t="shared" ref="T192:T198" si="3">S192*H192</f>
        <v>0</v>
      </c>
      <c r="AR192" s="148" t="s">
        <v>271</v>
      </c>
      <c r="AT192" s="148" t="s">
        <v>266</v>
      </c>
      <c r="AU192" s="148" t="s">
        <v>89</v>
      </c>
      <c r="AY192" s="17" t="s">
        <v>264</v>
      </c>
      <c r="BE192" s="149">
        <f t="shared" ref="BE192:BE198" si="4">IF(N192="základní",J192,0)</f>
        <v>0</v>
      </c>
      <c r="BF192" s="149">
        <f t="shared" ref="BF192:BF198" si="5">IF(N192="snížená",J192,0)</f>
        <v>0</v>
      </c>
      <c r="BG192" s="149">
        <f t="shared" ref="BG192:BG198" si="6">IF(N192="zákl. přenesená",J192,0)</f>
        <v>0</v>
      </c>
      <c r="BH192" s="149">
        <f t="shared" ref="BH192:BH198" si="7">IF(N192="sníž. přenesená",J192,0)</f>
        <v>0</v>
      </c>
      <c r="BI192" s="149">
        <f t="shared" ref="BI192:BI198" si="8">IF(N192="nulová",J192,0)</f>
        <v>0</v>
      </c>
      <c r="BJ192" s="17" t="s">
        <v>89</v>
      </c>
      <c r="BK192" s="149">
        <f t="shared" ref="BK192:BK198" si="9">ROUND(I192*H192,2)</f>
        <v>0</v>
      </c>
      <c r="BL192" s="17" t="s">
        <v>271</v>
      </c>
      <c r="BM192" s="148" t="s">
        <v>607</v>
      </c>
    </row>
    <row r="193" spans="2:65" s="1" customFormat="1" ht="16.5" customHeight="1">
      <c r="B193" s="136"/>
      <c r="C193" s="137" t="s">
        <v>447</v>
      </c>
      <c r="D193" s="137" t="s">
        <v>266</v>
      </c>
      <c r="E193" s="138" t="s">
        <v>447</v>
      </c>
      <c r="F193" s="139" t="s">
        <v>3076</v>
      </c>
      <c r="G193" s="140" t="s">
        <v>269</v>
      </c>
      <c r="H193" s="141">
        <v>3</v>
      </c>
      <c r="I193" s="142"/>
      <c r="J193" s="143">
        <f t="shared" si="0"/>
        <v>0</v>
      </c>
      <c r="K193" s="139" t="s">
        <v>1</v>
      </c>
      <c r="L193" s="32"/>
      <c r="M193" s="144" t="s">
        <v>1</v>
      </c>
      <c r="N193" s="145" t="s">
        <v>42</v>
      </c>
      <c r="P193" s="146">
        <f t="shared" si="1"/>
        <v>0</v>
      </c>
      <c r="Q193" s="146">
        <v>0</v>
      </c>
      <c r="R193" s="146">
        <f t="shared" si="2"/>
        <v>0</v>
      </c>
      <c r="S193" s="146">
        <v>0</v>
      </c>
      <c r="T193" s="147">
        <f t="shared" si="3"/>
        <v>0</v>
      </c>
      <c r="AR193" s="148" t="s">
        <v>271</v>
      </c>
      <c r="AT193" s="148" t="s">
        <v>266</v>
      </c>
      <c r="AU193" s="148" t="s">
        <v>89</v>
      </c>
      <c r="AY193" s="17" t="s">
        <v>264</v>
      </c>
      <c r="BE193" s="149">
        <f t="shared" si="4"/>
        <v>0</v>
      </c>
      <c r="BF193" s="149">
        <f t="shared" si="5"/>
        <v>0</v>
      </c>
      <c r="BG193" s="149">
        <f t="shared" si="6"/>
        <v>0</v>
      </c>
      <c r="BH193" s="149">
        <f t="shared" si="7"/>
        <v>0</v>
      </c>
      <c r="BI193" s="149">
        <f t="shared" si="8"/>
        <v>0</v>
      </c>
      <c r="BJ193" s="17" t="s">
        <v>89</v>
      </c>
      <c r="BK193" s="149">
        <f t="shared" si="9"/>
        <v>0</v>
      </c>
      <c r="BL193" s="17" t="s">
        <v>271</v>
      </c>
      <c r="BM193" s="148" t="s">
        <v>623</v>
      </c>
    </row>
    <row r="194" spans="2:65" s="1" customFormat="1" ht="16.5" customHeight="1">
      <c r="B194" s="136"/>
      <c r="C194" s="137" t="s">
        <v>452</v>
      </c>
      <c r="D194" s="137" t="s">
        <v>266</v>
      </c>
      <c r="E194" s="138" t="s">
        <v>452</v>
      </c>
      <c r="F194" s="139" t="s">
        <v>3077</v>
      </c>
      <c r="G194" s="140" t="s">
        <v>269</v>
      </c>
      <c r="H194" s="141">
        <v>24</v>
      </c>
      <c r="I194" s="142"/>
      <c r="J194" s="143">
        <f t="shared" si="0"/>
        <v>0</v>
      </c>
      <c r="K194" s="139" t="s">
        <v>1</v>
      </c>
      <c r="L194" s="32"/>
      <c r="M194" s="144" t="s">
        <v>1</v>
      </c>
      <c r="N194" s="145" t="s">
        <v>42</v>
      </c>
      <c r="P194" s="146">
        <f t="shared" si="1"/>
        <v>0</v>
      </c>
      <c r="Q194" s="146">
        <v>0</v>
      </c>
      <c r="R194" s="146">
        <f t="shared" si="2"/>
        <v>0</v>
      </c>
      <c r="S194" s="146">
        <v>0</v>
      </c>
      <c r="T194" s="147">
        <f t="shared" si="3"/>
        <v>0</v>
      </c>
      <c r="AR194" s="148" t="s">
        <v>271</v>
      </c>
      <c r="AT194" s="148" t="s">
        <v>266</v>
      </c>
      <c r="AU194" s="148" t="s">
        <v>89</v>
      </c>
      <c r="AY194" s="17" t="s">
        <v>264</v>
      </c>
      <c r="BE194" s="149">
        <f t="shared" si="4"/>
        <v>0</v>
      </c>
      <c r="BF194" s="149">
        <f t="shared" si="5"/>
        <v>0</v>
      </c>
      <c r="BG194" s="149">
        <f t="shared" si="6"/>
        <v>0</v>
      </c>
      <c r="BH194" s="149">
        <f t="shared" si="7"/>
        <v>0</v>
      </c>
      <c r="BI194" s="149">
        <f t="shared" si="8"/>
        <v>0</v>
      </c>
      <c r="BJ194" s="17" t="s">
        <v>89</v>
      </c>
      <c r="BK194" s="149">
        <f t="shared" si="9"/>
        <v>0</v>
      </c>
      <c r="BL194" s="17" t="s">
        <v>271</v>
      </c>
      <c r="BM194" s="148" t="s">
        <v>634</v>
      </c>
    </row>
    <row r="195" spans="2:65" s="1" customFormat="1" ht="16.5" customHeight="1">
      <c r="B195" s="136"/>
      <c r="C195" s="137" t="s">
        <v>457</v>
      </c>
      <c r="D195" s="137" t="s">
        <v>266</v>
      </c>
      <c r="E195" s="138" t="s">
        <v>457</v>
      </c>
      <c r="F195" s="139" t="s">
        <v>3078</v>
      </c>
      <c r="G195" s="140" t="s">
        <v>269</v>
      </c>
      <c r="H195" s="141">
        <v>18</v>
      </c>
      <c r="I195" s="142"/>
      <c r="J195" s="143">
        <f t="shared" si="0"/>
        <v>0</v>
      </c>
      <c r="K195" s="139" t="s">
        <v>1</v>
      </c>
      <c r="L195" s="32"/>
      <c r="M195" s="144" t="s">
        <v>1</v>
      </c>
      <c r="N195" s="145" t="s">
        <v>42</v>
      </c>
      <c r="P195" s="146">
        <f t="shared" si="1"/>
        <v>0</v>
      </c>
      <c r="Q195" s="146">
        <v>0</v>
      </c>
      <c r="R195" s="146">
        <f t="shared" si="2"/>
        <v>0</v>
      </c>
      <c r="S195" s="146">
        <v>0</v>
      </c>
      <c r="T195" s="147">
        <f t="shared" si="3"/>
        <v>0</v>
      </c>
      <c r="AR195" s="148" t="s">
        <v>271</v>
      </c>
      <c r="AT195" s="148" t="s">
        <v>266</v>
      </c>
      <c r="AU195" s="148" t="s">
        <v>89</v>
      </c>
      <c r="AY195" s="17" t="s">
        <v>264</v>
      </c>
      <c r="BE195" s="149">
        <f t="shared" si="4"/>
        <v>0</v>
      </c>
      <c r="BF195" s="149">
        <f t="shared" si="5"/>
        <v>0</v>
      </c>
      <c r="BG195" s="149">
        <f t="shared" si="6"/>
        <v>0</v>
      </c>
      <c r="BH195" s="149">
        <f t="shared" si="7"/>
        <v>0</v>
      </c>
      <c r="BI195" s="149">
        <f t="shared" si="8"/>
        <v>0</v>
      </c>
      <c r="BJ195" s="17" t="s">
        <v>89</v>
      </c>
      <c r="BK195" s="149">
        <f t="shared" si="9"/>
        <v>0</v>
      </c>
      <c r="BL195" s="17" t="s">
        <v>271</v>
      </c>
      <c r="BM195" s="148" t="s">
        <v>644</v>
      </c>
    </row>
    <row r="196" spans="2:65" s="1" customFormat="1" ht="16.5" customHeight="1">
      <c r="B196" s="136"/>
      <c r="C196" s="137" t="s">
        <v>462</v>
      </c>
      <c r="D196" s="137" t="s">
        <v>266</v>
      </c>
      <c r="E196" s="138" t="s">
        <v>462</v>
      </c>
      <c r="F196" s="139" t="s">
        <v>2959</v>
      </c>
      <c r="G196" s="140" t="s">
        <v>269</v>
      </c>
      <c r="H196" s="141">
        <v>16</v>
      </c>
      <c r="I196" s="142"/>
      <c r="J196" s="143">
        <f t="shared" si="0"/>
        <v>0</v>
      </c>
      <c r="K196" s="139" t="s">
        <v>1</v>
      </c>
      <c r="L196" s="32"/>
      <c r="M196" s="144" t="s">
        <v>1</v>
      </c>
      <c r="N196" s="145" t="s">
        <v>42</v>
      </c>
      <c r="P196" s="146">
        <f t="shared" si="1"/>
        <v>0</v>
      </c>
      <c r="Q196" s="146">
        <v>0</v>
      </c>
      <c r="R196" s="146">
        <f t="shared" si="2"/>
        <v>0</v>
      </c>
      <c r="S196" s="146">
        <v>0</v>
      </c>
      <c r="T196" s="147">
        <f t="shared" si="3"/>
        <v>0</v>
      </c>
      <c r="AR196" s="148" t="s">
        <v>271</v>
      </c>
      <c r="AT196" s="148" t="s">
        <v>266</v>
      </c>
      <c r="AU196" s="148" t="s">
        <v>89</v>
      </c>
      <c r="AY196" s="17" t="s">
        <v>264</v>
      </c>
      <c r="BE196" s="149">
        <f t="shared" si="4"/>
        <v>0</v>
      </c>
      <c r="BF196" s="149">
        <f t="shared" si="5"/>
        <v>0</v>
      </c>
      <c r="BG196" s="149">
        <f t="shared" si="6"/>
        <v>0</v>
      </c>
      <c r="BH196" s="149">
        <f t="shared" si="7"/>
        <v>0</v>
      </c>
      <c r="BI196" s="149">
        <f t="shared" si="8"/>
        <v>0</v>
      </c>
      <c r="BJ196" s="17" t="s">
        <v>89</v>
      </c>
      <c r="BK196" s="149">
        <f t="shared" si="9"/>
        <v>0</v>
      </c>
      <c r="BL196" s="17" t="s">
        <v>271</v>
      </c>
      <c r="BM196" s="148" t="s">
        <v>654</v>
      </c>
    </row>
    <row r="197" spans="2:65" s="1" customFormat="1" ht="16.5" customHeight="1">
      <c r="B197" s="136"/>
      <c r="C197" s="137" t="s">
        <v>468</v>
      </c>
      <c r="D197" s="137" t="s">
        <v>266</v>
      </c>
      <c r="E197" s="138" t="s">
        <v>468</v>
      </c>
      <c r="F197" s="139" t="s">
        <v>2960</v>
      </c>
      <c r="G197" s="140" t="s">
        <v>269</v>
      </c>
      <c r="H197" s="141">
        <v>4</v>
      </c>
      <c r="I197" s="142"/>
      <c r="J197" s="143">
        <f t="shared" si="0"/>
        <v>0</v>
      </c>
      <c r="K197" s="139" t="s">
        <v>1</v>
      </c>
      <c r="L197" s="32"/>
      <c r="M197" s="144" t="s">
        <v>1</v>
      </c>
      <c r="N197" s="145" t="s">
        <v>42</v>
      </c>
      <c r="P197" s="146">
        <f t="shared" si="1"/>
        <v>0</v>
      </c>
      <c r="Q197" s="146">
        <v>0</v>
      </c>
      <c r="R197" s="146">
        <f t="shared" si="2"/>
        <v>0</v>
      </c>
      <c r="S197" s="146">
        <v>0</v>
      </c>
      <c r="T197" s="147">
        <f t="shared" si="3"/>
        <v>0</v>
      </c>
      <c r="AR197" s="148" t="s">
        <v>271</v>
      </c>
      <c r="AT197" s="148" t="s">
        <v>266</v>
      </c>
      <c r="AU197" s="148" t="s">
        <v>89</v>
      </c>
      <c r="AY197" s="17" t="s">
        <v>264</v>
      </c>
      <c r="BE197" s="149">
        <f t="shared" si="4"/>
        <v>0</v>
      </c>
      <c r="BF197" s="149">
        <f t="shared" si="5"/>
        <v>0</v>
      </c>
      <c r="BG197" s="149">
        <f t="shared" si="6"/>
        <v>0</v>
      </c>
      <c r="BH197" s="149">
        <f t="shared" si="7"/>
        <v>0</v>
      </c>
      <c r="BI197" s="149">
        <f t="shared" si="8"/>
        <v>0</v>
      </c>
      <c r="BJ197" s="17" t="s">
        <v>89</v>
      </c>
      <c r="BK197" s="149">
        <f t="shared" si="9"/>
        <v>0</v>
      </c>
      <c r="BL197" s="17" t="s">
        <v>271</v>
      </c>
      <c r="BM197" s="148" t="s">
        <v>665</v>
      </c>
    </row>
    <row r="198" spans="2:65" s="1" customFormat="1" ht="16.5" customHeight="1">
      <c r="B198" s="136"/>
      <c r="C198" s="137" t="s">
        <v>474</v>
      </c>
      <c r="D198" s="137" t="s">
        <v>266</v>
      </c>
      <c r="E198" s="138" t="s">
        <v>474</v>
      </c>
      <c r="F198" s="139" t="s">
        <v>2958</v>
      </c>
      <c r="G198" s="140" t="s">
        <v>269</v>
      </c>
      <c r="H198" s="141">
        <v>2</v>
      </c>
      <c r="I198" s="142"/>
      <c r="J198" s="143">
        <f t="shared" si="0"/>
        <v>0</v>
      </c>
      <c r="K198" s="139" t="s">
        <v>1</v>
      </c>
      <c r="L198" s="32"/>
      <c r="M198" s="144" t="s">
        <v>1</v>
      </c>
      <c r="N198" s="145" t="s">
        <v>42</v>
      </c>
      <c r="P198" s="146">
        <f t="shared" si="1"/>
        <v>0</v>
      </c>
      <c r="Q198" s="146">
        <v>0</v>
      </c>
      <c r="R198" s="146">
        <f t="shared" si="2"/>
        <v>0</v>
      </c>
      <c r="S198" s="146">
        <v>0</v>
      </c>
      <c r="T198" s="147">
        <f t="shared" si="3"/>
        <v>0</v>
      </c>
      <c r="AR198" s="148" t="s">
        <v>271</v>
      </c>
      <c r="AT198" s="148" t="s">
        <v>266</v>
      </c>
      <c r="AU198" s="148" t="s">
        <v>89</v>
      </c>
      <c r="AY198" s="17" t="s">
        <v>264</v>
      </c>
      <c r="BE198" s="149">
        <f t="shared" si="4"/>
        <v>0</v>
      </c>
      <c r="BF198" s="149">
        <f t="shared" si="5"/>
        <v>0</v>
      </c>
      <c r="BG198" s="149">
        <f t="shared" si="6"/>
        <v>0</v>
      </c>
      <c r="BH198" s="149">
        <f t="shared" si="7"/>
        <v>0</v>
      </c>
      <c r="BI198" s="149">
        <f t="shared" si="8"/>
        <v>0</v>
      </c>
      <c r="BJ198" s="17" t="s">
        <v>89</v>
      </c>
      <c r="BK198" s="149">
        <f t="shared" si="9"/>
        <v>0</v>
      </c>
      <c r="BL198" s="17" t="s">
        <v>271</v>
      </c>
      <c r="BM198" s="148" t="s">
        <v>677</v>
      </c>
    </row>
    <row r="199" spans="2:65" s="11" customFormat="1" ht="22.9" customHeight="1">
      <c r="B199" s="124"/>
      <c r="D199" s="125" t="s">
        <v>75</v>
      </c>
      <c r="E199" s="134" t="s">
        <v>2705</v>
      </c>
      <c r="F199" s="134" t="s">
        <v>2961</v>
      </c>
      <c r="I199" s="127"/>
      <c r="J199" s="135">
        <f>BK199</f>
        <v>0</v>
      </c>
      <c r="L199" s="124"/>
      <c r="M199" s="129"/>
      <c r="P199" s="130">
        <f>P200</f>
        <v>0</v>
      </c>
      <c r="R199" s="130">
        <f>R200</f>
        <v>0</v>
      </c>
      <c r="T199" s="131">
        <f>T200</f>
        <v>0</v>
      </c>
      <c r="AR199" s="125" t="s">
        <v>83</v>
      </c>
      <c r="AT199" s="132" t="s">
        <v>75</v>
      </c>
      <c r="AU199" s="132" t="s">
        <v>83</v>
      </c>
      <c r="AY199" s="125" t="s">
        <v>264</v>
      </c>
      <c r="BK199" s="133">
        <f>BK200</f>
        <v>0</v>
      </c>
    </row>
    <row r="200" spans="2:65" s="1" customFormat="1" ht="16.5" customHeight="1">
      <c r="B200" s="136"/>
      <c r="C200" s="137" t="s">
        <v>483</v>
      </c>
      <c r="D200" s="137" t="s">
        <v>266</v>
      </c>
      <c r="E200" s="138" t="s">
        <v>483</v>
      </c>
      <c r="F200" s="139" t="s">
        <v>2962</v>
      </c>
      <c r="G200" s="140" t="s">
        <v>269</v>
      </c>
      <c r="H200" s="141">
        <v>6</v>
      </c>
      <c r="I200" s="142"/>
      <c r="J200" s="143">
        <f>ROUND(I200*H200,2)</f>
        <v>0</v>
      </c>
      <c r="K200" s="139" t="s">
        <v>1</v>
      </c>
      <c r="L200" s="32"/>
      <c r="M200" s="144" t="s">
        <v>1</v>
      </c>
      <c r="N200" s="145" t="s">
        <v>42</v>
      </c>
      <c r="P200" s="146">
        <f>O200*H200</f>
        <v>0</v>
      </c>
      <c r="Q200" s="146">
        <v>0</v>
      </c>
      <c r="R200" s="146">
        <f>Q200*H200</f>
        <v>0</v>
      </c>
      <c r="S200" s="146">
        <v>0</v>
      </c>
      <c r="T200" s="147">
        <f>S200*H200</f>
        <v>0</v>
      </c>
      <c r="AR200" s="148" t="s">
        <v>271</v>
      </c>
      <c r="AT200" s="148" t="s">
        <v>266</v>
      </c>
      <c r="AU200" s="148" t="s">
        <v>89</v>
      </c>
      <c r="AY200" s="17" t="s">
        <v>264</v>
      </c>
      <c r="BE200" s="149">
        <f>IF(N200="základní",J200,0)</f>
        <v>0</v>
      </c>
      <c r="BF200" s="149">
        <f>IF(N200="snížená",J200,0)</f>
        <v>0</v>
      </c>
      <c r="BG200" s="149">
        <f>IF(N200="zákl. přenesená",J200,0)</f>
        <v>0</v>
      </c>
      <c r="BH200" s="149">
        <f>IF(N200="sníž. přenesená",J200,0)</f>
        <v>0</v>
      </c>
      <c r="BI200" s="149">
        <f>IF(N200="nulová",J200,0)</f>
        <v>0</v>
      </c>
      <c r="BJ200" s="17" t="s">
        <v>89</v>
      </c>
      <c r="BK200" s="149">
        <f>ROUND(I200*H200,2)</f>
        <v>0</v>
      </c>
      <c r="BL200" s="17" t="s">
        <v>271</v>
      </c>
      <c r="BM200" s="148" t="s">
        <v>688</v>
      </c>
    </row>
    <row r="201" spans="2:65" s="11" customFormat="1" ht="22.9" customHeight="1">
      <c r="B201" s="124"/>
      <c r="D201" s="125" t="s">
        <v>75</v>
      </c>
      <c r="E201" s="134" t="s">
        <v>2708</v>
      </c>
      <c r="F201" s="134" t="s">
        <v>2963</v>
      </c>
      <c r="I201" s="127"/>
      <c r="J201" s="135">
        <f>BK201</f>
        <v>0</v>
      </c>
      <c r="L201" s="124"/>
      <c r="M201" s="129"/>
      <c r="P201" s="130">
        <f>P202</f>
        <v>0</v>
      </c>
      <c r="R201" s="130">
        <f>R202</f>
        <v>0</v>
      </c>
      <c r="T201" s="131">
        <f>T202</f>
        <v>0</v>
      </c>
      <c r="AR201" s="125" t="s">
        <v>83</v>
      </c>
      <c r="AT201" s="132" t="s">
        <v>75</v>
      </c>
      <c r="AU201" s="132" t="s">
        <v>83</v>
      </c>
      <c r="AY201" s="125" t="s">
        <v>264</v>
      </c>
      <c r="BK201" s="133">
        <f>BK202</f>
        <v>0</v>
      </c>
    </row>
    <row r="202" spans="2:65" s="1" customFormat="1" ht="16.5" customHeight="1">
      <c r="B202" s="136"/>
      <c r="C202" s="137" t="s">
        <v>491</v>
      </c>
      <c r="D202" s="137" t="s">
        <v>266</v>
      </c>
      <c r="E202" s="138" t="s">
        <v>491</v>
      </c>
      <c r="F202" s="139" t="s">
        <v>2964</v>
      </c>
      <c r="G202" s="140" t="s">
        <v>269</v>
      </c>
      <c r="H202" s="141">
        <v>24</v>
      </c>
      <c r="I202" s="142"/>
      <c r="J202" s="143">
        <f>ROUND(I202*H202,2)</f>
        <v>0</v>
      </c>
      <c r="K202" s="139" t="s">
        <v>1</v>
      </c>
      <c r="L202" s="32"/>
      <c r="M202" s="144" t="s">
        <v>1</v>
      </c>
      <c r="N202" s="145" t="s">
        <v>42</v>
      </c>
      <c r="P202" s="146">
        <f>O202*H202</f>
        <v>0</v>
      </c>
      <c r="Q202" s="146">
        <v>0</v>
      </c>
      <c r="R202" s="146">
        <f>Q202*H202</f>
        <v>0</v>
      </c>
      <c r="S202" s="146">
        <v>0</v>
      </c>
      <c r="T202" s="147">
        <f>S202*H202</f>
        <v>0</v>
      </c>
      <c r="AR202" s="148" t="s">
        <v>271</v>
      </c>
      <c r="AT202" s="148" t="s">
        <v>266</v>
      </c>
      <c r="AU202" s="148" t="s">
        <v>89</v>
      </c>
      <c r="AY202" s="17" t="s">
        <v>264</v>
      </c>
      <c r="BE202" s="149">
        <f>IF(N202="základní",J202,0)</f>
        <v>0</v>
      </c>
      <c r="BF202" s="149">
        <f>IF(N202="snížená",J202,0)</f>
        <v>0</v>
      </c>
      <c r="BG202" s="149">
        <f>IF(N202="zákl. přenesená",J202,0)</f>
        <v>0</v>
      </c>
      <c r="BH202" s="149">
        <f>IF(N202="sníž. přenesená",J202,0)</f>
        <v>0</v>
      </c>
      <c r="BI202" s="149">
        <f>IF(N202="nulová",J202,0)</f>
        <v>0</v>
      </c>
      <c r="BJ202" s="17" t="s">
        <v>89</v>
      </c>
      <c r="BK202" s="149">
        <f>ROUND(I202*H202,2)</f>
        <v>0</v>
      </c>
      <c r="BL202" s="17" t="s">
        <v>271</v>
      </c>
      <c r="BM202" s="148" t="s">
        <v>699</v>
      </c>
    </row>
    <row r="203" spans="2:65" s="11" customFormat="1" ht="22.9" customHeight="1">
      <c r="B203" s="124"/>
      <c r="D203" s="125" t="s">
        <v>75</v>
      </c>
      <c r="E203" s="134" t="s">
        <v>2712</v>
      </c>
      <c r="F203" s="134" t="s">
        <v>2965</v>
      </c>
      <c r="I203" s="127"/>
      <c r="J203" s="135">
        <f>BK203</f>
        <v>0</v>
      </c>
      <c r="L203" s="124"/>
      <c r="M203" s="129"/>
      <c r="P203" s="130">
        <v>0</v>
      </c>
      <c r="R203" s="130">
        <v>0</v>
      </c>
      <c r="T203" s="131">
        <v>0</v>
      </c>
      <c r="AR203" s="125" t="s">
        <v>83</v>
      </c>
      <c r="AT203" s="132" t="s">
        <v>75</v>
      </c>
      <c r="AU203" s="132" t="s">
        <v>83</v>
      </c>
      <c r="AY203" s="125" t="s">
        <v>264</v>
      </c>
      <c r="BK203" s="133">
        <v>0</v>
      </c>
    </row>
    <row r="204" spans="2:65" s="11" customFormat="1" ht="22.9" customHeight="1">
      <c r="B204" s="124"/>
      <c r="D204" s="125" t="s">
        <v>75</v>
      </c>
      <c r="E204" s="134" t="s">
        <v>2716</v>
      </c>
      <c r="F204" s="134" t="s">
        <v>2967</v>
      </c>
      <c r="I204" s="127"/>
      <c r="J204" s="135">
        <f>BK204</f>
        <v>0</v>
      </c>
      <c r="L204" s="124"/>
      <c r="M204" s="129"/>
      <c r="P204" s="130">
        <f>SUM(P205:P206)</f>
        <v>0</v>
      </c>
      <c r="R204" s="130">
        <f>SUM(R205:R206)</f>
        <v>0</v>
      </c>
      <c r="T204" s="131">
        <f>SUM(T205:T206)</f>
        <v>0</v>
      </c>
      <c r="AR204" s="125" t="s">
        <v>83</v>
      </c>
      <c r="AT204" s="132" t="s">
        <v>75</v>
      </c>
      <c r="AU204" s="132" t="s">
        <v>83</v>
      </c>
      <c r="AY204" s="125" t="s">
        <v>264</v>
      </c>
      <c r="BK204" s="133">
        <f>SUM(BK205:BK206)</f>
        <v>0</v>
      </c>
    </row>
    <row r="205" spans="2:65" s="1" customFormat="1" ht="16.5" customHeight="1">
      <c r="B205" s="136"/>
      <c r="C205" s="137" t="s">
        <v>496</v>
      </c>
      <c r="D205" s="137" t="s">
        <v>266</v>
      </c>
      <c r="E205" s="138" t="s">
        <v>496</v>
      </c>
      <c r="F205" s="139" t="s">
        <v>2968</v>
      </c>
      <c r="G205" s="140" t="s">
        <v>269</v>
      </c>
      <c r="H205" s="141">
        <v>8</v>
      </c>
      <c r="I205" s="142"/>
      <c r="J205" s="143">
        <f>ROUND(I205*H205,2)</f>
        <v>0</v>
      </c>
      <c r="K205" s="139" t="s">
        <v>1</v>
      </c>
      <c r="L205" s="32"/>
      <c r="M205" s="144" t="s">
        <v>1</v>
      </c>
      <c r="N205" s="145" t="s">
        <v>42</v>
      </c>
      <c r="P205" s="146">
        <f>O205*H205</f>
        <v>0</v>
      </c>
      <c r="Q205" s="146">
        <v>0</v>
      </c>
      <c r="R205" s="146">
        <f>Q205*H205</f>
        <v>0</v>
      </c>
      <c r="S205" s="146">
        <v>0</v>
      </c>
      <c r="T205" s="147">
        <f>S205*H205</f>
        <v>0</v>
      </c>
      <c r="AR205" s="148" t="s">
        <v>271</v>
      </c>
      <c r="AT205" s="148" t="s">
        <v>266</v>
      </c>
      <c r="AU205" s="148" t="s">
        <v>89</v>
      </c>
      <c r="AY205" s="17" t="s">
        <v>264</v>
      </c>
      <c r="BE205" s="149">
        <f>IF(N205="základní",J205,0)</f>
        <v>0</v>
      </c>
      <c r="BF205" s="149">
        <f>IF(N205="snížená",J205,0)</f>
        <v>0</v>
      </c>
      <c r="BG205" s="149">
        <f>IF(N205="zákl. přenesená",J205,0)</f>
        <v>0</v>
      </c>
      <c r="BH205" s="149">
        <f>IF(N205="sníž. přenesená",J205,0)</f>
        <v>0</v>
      </c>
      <c r="BI205" s="149">
        <f>IF(N205="nulová",J205,0)</f>
        <v>0</v>
      </c>
      <c r="BJ205" s="17" t="s">
        <v>89</v>
      </c>
      <c r="BK205" s="149">
        <f>ROUND(I205*H205,2)</f>
        <v>0</v>
      </c>
      <c r="BL205" s="17" t="s">
        <v>271</v>
      </c>
      <c r="BM205" s="148" t="s">
        <v>710</v>
      </c>
    </row>
    <row r="206" spans="2:65" s="1" customFormat="1" ht="16.5" customHeight="1">
      <c r="B206" s="136"/>
      <c r="C206" s="137" t="s">
        <v>502</v>
      </c>
      <c r="D206" s="137" t="s">
        <v>266</v>
      </c>
      <c r="E206" s="138" t="s">
        <v>502</v>
      </c>
      <c r="F206" s="139" t="s">
        <v>3079</v>
      </c>
      <c r="G206" s="140" t="s">
        <v>1468</v>
      </c>
      <c r="H206" s="141">
        <v>1</v>
      </c>
      <c r="I206" s="142"/>
      <c r="J206" s="143">
        <f>ROUND(I206*H206,2)</f>
        <v>0</v>
      </c>
      <c r="K206" s="139" t="s">
        <v>1</v>
      </c>
      <c r="L206" s="32"/>
      <c r="M206" s="144" t="s">
        <v>1</v>
      </c>
      <c r="N206" s="145" t="s">
        <v>42</v>
      </c>
      <c r="P206" s="146">
        <f>O206*H206</f>
        <v>0</v>
      </c>
      <c r="Q206" s="146">
        <v>0</v>
      </c>
      <c r="R206" s="146">
        <f>Q206*H206</f>
        <v>0</v>
      </c>
      <c r="S206" s="146">
        <v>0</v>
      </c>
      <c r="T206" s="147">
        <f>S206*H206</f>
        <v>0</v>
      </c>
      <c r="AR206" s="148" t="s">
        <v>271</v>
      </c>
      <c r="AT206" s="148" t="s">
        <v>266</v>
      </c>
      <c r="AU206" s="148" t="s">
        <v>89</v>
      </c>
      <c r="AY206" s="17" t="s">
        <v>264</v>
      </c>
      <c r="BE206" s="149">
        <f>IF(N206="základní",J206,0)</f>
        <v>0</v>
      </c>
      <c r="BF206" s="149">
        <f>IF(N206="snížená",J206,0)</f>
        <v>0</v>
      </c>
      <c r="BG206" s="149">
        <f>IF(N206="zákl. přenesená",J206,0)</f>
        <v>0</v>
      </c>
      <c r="BH206" s="149">
        <f>IF(N206="sníž. přenesená",J206,0)</f>
        <v>0</v>
      </c>
      <c r="BI206" s="149">
        <f>IF(N206="nulová",J206,0)</f>
        <v>0</v>
      </c>
      <c r="BJ206" s="17" t="s">
        <v>89</v>
      </c>
      <c r="BK206" s="149">
        <f>ROUND(I206*H206,2)</f>
        <v>0</v>
      </c>
      <c r="BL206" s="17" t="s">
        <v>271</v>
      </c>
      <c r="BM206" s="148" t="s">
        <v>724</v>
      </c>
    </row>
    <row r="207" spans="2:65" s="11" customFormat="1" ht="25.9" customHeight="1">
      <c r="B207" s="124"/>
      <c r="D207" s="125" t="s">
        <v>75</v>
      </c>
      <c r="E207" s="126" t="s">
        <v>2806</v>
      </c>
      <c r="F207" s="126" t="s">
        <v>2522</v>
      </c>
      <c r="I207" s="127"/>
      <c r="J207" s="128">
        <f>BK207</f>
        <v>0</v>
      </c>
      <c r="L207" s="124"/>
      <c r="M207" s="129"/>
      <c r="P207" s="130">
        <f>P208</f>
        <v>0</v>
      </c>
      <c r="R207" s="130">
        <f>R208</f>
        <v>0</v>
      </c>
      <c r="T207" s="131">
        <f>T208</f>
        <v>0</v>
      </c>
      <c r="AR207" s="125" t="s">
        <v>271</v>
      </c>
      <c r="AT207" s="132" t="s">
        <v>75</v>
      </c>
      <c r="AU207" s="132" t="s">
        <v>76</v>
      </c>
      <c r="AY207" s="125" t="s">
        <v>264</v>
      </c>
      <c r="BK207" s="133">
        <f>BK208</f>
        <v>0</v>
      </c>
    </row>
    <row r="208" spans="2:65" s="1" customFormat="1" ht="16.5" customHeight="1">
      <c r="B208" s="136"/>
      <c r="C208" s="137" t="s">
        <v>509</v>
      </c>
      <c r="D208" s="137" t="s">
        <v>266</v>
      </c>
      <c r="E208" s="138" t="s">
        <v>2807</v>
      </c>
      <c r="F208" s="139" t="s">
        <v>2808</v>
      </c>
      <c r="G208" s="140" t="s">
        <v>2809</v>
      </c>
      <c r="H208" s="141">
        <v>1</v>
      </c>
      <c r="I208" s="142"/>
      <c r="J208" s="143">
        <f>ROUND(I208*H208,2)</f>
        <v>0</v>
      </c>
      <c r="K208" s="139" t="s">
        <v>1</v>
      </c>
      <c r="L208" s="32"/>
      <c r="M208" s="200" t="s">
        <v>1</v>
      </c>
      <c r="N208" s="201" t="s">
        <v>42</v>
      </c>
      <c r="O208" s="195"/>
      <c r="P208" s="202">
        <f>O208*H208</f>
        <v>0</v>
      </c>
      <c r="Q208" s="202">
        <v>0</v>
      </c>
      <c r="R208" s="202">
        <f>Q208*H208</f>
        <v>0</v>
      </c>
      <c r="S208" s="202">
        <v>0</v>
      </c>
      <c r="T208" s="203">
        <f>S208*H208</f>
        <v>0</v>
      </c>
      <c r="AR208" s="148" t="s">
        <v>1885</v>
      </c>
      <c r="AT208" s="148" t="s">
        <v>266</v>
      </c>
      <c r="AU208" s="148" t="s">
        <v>83</v>
      </c>
      <c r="AY208" s="17" t="s">
        <v>264</v>
      </c>
      <c r="BE208" s="149">
        <f>IF(N208="základní",J208,0)</f>
        <v>0</v>
      </c>
      <c r="BF208" s="149">
        <f>IF(N208="snížená",J208,0)</f>
        <v>0</v>
      </c>
      <c r="BG208" s="149">
        <f>IF(N208="zákl. přenesená",J208,0)</f>
        <v>0</v>
      </c>
      <c r="BH208" s="149">
        <f>IF(N208="sníž. přenesená",J208,0)</f>
        <v>0</v>
      </c>
      <c r="BI208" s="149">
        <f>IF(N208="nulová",J208,0)</f>
        <v>0</v>
      </c>
      <c r="BJ208" s="17" t="s">
        <v>89</v>
      </c>
      <c r="BK208" s="149">
        <f>ROUND(I208*H208,2)</f>
        <v>0</v>
      </c>
      <c r="BL208" s="17" t="s">
        <v>1885</v>
      </c>
      <c r="BM208" s="148" t="s">
        <v>3080</v>
      </c>
    </row>
    <row r="209" spans="2:12" s="1" customFormat="1" ht="6.95" customHeight="1">
      <c r="B209" s="44"/>
      <c r="C209" s="45"/>
      <c r="D209" s="45"/>
      <c r="E209" s="45"/>
      <c r="F209" s="45"/>
      <c r="G209" s="45"/>
      <c r="H209" s="45"/>
      <c r="I209" s="45"/>
      <c r="J209" s="45"/>
      <c r="K209" s="45"/>
      <c r="L209" s="32"/>
    </row>
  </sheetData>
  <autoFilter ref="C146:K208" xr:uid="{00000000-0009-0000-0000-000011000000}"/>
  <mergeCells count="15">
    <mergeCell ref="E133:H133"/>
    <mergeCell ref="E137:H137"/>
    <mergeCell ref="E135:H135"/>
    <mergeCell ref="E139:H139"/>
    <mergeCell ref="L2:V2"/>
    <mergeCell ref="E31:H31"/>
    <mergeCell ref="E85:H85"/>
    <mergeCell ref="E89:H89"/>
    <mergeCell ref="E87:H87"/>
    <mergeCell ref="E91:H91"/>
    <mergeCell ref="E7:H7"/>
    <mergeCell ref="E11:H11"/>
    <mergeCell ref="E9:H9"/>
    <mergeCell ref="E13:H13"/>
    <mergeCell ref="E22:H22"/>
  </mergeCells>
  <pageMargins left="0.39374999999999999" right="0.39374999999999999" top="0.39374999999999999" bottom="0.39374999999999999" header="0" footer="0"/>
  <pageSetup paperSize="9" fitToHeight="100" orientation="landscape" blackAndWhite="1"/>
  <headerFooter>
    <oddFooter>&amp;CStrana &amp;P z &amp;N</oddFooter>
  </headerFooter>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B2:BM124"/>
  <sheetViews>
    <sheetView showGridLines="0" workbookViewId="0"/>
  </sheetViews>
  <sheetFormatPr defaultRowHeight="15"/>
  <cols>
    <col min="1" max="1" width="8.33203125" customWidth="1"/>
    <col min="2" max="2" width="1.1640625" customWidth="1"/>
    <col min="3" max="3" width="4.1640625" customWidth="1"/>
    <col min="4" max="4" width="4.33203125" customWidth="1"/>
    <col min="5" max="5" width="17.1640625" customWidth="1"/>
    <col min="6" max="6" width="100.83203125" customWidth="1"/>
    <col min="7" max="7" width="7.5" customWidth="1"/>
    <col min="8" max="8" width="14" customWidth="1"/>
    <col min="9" max="9" width="15.83203125" customWidth="1"/>
    <col min="10" max="11" width="22.33203125"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50000000000003" customHeight="1">
      <c r="L2" s="223" t="s">
        <v>5</v>
      </c>
      <c r="M2" s="208"/>
      <c r="N2" s="208"/>
      <c r="O2" s="208"/>
      <c r="P2" s="208"/>
      <c r="Q2" s="208"/>
      <c r="R2" s="208"/>
      <c r="S2" s="208"/>
      <c r="T2" s="208"/>
      <c r="U2" s="208"/>
      <c r="V2" s="208"/>
      <c r="AT2" s="17" t="s">
        <v>138</v>
      </c>
    </row>
    <row r="3" spans="2:46" ht="6.95" customHeight="1">
      <c r="B3" s="18"/>
      <c r="C3" s="19"/>
      <c r="D3" s="19"/>
      <c r="E3" s="19"/>
      <c r="F3" s="19"/>
      <c r="G3" s="19"/>
      <c r="H3" s="19"/>
      <c r="I3" s="19"/>
      <c r="J3" s="19"/>
      <c r="K3" s="19"/>
      <c r="L3" s="20"/>
      <c r="AT3" s="17" t="s">
        <v>83</v>
      </c>
    </row>
    <row r="4" spans="2:46" ht="24.95" customHeight="1">
      <c r="B4" s="20"/>
      <c r="D4" s="21" t="s">
        <v>212</v>
      </c>
      <c r="L4" s="20"/>
      <c r="M4" s="93" t="s">
        <v>10</v>
      </c>
      <c r="AT4" s="17" t="s">
        <v>3</v>
      </c>
    </row>
    <row r="5" spans="2:46" ht="6.95" customHeight="1">
      <c r="B5" s="20"/>
      <c r="L5" s="20"/>
    </row>
    <row r="6" spans="2:46" ht="12" customHeight="1">
      <c r="B6" s="20"/>
      <c r="D6" s="27" t="s">
        <v>16</v>
      </c>
      <c r="L6" s="20"/>
    </row>
    <row r="7" spans="2:46" ht="16.5" customHeight="1">
      <c r="B7" s="20"/>
      <c r="E7" s="248" t="str">
        <f>'Rekapitulace stavby'!K6</f>
        <v>Transformace domova Černovice – Lidmaň V. – Černovice</v>
      </c>
      <c r="F7" s="249"/>
      <c r="G7" s="249"/>
      <c r="H7" s="249"/>
      <c r="L7" s="20"/>
    </row>
    <row r="8" spans="2:46" ht="12" customHeight="1">
      <c r="B8" s="20"/>
      <c r="D8" s="27" t="s">
        <v>213</v>
      </c>
      <c r="L8" s="20"/>
    </row>
    <row r="9" spans="2:46" s="1" customFormat="1" ht="16.5" customHeight="1">
      <c r="B9" s="32"/>
      <c r="E9" s="248" t="s">
        <v>3089</v>
      </c>
      <c r="F9" s="250"/>
      <c r="G9" s="250"/>
      <c r="H9" s="250"/>
      <c r="L9" s="32"/>
    </row>
    <row r="10" spans="2:46" s="1" customFormat="1" ht="12" customHeight="1">
      <c r="B10" s="32"/>
      <c r="D10" s="27" t="s">
        <v>215</v>
      </c>
      <c r="L10" s="32"/>
    </row>
    <row r="11" spans="2:46" s="1" customFormat="1" ht="16.5" customHeight="1">
      <c r="B11" s="32"/>
      <c r="E11" s="230" t="s">
        <v>3081</v>
      </c>
      <c r="F11" s="250"/>
      <c r="G11" s="250"/>
      <c r="H11" s="250"/>
      <c r="L11" s="32"/>
    </row>
    <row r="12" spans="2:46" s="1" customFormat="1" ht="11.25">
      <c r="B12" s="32"/>
      <c r="L12" s="32"/>
    </row>
    <row r="13" spans="2:46" s="1" customFormat="1" ht="12" customHeight="1">
      <c r="B13" s="32"/>
      <c r="D13" s="27" t="s">
        <v>18</v>
      </c>
      <c r="F13" s="25" t="s">
        <v>1</v>
      </c>
      <c r="I13" s="27" t="s">
        <v>19</v>
      </c>
      <c r="J13" s="25" t="s">
        <v>1</v>
      </c>
      <c r="L13" s="32"/>
    </row>
    <row r="14" spans="2:46" s="1" customFormat="1" ht="12" customHeight="1">
      <c r="B14" s="32"/>
      <c r="D14" s="27" t="s">
        <v>20</v>
      </c>
      <c r="F14" s="25" t="s">
        <v>21</v>
      </c>
      <c r="I14" s="27" t="s">
        <v>22</v>
      </c>
      <c r="J14" s="52" t="str">
        <f>'Rekapitulace stavby'!AN8</f>
        <v>10. 12. 2025</v>
      </c>
      <c r="L14" s="32"/>
    </row>
    <row r="15" spans="2:46" s="1" customFormat="1" ht="10.9" customHeight="1">
      <c r="B15" s="32"/>
      <c r="L15" s="32"/>
    </row>
    <row r="16" spans="2:46" s="1" customFormat="1" ht="12" customHeight="1">
      <c r="B16" s="32"/>
      <c r="D16" s="27" t="s">
        <v>24</v>
      </c>
      <c r="I16" s="27" t="s">
        <v>25</v>
      </c>
      <c r="J16" s="25" t="s">
        <v>1</v>
      </c>
      <c r="L16" s="32"/>
    </row>
    <row r="17" spans="2:12" s="1" customFormat="1" ht="18" customHeight="1">
      <c r="B17" s="32"/>
      <c r="E17" s="25" t="s">
        <v>26</v>
      </c>
      <c r="I17" s="27" t="s">
        <v>27</v>
      </c>
      <c r="J17" s="25" t="s">
        <v>1</v>
      </c>
      <c r="L17" s="32"/>
    </row>
    <row r="18" spans="2:12" s="1" customFormat="1" ht="6.95" customHeight="1">
      <c r="B18" s="32"/>
      <c r="L18" s="32"/>
    </row>
    <row r="19" spans="2:12" s="1" customFormat="1" ht="12" customHeight="1">
      <c r="B19" s="32"/>
      <c r="D19" s="27" t="s">
        <v>28</v>
      </c>
      <c r="I19" s="27" t="s">
        <v>25</v>
      </c>
      <c r="J19" s="28" t="str">
        <f>'Rekapitulace stavby'!AN13</f>
        <v>Vyplň údaj</v>
      </c>
      <c r="L19" s="32"/>
    </row>
    <row r="20" spans="2:12" s="1" customFormat="1" ht="18" customHeight="1">
      <c r="B20" s="32"/>
      <c r="E20" s="251" t="str">
        <f>'Rekapitulace stavby'!E14</f>
        <v>Vyplň údaj</v>
      </c>
      <c r="F20" s="207"/>
      <c r="G20" s="207"/>
      <c r="H20" s="207"/>
      <c r="I20" s="27" t="s">
        <v>27</v>
      </c>
      <c r="J20" s="28" t="str">
        <f>'Rekapitulace stavby'!AN14</f>
        <v>Vyplň údaj</v>
      </c>
      <c r="L20" s="32"/>
    </row>
    <row r="21" spans="2:12" s="1" customFormat="1" ht="6.95" customHeight="1">
      <c r="B21" s="32"/>
      <c r="L21" s="32"/>
    </row>
    <row r="22" spans="2:12" s="1" customFormat="1" ht="12" customHeight="1">
      <c r="B22" s="32"/>
      <c r="D22" s="27" t="s">
        <v>30</v>
      </c>
      <c r="I22" s="27" t="s">
        <v>25</v>
      </c>
      <c r="J22" s="25" t="s">
        <v>1</v>
      </c>
      <c r="L22" s="32"/>
    </row>
    <row r="23" spans="2:12" s="1" customFormat="1" ht="18" customHeight="1">
      <c r="B23" s="32"/>
      <c r="E23" s="25" t="s">
        <v>31</v>
      </c>
      <c r="I23" s="27" t="s">
        <v>27</v>
      </c>
      <c r="J23" s="25" t="s">
        <v>1</v>
      </c>
      <c r="L23" s="32"/>
    </row>
    <row r="24" spans="2:12" s="1" customFormat="1" ht="6.95" customHeight="1">
      <c r="B24" s="32"/>
      <c r="L24" s="32"/>
    </row>
    <row r="25" spans="2:12" s="1" customFormat="1" ht="12" customHeight="1">
      <c r="B25" s="32"/>
      <c r="D25" s="27" t="s">
        <v>33</v>
      </c>
      <c r="I25" s="27" t="s">
        <v>25</v>
      </c>
      <c r="J25" s="25" t="str">
        <f>IF('Rekapitulace stavby'!AN19="","",'Rekapitulace stavby'!AN19)</f>
        <v/>
      </c>
      <c r="L25" s="32"/>
    </row>
    <row r="26" spans="2:12" s="1" customFormat="1" ht="18" customHeight="1">
      <c r="B26" s="32"/>
      <c r="E26" s="25" t="str">
        <f>IF('Rekapitulace stavby'!E20="","",'Rekapitulace stavby'!E20)</f>
        <v xml:space="preserve"> </v>
      </c>
      <c r="I26" s="27" t="s">
        <v>27</v>
      </c>
      <c r="J26" s="25" t="str">
        <f>IF('Rekapitulace stavby'!AN20="","",'Rekapitulace stavby'!AN20)</f>
        <v/>
      </c>
      <c r="L26" s="32"/>
    </row>
    <row r="27" spans="2:12" s="1" customFormat="1" ht="6.95" customHeight="1">
      <c r="B27" s="32"/>
      <c r="L27" s="32"/>
    </row>
    <row r="28" spans="2:12" s="1" customFormat="1" ht="12" customHeight="1">
      <c r="B28" s="32"/>
      <c r="D28" s="27" t="s">
        <v>34</v>
      </c>
      <c r="L28" s="32"/>
    </row>
    <row r="29" spans="2:12" s="7" customFormat="1" ht="107.25" customHeight="1">
      <c r="B29" s="94"/>
      <c r="E29" s="212" t="s">
        <v>35</v>
      </c>
      <c r="F29" s="212"/>
      <c r="G29" s="212"/>
      <c r="H29" s="212"/>
      <c r="L29" s="94"/>
    </row>
    <row r="30" spans="2:12" s="1" customFormat="1" ht="6.95" customHeight="1">
      <c r="B30" s="32"/>
      <c r="L30" s="32"/>
    </row>
    <row r="31" spans="2:12" s="1" customFormat="1" ht="6.95" customHeight="1">
      <c r="B31" s="32"/>
      <c r="D31" s="53"/>
      <c r="E31" s="53"/>
      <c r="F31" s="53"/>
      <c r="G31" s="53"/>
      <c r="H31" s="53"/>
      <c r="I31" s="53"/>
      <c r="J31" s="53"/>
      <c r="K31" s="53"/>
      <c r="L31" s="32"/>
    </row>
    <row r="32" spans="2:12" s="1" customFormat="1" ht="25.35" customHeight="1">
      <c r="B32" s="32"/>
      <c r="D32" s="95" t="s">
        <v>36</v>
      </c>
      <c r="J32" s="66">
        <f>ROUND(J121, 2)</f>
        <v>0</v>
      </c>
      <c r="L32" s="32"/>
    </row>
    <row r="33" spans="2:12" s="1" customFormat="1" ht="6.95" customHeight="1">
      <c r="B33" s="32"/>
      <c r="D33" s="53"/>
      <c r="E33" s="53"/>
      <c r="F33" s="53"/>
      <c r="G33" s="53"/>
      <c r="H33" s="53"/>
      <c r="I33" s="53"/>
      <c r="J33" s="53"/>
      <c r="K33" s="53"/>
      <c r="L33" s="32"/>
    </row>
    <row r="34" spans="2:12" s="1" customFormat="1" ht="14.45" customHeight="1">
      <c r="B34" s="32"/>
      <c r="F34" s="35" t="s">
        <v>38</v>
      </c>
      <c r="I34" s="35" t="s">
        <v>37</v>
      </c>
      <c r="J34" s="35" t="s">
        <v>39</v>
      </c>
      <c r="L34" s="32"/>
    </row>
    <row r="35" spans="2:12" s="1" customFormat="1" ht="14.45" customHeight="1">
      <c r="B35" s="32"/>
      <c r="D35" s="55" t="s">
        <v>40</v>
      </c>
      <c r="E35" s="27" t="s">
        <v>41</v>
      </c>
      <c r="F35" s="86">
        <f>ROUND((SUM(BE121:BE123)),  2)</f>
        <v>0</v>
      </c>
      <c r="I35" s="96">
        <v>0.21</v>
      </c>
      <c r="J35" s="86">
        <f>ROUND(((SUM(BE121:BE123))*I35),  2)</f>
        <v>0</v>
      </c>
      <c r="L35" s="32"/>
    </row>
    <row r="36" spans="2:12" s="1" customFormat="1" ht="14.45" customHeight="1">
      <c r="B36" s="32"/>
      <c r="E36" s="27" t="s">
        <v>42</v>
      </c>
      <c r="F36" s="86">
        <f>ROUND((SUM(BF121:BF123)),  2)</f>
        <v>0</v>
      </c>
      <c r="I36" s="96">
        <v>0.12</v>
      </c>
      <c r="J36" s="86">
        <f>ROUND(((SUM(BF121:BF123))*I36),  2)</f>
        <v>0</v>
      </c>
      <c r="L36" s="32"/>
    </row>
    <row r="37" spans="2:12" s="1" customFormat="1" ht="14.45" hidden="1" customHeight="1">
      <c r="B37" s="32"/>
      <c r="E37" s="27" t="s">
        <v>43</v>
      </c>
      <c r="F37" s="86">
        <f>ROUND((SUM(BG121:BG123)),  2)</f>
        <v>0</v>
      </c>
      <c r="I37" s="96">
        <v>0.21</v>
      </c>
      <c r="J37" s="86">
        <f>0</f>
        <v>0</v>
      </c>
      <c r="L37" s="32"/>
    </row>
    <row r="38" spans="2:12" s="1" customFormat="1" ht="14.45" hidden="1" customHeight="1">
      <c r="B38" s="32"/>
      <c r="E38" s="27" t="s">
        <v>44</v>
      </c>
      <c r="F38" s="86">
        <f>ROUND((SUM(BH121:BH123)),  2)</f>
        <v>0</v>
      </c>
      <c r="I38" s="96">
        <v>0.12</v>
      </c>
      <c r="J38" s="86">
        <f>0</f>
        <v>0</v>
      </c>
      <c r="L38" s="32"/>
    </row>
    <row r="39" spans="2:12" s="1" customFormat="1" ht="14.45" hidden="1" customHeight="1">
      <c r="B39" s="32"/>
      <c r="E39" s="27" t="s">
        <v>45</v>
      </c>
      <c r="F39" s="86">
        <f>ROUND((SUM(BI121:BI123)),  2)</f>
        <v>0</v>
      </c>
      <c r="I39" s="96">
        <v>0</v>
      </c>
      <c r="J39" s="86">
        <f>0</f>
        <v>0</v>
      </c>
      <c r="L39" s="32"/>
    </row>
    <row r="40" spans="2:12" s="1" customFormat="1" ht="6.95" customHeight="1">
      <c r="B40" s="32"/>
      <c r="L40" s="32"/>
    </row>
    <row r="41" spans="2:12" s="1" customFormat="1" ht="25.35" customHeight="1">
      <c r="B41" s="32"/>
      <c r="C41" s="97"/>
      <c r="D41" s="98" t="s">
        <v>46</v>
      </c>
      <c r="E41" s="57"/>
      <c r="F41" s="57"/>
      <c r="G41" s="99" t="s">
        <v>47</v>
      </c>
      <c r="H41" s="100" t="s">
        <v>48</v>
      </c>
      <c r="I41" s="57"/>
      <c r="J41" s="101">
        <f>SUM(J32:J39)</f>
        <v>0</v>
      </c>
      <c r="K41" s="102"/>
      <c r="L41" s="32"/>
    </row>
    <row r="42" spans="2:12" s="1" customFormat="1" ht="14.45" customHeight="1">
      <c r="B42" s="32"/>
      <c r="L42" s="32"/>
    </row>
    <row r="43" spans="2:12" ht="14.45" customHeight="1">
      <c r="B43" s="20"/>
      <c r="L43" s="20"/>
    </row>
    <row r="44" spans="2:12" ht="14.45" customHeight="1">
      <c r="B44" s="20"/>
      <c r="L44" s="20"/>
    </row>
    <row r="45" spans="2:12" ht="14.45" customHeight="1">
      <c r="B45" s="20"/>
      <c r="L45" s="20"/>
    </row>
    <row r="46" spans="2:12" ht="14.45" customHeight="1">
      <c r="B46" s="20"/>
      <c r="L46" s="20"/>
    </row>
    <row r="47" spans="2:12" ht="14.45" customHeight="1">
      <c r="B47" s="20"/>
      <c r="L47" s="20"/>
    </row>
    <row r="48" spans="2:12" ht="14.45" customHeight="1">
      <c r="B48" s="20"/>
      <c r="L48" s="20"/>
    </row>
    <row r="49" spans="2:12" ht="14.45" customHeight="1">
      <c r="B49" s="20"/>
      <c r="L49" s="20"/>
    </row>
    <row r="50" spans="2:12" s="1" customFormat="1" ht="14.45" customHeight="1">
      <c r="B50" s="32"/>
      <c r="D50" s="41" t="s">
        <v>49</v>
      </c>
      <c r="E50" s="42"/>
      <c r="F50" s="42"/>
      <c r="G50" s="41" t="s">
        <v>50</v>
      </c>
      <c r="H50" s="42"/>
      <c r="I50" s="42"/>
      <c r="J50" s="42"/>
      <c r="K50" s="42"/>
      <c r="L50" s="32"/>
    </row>
    <row r="51" spans="2:12" ht="11.25">
      <c r="B51" s="20"/>
      <c r="L51" s="20"/>
    </row>
    <row r="52" spans="2:12" ht="11.25">
      <c r="B52" s="20"/>
      <c r="L52" s="20"/>
    </row>
    <row r="53" spans="2:12" ht="11.25">
      <c r="B53" s="20"/>
      <c r="L53" s="20"/>
    </row>
    <row r="54" spans="2:12" ht="11.25">
      <c r="B54" s="20"/>
      <c r="L54" s="20"/>
    </row>
    <row r="55" spans="2:12" ht="11.25">
      <c r="B55" s="20"/>
      <c r="L55" s="20"/>
    </row>
    <row r="56" spans="2:12" ht="11.25">
      <c r="B56" s="20"/>
      <c r="L56" s="20"/>
    </row>
    <row r="57" spans="2:12" ht="11.25">
      <c r="B57" s="20"/>
      <c r="L57" s="20"/>
    </row>
    <row r="58" spans="2:12" ht="11.25">
      <c r="B58" s="20"/>
      <c r="L58" s="20"/>
    </row>
    <row r="59" spans="2:12" ht="11.25">
      <c r="B59" s="20"/>
      <c r="L59" s="20"/>
    </row>
    <row r="60" spans="2:12" ht="11.25">
      <c r="B60" s="20"/>
      <c r="L60" s="20"/>
    </row>
    <row r="61" spans="2:12" s="1" customFormat="1" ht="12.75">
      <c r="B61" s="32"/>
      <c r="D61" s="43" t="s">
        <v>51</v>
      </c>
      <c r="E61" s="34"/>
      <c r="F61" s="103" t="s">
        <v>52</v>
      </c>
      <c r="G61" s="43" t="s">
        <v>51</v>
      </c>
      <c r="H61" s="34"/>
      <c r="I61" s="34"/>
      <c r="J61" s="104" t="s">
        <v>52</v>
      </c>
      <c r="K61" s="34"/>
      <c r="L61" s="32"/>
    </row>
    <row r="62" spans="2:12" ht="11.25">
      <c r="B62" s="20"/>
      <c r="L62" s="20"/>
    </row>
    <row r="63" spans="2:12" ht="11.25">
      <c r="B63" s="20"/>
      <c r="L63" s="20"/>
    </row>
    <row r="64" spans="2:12" ht="11.25">
      <c r="B64" s="20"/>
      <c r="L64" s="20"/>
    </row>
    <row r="65" spans="2:12" s="1" customFormat="1" ht="12.75">
      <c r="B65" s="32"/>
      <c r="D65" s="41" t="s">
        <v>53</v>
      </c>
      <c r="E65" s="42"/>
      <c r="F65" s="42"/>
      <c r="G65" s="41" t="s">
        <v>54</v>
      </c>
      <c r="H65" s="42"/>
      <c r="I65" s="42"/>
      <c r="J65" s="42"/>
      <c r="K65" s="42"/>
      <c r="L65" s="32"/>
    </row>
    <row r="66" spans="2:12" ht="11.25">
      <c r="B66" s="20"/>
      <c r="L66" s="20"/>
    </row>
    <row r="67" spans="2:12" ht="11.25">
      <c r="B67" s="20"/>
      <c r="L67" s="20"/>
    </row>
    <row r="68" spans="2:12" ht="11.25">
      <c r="B68" s="20"/>
      <c r="L68" s="20"/>
    </row>
    <row r="69" spans="2:12" ht="11.25">
      <c r="B69" s="20"/>
      <c r="L69" s="20"/>
    </row>
    <row r="70" spans="2:12" ht="11.25">
      <c r="B70" s="20"/>
      <c r="L70" s="20"/>
    </row>
    <row r="71" spans="2:12" ht="11.25">
      <c r="B71" s="20"/>
      <c r="L71" s="20"/>
    </row>
    <row r="72" spans="2:12" ht="11.25">
      <c r="B72" s="20"/>
      <c r="L72" s="20"/>
    </row>
    <row r="73" spans="2:12" ht="11.25">
      <c r="B73" s="20"/>
      <c r="L73" s="20"/>
    </row>
    <row r="74" spans="2:12" ht="11.25">
      <c r="B74" s="20"/>
      <c r="L74" s="20"/>
    </row>
    <row r="75" spans="2:12" ht="11.25">
      <c r="B75" s="20"/>
      <c r="L75" s="20"/>
    </row>
    <row r="76" spans="2:12" s="1" customFormat="1" ht="12.75">
      <c r="B76" s="32"/>
      <c r="D76" s="43" t="s">
        <v>51</v>
      </c>
      <c r="E76" s="34"/>
      <c r="F76" s="103" t="s">
        <v>52</v>
      </c>
      <c r="G76" s="43" t="s">
        <v>51</v>
      </c>
      <c r="H76" s="34"/>
      <c r="I76" s="34"/>
      <c r="J76" s="104" t="s">
        <v>52</v>
      </c>
      <c r="K76" s="34"/>
      <c r="L76" s="32"/>
    </row>
    <row r="77" spans="2:12" s="1" customFormat="1" ht="14.45" customHeight="1">
      <c r="B77" s="44"/>
      <c r="C77" s="45"/>
      <c r="D77" s="45"/>
      <c r="E77" s="45"/>
      <c r="F77" s="45"/>
      <c r="G77" s="45"/>
      <c r="H77" s="45"/>
      <c r="I77" s="45"/>
      <c r="J77" s="45"/>
      <c r="K77" s="45"/>
      <c r="L77" s="32"/>
    </row>
    <row r="81" spans="2:12" s="1" customFormat="1" ht="6.95" customHeight="1">
      <c r="B81" s="46"/>
      <c r="C81" s="47"/>
      <c r="D81" s="47"/>
      <c r="E81" s="47"/>
      <c r="F81" s="47"/>
      <c r="G81" s="47"/>
      <c r="H81" s="47"/>
      <c r="I81" s="47"/>
      <c r="J81" s="47"/>
      <c r="K81" s="47"/>
      <c r="L81" s="32"/>
    </row>
    <row r="82" spans="2:12" s="1" customFormat="1" ht="24.95" customHeight="1">
      <c r="B82" s="32"/>
      <c r="C82" s="21" t="s">
        <v>217</v>
      </c>
      <c r="L82" s="32"/>
    </row>
    <row r="83" spans="2:12" s="1" customFormat="1" ht="6.95" customHeight="1">
      <c r="B83" s="32"/>
      <c r="L83" s="32"/>
    </row>
    <row r="84" spans="2:12" s="1" customFormat="1" ht="12" customHeight="1">
      <c r="B84" s="32"/>
      <c r="C84" s="27" t="s">
        <v>16</v>
      </c>
      <c r="L84" s="32"/>
    </row>
    <row r="85" spans="2:12" s="1" customFormat="1" ht="16.5" customHeight="1">
      <c r="B85" s="32"/>
      <c r="E85" s="248" t="str">
        <f>E7</f>
        <v>Transformace domova Černovice – Lidmaň V. – Černovice</v>
      </c>
      <c r="F85" s="249"/>
      <c r="G85" s="249"/>
      <c r="H85" s="249"/>
      <c r="L85" s="32"/>
    </row>
    <row r="86" spans="2:12" ht="12" customHeight="1">
      <c r="B86" s="20"/>
      <c r="C86" s="27" t="s">
        <v>213</v>
      </c>
      <c r="L86" s="20"/>
    </row>
    <row r="87" spans="2:12" s="1" customFormat="1" ht="16.5" customHeight="1">
      <c r="B87" s="32"/>
      <c r="E87" s="248" t="s">
        <v>3089</v>
      </c>
      <c r="F87" s="250"/>
      <c r="G87" s="250"/>
      <c r="H87" s="250"/>
      <c r="L87" s="32"/>
    </row>
    <row r="88" spans="2:12" s="1" customFormat="1" ht="12" customHeight="1">
      <c r="B88" s="32"/>
      <c r="C88" s="27" t="s">
        <v>215</v>
      </c>
      <c r="L88" s="32"/>
    </row>
    <row r="89" spans="2:12" s="1" customFormat="1" ht="16.5" customHeight="1">
      <c r="B89" s="32"/>
      <c r="E89" s="230" t="str">
        <f>E11</f>
        <v>D.3 - DOKUMENTACE STAVEBNĚ KONSTRUKČNÍHO ŘEŠENÍ</v>
      </c>
      <c r="F89" s="250"/>
      <c r="G89" s="250"/>
      <c r="H89" s="250"/>
      <c r="L89" s="32"/>
    </row>
    <row r="90" spans="2:12" s="1" customFormat="1" ht="6.95" customHeight="1">
      <c r="B90" s="32"/>
      <c r="L90" s="32"/>
    </row>
    <row r="91" spans="2:12" s="1" customFormat="1" ht="12" customHeight="1">
      <c r="B91" s="32"/>
      <c r="C91" s="27" t="s">
        <v>20</v>
      </c>
      <c r="F91" s="25" t="str">
        <f>F14</f>
        <v xml:space="preserve"> </v>
      </c>
      <c r="I91" s="27" t="s">
        <v>22</v>
      </c>
      <c r="J91" s="52" t="str">
        <f>IF(J14="","",J14)</f>
        <v>10. 12. 2025</v>
      </c>
      <c r="L91" s="32"/>
    </row>
    <row r="92" spans="2:12" s="1" customFormat="1" ht="6.95" customHeight="1">
      <c r="B92" s="32"/>
      <c r="L92" s="32"/>
    </row>
    <row r="93" spans="2:12" s="1" customFormat="1" ht="25.7" customHeight="1">
      <c r="B93" s="32"/>
      <c r="C93" s="27" t="s">
        <v>24</v>
      </c>
      <c r="F93" s="25" t="str">
        <f>E17</f>
        <v>Kraj Vysočina</v>
      </c>
      <c r="I93" s="27" t="s">
        <v>30</v>
      </c>
      <c r="J93" s="30" t="str">
        <f>E23</f>
        <v>ARPIK OSTRAVA s.r.o.</v>
      </c>
      <c r="L93" s="32"/>
    </row>
    <row r="94" spans="2:12" s="1" customFormat="1" ht="15.2" customHeight="1">
      <c r="B94" s="32"/>
      <c r="C94" s="27" t="s">
        <v>28</v>
      </c>
      <c r="F94" s="25" t="str">
        <f>IF(E20="","",E20)</f>
        <v>Vyplň údaj</v>
      </c>
      <c r="I94" s="27" t="s">
        <v>33</v>
      </c>
      <c r="J94" s="30" t="str">
        <f>E26</f>
        <v xml:space="preserve"> </v>
      </c>
      <c r="L94" s="32"/>
    </row>
    <row r="95" spans="2:12" s="1" customFormat="1" ht="10.35" customHeight="1">
      <c r="B95" s="32"/>
      <c r="L95" s="32"/>
    </row>
    <row r="96" spans="2:12" s="1" customFormat="1" ht="29.25" customHeight="1">
      <c r="B96" s="32"/>
      <c r="C96" s="105" t="s">
        <v>218</v>
      </c>
      <c r="D96" s="97"/>
      <c r="E96" s="97"/>
      <c r="F96" s="97"/>
      <c r="G96" s="97"/>
      <c r="H96" s="97"/>
      <c r="I96" s="97"/>
      <c r="J96" s="106" t="s">
        <v>219</v>
      </c>
      <c r="K96" s="97"/>
      <c r="L96" s="32"/>
    </row>
    <row r="97" spans="2:47" s="1" customFormat="1" ht="10.35" customHeight="1">
      <c r="B97" s="32"/>
      <c r="L97" s="32"/>
    </row>
    <row r="98" spans="2:47" s="1" customFormat="1" ht="22.9" customHeight="1">
      <c r="B98" s="32"/>
      <c r="C98" s="107" t="s">
        <v>220</v>
      </c>
      <c r="J98" s="66">
        <f>J121</f>
        <v>0</v>
      </c>
      <c r="L98" s="32"/>
      <c r="AU98" s="17" t="s">
        <v>221</v>
      </c>
    </row>
    <row r="99" spans="2:47" s="8" customFormat="1" ht="24.95" customHeight="1">
      <c r="B99" s="108"/>
      <c r="D99" s="109" t="s">
        <v>3082</v>
      </c>
      <c r="E99" s="110"/>
      <c r="F99" s="110"/>
      <c r="G99" s="110"/>
      <c r="H99" s="110"/>
      <c r="I99" s="110"/>
      <c r="J99" s="111">
        <f>J122</f>
        <v>0</v>
      </c>
      <c r="L99" s="108"/>
    </row>
    <row r="100" spans="2:47" s="1" customFormat="1" ht="21.75" customHeight="1">
      <c r="B100" s="32"/>
      <c r="L100" s="32"/>
    </row>
    <row r="101" spans="2:47" s="1" customFormat="1" ht="6.95" customHeight="1">
      <c r="B101" s="44"/>
      <c r="C101" s="45"/>
      <c r="D101" s="45"/>
      <c r="E101" s="45"/>
      <c r="F101" s="45"/>
      <c r="G101" s="45"/>
      <c r="H101" s="45"/>
      <c r="I101" s="45"/>
      <c r="J101" s="45"/>
      <c r="K101" s="45"/>
      <c r="L101" s="32"/>
    </row>
    <row r="105" spans="2:47" s="1" customFormat="1" ht="6.95" customHeight="1">
      <c r="B105" s="46"/>
      <c r="C105" s="47"/>
      <c r="D105" s="47"/>
      <c r="E105" s="47"/>
      <c r="F105" s="47"/>
      <c r="G105" s="47"/>
      <c r="H105" s="47"/>
      <c r="I105" s="47"/>
      <c r="J105" s="47"/>
      <c r="K105" s="47"/>
      <c r="L105" s="32"/>
    </row>
    <row r="106" spans="2:47" s="1" customFormat="1" ht="24.95" customHeight="1">
      <c r="B106" s="32"/>
      <c r="C106" s="21" t="s">
        <v>249</v>
      </c>
      <c r="L106" s="32"/>
    </row>
    <row r="107" spans="2:47" s="1" customFormat="1" ht="6.95" customHeight="1">
      <c r="B107" s="32"/>
      <c r="L107" s="32"/>
    </row>
    <row r="108" spans="2:47" s="1" customFormat="1" ht="12" customHeight="1">
      <c r="B108" s="32"/>
      <c r="C108" s="27" t="s">
        <v>16</v>
      </c>
      <c r="L108" s="32"/>
    </row>
    <row r="109" spans="2:47" s="1" customFormat="1" ht="16.5" customHeight="1">
      <c r="B109" s="32"/>
      <c r="E109" s="248" t="str">
        <f>E7</f>
        <v>Transformace domova Černovice – Lidmaň V. – Černovice</v>
      </c>
      <c r="F109" s="249"/>
      <c r="G109" s="249"/>
      <c r="H109" s="249"/>
      <c r="L109" s="32"/>
    </row>
    <row r="110" spans="2:47" ht="12" customHeight="1">
      <c r="B110" s="20"/>
      <c r="C110" s="27" t="s">
        <v>213</v>
      </c>
      <c r="L110" s="20"/>
    </row>
    <row r="111" spans="2:47" s="1" customFormat="1" ht="16.5" customHeight="1">
      <c r="B111" s="32"/>
      <c r="E111" s="248" t="s">
        <v>3089</v>
      </c>
      <c r="F111" s="250"/>
      <c r="G111" s="250"/>
      <c r="H111" s="250"/>
      <c r="L111" s="32"/>
    </row>
    <row r="112" spans="2:47" s="1" customFormat="1" ht="12" customHeight="1">
      <c r="B112" s="32"/>
      <c r="C112" s="27" t="s">
        <v>215</v>
      </c>
      <c r="L112" s="32"/>
    </row>
    <row r="113" spans="2:65" s="1" customFormat="1" ht="16.5" customHeight="1">
      <c r="B113" s="32"/>
      <c r="E113" s="230" t="str">
        <f>E11</f>
        <v>D.3 - DOKUMENTACE STAVEBNĚ KONSTRUKČNÍHO ŘEŠENÍ</v>
      </c>
      <c r="F113" s="250"/>
      <c r="G113" s="250"/>
      <c r="H113" s="250"/>
      <c r="L113" s="32"/>
    </row>
    <row r="114" spans="2:65" s="1" customFormat="1" ht="6.95" customHeight="1">
      <c r="B114" s="32"/>
      <c r="L114" s="32"/>
    </row>
    <row r="115" spans="2:65" s="1" customFormat="1" ht="12" customHeight="1">
      <c r="B115" s="32"/>
      <c r="C115" s="27" t="s">
        <v>20</v>
      </c>
      <c r="F115" s="25" t="str">
        <f>F14</f>
        <v xml:space="preserve"> </v>
      </c>
      <c r="I115" s="27" t="s">
        <v>22</v>
      </c>
      <c r="J115" s="52" t="str">
        <f>IF(J14="","",J14)</f>
        <v>10. 12. 2025</v>
      </c>
      <c r="L115" s="32"/>
    </row>
    <row r="116" spans="2:65" s="1" customFormat="1" ht="6.95" customHeight="1">
      <c r="B116" s="32"/>
      <c r="L116" s="32"/>
    </row>
    <row r="117" spans="2:65" s="1" customFormat="1" ht="25.7" customHeight="1">
      <c r="B117" s="32"/>
      <c r="C117" s="27" t="s">
        <v>24</v>
      </c>
      <c r="F117" s="25" t="str">
        <f>E17</f>
        <v>Kraj Vysočina</v>
      </c>
      <c r="I117" s="27" t="s">
        <v>30</v>
      </c>
      <c r="J117" s="30" t="str">
        <f>E23</f>
        <v>ARPIK OSTRAVA s.r.o.</v>
      </c>
      <c r="L117" s="32"/>
    </row>
    <row r="118" spans="2:65" s="1" customFormat="1" ht="15.2" customHeight="1">
      <c r="B118" s="32"/>
      <c r="C118" s="27" t="s">
        <v>28</v>
      </c>
      <c r="F118" s="25" t="str">
        <f>IF(E20="","",E20)</f>
        <v>Vyplň údaj</v>
      </c>
      <c r="I118" s="27" t="s">
        <v>33</v>
      </c>
      <c r="J118" s="30" t="str">
        <f>E26</f>
        <v xml:space="preserve"> </v>
      </c>
      <c r="L118" s="32"/>
    </row>
    <row r="119" spans="2:65" s="1" customFormat="1" ht="10.35" customHeight="1">
      <c r="B119" s="32"/>
      <c r="L119" s="32"/>
    </row>
    <row r="120" spans="2:65" s="10" customFormat="1" ht="29.25" customHeight="1">
      <c r="B120" s="116"/>
      <c r="C120" s="117" t="s">
        <v>250</v>
      </c>
      <c r="D120" s="118" t="s">
        <v>61</v>
      </c>
      <c r="E120" s="118" t="s">
        <v>57</v>
      </c>
      <c r="F120" s="118" t="s">
        <v>58</v>
      </c>
      <c r="G120" s="118" t="s">
        <v>251</v>
      </c>
      <c r="H120" s="118" t="s">
        <v>252</v>
      </c>
      <c r="I120" s="118" t="s">
        <v>253</v>
      </c>
      <c r="J120" s="118" t="s">
        <v>219</v>
      </c>
      <c r="K120" s="119" t="s">
        <v>254</v>
      </c>
      <c r="L120" s="116"/>
      <c r="M120" s="59" t="s">
        <v>1</v>
      </c>
      <c r="N120" s="60" t="s">
        <v>40</v>
      </c>
      <c r="O120" s="60" t="s">
        <v>255</v>
      </c>
      <c r="P120" s="60" t="s">
        <v>256</v>
      </c>
      <c r="Q120" s="60" t="s">
        <v>257</v>
      </c>
      <c r="R120" s="60" t="s">
        <v>258</v>
      </c>
      <c r="S120" s="60" t="s">
        <v>259</v>
      </c>
      <c r="T120" s="61" t="s">
        <v>260</v>
      </c>
    </row>
    <row r="121" spans="2:65" s="1" customFormat="1" ht="22.9" customHeight="1">
      <c r="B121" s="32"/>
      <c r="C121" s="64" t="s">
        <v>261</v>
      </c>
      <c r="J121" s="120">
        <f>BK121</f>
        <v>0</v>
      </c>
      <c r="L121" s="32"/>
      <c r="M121" s="62"/>
      <c r="N121" s="53"/>
      <c r="O121" s="53"/>
      <c r="P121" s="121">
        <f>P122</f>
        <v>0</v>
      </c>
      <c r="Q121" s="53"/>
      <c r="R121" s="121">
        <f>R122</f>
        <v>0</v>
      </c>
      <c r="S121" s="53"/>
      <c r="T121" s="122">
        <f>T122</f>
        <v>0</v>
      </c>
      <c r="AT121" s="17" t="s">
        <v>75</v>
      </c>
      <c r="AU121" s="17" t="s">
        <v>221</v>
      </c>
      <c r="BK121" s="123">
        <f>BK122</f>
        <v>0</v>
      </c>
    </row>
    <row r="122" spans="2:65" s="11" customFormat="1" ht="25.9" customHeight="1">
      <c r="B122" s="124"/>
      <c r="D122" s="125" t="s">
        <v>75</v>
      </c>
      <c r="E122" s="126" t="s">
        <v>1880</v>
      </c>
      <c r="F122" s="126" t="s">
        <v>3083</v>
      </c>
      <c r="I122" s="127"/>
      <c r="J122" s="128">
        <f>BK122</f>
        <v>0</v>
      </c>
      <c r="L122" s="124"/>
      <c r="M122" s="129"/>
      <c r="P122" s="130">
        <f>P123</f>
        <v>0</v>
      </c>
      <c r="R122" s="130">
        <f>R123</f>
        <v>0</v>
      </c>
      <c r="T122" s="131">
        <f>T123</f>
        <v>0</v>
      </c>
      <c r="AR122" s="125" t="s">
        <v>271</v>
      </c>
      <c r="AT122" s="132" t="s">
        <v>75</v>
      </c>
      <c r="AU122" s="132" t="s">
        <v>76</v>
      </c>
      <c r="AY122" s="125" t="s">
        <v>264</v>
      </c>
      <c r="BK122" s="133">
        <f>BK123</f>
        <v>0</v>
      </c>
    </row>
    <row r="123" spans="2:65" s="1" customFormat="1" ht="16.5" customHeight="1">
      <c r="B123" s="136"/>
      <c r="C123" s="137" t="s">
        <v>83</v>
      </c>
      <c r="D123" s="137" t="s">
        <v>266</v>
      </c>
      <c r="E123" s="138" t="s">
        <v>3084</v>
      </c>
      <c r="F123" s="139" t="s">
        <v>3085</v>
      </c>
      <c r="G123" s="140" t="s">
        <v>1</v>
      </c>
      <c r="H123" s="141">
        <v>0</v>
      </c>
      <c r="I123" s="142"/>
      <c r="J123" s="143">
        <f>ROUND(I123*H123,2)</f>
        <v>0</v>
      </c>
      <c r="K123" s="139" t="s">
        <v>1</v>
      </c>
      <c r="L123" s="32"/>
      <c r="M123" s="200" t="s">
        <v>1</v>
      </c>
      <c r="N123" s="201" t="s">
        <v>42</v>
      </c>
      <c r="O123" s="195"/>
      <c r="P123" s="202">
        <f>O123*H123</f>
        <v>0</v>
      </c>
      <c r="Q123" s="202">
        <v>0</v>
      </c>
      <c r="R123" s="202">
        <f>Q123*H123</f>
        <v>0</v>
      </c>
      <c r="S123" s="202">
        <v>0</v>
      </c>
      <c r="T123" s="203">
        <f>S123*H123</f>
        <v>0</v>
      </c>
      <c r="AR123" s="148" t="s">
        <v>1885</v>
      </c>
      <c r="AT123" s="148" t="s">
        <v>266</v>
      </c>
      <c r="AU123" s="148" t="s">
        <v>83</v>
      </c>
      <c r="AY123" s="17" t="s">
        <v>264</v>
      </c>
      <c r="BE123" s="149">
        <f>IF(N123="základní",J123,0)</f>
        <v>0</v>
      </c>
      <c r="BF123" s="149">
        <f>IF(N123="snížená",J123,0)</f>
        <v>0</v>
      </c>
      <c r="BG123" s="149">
        <f>IF(N123="zákl. přenesená",J123,0)</f>
        <v>0</v>
      </c>
      <c r="BH123" s="149">
        <f>IF(N123="sníž. přenesená",J123,0)</f>
        <v>0</v>
      </c>
      <c r="BI123" s="149">
        <f>IF(N123="nulová",J123,0)</f>
        <v>0</v>
      </c>
      <c r="BJ123" s="17" t="s">
        <v>89</v>
      </c>
      <c r="BK123" s="149">
        <f>ROUND(I123*H123,2)</f>
        <v>0</v>
      </c>
      <c r="BL123" s="17" t="s">
        <v>1885</v>
      </c>
      <c r="BM123" s="148" t="s">
        <v>3330</v>
      </c>
    </row>
    <row r="124" spans="2:65" s="1" customFormat="1" ht="6.95" customHeight="1">
      <c r="B124" s="44"/>
      <c r="C124" s="45"/>
      <c r="D124" s="45"/>
      <c r="E124" s="45"/>
      <c r="F124" s="45"/>
      <c r="G124" s="45"/>
      <c r="H124" s="45"/>
      <c r="I124" s="45"/>
      <c r="J124" s="45"/>
      <c r="K124" s="45"/>
      <c r="L124" s="32"/>
    </row>
  </sheetData>
  <autoFilter ref="C120:K123" xr:uid="{00000000-0009-0000-0000-000012000000}"/>
  <mergeCells count="12">
    <mergeCell ref="E113:H113"/>
    <mergeCell ref="L2:V2"/>
    <mergeCell ref="E85:H85"/>
    <mergeCell ref="E87:H87"/>
    <mergeCell ref="E89:H89"/>
    <mergeCell ref="E109:H109"/>
    <mergeCell ref="E111:H111"/>
    <mergeCell ref="E7:H7"/>
    <mergeCell ref="E9:H9"/>
    <mergeCell ref="E11:H11"/>
    <mergeCell ref="E20:H20"/>
    <mergeCell ref="E29:H29"/>
  </mergeCells>
  <pageMargins left="0.39374999999999999" right="0.39374999999999999" top="0.39374999999999999" bottom="0.39374999999999999" header="0" footer="0"/>
  <pageSetup paperSize="9" fitToHeight="100" orientation="landscape" blackAndWhite="1"/>
  <headerFooter>
    <oddFooter>&amp;CStrana &amp;P z &amp;N</oddFooter>
  </headerFooter>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B2:BM1217"/>
  <sheetViews>
    <sheetView showGridLines="0" workbookViewId="0"/>
  </sheetViews>
  <sheetFormatPr defaultRowHeight="15"/>
  <cols>
    <col min="1" max="1" width="8.33203125" customWidth="1"/>
    <col min="2" max="2" width="1.1640625" customWidth="1"/>
    <col min="3" max="3" width="4.1640625" customWidth="1"/>
    <col min="4" max="4" width="4.33203125" customWidth="1"/>
    <col min="5" max="5" width="17.1640625" customWidth="1"/>
    <col min="6" max="6" width="100.83203125" customWidth="1"/>
    <col min="7" max="7" width="7.5" customWidth="1"/>
    <col min="8" max="8" width="14" customWidth="1"/>
    <col min="9" max="9" width="15.83203125" customWidth="1"/>
    <col min="10" max="11" width="22.33203125"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50000000000003" customHeight="1">
      <c r="L2" s="223" t="s">
        <v>5</v>
      </c>
      <c r="M2" s="208"/>
      <c r="N2" s="208"/>
      <c r="O2" s="208"/>
      <c r="P2" s="208"/>
      <c r="Q2" s="208"/>
      <c r="R2" s="208"/>
      <c r="S2" s="208"/>
      <c r="T2" s="208"/>
      <c r="U2" s="208"/>
      <c r="V2" s="208"/>
      <c r="AT2" s="17" t="s">
        <v>90</v>
      </c>
    </row>
    <row r="3" spans="2:46" ht="6.95" customHeight="1">
      <c r="B3" s="18"/>
      <c r="C3" s="19"/>
      <c r="D3" s="19"/>
      <c r="E3" s="19"/>
      <c r="F3" s="19"/>
      <c r="G3" s="19"/>
      <c r="H3" s="19"/>
      <c r="I3" s="19"/>
      <c r="J3" s="19"/>
      <c r="K3" s="19"/>
      <c r="L3" s="20"/>
      <c r="AT3" s="17" t="s">
        <v>83</v>
      </c>
    </row>
    <row r="4" spans="2:46" ht="24.95" customHeight="1">
      <c r="B4" s="20"/>
      <c r="D4" s="21" t="s">
        <v>212</v>
      </c>
      <c r="L4" s="20"/>
      <c r="M4" s="93" t="s">
        <v>10</v>
      </c>
      <c r="AT4" s="17" t="s">
        <v>3</v>
      </c>
    </row>
    <row r="5" spans="2:46" ht="6.95" customHeight="1">
      <c r="B5" s="20"/>
      <c r="L5" s="20"/>
    </row>
    <row r="6" spans="2:46" ht="12" customHeight="1">
      <c r="B6" s="20"/>
      <c r="D6" s="27" t="s">
        <v>16</v>
      </c>
      <c r="L6" s="20"/>
    </row>
    <row r="7" spans="2:46" ht="16.5" customHeight="1">
      <c r="B7" s="20"/>
      <c r="E7" s="248" t="str">
        <f>'Rekapitulace stavby'!K6</f>
        <v>Transformace domova Černovice – Lidmaň V. – Černovice</v>
      </c>
      <c r="F7" s="249"/>
      <c r="G7" s="249"/>
      <c r="H7" s="249"/>
      <c r="L7" s="20"/>
    </row>
    <row r="8" spans="2:46" ht="12" customHeight="1">
      <c r="B8" s="20"/>
      <c r="D8" s="27" t="s">
        <v>213</v>
      </c>
      <c r="L8" s="20"/>
    </row>
    <row r="9" spans="2:46" s="1" customFormat="1" ht="16.5" customHeight="1">
      <c r="B9" s="32"/>
      <c r="E9" s="248" t="s">
        <v>214</v>
      </c>
      <c r="F9" s="250"/>
      <c r="G9" s="250"/>
      <c r="H9" s="250"/>
      <c r="L9" s="32"/>
    </row>
    <row r="10" spans="2:46" s="1" customFormat="1" ht="12" customHeight="1">
      <c r="B10" s="32"/>
      <c r="D10" s="27" t="s">
        <v>215</v>
      </c>
      <c r="L10" s="32"/>
    </row>
    <row r="11" spans="2:46" s="1" customFormat="1" ht="16.5" customHeight="1">
      <c r="B11" s="32"/>
      <c r="E11" s="230" t="s">
        <v>216</v>
      </c>
      <c r="F11" s="250"/>
      <c r="G11" s="250"/>
      <c r="H11" s="250"/>
      <c r="L11" s="32"/>
    </row>
    <row r="12" spans="2:46" s="1" customFormat="1" ht="11.25">
      <c r="B12" s="32"/>
      <c r="L12" s="32"/>
    </row>
    <row r="13" spans="2:46" s="1" customFormat="1" ht="12" customHeight="1">
      <c r="B13" s="32"/>
      <c r="D13" s="27" t="s">
        <v>18</v>
      </c>
      <c r="F13" s="25" t="s">
        <v>1</v>
      </c>
      <c r="I13" s="27" t="s">
        <v>19</v>
      </c>
      <c r="J13" s="25" t="s">
        <v>1</v>
      </c>
      <c r="L13" s="32"/>
    </row>
    <row r="14" spans="2:46" s="1" customFormat="1" ht="12" customHeight="1">
      <c r="B14" s="32"/>
      <c r="D14" s="27" t="s">
        <v>20</v>
      </c>
      <c r="F14" s="25" t="s">
        <v>21</v>
      </c>
      <c r="I14" s="27" t="s">
        <v>22</v>
      </c>
      <c r="J14" s="52" t="str">
        <f>'Rekapitulace stavby'!AN8</f>
        <v>10. 12. 2025</v>
      </c>
      <c r="L14" s="32"/>
    </row>
    <row r="15" spans="2:46" s="1" customFormat="1" ht="10.9" customHeight="1">
      <c r="B15" s="32"/>
      <c r="L15" s="32"/>
    </row>
    <row r="16" spans="2:46" s="1" customFormat="1" ht="12" customHeight="1">
      <c r="B16" s="32"/>
      <c r="D16" s="27" t="s">
        <v>24</v>
      </c>
      <c r="I16" s="27" t="s">
        <v>25</v>
      </c>
      <c r="J16" s="25" t="s">
        <v>1</v>
      </c>
      <c r="L16" s="32"/>
    </row>
    <row r="17" spans="2:12" s="1" customFormat="1" ht="18" customHeight="1">
      <c r="B17" s="32"/>
      <c r="E17" s="25" t="s">
        <v>26</v>
      </c>
      <c r="I17" s="27" t="s">
        <v>27</v>
      </c>
      <c r="J17" s="25" t="s">
        <v>1</v>
      </c>
      <c r="L17" s="32"/>
    </row>
    <row r="18" spans="2:12" s="1" customFormat="1" ht="6.95" customHeight="1">
      <c r="B18" s="32"/>
      <c r="L18" s="32"/>
    </row>
    <row r="19" spans="2:12" s="1" customFormat="1" ht="12" customHeight="1">
      <c r="B19" s="32"/>
      <c r="D19" s="27" t="s">
        <v>28</v>
      </c>
      <c r="I19" s="27" t="s">
        <v>25</v>
      </c>
      <c r="J19" s="28" t="str">
        <f>'Rekapitulace stavby'!AN13</f>
        <v>Vyplň údaj</v>
      </c>
      <c r="L19" s="32"/>
    </row>
    <row r="20" spans="2:12" s="1" customFormat="1" ht="18" customHeight="1">
      <c r="B20" s="32"/>
      <c r="E20" s="251" t="str">
        <f>'Rekapitulace stavby'!E14</f>
        <v>Vyplň údaj</v>
      </c>
      <c r="F20" s="207"/>
      <c r="G20" s="207"/>
      <c r="H20" s="207"/>
      <c r="I20" s="27" t="s">
        <v>27</v>
      </c>
      <c r="J20" s="28" t="str">
        <f>'Rekapitulace stavby'!AN14</f>
        <v>Vyplň údaj</v>
      </c>
      <c r="L20" s="32"/>
    </row>
    <row r="21" spans="2:12" s="1" customFormat="1" ht="6.95" customHeight="1">
      <c r="B21" s="32"/>
      <c r="L21" s="32"/>
    </row>
    <row r="22" spans="2:12" s="1" customFormat="1" ht="12" customHeight="1">
      <c r="B22" s="32"/>
      <c r="D22" s="27" t="s">
        <v>30</v>
      </c>
      <c r="I22" s="27" t="s">
        <v>25</v>
      </c>
      <c r="J22" s="25" t="s">
        <v>1</v>
      </c>
      <c r="L22" s="32"/>
    </row>
    <row r="23" spans="2:12" s="1" customFormat="1" ht="18" customHeight="1">
      <c r="B23" s="32"/>
      <c r="E23" s="25" t="s">
        <v>31</v>
      </c>
      <c r="I23" s="27" t="s">
        <v>27</v>
      </c>
      <c r="J23" s="25" t="s">
        <v>1</v>
      </c>
      <c r="L23" s="32"/>
    </row>
    <row r="24" spans="2:12" s="1" customFormat="1" ht="6.95" customHeight="1">
      <c r="B24" s="32"/>
      <c r="L24" s="32"/>
    </row>
    <row r="25" spans="2:12" s="1" customFormat="1" ht="12" customHeight="1">
      <c r="B25" s="32"/>
      <c r="D25" s="27" t="s">
        <v>33</v>
      </c>
      <c r="I25" s="27" t="s">
        <v>25</v>
      </c>
      <c r="J25" s="25" t="str">
        <f>IF('Rekapitulace stavby'!AN19="","",'Rekapitulace stavby'!AN19)</f>
        <v/>
      </c>
      <c r="L25" s="32"/>
    </row>
    <row r="26" spans="2:12" s="1" customFormat="1" ht="18" customHeight="1">
      <c r="B26" s="32"/>
      <c r="E26" s="25" t="str">
        <f>IF('Rekapitulace stavby'!E20="","",'Rekapitulace stavby'!E20)</f>
        <v xml:space="preserve"> </v>
      </c>
      <c r="I26" s="27" t="s">
        <v>27</v>
      </c>
      <c r="J26" s="25" t="str">
        <f>IF('Rekapitulace stavby'!AN20="","",'Rekapitulace stavby'!AN20)</f>
        <v/>
      </c>
      <c r="L26" s="32"/>
    </row>
    <row r="27" spans="2:12" s="1" customFormat="1" ht="6.95" customHeight="1">
      <c r="B27" s="32"/>
      <c r="L27" s="32"/>
    </row>
    <row r="28" spans="2:12" s="1" customFormat="1" ht="12" customHeight="1">
      <c r="B28" s="32"/>
      <c r="D28" s="27" t="s">
        <v>34</v>
      </c>
      <c r="L28" s="32"/>
    </row>
    <row r="29" spans="2:12" s="7" customFormat="1" ht="107.25" customHeight="1">
      <c r="B29" s="94"/>
      <c r="E29" s="212" t="s">
        <v>35</v>
      </c>
      <c r="F29" s="212"/>
      <c r="G29" s="212"/>
      <c r="H29" s="212"/>
      <c r="L29" s="94"/>
    </row>
    <row r="30" spans="2:12" s="1" customFormat="1" ht="6.95" customHeight="1">
      <c r="B30" s="32"/>
      <c r="L30" s="32"/>
    </row>
    <row r="31" spans="2:12" s="1" customFormat="1" ht="6.95" customHeight="1">
      <c r="B31" s="32"/>
      <c r="D31" s="53"/>
      <c r="E31" s="53"/>
      <c r="F31" s="53"/>
      <c r="G31" s="53"/>
      <c r="H31" s="53"/>
      <c r="I31" s="53"/>
      <c r="J31" s="53"/>
      <c r="K31" s="53"/>
      <c r="L31" s="32"/>
    </row>
    <row r="32" spans="2:12" s="1" customFormat="1" ht="25.35" customHeight="1">
      <c r="B32" s="32"/>
      <c r="D32" s="95" t="s">
        <v>36</v>
      </c>
      <c r="J32" s="66">
        <f>ROUND(J147, 2)</f>
        <v>0</v>
      </c>
      <c r="L32" s="32"/>
    </row>
    <row r="33" spans="2:12" s="1" customFormat="1" ht="6.95" customHeight="1">
      <c r="B33" s="32"/>
      <c r="D33" s="53"/>
      <c r="E33" s="53"/>
      <c r="F33" s="53"/>
      <c r="G33" s="53"/>
      <c r="H33" s="53"/>
      <c r="I33" s="53"/>
      <c r="J33" s="53"/>
      <c r="K33" s="53"/>
      <c r="L33" s="32"/>
    </row>
    <row r="34" spans="2:12" s="1" customFormat="1" ht="14.45" customHeight="1">
      <c r="B34" s="32"/>
      <c r="F34" s="35" t="s">
        <v>38</v>
      </c>
      <c r="I34" s="35" t="s">
        <v>37</v>
      </c>
      <c r="J34" s="35" t="s">
        <v>39</v>
      </c>
      <c r="L34" s="32"/>
    </row>
    <row r="35" spans="2:12" s="1" customFormat="1" ht="14.45" customHeight="1">
      <c r="B35" s="32"/>
      <c r="D35" s="55" t="s">
        <v>40</v>
      </c>
      <c r="E35" s="27" t="s">
        <v>41</v>
      </c>
      <c r="F35" s="86">
        <f>ROUND((SUM(BE147:BE1216)),  2)</f>
        <v>0</v>
      </c>
      <c r="I35" s="96">
        <v>0.21</v>
      </c>
      <c r="J35" s="86">
        <f>ROUND(((SUM(BE147:BE1216))*I35),  2)</f>
        <v>0</v>
      </c>
      <c r="L35" s="32"/>
    </row>
    <row r="36" spans="2:12" s="1" customFormat="1" ht="14.45" customHeight="1">
      <c r="B36" s="32"/>
      <c r="E36" s="27" t="s">
        <v>42</v>
      </c>
      <c r="F36" s="86">
        <f>ROUND((SUM(BF147:BF1216)),  2)</f>
        <v>0</v>
      </c>
      <c r="I36" s="96">
        <v>0.12</v>
      </c>
      <c r="J36" s="86">
        <f>ROUND(((SUM(BF147:BF1216))*I36),  2)</f>
        <v>0</v>
      </c>
      <c r="L36" s="32"/>
    </row>
    <row r="37" spans="2:12" s="1" customFormat="1" ht="14.45" hidden="1" customHeight="1">
      <c r="B37" s="32"/>
      <c r="E37" s="27" t="s">
        <v>43</v>
      </c>
      <c r="F37" s="86">
        <f>ROUND((SUM(BG147:BG1216)),  2)</f>
        <v>0</v>
      </c>
      <c r="I37" s="96">
        <v>0.21</v>
      </c>
      <c r="J37" s="86">
        <f>0</f>
        <v>0</v>
      </c>
      <c r="L37" s="32"/>
    </row>
    <row r="38" spans="2:12" s="1" customFormat="1" ht="14.45" hidden="1" customHeight="1">
      <c r="B38" s="32"/>
      <c r="E38" s="27" t="s">
        <v>44</v>
      </c>
      <c r="F38" s="86">
        <f>ROUND((SUM(BH147:BH1216)),  2)</f>
        <v>0</v>
      </c>
      <c r="I38" s="96">
        <v>0.12</v>
      </c>
      <c r="J38" s="86">
        <f>0</f>
        <v>0</v>
      </c>
      <c r="L38" s="32"/>
    </row>
    <row r="39" spans="2:12" s="1" customFormat="1" ht="14.45" hidden="1" customHeight="1">
      <c r="B39" s="32"/>
      <c r="E39" s="27" t="s">
        <v>45</v>
      </c>
      <c r="F39" s="86">
        <f>ROUND((SUM(BI147:BI1216)),  2)</f>
        <v>0</v>
      </c>
      <c r="I39" s="96">
        <v>0</v>
      </c>
      <c r="J39" s="86">
        <f>0</f>
        <v>0</v>
      </c>
      <c r="L39" s="32"/>
    </row>
    <row r="40" spans="2:12" s="1" customFormat="1" ht="6.95" customHeight="1">
      <c r="B40" s="32"/>
      <c r="L40" s="32"/>
    </row>
    <row r="41" spans="2:12" s="1" customFormat="1" ht="25.35" customHeight="1">
      <c r="B41" s="32"/>
      <c r="C41" s="97"/>
      <c r="D41" s="98" t="s">
        <v>46</v>
      </c>
      <c r="E41" s="57"/>
      <c r="F41" s="57"/>
      <c r="G41" s="99" t="s">
        <v>47</v>
      </c>
      <c r="H41" s="100" t="s">
        <v>48</v>
      </c>
      <c r="I41" s="57"/>
      <c r="J41" s="101">
        <f>SUM(J32:J39)</f>
        <v>0</v>
      </c>
      <c r="K41" s="102"/>
      <c r="L41" s="32"/>
    </row>
    <row r="42" spans="2:12" s="1" customFormat="1" ht="14.45" customHeight="1">
      <c r="B42" s="32"/>
      <c r="L42" s="32"/>
    </row>
    <row r="43" spans="2:12" ht="14.45" customHeight="1">
      <c r="B43" s="20"/>
      <c r="L43" s="20"/>
    </row>
    <row r="44" spans="2:12" ht="14.45" customHeight="1">
      <c r="B44" s="20"/>
      <c r="L44" s="20"/>
    </row>
    <row r="45" spans="2:12" ht="14.45" customHeight="1">
      <c r="B45" s="20"/>
      <c r="L45" s="20"/>
    </row>
    <row r="46" spans="2:12" ht="14.45" customHeight="1">
      <c r="B46" s="20"/>
      <c r="L46" s="20"/>
    </row>
    <row r="47" spans="2:12" ht="14.45" customHeight="1">
      <c r="B47" s="20"/>
      <c r="L47" s="20"/>
    </row>
    <row r="48" spans="2:12" ht="14.45" customHeight="1">
      <c r="B48" s="20"/>
      <c r="L48" s="20"/>
    </row>
    <row r="49" spans="2:12" ht="14.45" customHeight="1">
      <c r="B49" s="20"/>
      <c r="L49" s="20"/>
    </row>
    <row r="50" spans="2:12" s="1" customFormat="1" ht="14.45" customHeight="1">
      <c r="B50" s="32"/>
      <c r="D50" s="41" t="s">
        <v>49</v>
      </c>
      <c r="E50" s="42"/>
      <c r="F50" s="42"/>
      <c r="G50" s="41" t="s">
        <v>50</v>
      </c>
      <c r="H50" s="42"/>
      <c r="I50" s="42"/>
      <c r="J50" s="42"/>
      <c r="K50" s="42"/>
      <c r="L50" s="32"/>
    </row>
    <row r="51" spans="2:12" ht="11.25">
      <c r="B51" s="20"/>
      <c r="L51" s="20"/>
    </row>
    <row r="52" spans="2:12" ht="11.25">
      <c r="B52" s="20"/>
      <c r="L52" s="20"/>
    </row>
    <row r="53" spans="2:12" ht="11.25">
      <c r="B53" s="20"/>
      <c r="L53" s="20"/>
    </row>
    <row r="54" spans="2:12" ht="11.25">
      <c r="B54" s="20"/>
      <c r="L54" s="20"/>
    </row>
    <row r="55" spans="2:12" ht="11.25">
      <c r="B55" s="20"/>
      <c r="L55" s="20"/>
    </row>
    <row r="56" spans="2:12" ht="11.25">
      <c r="B56" s="20"/>
      <c r="L56" s="20"/>
    </row>
    <row r="57" spans="2:12" ht="11.25">
      <c r="B57" s="20"/>
      <c r="L57" s="20"/>
    </row>
    <row r="58" spans="2:12" ht="11.25">
      <c r="B58" s="20"/>
      <c r="L58" s="20"/>
    </row>
    <row r="59" spans="2:12" ht="11.25">
      <c r="B59" s="20"/>
      <c r="L59" s="20"/>
    </row>
    <row r="60" spans="2:12" ht="11.25">
      <c r="B60" s="20"/>
      <c r="L60" s="20"/>
    </row>
    <row r="61" spans="2:12" s="1" customFormat="1" ht="12.75">
      <c r="B61" s="32"/>
      <c r="D61" s="43" t="s">
        <v>51</v>
      </c>
      <c r="E61" s="34"/>
      <c r="F61" s="103" t="s">
        <v>52</v>
      </c>
      <c r="G61" s="43" t="s">
        <v>51</v>
      </c>
      <c r="H61" s="34"/>
      <c r="I61" s="34"/>
      <c r="J61" s="104" t="s">
        <v>52</v>
      </c>
      <c r="K61" s="34"/>
      <c r="L61" s="32"/>
    </row>
    <row r="62" spans="2:12" ht="11.25">
      <c r="B62" s="20"/>
      <c r="L62" s="20"/>
    </row>
    <row r="63" spans="2:12" ht="11.25">
      <c r="B63" s="20"/>
      <c r="L63" s="20"/>
    </row>
    <row r="64" spans="2:12" ht="11.25">
      <c r="B64" s="20"/>
      <c r="L64" s="20"/>
    </row>
    <row r="65" spans="2:12" s="1" customFormat="1" ht="12.75">
      <c r="B65" s="32"/>
      <c r="D65" s="41" t="s">
        <v>53</v>
      </c>
      <c r="E65" s="42"/>
      <c r="F65" s="42"/>
      <c r="G65" s="41" t="s">
        <v>54</v>
      </c>
      <c r="H65" s="42"/>
      <c r="I65" s="42"/>
      <c r="J65" s="42"/>
      <c r="K65" s="42"/>
      <c r="L65" s="32"/>
    </row>
    <row r="66" spans="2:12" ht="11.25">
      <c r="B66" s="20"/>
      <c r="L66" s="20"/>
    </row>
    <row r="67" spans="2:12" ht="11.25">
      <c r="B67" s="20"/>
      <c r="L67" s="20"/>
    </row>
    <row r="68" spans="2:12" ht="11.25">
      <c r="B68" s="20"/>
      <c r="L68" s="20"/>
    </row>
    <row r="69" spans="2:12" ht="11.25">
      <c r="B69" s="20"/>
      <c r="L69" s="20"/>
    </row>
    <row r="70" spans="2:12" ht="11.25">
      <c r="B70" s="20"/>
      <c r="L70" s="20"/>
    </row>
    <row r="71" spans="2:12" ht="11.25">
      <c r="B71" s="20"/>
      <c r="L71" s="20"/>
    </row>
    <row r="72" spans="2:12" ht="11.25">
      <c r="B72" s="20"/>
      <c r="L72" s="20"/>
    </row>
    <row r="73" spans="2:12" ht="11.25">
      <c r="B73" s="20"/>
      <c r="L73" s="20"/>
    </row>
    <row r="74" spans="2:12" ht="11.25">
      <c r="B74" s="20"/>
      <c r="L74" s="20"/>
    </row>
    <row r="75" spans="2:12" ht="11.25">
      <c r="B75" s="20"/>
      <c r="L75" s="20"/>
    </row>
    <row r="76" spans="2:12" s="1" customFormat="1" ht="12.75">
      <c r="B76" s="32"/>
      <c r="D76" s="43" t="s">
        <v>51</v>
      </c>
      <c r="E76" s="34"/>
      <c r="F76" s="103" t="s">
        <v>52</v>
      </c>
      <c r="G76" s="43" t="s">
        <v>51</v>
      </c>
      <c r="H76" s="34"/>
      <c r="I76" s="34"/>
      <c r="J76" s="104" t="s">
        <v>52</v>
      </c>
      <c r="K76" s="34"/>
      <c r="L76" s="32"/>
    </row>
    <row r="77" spans="2:12" s="1" customFormat="1" ht="14.45" customHeight="1">
      <c r="B77" s="44"/>
      <c r="C77" s="45"/>
      <c r="D77" s="45"/>
      <c r="E77" s="45"/>
      <c r="F77" s="45"/>
      <c r="G77" s="45"/>
      <c r="H77" s="45"/>
      <c r="I77" s="45"/>
      <c r="J77" s="45"/>
      <c r="K77" s="45"/>
      <c r="L77" s="32"/>
    </row>
    <row r="81" spans="2:12" s="1" customFormat="1" ht="6.95" customHeight="1">
      <c r="B81" s="46"/>
      <c r="C81" s="47"/>
      <c r="D81" s="47"/>
      <c r="E81" s="47"/>
      <c r="F81" s="47"/>
      <c r="G81" s="47"/>
      <c r="H81" s="47"/>
      <c r="I81" s="47"/>
      <c r="J81" s="47"/>
      <c r="K81" s="47"/>
      <c r="L81" s="32"/>
    </row>
    <row r="82" spans="2:12" s="1" customFormat="1" ht="24.95" customHeight="1">
      <c r="B82" s="32"/>
      <c r="C82" s="21" t="s">
        <v>217</v>
      </c>
      <c r="L82" s="32"/>
    </row>
    <row r="83" spans="2:12" s="1" customFormat="1" ht="6.95" customHeight="1">
      <c r="B83" s="32"/>
      <c r="L83" s="32"/>
    </row>
    <row r="84" spans="2:12" s="1" customFormat="1" ht="12" customHeight="1">
      <c r="B84" s="32"/>
      <c r="C84" s="27" t="s">
        <v>16</v>
      </c>
      <c r="L84" s="32"/>
    </row>
    <row r="85" spans="2:12" s="1" customFormat="1" ht="16.5" customHeight="1">
      <c r="B85" s="32"/>
      <c r="E85" s="248" t="str">
        <f>E7</f>
        <v>Transformace domova Černovice – Lidmaň V. – Černovice</v>
      </c>
      <c r="F85" s="249"/>
      <c r="G85" s="249"/>
      <c r="H85" s="249"/>
      <c r="L85" s="32"/>
    </row>
    <row r="86" spans="2:12" ht="12" customHeight="1">
      <c r="B86" s="20"/>
      <c r="C86" s="27" t="s">
        <v>213</v>
      </c>
      <c r="L86" s="20"/>
    </row>
    <row r="87" spans="2:12" s="1" customFormat="1" ht="16.5" customHeight="1">
      <c r="B87" s="32"/>
      <c r="E87" s="248" t="s">
        <v>214</v>
      </c>
      <c r="F87" s="250"/>
      <c r="G87" s="250"/>
      <c r="H87" s="250"/>
      <c r="L87" s="32"/>
    </row>
    <row r="88" spans="2:12" s="1" customFormat="1" ht="12" customHeight="1">
      <c r="B88" s="32"/>
      <c r="C88" s="27" t="s">
        <v>215</v>
      </c>
      <c r="L88" s="32"/>
    </row>
    <row r="89" spans="2:12" s="1" customFormat="1" ht="16.5" customHeight="1">
      <c r="B89" s="32"/>
      <c r="E89" s="230" t="str">
        <f>E11</f>
        <v>D.1.1 - ARCHITEKTONICKO-STAVEBNÍ ŘEŠENÍ</v>
      </c>
      <c r="F89" s="250"/>
      <c r="G89" s="250"/>
      <c r="H89" s="250"/>
      <c r="L89" s="32"/>
    </row>
    <row r="90" spans="2:12" s="1" customFormat="1" ht="6.95" customHeight="1">
      <c r="B90" s="32"/>
      <c r="L90" s="32"/>
    </row>
    <row r="91" spans="2:12" s="1" customFormat="1" ht="12" customHeight="1">
      <c r="B91" s="32"/>
      <c r="C91" s="27" t="s">
        <v>20</v>
      </c>
      <c r="F91" s="25" t="str">
        <f>F14</f>
        <v xml:space="preserve"> </v>
      </c>
      <c r="I91" s="27" t="s">
        <v>22</v>
      </c>
      <c r="J91" s="52" t="str">
        <f>IF(J14="","",J14)</f>
        <v>10. 12. 2025</v>
      </c>
      <c r="L91" s="32"/>
    </row>
    <row r="92" spans="2:12" s="1" customFormat="1" ht="6.95" customHeight="1">
      <c r="B92" s="32"/>
      <c r="L92" s="32"/>
    </row>
    <row r="93" spans="2:12" s="1" customFormat="1" ht="25.7" customHeight="1">
      <c r="B93" s="32"/>
      <c r="C93" s="27" t="s">
        <v>24</v>
      </c>
      <c r="F93" s="25" t="str">
        <f>E17</f>
        <v>Kraj Vysočina</v>
      </c>
      <c r="I93" s="27" t="s">
        <v>30</v>
      </c>
      <c r="J93" s="30" t="str">
        <f>E23</f>
        <v>ARPIK OSTRAVA s.r.o.</v>
      </c>
      <c r="L93" s="32"/>
    </row>
    <row r="94" spans="2:12" s="1" customFormat="1" ht="15.2" customHeight="1">
      <c r="B94" s="32"/>
      <c r="C94" s="27" t="s">
        <v>28</v>
      </c>
      <c r="F94" s="25" t="str">
        <f>IF(E20="","",E20)</f>
        <v>Vyplň údaj</v>
      </c>
      <c r="I94" s="27" t="s">
        <v>33</v>
      </c>
      <c r="J94" s="30" t="str">
        <f>E26</f>
        <v xml:space="preserve"> </v>
      </c>
      <c r="L94" s="32"/>
    </row>
    <row r="95" spans="2:12" s="1" customFormat="1" ht="10.35" customHeight="1">
      <c r="B95" s="32"/>
      <c r="L95" s="32"/>
    </row>
    <row r="96" spans="2:12" s="1" customFormat="1" ht="29.25" customHeight="1">
      <c r="B96" s="32"/>
      <c r="C96" s="105" t="s">
        <v>218</v>
      </c>
      <c r="D96" s="97"/>
      <c r="E96" s="97"/>
      <c r="F96" s="97"/>
      <c r="G96" s="97"/>
      <c r="H96" s="97"/>
      <c r="I96" s="97"/>
      <c r="J96" s="106" t="s">
        <v>219</v>
      </c>
      <c r="K96" s="97"/>
      <c r="L96" s="32"/>
    </row>
    <row r="97" spans="2:47" s="1" customFormat="1" ht="10.35" customHeight="1">
      <c r="B97" s="32"/>
      <c r="L97" s="32"/>
    </row>
    <row r="98" spans="2:47" s="1" customFormat="1" ht="22.9" customHeight="1">
      <c r="B98" s="32"/>
      <c r="C98" s="107" t="s">
        <v>220</v>
      </c>
      <c r="J98" s="66">
        <f>J147</f>
        <v>0</v>
      </c>
      <c r="L98" s="32"/>
      <c r="AU98" s="17" t="s">
        <v>221</v>
      </c>
    </row>
    <row r="99" spans="2:47" s="8" customFormat="1" ht="24.95" customHeight="1">
      <c r="B99" s="108"/>
      <c r="D99" s="109" t="s">
        <v>222</v>
      </c>
      <c r="E99" s="110"/>
      <c r="F99" s="110"/>
      <c r="G99" s="110"/>
      <c r="H99" s="110"/>
      <c r="I99" s="110"/>
      <c r="J99" s="111">
        <f>J148</f>
        <v>0</v>
      </c>
      <c r="L99" s="108"/>
    </row>
    <row r="100" spans="2:47" s="9" customFormat="1" ht="19.899999999999999" customHeight="1">
      <c r="B100" s="112"/>
      <c r="D100" s="113" t="s">
        <v>223</v>
      </c>
      <c r="E100" s="114"/>
      <c r="F100" s="114"/>
      <c r="G100" s="114"/>
      <c r="H100" s="114"/>
      <c r="I100" s="114"/>
      <c r="J100" s="115">
        <f>J149</f>
        <v>0</v>
      </c>
      <c r="L100" s="112"/>
    </row>
    <row r="101" spans="2:47" s="9" customFormat="1" ht="19.899999999999999" customHeight="1">
      <c r="B101" s="112"/>
      <c r="D101" s="113" t="s">
        <v>224</v>
      </c>
      <c r="E101" s="114"/>
      <c r="F101" s="114"/>
      <c r="G101" s="114"/>
      <c r="H101" s="114"/>
      <c r="I101" s="114"/>
      <c r="J101" s="115">
        <f>J202</f>
        <v>0</v>
      </c>
      <c r="L101" s="112"/>
    </row>
    <row r="102" spans="2:47" s="9" customFormat="1" ht="19.899999999999999" customHeight="1">
      <c r="B102" s="112"/>
      <c r="D102" s="113" t="s">
        <v>225</v>
      </c>
      <c r="E102" s="114"/>
      <c r="F102" s="114"/>
      <c r="G102" s="114"/>
      <c r="H102" s="114"/>
      <c r="I102" s="114"/>
      <c r="J102" s="115">
        <f>J244</f>
        <v>0</v>
      </c>
      <c r="L102" s="112"/>
    </row>
    <row r="103" spans="2:47" s="9" customFormat="1" ht="19.899999999999999" customHeight="1">
      <c r="B103" s="112"/>
      <c r="D103" s="113" t="s">
        <v>226</v>
      </c>
      <c r="E103" s="114"/>
      <c r="F103" s="114"/>
      <c r="G103" s="114"/>
      <c r="H103" s="114"/>
      <c r="I103" s="114"/>
      <c r="J103" s="115">
        <f>J321</f>
        <v>0</v>
      </c>
      <c r="L103" s="112"/>
    </row>
    <row r="104" spans="2:47" s="9" customFormat="1" ht="19.899999999999999" customHeight="1">
      <c r="B104" s="112"/>
      <c r="D104" s="113" t="s">
        <v>227</v>
      </c>
      <c r="E104" s="114"/>
      <c r="F104" s="114"/>
      <c r="G104" s="114"/>
      <c r="H104" s="114"/>
      <c r="I104" s="114"/>
      <c r="J104" s="115">
        <f>J408</f>
        <v>0</v>
      </c>
      <c r="L104" s="112"/>
    </row>
    <row r="105" spans="2:47" s="9" customFormat="1" ht="19.899999999999999" customHeight="1">
      <c r="B105" s="112"/>
      <c r="D105" s="113" t="s">
        <v>228</v>
      </c>
      <c r="E105" s="114"/>
      <c r="F105" s="114"/>
      <c r="G105" s="114"/>
      <c r="H105" s="114"/>
      <c r="I105" s="114"/>
      <c r="J105" s="115">
        <f>J432</f>
        <v>0</v>
      </c>
      <c r="L105" s="112"/>
    </row>
    <row r="106" spans="2:47" s="9" customFormat="1" ht="19.899999999999999" customHeight="1">
      <c r="B106" s="112"/>
      <c r="D106" s="113" t="s">
        <v>229</v>
      </c>
      <c r="E106" s="114"/>
      <c r="F106" s="114"/>
      <c r="G106" s="114"/>
      <c r="H106" s="114"/>
      <c r="I106" s="114"/>
      <c r="J106" s="115">
        <f>J582</f>
        <v>0</v>
      </c>
      <c r="L106" s="112"/>
    </row>
    <row r="107" spans="2:47" s="9" customFormat="1" ht="14.85" customHeight="1">
      <c r="B107" s="112"/>
      <c r="D107" s="113" t="s">
        <v>230</v>
      </c>
      <c r="E107" s="114"/>
      <c r="F107" s="114"/>
      <c r="G107" s="114"/>
      <c r="H107" s="114"/>
      <c r="I107" s="114"/>
      <c r="J107" s="115">
        <f>J676</f>
        <v>0</v>
      </c>
      <c r="L107" s="112"/>
    </row>
    <row r="108" spans="2:47" s="9" customFormat="1" ht="19.899999999999999" customHeight="1">
      <c r="B108" s="112"/>
      <c r="D108" s="113" t="s">
        <v>231</v>
      </c>
      <c r="E108" s="114"/>
      <c r="F108" s="114"/>
      <c r="G108" s="114"/>
      <c r="H108" s="114"/>
      <c r="I108" s="114"/>
      <c r="J108" s="115">
        <f>J681</f>
        <v>0</v>
      </c>
      <c r="L108" s="112"/>
    </row>
    <row r="109" spans="2:47" s="8" customFormat="1" ht="24.95" customHeight="1">
      <c r="B109" s="108"/>
      <c r="D109" s="109" t="s">
        <v>232</v>
      </c>
      <c r="E109" s="110"/>
      <c r="F109" s="110"/>
      <c r="G109" s="110"/>
      <c r="H109" s="110"/>
      <c r="I109" s="110"/>
      <c r="J109" s="111">
        <f>J688</f>
        <v>0</v>
      </c>
      <c r="L109" s="108"/>
    </row>
    <row r="110" spans="2:47" s="9" customFormat="1" ht="19.899999999999999" customHeight="1">
      <c r="B110" s="112"/>
      <c r="D110" s="113" t="s">
        <v>233</v>
      </c>
      <c r="E110" s="114"/>
      <c r="F110" s="114"/>
      <c r="G110" s="114"/>
      <c r="H110" s="114"/>
      <c r="I110" s="114"/>
      <c r="J110" s="115">
        <f>J689</f>
        <v>0</v>
      </c>
      <c r="L110" s="112"/>
    </row>
    <row r="111" spans="2:47" s="9" customFormat="1" ht="19.899999999999999" customHeight="1">
      <c r="B111" s="112"/>
      <c r="D111" s="113" t="s">
        <v>234</v>
      </c>
      <c r="E111" s="114"/>
      <c r="F111" s="114"/>
      <c r="G111" s="114"/>
      <c r="H111" s="114"/>
      <c r="I111" s="114"/>
      <c r="J111" s="115">
        <f>J730</f>
        <v>0</v>
      </c>
      <c r="L111" s="112"/>
    </row>
    <row r="112" spans="2:47" s="9" customFormat="1" ht="19.899999999999999" customHeight="1">
      <c r="B112" s="112"/>
      <c r="D112" s="113" t="s">
        <v>235</v>
      </c>
      <c r="E112" s="114"/>
      <c r="F112" s="114"/>
      <c r="G112" s="114"/>
      <c r="H112" s="114"/>
      <c r="I112" s="114"/>
      <c r="J112" s="115">
        <f>J774</f>
        <v>0</v>
      </c>
      <c r="L112" s="112"/>
    </row>
    <row r="113" spans="2:12" s="9" customFormat="1" ht="19.899999999999999" customHeight="1">
      <c r="B113" s="112"/>
      <c r="D113" s="113" t="s">
        <v>236</v>
      </c>
      <c r="E113" s="114"/>
      <c r="F113" s="114"/>
      <c r="G113" s="114"/>
      <c r="H113" s="114"/>
      <c r="I113" s="114"/>
      <c r="J113" s="115">
        <f>J860</f>
        <v>0</v>
      </c>
      <c r="L113" s="112"/>
    </row>
    <row r="114" spans="2:12" s="9" customFormat="1" ht="19.899999999999999" customHeight="1">
      <c r="B114" s="112"/>
      <c r="D114" s="113" t="s">
        <v>237</v>
      </c>
      <c r="E114" s="114"/>
      <c r="F114" s="114"/>
      <c r="G114" s="114"/>
      <c r="H114" s="114"/>
      <c r="I114" s="114"/>
      <c r="J114" s="115">
        <f>J901</f>
        <v>0</v>
      </c>
      <c r="L114" s="112"/>
    </row>
    <row r="115" spans="2:12" s="9" customFormat="1" ht="19.899999999999999" customHeight="1">
      <c r="B115" s="112"/>
      <c r="D115" s="113" t="s">
        <v>238</v>
      </c>
      <c r="E115" s="114"/>
      <c r="F115" s="114"/>
      <c r="G115" s="114"/>
      <c r="H115" s="114"/>
      <c r="I115" s="114"/>
      <c r="J115" s="115">
        <f>J951</f>
        <v>0</v>
      </c>
      <c r="L115" s="112"/>
    </row>
    <row r="116" spans="2:12" s="9" customFormat="1" ht="19.899999999999999" customHeight="1">
      <c r="B116" s="112"/>
      <c r="D116" s="113" t="s">
        <v>239</v>
      </c>
      <c r="E116" s="114"/>
      <c r="F116" s="114"/>
      <c r="G116" s="114"/>
      <c r="H116" s="114"/>
      <c r="I116" s="114"/>
      <c r="J116" s="115">
        <f>J970</f>
        <v>0</v>
      </c>
      <c r="L116" s="112"/>
    </row>
    <row r="117" spans="2:12" s="9" customFormat="1" ht="19.899999999999999" customHeight="1">
      <c r="B117" s="112"/>
      <c r="D117" s="113" t="s">
        <v>240</v>
      </c>
      <c r="E117" s="114"/>
      <c r="F117" s="114"/>
      <c r="G117" s="114"/>
      <c r="H117" s="114"/>
      <c r="I117" s="114"/>
      <c r="J117" s="115">
        <f>J1021</f>
        <v>0</v>
      </c>
      <c r="L117" s="112"/>
    </row>
    <row r="118" spans="2:12" s="9" customFormat="1" ht="19.899999999999999" customHeight="1">
      <c r="B118" s="112"/>
      <c r="D118" s="113" t="s">
        <v>241</v>
      </c>
      <c r="E118" s="114"/>
      <c r="F118" s="114"/>
      <c r="G118" s="114"/>
      <c r="H118" s="114"/>
      <c r="I118" s="114"/>
      <c r="J118" s="115">
        <f>J1069</f>
        <v>0</v>
      </c>
      <c r="L118" s="112"/>
    </row>
    <row r="119" spans="2:12" s="9" customFormat="1" ht="19.899999999999999" customHeight="1">
      <c r="B119" s="112"/>
      <c r="D119" s="113" t="s">
        <v>242</v>
      </c>
      <c r="E119" s="114"/>
      <c r="F119" s="114"/>
      <c r="G119" s="114"/>
      <c r="H119" s="114"/>
      <c r="I119" s="114"/>
      <c r="J119" s="115">
        <f>J1118</f>
        <v>0</v>
      </c>
      <c r="L119" s="112"/>
    </row>
    <row r="120" spans="2:12" s="9" customFormat="1" ht="19.899999999999999" customHeight="1">
      <c r="B120" s="112"/>
      <c r="D120" s="113" t="s">
        <v>243</v>
      </c>
      <c r="E120" s="114"/>
      <c r="F120" s="114"/>
      <c r="G120" s="114"/>
      <c r="H120" s="114"/>
      <c r="I120" s="114"/>
      <c r="J120" s="115">
        <f>J1138</f>
        <v>0</v>
      </c>
      <c r="L120" s="112"/>
    </row>
    <row r="121" spans="2:12" s="9" customFormat="1" ht="19.899999999999999" customHeight="1">
      <c r="B121" s="112"/>
      <c r="D121" s="113" t="s">
        <v>244</v>
      </c>
      <c r="E121" s="114"/>
      <c r="F121" s="114"/>
      <c r="G121" s="114"/>
      <c r="H121" s="114"/>
      <c r="I121" s="114"/>
      <c r="J121" s="115">
        <f>J1164</f>
        <v>0</v>
      </c>
      <c r="L121" s="112"/>
    </row>
    <row r="122" spans="2:12" s="9" customFormat="1" ht="19.899999999999999" customHeight="1">
      <c r="B122" s="112"/>
      <c r="D122" s="113" t="s">
        <v>245</v>
      </c>
      <c r="E122" s="114"/>
      <c r="F122" s="114"/>
      <c r="G122" s="114"/>
      <c r="H122" s="114"/>
      <c r="I122" s="114"/>
      <c r="J122" s="115">
        <f>J1174</f>
        <v>0</v>
      </c>
      <c r="L122" s="112"/>
    </row>
    <row r="123" spans="2:12" s="8" customFormat="1" ht="24.95" customHeight="1">
      <c r="B123" s="108"/>
      <c r="D123" s="109" t="s">
        <v>246</v>
      </c>
      <c r="E123" s="110"/>
      <c r="F123" s="110"/>
      <c r="G123" s="110"/>
      <c r="H123" s="110"/>
      <c r="I123" s="110"/>
      <c r="J123" s="111">
        <f>J1181</f>
        <v>0</v>
      </c>
      <c r="L123" s="108"/>
    </row>
    <row r="124" spans="2:12" s="9" customFormat="1" ht="19.899999999999999" customHeight="1">
      <c r="B124" s="112"/>
      <c r="D124" s="113" t="s">
        <v>247</v>
      </c>
      <c r="E124" s="114"/>
      <c r="F124" s="114"/>
      <c r="G124" s="114"/>
      <c r="H124" s="114"/>
      <c r="I124" s="114"/>
      <c r="J124" s="115">
        <f>J1182</f>
        <v>0</v>
      </c>
      <c r="L124" s="112"/>
    </row>
    <row r="125" spans="2:12" s="8" customFormat="1" ht="24.95" customHeight="1">
      <c r="B125" s="108"/>
      <c r="D125" s="109" t="s">
        <v>248</v>
      </c>
      <c r="E125" s="110"/>
      <c r="F125" s="110"/>
      <c r="G125" s="110"/>
      <c r="H125" s="110"/>
      <c r="I125" s="110"/>
      <c r="J125" s="111">
        <f>J1201</f>
        <v>0</v>
      </c>
      <c r="L125" s="108"/>
    </row>
    <row r="126" spans="2:12" s="1" customFormat="1" ht="21.75" customHeight="1">
      <c r="B126" s="32"/>
      <c r="L126" s="32"/>
    </row>
    <row r="127" spans="2:12" s="1" customFormat="1" ht="6.95" customHeight="1">
      <c r="B127" s="44"/>
      <c r="C127" s="45"/>
      <c r="D127" s="45"/>
      <c r="E127" s="45"/>
      <c r="F127" s="45"/>
      <c r="G127" s="45"/>
      <c r="H127" s="45"/>
      <c r="I127" s="45"/>
      <c r="J127" s="45"/>
      <c r="K127" s="45"/>
      <c r="L127" s="32"/>
    </row>
    <row r="131" spans="2:12" s="1" customFormat="1" ht="6.95" customHeight="1">
      <c r="B131" s="46"/>
      <c r="C131" s="47"/>
      <c r="D131" s="47"/>
      <c r="E131" s="47"/>
      <c r="F131" s="47"/>
      <c r="G131" s="47"/>
      <c r="H131" s="47"/>
      <c r="I131" s="47"/>
      <c r="J131" s="47"/>
      <c r="K131" s="47"/>
      <c r="L131" s="32"/>
    </row>
    <row r="132" spans="2:12" s="1" customFormat="1" ht="24.95" customHeight="1">
      <c r="B132" s="32"/>
      <c r="C132" s="21" t="s">
        <v>249</v>
      </c>
      <c r="L132" s="32"/>
    </row>
    <row r="133" spans="2:12" s="1" customFormat="1" ht="6.95" customHeight="1">
      <c r="B133" s="32"/>
      <c r="L133" s="32"/>
    </row>
    <row r="134" spans="2:12" s="1" customFormat="1" ht="12" customHeight="1">
      <c r="B134" s="32"/>
      <c r="C134" s="27" t="s">
        <v>16</v>
      </c>
      <c r="L134" s="32"/>
    </row>
    <row r="135" spans="2:12" s="1" customFormat="1" ht="16.5" customHeight="1">
      <c r="B135" s="32"/>
      <c r="E135" s="248" t="str">
        <f>E7</f>
        <v>Transformace domova Černovice – Lidmaň V. – Černovice</v>
      </c>
      <c r="F135" s="249"/>
      <c r="G135" s="249"/>
      <c r="H135" s="249"/>
      <c r="L135" s="32"/>
    </row>
    <row r="136" spans="2:12" ht="12" customHeight="1">
      <c r="B136" s="20"/>
      <c r="C136" s="27" t="s">
        <v>213</v>
      </c>
      <c r="L136" s="20"/>
    </row>
    <row r="137" spans="2:12" s="1" customFormat="1" ht="16.5" customHeight="1">
      <c r="B137" s="32"/>
      <c r="E137" s="248" t="s">
        <v>214</v>
      </c>
      <c r="F137" s="250"/>
      <c r="G137" s="250"/>
      <c r="H137" s="250"/>
      <c r="L137" s="32"/>
    </row>
    <row r="138" spans="2:12" s="1" customFormat="1" ht="12" customHeight="1">
      <c r="B138" s="32"/>
      <c r="C138" s="27" t="s">
        <v>215</v>
      </c>
      <c r="L138" s="32"/>
    </row>
    <row r="139" spans="2:12" s="1" customFormat="1" ht="16.5" customHeight="1">
      <c r="B139" s="32"/>
      <c r="E139" s="230" t="str">
        <f>E11</f>
        <v>D.1.1 - ARCHITEKTONICKO-STAVEBNÍ ŘEŠENÍ</v>
      </c>
      <c r="F139" s="250"/>
      <c r="G139" s="250"/>
      <c r="H139" s="250"/>
      <c r="L139" s="32"/>
    </row>
    <row r="140" spans="2:12" s="1" customFormat="1" ht="6.95" customHeight="1">
      <c r="B140" s="32"/>
      <c r="L140" s="32"/>
    </row>
    <row r="141" spans="2:12" s="1" customFormat="1" ht="12" customHeight="1">
      <c r="B141" s="32"/>
      <c r="C141" s="27" t="s">
        <v>20</v>
      </c>
      <c r="F141" s="25" t="str">
        <f>F14</f>
        <v xml:space="preserve"> </v>
      </c>
      <c r="I141" s="27" t="s">
        <v>22</v>
      </c>
      <c r="J141" s="52" t="str">
        <f>IF(J14="","",J14)</f>
        <v>10. 12. 2025</v>
      </c>
      <c r="L141" s="32"/>
    </row>
    <row r="142" spans="2:12" s="1" customFormat="1" ht="6.95" customHeight="1">
      <c r="B142" s="32"/>
      <c r="L142" s="32"/>
    </row>
    <row r="143" spans="2:12" s="1" customFormat="1" ht="25.7" customHeight="1">
      <c r="B143" s="32"/>
      <c r="C143" s="27" t="s">
        <v>24</v>
      </c>
      <c r="F143" s="25" t="str">
        <f>E17</f>
        <v>Kraj Vysočina</v>
      </c>
      <c r="I143" s="27" t="s">
        <v>30</v>
      </c>
      <c r="J143" s="30" t="str">
        <f>E23</f>
        <v>ARPIK OSTRAVA s.r.o.</v>
      </c>
      <c r="L143" s="32"/>
    </row>
    <row r="144" spans="2:12" s="1" customFormat="1" ht="15.2" customHeight="1">
      <c r="B144" s="32"/>
      <c r="C144" s="27" t="s">
        <v>28</v>
      </c>
      <c r="F144" s="25" t="str">
        <f>IF(E20="","",E20)</f>
        <v>Vyplň údaj</v>
      </c>
      <c r="I144" s="27" t="s">
        <v>33</v>
      </c>
      <c r="J144" s="30" t="str">
        <f>E26</f>
        <v xml:space="preserve"> </v>
      </c>
      <c r="L144" s="32"/>
    </row>
    <row r="145" spans="2:65" s="1" customFormat="1" ht="10.35" customHeight="1">
      <c r="B145" s="32"/>
      <c r="L145" s="32"/>
    </row>
    <row r="146" spans="2:65" s="10" customFormat="1" ht="29.25" customHeight="1">
      <c r="B146" s="116"/>
      <c r="C146" s="117" t="s">
        <v>250</v>
      </c>
      <c r="D146" s="118" t="s">
        <v>61</v>
      </c>
      <c r="E146" s="118" t="s">
        <v>57</v>
      </c>
      <c r="F146" s="118" t="s">
        <v>58</v>
      </c>
      <c r="G146" s="118" t="s">
        <v>251</v>
      </c>
      <c r="H146" s="118" t="s">
        <v>252</v>
      </c>
      <c r="I146" s="118" t="s">
        <v>253</v>
      </c>
      <c r="J146" s="118" t="s">
        <v>219</v>
      </c>
      <c r="K146" s="119" t="s">
        <v>254</v>
      </c>
      <c r="L146" s="116"/>
      <c r="M146" s="59" t="s">
        <v>1</v>
      </c>
      <c r="N146" s="60" t="s">
        <v>40</v>
      </c>
      <c r="O146" s="60" t="s">
        <v>255</v>
      </c>
      <c r="P146" s="60" t="s">
        <v>256</v>
      </c>
      <c r="Q146" s="60" t="s">
        <v>257</v>
      </c>
      <c r="R146" s="60" t="s">
        <v>258</v>
      </c>
      <c r="S146" s="60" t="s">
        <v>259</v>
      </c>
      <c r="T146" s="61" t="s">
        <v>260</v>
      </c>
    </row>
    <row r="147" spans="2:65" s="1" customFormat="1" ht="22.9" customHeight="1">
      <c r="B147" s="32"/>
      <c r="C147" s="64" t="s">
        <v>261</v>
      </c>
      <c r="J147" s="120">
        <f>BK147</f>
        <v>0</v>
      </c>
      <c r="L147" s="32"/>
      <c r="M147" s="62"/>
      <c r="N147" s="53"/>
      <c r="O147" s="53"/>
      <c r="P147" s="121">
        <f>P148+P688+P1181+P1201</f>
        <v>0</v>
      </c>
      <c r="Q147" s="53"/>
      <c r="R147" s="121">
        <f>R148+R688+R1181+R1201</f>
        <v>1051.6919534299998</v>
      </c>
      <c r="S147" s="53"/>
      <c r="T147" s="122">
        <f>T148+T688+T1181+T1201</f>
        <v>4.9010000000000004E-4</v>
      </c>
      <c r="AT147" s="17" t="s">
        <v>75</v>
      </c>
      <c r="AU147" s="17" t="s">
        <v>221</v>
      </c>
      <c r="BK147" s="123">
        <f>BK148+BK688+BK1181+BK1201</f>
        <v>0</v>
      </c>
    </row>
    <row r="148" spans="2:65" s="11" customFormat="1" ht="25.9" customHeight="1">
      <c r="B148" s="124"/>
      <c r="D148" s="125" t="s">
        <v>75</v>
      </c>
      <c r="E148" s="126" t="s">
        <v>262</v>
      </c>
      <c r="F148" s="126" t="s">
        <v>263</v>
      </c>
      <c r="I148" s="127"/>
      <c r="J148" s="128">
        <f>BK148</f>
        <v>0</v>
      </c>
      <c r="L148" s="124"/>
      <c r="M148" s="129"/>
      <c r="P148" s="130">
        <f>P149+P202+P244+P321+P408+P432+P582+P681</f>
        <v>0</v>
      </c>
      <c r="R148" s="130">
        <f>R149+R202+R244+R321+R408+R432+R582+R681</f>
        <v>990.42555134999986</v>
      </c>
      <c r="T148" s="131">
        <f>T149+T202+T244+T321+T408+T432+T582+T681</f>
        <v>4.9010000000000004E-4</v>
      </c>
      <c r="AR148" s="125" t="s">
        <v>83</v>
      </c>
      <c r="AT148" s="132" t="s">
        <v>75</v>
      </c>
      <c r="AU148" s="132" t="s">
        <v>76</v>
      </c>
      <c r="AY148" s="125" t="s">
        <v>264</v>
      </c>
      <c r="BK148" s="133">
        <f>BK149+BK202+BK244+BK321+BK408+BK432+BK582+BK681</f>
        <v>0</v>
      </c>
    </row>
    <row r="149" spans="2:65" s="11" customFormat="1" ht="22.9" customHeight="1">
      <c r="B149" s="124"/>
      <c r="D149" s="125" t="s">
        <v>75</v>
      </c>
      <c r="E149" s="134" t="s">
        <v>83</v>
      </c>
      <c r="F149" s="134" t="s">
        <v>265</v>
      </c>
      <c r="I149" s="127"/>
      <c r="J149" s="135">
        <f>BK149</f>
        <v>0</v>
      </c>
      <c r="L149" s="124"/>
      <c r="M149" s="129"/>
      <c r="P149" s="130">
        <f>SUM(P150:P201)</f>
        <v>0</v>
      </c>
      <c r="R149" s="130">
        <f>SUM(R150:R201)</f>
        <v>7.1999999999999998E-3</v>
      </c>
      <c r="T149" s="131">
        <f>SUM(T150:T201)</f>
        <v>0</v>
      </c>
      <c r="AR149" s="125" t="s">
        <v>83</v>
      </c>
      <c r="AT149" s="132" t="s">
        <v>75</v>
      </c>
      <c r="AU149" s="132" t="s">
        <v>83</v>
      </c>
      <c r="AY149" s="125" t="s">
        <v>264</v>
      </c>
      <c r="BK149" s="133">
        <f>SUM(BK150:BK201)</f>
        <v>0</v>
      </c>
    </row>
    <row r="150" spans="2:65" s="1" customFormat="1" ht="16.5" customHeight="1">
      <c r="B150" s="136"/>
      <c r="C150" s="137" t="s">
        <v>83</v>
      </c>
      <c r="D150" s="137" t="s">
        <v>266</v>
      </c>
      <c r="E150" s="138" t="s">
        <v>267</v>
      </c>
      <c r="F150" s="139" t="s">
        <v>268</v>
      </c>
      <c r="G150" s="140" t="s">
        <v>269</v>
      </c>
      <c r="H150" s="141">
        <v>240</v>
      </c>
      <c r="I150" s="142"/>
      <c r="J150" s="143">
        <f>ROUND(I150*H150,2)</f>
        <v>0</v>
      </c>
      <c r="K150" s="139" t="s">
        <v>270</v>
      </c>
      <c r="L150" s="32"/>
      <c r="M150" s="144" t="s">
        <v>1</v>
      </c>
      <c r="N150" s="145" t="s">
        <v>42</v>
      </c>
      <c r="P150" s="146">
        <f>O150*H150</f>
        <v>0</v>
      </c>
      <c r="Q150" s="146">
        <v>3.0000000000000001E-5</v>
      </c>
      <c r="R150" s="146">
        <f>Q150*H150</f>
        <v>7.1999999999999998E-3</v>
      </c>
      <c r="S150" s="146">
        <v>0</v>
      </c>
      <c r="T150" s="147">
        <f>S150*H150</f>
        <v>0</v>
      </c>
      <c r="AR150" s="148" t="s">
        <v>271</v>
      </c>
      <c r="AT150" s="148" t="s">
        <v>266</v>
      </c>
      <c r="AU150" s="148" t="s">
        <v>89</v>
      </c>
      <c r="AY150" s="17" t="s">
        <v>264</v>
      </c>
      <c r="BE150" s="149">
        <f>IF(N150="základní",J150,0)</f>
        <v>0</v>
      </c>
      <c r="BF150" s="149">
        <f>IF(N150="snížená",J150,0)</f>
        <v>0</v>
      </c>
      <c r="BG150" s="149">
        <f>IF(N150="zákl. přenesená",J150,0)</f>
        <v>0</v>
      </c>
      <c r="BH150" s="149">
        <f>IF(N150="sníž. přenesená",J150,0)</f>
        <v>0</v>
      </c>
      <c r="BI150" s="149">
        <f>IF(N150="nulová",J150,0)</f>
        <v>0</v>
      </c>
      <c r="BJ150" s="17" t="s">
        <v>89</v>
      </c>
      <c r="BK150" s="149">
        <f>ROUND(I150*H150,2)</f>
        <v>0</v>
      </c>
      <c r="BL150" s="17" t="s">
        <v>271</v>
      </c>
      <c r="BM150" s="148" t="s">
        <v>272</v>
      </c>
    </row>
    <row r="151" spans="2:65" s="1" customFormat="1" ht="11.25">
      <c r="B151" s="32"/>
      <c r="D151" s="150" t="s">
        <v>273</v>
      </c>
      <c r="F151" s="151" t="s">
        <v>274</v>
      </c>
      <c r="I151" s="152"/>
      <c r="L151" s="32"/>
      <c r="M151" s="153"/>
      <c r="T151" s="56"/>
      <c r="AT151" s="17" t="s">
        <v>273</v>
      </c>
      <c r="AU151" s="17" t="s">
        <v>89</v>
      </c>
    </row>
    <row r="152" spans="2:65" s="1" customFormat="1" ht="19.5">
      <c r="B152" s="32"/>
      <c r="D152" s="154" t="s">
        <v>275</v>
      </c>
      <c r="F152" s="155" t="s">
        <v>276</v>
      </c>
      <c r="I152" s="152"/>
      <c r="L152" s="32"/>
      <c r="M152" s="153"/>
      <c r="T152" s="56"/>
      <c r="AT152" s="17" t="s">
        <v>275</v>
      </c>
      <c r="AU152" s="17" t="s">
        <v>89</v>
      </c>
    </row>
    <row r="153" spans="2:65" s="12" customFormat="1" ht="11.25">
      <c r="B153" s="156"/>
      <c r="D153" s="154" t="s">
        <v>277</v>
      </c>
      <c r="E153" s="157" t="s">
        <v>1</v>
      </c>
      <c r="F153" s="158" t="s">
        <v>278</v>
      </c>
      <c r="H153" s="159">
        <v>240</v>
      </c>
      <c r="I153" s="160"/>
      <c r="L153" s="156"/>
      <c r="M153" s="161"/>
      <c r="T153" s="162"/>
      <c r="AT153" s="157" t="s">
        <v>277</v>
      </c>
      <c r="AU153" s="157" t="s">
        <v>89</v>
      </c>
      <c r="AV153" s="12" t="s">
        <v>89</v>
      </c>
      <c r="AW153" s="12" t="s">
        <v>32</v>
      </c>
      <c r="AX153" s="12" t="s">
        <v>76</v>
      </c>
      <c r="AY153" s="157" t="s">
        <v>264</v>
      </c>
    </row>
    <row r="154" spans="2:65" s="13" customFormat="1" ht="11.25">
      <c r="B154" s="163"/>
      <c r="D154" s="154" t="s">
        <v>277</v>
      </c>
      <c r="E154" s="164" t="s">
        <v>1</v>
      </c>
      <c r="F154" s="165" t="s">
        <v>279</v>
      </c>
      <c r="H154" s="166">
        <v>240</v>
      </c>
      <c r="I154" s="167"/>
      <c r="L154" s="163"/>
      <c r="M154" s="168"/>
      <c r="T154" s="169"/>
      <c r="AT154" s="164" t="s">
        <v>277</v>
      </c>
      <c r="AU154" s="164" t="s">
        <v>89</v>
      </c>
      <c r="AV154" s="13" t="s">
        <v>271</v>
      </c>
      <c r="AW154" s="13" t="s">
        <v>32</v>
      </c>
      <c r="AX154" s="13" t="s">
        <v>83</v>
      </c>
      <c r="AY154" s="164" t="s">
        <v>264</v>
      </c>
    </row>
    <row r="155" spans="2:65" s="1" customFormat="1" ht="21.75" customHeight="1">
      <c r="B155" s="136"/>
      <c r="C155" s="137" t="s">
        <v>89</v>
      </c>
      <c r="D155" s="137" t="s">
        <v>266</v>
      </c>
      <c r="E155" s="138" t="s">
        <v>280</v>
      </c>
      <c r="F155" s="139" t="s">
        <v>281</v>
      </c>
      <c r="G155" s="140" t="s">
        <v>282</v>
      </c>
      <c r="H155" s="141">
        <v>521.11300000000006</v>
      </c>
      <c r="I155" s="142"/>
      <c r="J155" s="143">
        <f>ROUND(I155*H155,2)</f>
        <v>0</v>
      </c>
      <c r="K155" s="139" t="s">
        <v>270</v>
      </c>
      <c r="L155" s="32"/>
      <c r="M155" s="144" t="s">
        <v>1</v>
      </c>
      <c r="N155" s="145" t="s">
        <v>42</v>
      </c>
      <c r="P155" s="146">
        <f>O155*H155</f>
        <v>0</v>
      </c>
      <c r="Q155" s="146">
        <v>0</v>
      </c>
      <c r="R155" s="146">
        <f>Q155*H155</f>
        <v>0</v>
      </c>
      <c r="S155" s="146">
        <v>0</v>
      </c>
      <c r="T155" s="147">
        <f>S155*H155</f>
        <v>0</v>
      </c>
      <c r="AR155" s="148" t="s">
        <v>271</v>
      </c>
      <c r="AT155" s="148" t="s">
        <v>266</v>
      </c>
      <c r="AU155" s="148" t="s">
        <v>89</v>
      </c>
      <c r="AY155" s="17" t="s">
        <v>264</v>
      </c>
      <c r="BE155" s="149">
        <f>IF(N155="základní",J155,0)</f>
        <v>0</v>
      </c>
      <c r="BF155" s="149">
        <f>IF(N155="snížená",J155,0)</f>
        <v>0</v>
      </c>
      <c r="BG155" s="149">
        <f>IF(N155="zákl. přenesená",J155,0)</f>
        <v>0</v>
      </c>
      <c r="BH155" s="149">
        <f>IF(N155="sníž. přenesená",J155,0)</f>
        <v>0</v>
      </c>
      <c r="BI155" s="149">
        <f>IF(N155="nulová",J155,0)</f>
        <v>0</v>
      </c>
      <c r="BJ155" s="17" t="s">
        <v>89</v>
      </c>
      <c r="BK155" s="149">
        <f>ROUND(I155*H155,2)</f>
        <v>0</v>
      </c>
      <c r="BL155" s="17" t="s">
        <v>271</v>
      </c>
      <c r="BM155" s="148" t="s">
        <v>283</v>
      </c>
    </row>
    <row r="156" spans="2:65" s="1" customFormat="1" ht="11.25">
      <c r="B156" s="32"/>
      <c r="D156" s="150" t="s">
        <v>273</v>
      </c>
      <c r="F156" s="151" t="s">
        <v>284</v>
      </c>
      <c r="I156" s="152"/>
      <c r="L156" s="32"/>
      <c r="M156" s="153"/>
      <c r="T156" s="56"/>
      <c r="AT156" s="17" t="s">
        <v>273</v>
      </c>
      <c r="AU156" s="17" t="s">
        <v>89</v>
      </c>
    </row>
    <row r="157" spans="2:65" s="12" customFormat="1" ht="11.25">
      <c r="B157" s="156"/>
      <c r="D157" s="154" t="s">
        <v>277</v>
      </c>
      <c r="E157" s="157" t="s">
        <v>1</v>
      </c>
      <c r="F157" s="158" t="s">
        <v>285</v>
      </c>
      <c r="H157" s="159">
        <v>186.1</v>
      </c>
      <c r="I157" s="160"/>
      <c r="L157" s="156"/>
      <c r="M157" s="161"/>
      <c r="T157" s="162"/>
      <c r="AT157" s="157" t="s">
        <v>277</v>
      </c>
      <c r="AU157" s="157" t="s">
        <v>89</v>
      </c>
      <c r="AV157" s="12" t="s">
        <v>89</v>
      </c>
      <c r="AW157" s="12" t="s">
        <v>32</v>
      </c>
      <c r="AX157" s="12" t="s">
        <v>76</v>
      </c>
      <c r="AY157" s="157" t="s">
        <v>264</v>
      </c>
    </row>
    <row r="158" spans="2:65" s="12" customFormat="1" ht="11.25">
      <c r="B158" s="156"/>
      <c r="D158" s="154" t="s">
        <v>277</v>
      </c>
      <c r="E158" s="157" t="s">
        <v>1</v>
      </c>
      <c r="F158" s="158" t="s">
        <v>286</v>
      </c>
      <c r="H158" s="159">
        <v>335.01299999999998</v>
      </c>
      <c r="I158" s="160"/>
      <c r="L158" s="156"/>
      <c r="M158" s="161"/>
      <c r="T158" s="162"/>
      <c r="AT158" s="157" t="s">
        <v>277</v>
      </c>
      <c r="AU158" s="157" t="s">
        <v>89</v>
      </c>
      <c r="AV158" s="12" t="s">
        <v>89</v>
      </c>
      <c r="AW158" s="12" t="s">
        <v>32</v>
      </c>
      <c r="AX158" s="12" t="s">
        <v>76</v>
      </c>
      <c r="AY158" s="157" t="s">
        <v>264</v>
      </c>
    </row>
    <row r="159" spans="2:65" s="13" customFormat="1" ht="11.25">
      <c r="B159" s="163"/>
      <c r="D159" s="154" t="s">
        <v>277</v>
      </c>
      <c r="E159" s="164" t="s">
        <v>1</v>
      </c>
      <c r="F159" s="165" t="s">
        <v>279</v>
      </c>
      <c r="H159" s="166">
        <v>521.11300000000006</v>
      </c>
      <c r="I159" s="167"/>
      <c r="L159" s="163"/>
      <c r="M159" s="168"/>
      <c r="T159" s="169"/>
      <c r="AT159" s="164" t="s">
        <v>277</v>
      </c>
      <c r="AU159" s="164" t="s">
        <v>89</v>
      </c>
      <c r="AV159" s="13" t="s">
        <v>271</v>
      </c>
      <c r="AW159" s="13" t="s">
        <v>32</v>
      </c>
      <c r="AX159" s="13" t="s">
        <v>83</v>
      </c>
      <c r="AY159" s="164" t="s">
        <v>264</v>
      </c>
    </row>
    <row r="160" spans="2:65" s="1" customFormat="1" ht="21.75" customHeight="1">
      <c r="B160" s="136"/>
      <c r="C160" s="137" t="s">
        <v>96</v>
      </c>
      <c r="D160" s="137" t="s">
        <v>266</v>
      </c>
      <c r="E160" s="138" t="s">
        <v>287</v>
      </c>
      <c r="F160" s="139" t="s">
        <v>288</v>
      </c>
      <c r="G160" s="140" t="s">
        <v>282</v>
      </c>
      <c r="H160" s="141">
        <v>167.65100000000001</v>
      </c>
      <c r="I160" s="142"/>
      <c r="J160" s="143">
        <f>ROUND(I160*H160,2)</f>
        <v>0</v>
      </c>
      <c r="K160" s="139" t="s">
        <v>270</v>
      </c>
      <c r="L160" s="32"/>
      <c r="M160" s="144" t="s">
        <v>1</v>
      </c>
      <c r="N160" s="145" t="s">
        <v>42</v>
      </c>
      <c r="P160" s="146">
        <f>O160*H160</f>
        <v>0</v>
      </c>
      <c r="Q160" s="146">
        <v>0</v>
      </c>
      <c r="R160" s="146">
        <f>Q160*H160</f>
        <v>0</v>
      </c>
      <c r="S160" s="146">
        <v>0</v>
      </c>
      <c r="T160" s="147">
        <f>S160*H160</f>
        <v>0</v>
      </c>
      <c r="AR160" s="148" t="s">
        <v>271</v>
      </c>
      <c r="AT160" s="148" t="s">
        <v>266</v>
      </c>
      <c r="AU160" s="148" t="s">
        <v>89</v>
      </c>
      <c r="AY160" s="17" t="s">
        <v>264</v>
      </c>
      <c r="BE160" s="149">
        <f>IF(N160="základní",J160,0)</f>
        <v>0</v>
      </c>
      <c r="BF160" s="149">
        <f>IF(N160="snížená",J160,0)</f>
        <v>0</v>
      </c>
      <c r="BG160" s="149">
        <f>IF(N160="zákl. přenesená",J160,0)</f>
        <v>0</v>
      </c>
      <c r="BH160" s="149">
        <f>IF(N160="sníž. přenesená",J160,0)</f>
        <v>0</v>
      </c>
      <c r="BI160" s="149">
        <f>IF(N160="nulová",J160,0)</f>
        <v>0</v>
      </c>
      <c r="BJ160" s="17" t="s">
        <v>89</v>
      </c>
      <c r="BK160" s="149">
        <f>ROUND(I160*H160,2)</f>
        <v>0</v>
      </c>
      <c r="BL160" s="17" t="s">
        <v>271</v>
      </c>
      <c r="BM160" s="148" t="s">
        <v>289</v>
      </c>
    </row>
    <row r="161" spans="2:65" s="1" customFormat="1" ht="11.25">
      <c r="B161" s="32"/>
      <c r="D161" s="150" t="s">
        <v>273</v>
      </c>
      <c r="F161" s="151" t="s">
        <v>290</v>
      </c>
      <c r="I161" s="152"/>
      <c r="L161" s="32"/>
      <c r="M161" s="153"/>
      <c r="T161" s="56"/>
      <c r="AT161" s="17" t="s">
        <v>273</v>
      </c>
      <c r="AU161" s="17" t="s">
        <v>89</v>
      </c>
    </row>
    <row r="162" spans="2:65" s="12" customFormat="1" ht="11.25">
      <c r="B162" s="156"/>
      <c r="D162" s="154" t="s">
        <v>277</v>
      </c>
      <c r="E162" s="157" t="s">
        <v>1</v>
      </c>
      <c r="F162" s="158" t="s">
        <v>291</v>
      </c>
      <c r="H162" s="159">
        <v>167.65100000000001</v>
      </c>
      <c r="I162" s="160"/>
      <c r="L162" s="156"/>
      <c r="M162" s="161"/>
      <c r="T162" s="162"/>
      <c r="AT162" s="157" t="s">
        <v>277</v>
      </c>
      <c r="AU162" s="157" t="s">
        <v>89</v>
      </c>
      <c r="AV162" s="12" t="s">
        <v>89</v>
      </c>
      <c r="AW162" s="12" t="s">
        <v>32</v>
      </c>
      <c r="AX162" s="12" t="s">
        <v>76</v>
      </c>
      <c r="AY162" s="157" t="s">
        <v>264</v>
      </c>
    </row>
    <row r="163" spans="2:65" s="13" customFormat="1" ht="11.25">
      <c r="B163" s="163"/>
      <c r="D163" s="154" t="s">
        <v>277</v>
      </c>
      <c r="E163" s="164" t="s">
        <v>1</v>
      </c>
      <c r="F163" s="165" t="s">
        <v>279</v>
      </c>
      <c r="H163" s="166">
        <v>167.65100000000001</v>
      </c>
      <c r="I163" s="167"/>
      <c r="L163" s="163"/>
      <c r="M163" s="168"/>
      <c r="T163" s="169"/>
      <c r="AT163" s="164" t="s">
        <v>277</v>
      </c>
      <c r="AU163" s="164" t="s">
        <v>89</v>
      </c>
      <c r="AV163" s="13" t="s">
        <v>271</v>
      </c>
      <c r="AW163" s="13" t="s">
        <v>32</v>
      </c>
      <c r="AX163" s="13" t="s">
        <v>83</v>
      </c>
      <c r="AY163" s="164" t="s">
        <v>264</v>
      </c>
    </row>
    <row r="164" spans="2:65" s="1" customFormat="1" ht="21.75" customHeight="1">
      <c r="B164" s="136"/>
      <c r="C164" s="137" t="s">
        <v>271</v>
      </c>
      <c r="D164" s="137" t="s">
        <v>266</v>
      </c>
      <c r="E164" s="138" t="s">
        <v>292</v>
      </c>
      <c r="F164" s="139" t="s">
        <v>293</v>
      </c>
      <c r="G164" s="140" t="s">
        <v>282</v>
      </c>
      <c r="H164" s="141">
        <v>688.76400000000001</v>
      </c>
      <c r="I164" s="142"/>
      <c r="J164" s="143">
        <f>ROUND(I164*H164,2)</f>
        <v>0</v>
      </c>
      <c r="K164" s="139" t="s">
        <v>270</v>
      </c>
      <c r="L164" s="32"/>
      <c r="M164" s="144" t="s">
        <v>1</v>
      </c>
      <c r="N164" s="145" t="s">
        <v>42</v>
      </c>
      <c r="P164" s="146">
        <f>O164*H164</f>
        <v>0</v>
      </c>
      <c r="Q164" s="146">
        <v>0</v>
      </c>
      <c r="R164" s="146">
        <f>Q164*H164</f>
        <v>0</v>
      </c>
      <c r="S164" s="146">
        <v>0</v>
      </c>
      <c r="T164" s="147">
        <f>S164*H164</f>
        <v>0</v>
      </c>
      <c r="AR164" s="148" t="s">
        <v>271</v>
      </c>
      <c r="AT164" s="148" t="s">
        <v>266</v>
      </c>
      <c r="AU164" s="148" t="s">
        <v>89</v>
      </c>
      <c r="AY164" s="17" t="s">
        <v>264</v>
      </c>
      <c r="BE164" s="149">
        <f>IF(N164="základní",J164,0)</f>
        <v>0</v>
      </c>
      <c r="BF164" s="149">
        <f>IF(N164="snížená",J164,0)</f>
        <v>0</v>
      </c>
      <c r="BG164" s="149">
        <f>IF(N164="zákl. přenesená",J164,0)</f>
        <v>0</v>
      </c>
      <c r="BH164" s="149">
        <f>IF(N164="sníž. přenesená",J164,0)</f>
        <v>0</v>
      </c>
      <c r="BI164" s="149">
        <f>IF(N164="nulová",J164,0)</f>
        <v>0</v>
      </c>
      <c r="BJ164" s="17" t="s">
        <v>89</v>
      </c>
      <c r="BK164" s="149">
        <f>ROUND(I164*H164,2)</f>
        <v>0</v>
      </c>
      <c r="BL164" s="17" t="s">
        <v>271</v>
      </c>
      <c r="BM164" s="148" t="s">
        <v>294</v>
      </c>
    </row>
    <row r="165" spans="2:65" s="1" customFormat="1" ht="11.25">
      <c r="B165" s="32"/>
      <c r="D165" s="150" t="s">
        <v>273</v>
      </c>
      <c r="F165" s="151" t="s">
        <v>295</v>
      </c>
      <c r="I165" s="152"/>
      <c r="L165" s="32"/>
      <c r="M165" s="153"/>
      <c r="T165" s="56"/>
      <c r="AT165" s="17" t="s">
        <v>273</v>
      </c>
      <c r="AU165" s="17" t="s">
        <v>89</v>
      </c>
    </row>
    <row r="166" spans="2:65" s="14" customFormat="1" ht="11.25">
      <c r="B166" s="170"/>
      <c r="D166" s="154" t="s">
        <v>277</v>
      </c>
      <c r="E166" s="171" t="s">
        <v>1</v>
      </c>
      <c r="F166" s="172" t="s">
        <v>296</v>
      </c>
      <c r="H166" s="171" t="s">
        <v>1</v>
      </c>
      <c r="I166" s="173"/>
      <c r="L166" s="170"/>
      <c r="M166" s="174"/>
      <c r="T166" s="175"/>
      <c r="AT166" s="171" t="s">
        <v>277</v>
      </c>
      <c r="AU166" s="171" t="s">
        <v>89</v>
      </c>
      <c r="AV166" s="14" t="s">
        <v>83</v>
      </c>
      <c r="AW166" s="14" t="s">
        <v>32</v>
      </c>
      <c r="AX166" s="14" t="s">
        <v>76</v>
      </c>
      <c r="AY166" s="171" t="s">
        <v>264</v>
      </c>
    </row>
    <row r="167" spans="2:65" s="12" customFormat="1" ht="11.25">
      <c r="B167" s="156"/>
      <c r="D167" s="154" t="s">
        <v>277</v>
      </c>
      <c r="E167" s="157" t="s">
        <v>1</v>
      </c>
      <c r="F167" s="158" t="s">
        <v>285</v>
      </c>
      <c r="H167" s="159">
        <v>186.1</v>
      </c>
      <c r="I167" s="160"/>
      <c r="L167" s="156"/>
      <c r="M167" s="161"/>
      <c r="T167" s="162"/>
      <c r="AT167" s="157" t="s">
        <v>277</v>
      </c>
      <c r="AU167" s="157" t="s">
        <v>89</v>
      </c>
      <c r="AV167" s="12" t="s">
        <v>89</v>
      </c>
      <c r="AW167" s="12" t="s">
        <v>32</v>
      </c>
      <c r="AX167" s="12" t="s">
        <v>76</v>
      </c>
      <c r="AY167" s="157" t="s">
        <v>264</v>
      </c>
    </row>
    <row r="168" spans="2:65" s="12" customFormat="1" ht="11.25">
      <c r="B168" s="156"/>
      <c r="D168" s="154" t="s">
        <v>277</v>
      </c>
      <c r="E168" s="157" t="s">
        <v>1</v>
      </c>
      <c r="F168" s="158" t="s">
        <v>286</v>
      </c>
      <c r="H168" s="159">
        <v>335.01299999999998</v>
      </c>
      <c r="I168" s="160"/>
      <c r="L168" s="156"/>
      <c r="M168" s="161"/>
      <c r="T168" s="162"/>
      <c r="AT168" s="157" t="s">
        <v>277</v>
      </c>
      <c r="AU168" s="157" t="s">
        <v>89</v>
      </c>
      <c r="AV168" s="12" t="s">
        <v>89</v>
      </c>
      <c r="AW168" s="12" t="s">
        <v>32</v>
      </c>
      <c r="AX168" s="12" t="s">
        <v>76</v>
      </c>
      <c r="AY168" s="157" t="s">
        <v>264</v>
      </c>
    </row>
    <row r="169" spans="2:65" s="12" customFormat="1" ht="11.25">
      <c r="B169" s="156"/>
      <c r="D169" s="154" t="s">
        <v>277</v>
      </c>
      <c r="E169" s="157" t="s">
        <v>1</v>
      </c>
      <c r="F169" s="158" t="s">
        <v>291</v>
      </c>
      <c r="H169" s="159">
        <v>167.65100000000001</v>
      </c>
      <c r="I169" s="160"/>
      <c r="L169" s="156"/>
      <c r="M169" s="161"/>
      <c r="T169" s="162"/>
      <c r="AT169" s="157" t="s">
        <v>277</v>
      </c>
      <c r="AU169" s="157" t="s">
        <v>89</v>
      </c>
      <c r="AV169" s="12" t="s">
        <v>89</v>
      </c>
      <c r="AW169" s="12" t="s">
        <v>32</v>
      </c>
      <c r="AX169" s="12" t="s">
        <v>76</v>
      </c>
      <c r="AY169" s="157" t="s">
        <v>264</v>
      </c>
    </row>
    <row r="170" spans="2:65" s="13" customFormat="1" ht="11.25">
      <c r="B170" s="163"/>
      <c r="D170" s="154" t="s">
        <v>277</v>
      </c>
      <c r="E170" s="164" t="s">
        <v>1</v>
      </c>
      <c r="F170" s="165" t="s">
        <v>279</v>
      </c>
      <c r="H170" s="166">
        <v>688.76400000000001</v>
      </c>
      <c r="I170" s="167"/>
      <c r="L170" s="163"/>
      <c r="M170" s="168"/>
      <c r="T170" s="169"/>
      <c r="AT170" s="164" t="s">
        <v>277</v>
      </c>
      <c r="AU170" s="164" t="s">
        <v>89</v>
      </c>
      <c r="AV170" s="13" t="s">
        <v>271</v>
      </c>
      <c r="AW170" s="13" t="s">
        <v>32</v>
      </c>
      <c r="AX170" s="13" t="s">
        <v>83</v>
      </c>
      <c r="AY170" s="164" t="s">
        <v>264</v>
      </c>
    </row>
    <row r="171" spans="2:65" s="1" customFormat="1" ht="24.2" customHeight="1">
      <c r="B171" s="136"/>
      <c r="C171" s="137" t="s">
        <v>297</v>
      </c>
      <c r="D171" s="137" t="s">
        <v>266</v>
      </c>
      <c r="E171" s="138" t="s">
        <v>298</v>
      </c>
      <c r="F171" s="139" t="s">
        <v>299</v>
      </c>
      <c r="G171" s="140" t="s">
        <v>282</v>
      </c>
      <c r="H171" s="141">
        <v>6887.64</v>
      </c>
      <c r="I171" s="142"/>
      <c r="J171" s="143">
        <f>ROUND(I171*H171,2)</f>
        <v>0</v>
      </c>
      <c r="K171" s="139" t="s">
        <v>270</v>
      </c>
      <c r="L171" s="32"/>
      <c r="M171" s="144" t="s">
        <v>1</v>
      </c>
      <c r="N171" s="145" t="s">
        <v>42</v>
      </c>
      <c r="P171" s="146">
        <f>O171*H171</f>
        <v>0</v>
      </c>
      <c r="Q171" s="146">
        <v>0</v>
      </c>
      <c r="R171" s="146">
        <f>Q171*H171</f>
        <v>0</v>
      </c>
      <c r="S171" s="146">
        <v>0</v>
      </c>
      <c r="T171" s="147">
        <f>S171*H171</f>
        <v>0</v>
      </c>
      <c r="AR171" s="148" t="s">
        <v>271</v>
      </c>
      <c r="AT171" s="148" t="s">
        <v>266</v>
      </c>
      <c r="AU171" s="148" t="s">
        <v>89</v>
      </c>
      <c r="AY171" s="17" t="s">
        <v>264</v>
      </c>
      <c r="BE171" s="149">
        <f>IF(N171="základní",J171,0)</f>
        <v>0</v>
      </c>
      <c r="BF171" s="149">
        <f>IF(N171="snížená",J171,0)</f>
        <v>0</v>
      </c>
      <c r="BG171" s="149">
        <f>IF(N171="zákl. přenesená",J171,0)</f>
        <v>0</v>
      </c>
      <c r="BH171" s="149">
        <f>IF(N171="sníž. přenesená",J171,0)</f>
        <v>0</v>
      </c>
      <c r="BI171" s="149">
        <f>IF(N171="nulová",J171,0)</f>
        <v>0</v>
      </c>
      <c r="BJ171" s="17" t="s">
        <v>89</v>
      </c>
      <c r="BK171" s="149">
        <f>ROUND(I171*H171,2)</f>
        <v>0</v>
      </c>
      <c r="BL171" s="17" t="s">
        <v>271</v>
      </c>
      <c r="BM171" s="148" t="s">
        <v>300</v>
      </c>
    </row>
    <row r="172" spans="2:65" s="1" customFormat="1" ht="11.25">
      <c r="B172" s="32"/>
      <c r="D172" s="150" t="s">
        <v>273</v>
      </c>
      <c r="F172" s="151" t="s">
        <v>301</v>
      </c>
      <c r="I172" s="152"/>
      <c r="L172" s="32"/>
      <c r="M172" s="153"/>
      <c r="T172" s="56"/>
      <c r="AT172" s="17" t="s">
        <v>273</v>
      </c>
      <c r="AU172" s="17" t="s">
        <v>89</v>
      </c>
    </row>
    <row r="173" spans="2:65" s="12" customFormat="1" ht="11.25">
      <c r="B173" s="156"/>
      <c r="D173" s="154" t="s">
        <v>277</v>
      </c>
      <c r="F173" s="158" t="s">
        <v>302</v>
      </c>
      <c r="H173" s="159">
        <v>6887.64</v>
      </c>
      <c r="I173" s="160"/>
      <c r="L173" s="156"/>
      <c r="M173" s="161"/>
      <c r="T173" s="162"/>
      <c r="AT173" s="157" t="s">
        <v>277</v>
      </c>
      <c r="AU173" s="157" t="s">
        <v>89</v>
      </c>
      <c r="AV173" s="12" t="s">
        <v>89</v>
      </c>
      <c r="AW173" s="12" t="s">
        <v>3</v>
      </c>
      <c r="AX173" s="12" t="s">
        <v>83</v>
      </c>
      <c r="AY173" s="157" t="s">
        <v>264</v>
      </c>
    </row>
    <row r="174" spans="2:65" s="1" customFormat="1" ht="16.5" customHeight="1">
      <c r="B174" s="136"/>
      <c r="C174" s="137" t="s">
        <v>303</v>
      </c>
      <c r="D174" s="137" t="s">
        <v>266</v>
      </c>
      <c r="E174" s="138" t="s">
        <v>304</v>
      </c>
      <c r="F174" s="139" t="s">
        <v>305</v>
      </c>
      <c r="G174" s="140" t="s">
        <v>282</v>
      </c>
      <c r="H174" s="141">
        <v>63.8</v>
      </c>
      <c r="I174" s="142"/>
      <c r="J174" s="143">
        <f>ROUND(I174*H174,2)</f>
        <v>0</v>
      </c>
      <c r="K174" s="139" t="s">
        <v>270</v>
      </c>
      <c r="L174" s="32"/>
      <c r="M174" s="144" t="s">
        <v>1</v>
      </c>
      <c r="N174" s="145" t="s">
        <v>42</v>
      </c>
      <c r="P174" s="146">
        <f>O174*H174</f>
        <v>0</v>
      </c>
      <c r="Q174" s="146">
        <v>0</v>
      </c>
      <c r="R174" s="146">
        <f>Q174*H174</f>
        <v>0</v>
      </c>
      <c r="S174" s="146">
        <v>0</v>
      </c>
      <c r="T174" s="147">
        <f>S174*H174</f>
        <v>0</v>
      </c>
      <c r="AR174" s="148" t="s">
        <v>271</v>
      </c>
      <c r="AT174" s="148" t="s">
        <v>266</v>
      </c>
      <c r="AU174" s="148" t="s">
        <v>89</v>
      </c>
      <c r="AY174" s="17" t="s">
        <v>264</v>
      </c>
      <c r="BE174" s="149">
        <f>IF(N174="základní",J174,0)</f>
        <v>0</v>
      </c>
      <c r="BF174" s="149">
        <f>IF(N174="snížená",J174,0)</f>
        <v>0</v>
      </c>
      <c r="BG174" s="149">
        <f>IF(N174="zákl. přenesená",J174,0)</f>
        <v>0</v>
      </c>
      <c r="BH174" s="149">
        <f>IF(N174="sníž. přenesená",J174,0)</f>
        <v>0</v>
      </c>
      <c r="BI174" s="149">
        <f>IF(N174="nulová",J174,0)</f>
        <v>0</v>
      </c>
      <c r="BJ174" s="17" t="s">
        <v>89</v>
      </c>
      <c r="BK174" s="149">
        <f>ROUND(I174*H174,2)</f>
        <v>0</v>
      </c>
      <c r="BL174" s="17" t="s">
        <v>271</v>
      </c>
      <c r="BM174" s="148" t="s">
        <v>306</v>
      </c>
    </row>
    <row r="175" spans="2:65" s="1" customFormat="1" ht="11.25">
      <c r="B175" s="32"/>
      <c r="D175" s="150" t="s">
        <v>273</v>
      </c>
      <c r="F175" s="151" t="s">
        <v>307</v>
      </c>
      <c r="I175" s="152"/>
      <c r="L175" s="32"/>
      <c r="M175" s="153"/>
      <c r="T175" s="56"/>
      <c r="AT175" s="17" t="s">
        <v>273</v>
      </c>
      <c r="AU175" s="17" t="s">
        <v>89</v>
      </c>
    </row>
    <row r="176" spans="2:65" s="12" customFormat="1" ht="11.25">
      <c r="B176" s="156"/>
      <c r="D176" s="154" t="s">
        <v>277</v>
      </c>
      <c r="E176" s="157" t="s">
        <v>1</v>
      </c>
      <c r="F176" s="158" t="s">
        <v>308</v>
      </c>
      <c r="H176" s="159">
        <v>63.8</v>
      </c>
      <c r="I176" s="160"/>
      <c r="L176" s="156"/>
      <c r="M176" s="161"/>
      <c r="T176" s="162"/>
      <c r="AT176" s="157" t="s">
        <v>277</v>
      </c>
      <c r="AU176" s="157" t="s">
        <v>89</v>
      </c>
      <c r="AV176" s="12" t="s">
        <v>89</v>
      </c>
      <c r="AW176" s="12" t="s">
        <v>32</v>
      </c>
      <c r="AX176" s="12" t="s">
        <v>76</v>
      </c>
      <c r="AY176" s="157" t="s">
        <v>264</v>
      </c>
    </row>
    <row r="177" spans="2:65" s="13" customFormat="1" ht="11.25">
      <c r="B177" s="163"/>
      <c r="D177" s="154" t="s">
        <v>277</v>
      </c>
      <c r="E177" s="164" t="s">
        <v>1</v>
      </c>
      <c r="F177" s="165" t="s">
        <v>279</v>
      </c>
      <c r="H177" s="166">
        <v>63.8</v>
      </c>
      <c r="I177" s="167"/>
      <c r="L177" s="163"/>
      <c r="M177" s="168"/>
      <c r="T177" s="169"/>
      <c r="AT177" s="164" t="s">
        <v>277</v>
      </c>
      <c r="AU177" s="164" t="s">
        <v>89</v>
      </c>
      <c r="AV177" s="13" t="s">
        <v>271</v>
      </c>
      <c r="AW177" s="13" t="s">
        <v>32</v>
      </c>
      <c r="AX177" s="13" t="s">
        <v>83</v>
      </c>
      <c r="AY177" s="164" t="s">
        <v>264</v>
      </c>
    </row>
    <row r="178" spans="2:65" s="1" customFormat="1" ht="16.5" customHeight="1">
      <c r="B178" s="136"/>
      <c r="C178" s="176" t="s">
        <v>309</v>
      </c>
      <c r="D178" s="176" t="s">
        <v>310</v>
      </c>
      <c r="E178" s="177" t="s">
        <v>311</v>
      </c>
      <c r="F178" s="178" t="s">
        <v>312</v>
      </c>
      <c r="G178" s="179" t="s">
        <v>282</v>
      </c>
      <c r="H178" s="180">
        <v>70.180000000000007</v>
      </c>
      <c r="I178" s="181"/>
      <c r="J178" s="182">
        <f>ROUND(I178*H178,2)</f>
        <v>0</v>
      </c>
      <c r="K178" s="178" t="s">
        <v>313</v>
      </c>
      <c r="L178" s="183"/>
      <c r="M178" s="184" t="s">
        <v>1</v>
      </c>
      <c r="N178" s="185" t="s">
        <v>42</v>
      </c>
      <c r="P178" s="146">
        <f>O178*H178</f>
        <v>0</v>
      </c>
      <c r="Q178" s="146">
        <v>0</v>
      </c>
      <c r="R178" s="146">
        <f>Q178*H178</f>
        <v>0</v>
      </c>
      <c r="S178" s="146">
        <v>0</v>
      </c>
      <c r="T178" s="147">
        <f>S178*H178</f>
        <v>0</v>
      </c>
      <c r="AR178" s="148" t="s">
        <v>314</v>
      </c>
      <c r="AT178" s="148" t="s">
        <v>310</v>
      </c>
      <c r="AU178" s="148" t="s">
        <v>89</v>
      </c>
      <c r="AY178" s="17" t="s">
        <v>264</v>
      </c>
      <c r="BE178" s="149">
        <f>IF(N178="základní",J178,0)</f>
        <v>0</v>
      </c>
      <c r="BF178" s="149">
        <f>IF(N178="snížená",J178,0)</f>
        <v>0</v>
      </c>
      <c r="BG178" s="149">
        <f>IF(N178="zákl. přenesená",J178,0)</f>
        <v>0</v>
      </c>
      <c r="BH178" s="149">
        <f>IF(N178="sníž. přenesená",J178,0)</f>
        <v>0</v>
      </c>
      <c r="BI178" s="149">
        <f>IF(N178="nulová",J178,0)</f>
        <v>0</v>
      </c>
      <c r="BJ178" s="17" t="s">
        <v>89</v>
      </c>
      <c r="BK178" s="149">
        <f>ROUND(I178*H178,2)</f>
        <v>0</v>
      </c>
      <c r="BL178" s="17" t="s">
        <v>271</v>
      </c>
      <c r="BM178" s="148" t="s">
        <v>315</v>
      </c>
    </row>
    <row r="179" spans="2:65" s="12" customFormat="1" ht="11.25">
      <c r="B179" s="156"/>
      <c r="D179" s="154" t="s">
        <v>277</v>
      </c>
      <c r="F179" s="158" t="s">
        <v>316</v>
      </c>
      <c r="H179" s="159">
        <v>70.180000000000007</v>
      </c>
      <c r="I179" s="160"/>
      <c r="L179" s="156"/>
      <c r="M179" s="161"/>
      <c r="T179" s="162"/>
      <c r="AT179" s="157" t="s">
        <v>277</v>
      </c>
      <c r="AU179" s="157" t="s">
        <v>89</v>
      </c>
      <c r="AV179" s="12" t="s">
        <v>89</v>
      </c>
      <c r="AW179" s="12" t="s">
        <v>3</v>
      </c>
      <c r="AX179" s="12" t="s">
        <v>83</v>
      </c>
      <c r="AY179" s="157" t="s">
        <v>264</v>
      </c>
    </row>
    <row r="180" spans="2:65" s="1" customFormat="1" ht="16.5" customHeight="1">
      <c r="B180" s="136"/>
      <c r="C180" s="137" t="s">
        <v>314</v>
      </c>
      <c r="D180" s="137" t="s">
        <v>266</v>
      </c>
      <c r="E180" s="138" t="s">
        <v>317</v>
      </c>
      <c r="F180" s="139" t="s">
        <v>318</v>
      </c>
      <c r="G180" s="140" t="s">
        <v>319</v>
      </c>
      <c r="H180" s="141">
        <v>1377.528</v>
      </c>
      <c r="I180" s="142"/>
      <c r="J180" s="143">
        <f>ROUND(I180*H180,2)</f>
        <v>0</v>
      </c>
      <c r="K180" s="139" t="s">
        <v>270</v>
      </c>
      <c r="L180" s="32"/>
      <c r="M180" s="144" t="s">
        <v>1</v>
      </c>
      <c r="N180" s="145" t="s">
        <v>42</v>
      </c>
      <c r="P180" s="146">
        <f>O180*H180</f>
        <v>0</v>
      </c>
      <c r="Q180" s="146">
        <v>0</v>
      </c>
      <c r="R180" s="146">
        <f>Q180*H180</f>
        <v>0</v>
      </c>
      <c r="S180" s="146">
        <v>0</v>
      </c>
      <c r="T180" s="147">
        <f>S180*H180</f>
        <v>0</v>
      </c>
      <c r="AR180" s="148" t="s">
        <v>271</v>
      </c>
      <c r="AT180" s="148" t="s">
        <v>266</v>
      </c>
      <c r="AU180" s="148" t="s">
        <v>89</v>
      </c>
      <c r="AY180" s="17" t="s">
        <v>264</v>
      </c>
      <c r="BE180" s="149">
        <f>IF(N180="základní",J180,0)</f>
        <v>0</v>
      </c>
      <c r="BF180" s="149">
        <f>IF(N180="snížená",J180,0)</f>
        <v>0</v>
      </c>
      <c r="BG180" s="149">
        <f>IF(N180="zákl. přenesená",J180,0)</f>
        <v>0</v>
      </c>
      <c r="BH180" s="149">
        <f>IF(N180="sníž. přenesená",J180,0)</f>
        <v>0</v>
      </c>
      <c r="BI180" s="149">
        <f>IF(N180="nulová",J180,0)</f>
        <v>0</v>
      </c>
      <c r="BJ180" s="17" t="s">
        <v>89</v>
      </c>
      <c r="BK180" s="149">
        <f>ROUND(I180*H180,2)</f>
        <v>0</v>
      </c>
      <c r="BL180" s="17" t="s">
        <v>271</v>
      </c>
      <c r="BM180" s="148" t="s">
        <v>320</v>
      </c>
    </row>
    <row r="181" spans="2:65" s="1" customFormat="1" ht="11.25">
      <c r="B181" s="32"/>
      <c r="D181" s="150" t="s">
        <v>273</v>
      </c>
      <c r="F181" s="151" t="s">
        <v>321</v>
      </c>
      <c r="I181" s="152"/>
      <c r="L181" s="32"/>
      <c r="M181" s="153"/>
      <c r="T181" s="56"/>
      <c r="AT181" s="17" t="s">
        <v>273</v>
      </c>
      <c r="AU181" s="17" t="s">
        <v>89</v>
      </c>
    </row>
    <row r="182" spans="2:65" s="12" customFormat="1" ht="11.25">
      <c r="B182" s="156"/>
      <c r="D182" s="154" t="s">
        <v>277</v>
      </c>
      <c r="F182" s="158" t="s">
        <v>322</v>
      </c>
      <c r="H182" s="159">
        <v>1377.528</v>
      </c>
      <c r="I182" s="160"/>
      <c r="L182" s="156"/>
      <c r="M182" s="161"/>
      <c r="T182" s="162"/>
      <c r="AT182" s="157" t="s">
        <v>277</v>
      </c>
      <c r="AU182" s="157" t="s">
        <v>89</v>
      </c>
      <c r="AV182" s="12" t="s">
        <v>89</v>
      </c>
      <c r="AW182" s="12" t="s">
        <v>3</v>
      </c>
      <c r="AX182" s="12" t="s">
        <v>83</v>
      </c>
      <c r="AY182" s="157" t="s">
        <v>264</v>
      </c>
    </row>
    <row r="183" spans="2:65" s="1" customFormat="1" ht="16.5" customHeight="1">
      <c r="B183" s="136"/>
      <c r="C183" s="137" t="s">
        <v>323</v>
      </c>
      <c r="D183" s="137" t="s">
        <v>266</v>
      </c>
      <c r="E183" s="138" t="s">
        <v>324</v>
      </c>
      <c r="F183" s="139" t="s">
        <v>325</v>
      </c>
      <c r="G183" s="140" t="s">
        <v>282</v>
      </c>
      <c r="H183" s="141">
        <v>688.76400000000001</v>
      </c>
      <c r="I183" s="142"/>
      <c r="J183" s="143">
        <f>ROUND(I183*H183,2)</f>
        <v>0</v>
      </c>
      <c r="K183" s="139" t="s">
        <v>270</v>
      </c>
      <c r="L183" s="32"/>
      <c r="M183" s="144" t="s">
        <v>1</v>
      </c>
      <c r="N183" s="145" t="s">
        <v>42</v>
      </c>
      <c r="P183" s="146">
        <f>O183*H183</f>
        <v>0</v>
      </c>
      <c r="Q183" s="146">
        <v>0</v>
      </c>
      <c r="R183" s="146">
        <f>Q183*H183</f>
        <v>0</v>
      </c>
      <c r="S183" s="146">
        <v>0</v>
      </c>
      <c r="T183" s="147">
        <f>S183*H183</f>
        <v>0</v>
      </c>
      <c r="AR183" s="148" t="s">
        <v>271</v>
      </c>
      <c r="AT183" s="148" t="s">
        <v>266</v>
      </c>
      <c r="AU183" s="148" t="s">
        <v>89</v>
      </c>
      <c r="AY183" s="17" t="s">
        <v>264</v>
      </c>
      <c r="BE183" s="149">
        <f>IF(N183="základní",J183,0)</f>
        <v>0</v>
      </c>
      <c r="BF183" s="149">
        <f>IF(N183="snížená",J183,0)</f>
        <v>0</v>
      </c>
      <c r="BG183" s="149">
        <f>IF(N183="zákl. přenesená",J183,0)</f>
        <v>0</v>
      </c>
      <c r="BH183" s="149">
        <f>IF(N183="sníž. přenesená",J183,0)</f>
        <v>0</v>
      </c>
      <c r="BI183" s="149">
        <f>IF(N183="nulová",J183,0)</f>
        <v>0</v>
      </c>
      <c r="BJ183" s="17" t="s">
        <v>89</v>
      </c>
      <c r="BK183" s="149">
        <f>ROUND(I183*H183,2)</f>
        <v>0</v>
      </c>
      <c r="BL183" s="17" t="s">
        <v>271</v>
      </c>
      <c r="BM183" s="148" t="s">
        <v>326</v>
      </c>
    </row>
    <row r="184" spans="2:65" s="1" customFormat="1" ht="11.25">
      <c r="B184" s="32"/>
      <c r="D184" s="150" t="s">
        <v>273</v>
      </c>
      <c r="F184" s="151" t="s">
        <v>327</v>
      </c>
      <c r="I184" s="152"/>
      <c r="L184" s="32"/>
      <c r="M184" s="153"/>
      <c r="T184" s="56"/>
      <c r="AT184" s="17" t="s">
        <v>273</v>
      </c>
      <c r="AU184" s="17" t="s">
        <v>89</v>
      </c>
    </row>
    <row r="185" spans="2:65" s="14" customFormat="1" ht="11.25">
      <c r="B185" s="170"/>
      <c r="D185" s="154" t="s">
        <v>277</v>
      </c>
      <c r="E185" s="171" t="s">
        <v>1</v>
      </c>
      <c r="F185" s="172" t="s">
        <v>296</v>
      </c>
      <c r="H185" s="171" t="s">
        <v>1</v>
      </c>
      <c r="I185" s="173"/>
      <c r="L185" s="170"/>
      <c r="M185" s="174"/>
      <c r="T185" s="175"/>
      <c r="AT185" s="171" t="s">
        <v>277</v>
      </c>
      <c r="AU185" s="171" t="s">
        <v>89</v>
      </c>
      <c r="AV185" s="14" t="s">
        <v>83</v>
      </c>
      <c r="AW185" s="14" t="s">
        <v>32</v>
      </c>
      <c r="AX185" s="14" t="s">
        <v>76</v>
      </c>
      <c r="AY185" s="171" t="s">
        <v>264</v>
      </c>
    </row>
    <row r="186" spans="2:65" s="12" customFormat="1" ht="11.25">
      <c r="B186" s="156"/>
      <c r="D186" s="154" t="s">
        <v>277</v>
      </c>
      <c r="E186" s="157" t="s">
        <v>1</v>
      </c>
      <c r="F186" s="158" t="s">
        <v>285</v>
      </c>
      <c r="H186" s="159">
        <v>186.1</v>
      </c>
      <c r="I186" s="160"/>
      <c r="L186" s="156"/>
      <c r="M186" s="161"/>
      <c r="T186" s="162"/>
      <c r="AT186" s="157" t="s">
        <v>277</v>
      </c>
      <c r="AU186" s="157" t="s">
        <v>89</v>
      </c>
      <c r="AV186" s="12" t="s">
        <v>89</v>
      </c>
      <c r="AW186" s="12" t="s">
        <v>32</v>
      </c>
      <c r="AX186" s="12" t="s">
        <v>76</v>
      </c>
      <c r="AY186" s="157" t="s">
        <v>264</v>
      </c>
    </row>
    <row r="187" spans="2:65" s="12" customFormat="1" ht="11.25">
      <c r="B187" s="156"/>
      <c r="D187" s="154" t="s">
        <v>277</v>
      </c>
      <c r="E187" s="157" t="s">
        <v>1</v>
      </c>
      <c r="F187" s="158" t="s">
        <v>286</v>
      </c>
      <c r="H187" s="159">
        <v>335.01299999999998</v>
      </c>
      <c r="I187" s="160"/>
      <c r="L187" s="156"/>
      <c r="M187" s="161"/>
      <c r="T187" s="162"/>
      <c r="AT187" s="157" t="s">
        <v>277</v>
      </c>
      <c r="AU187" s="157" t="s">
        <v>89</v>
      </c>
      <c r="AV187" s="12" t="s">
        <v>89</v>
      </c>
      <c r="AW187" s="12" t="s">
        <v>32</v>
      </c>
      <c r="AX187" s="12" t="s">
        <v>76</v>
      </c>
      <c r="AY187" s="157" t="s">
        <v>264</v>
      </c>
    </row>
    <row r="188" spans="2:65" s="12" customFormat="1" ht="11.25">
      <c r="B188" s="156"/>
      <c r="D188" s="154" t="s">
        <v>277</v>
      </c>
      <c r="E188" s="157" t="s">
        <v>1</v>
      </c>
      <c r="F188" s="158" t="s">
        <v>291</v>
      </c>
      <c r="H188" s="159">
        <v>167.65100000000001</v>
      </c>
      <c r="I188" s="160"/>
      <c r="L188" s="156"/>
      <c r="M188" s="161"/>
      <c r="T188" s="162"/>
      <c r="AT188" s="157" t="s">
        <v>277</v>
      </c>
      <c r="AU188" s="157" t="s">
        <v>89</v>
      </c>
      <c r="AV188" s="12" t="s">
        <v>89</v>
      </c>
      <c r="AW188" s="12" t="s">
        <v>32</v>
      </c>
      <c r="AX188" s="12" t="s">
        <v>76</v>
      </c>
      <c r="AY188" s="157" t="s">
        <v>264</v>
      </c>
    </row>
    <row r="189" spans="2:65" s="13" customFormat="1" ht="11.25">
      <c r="B189" s="163"/>
      <c r="D189" s="154" t="s">
        <v>277</v>
      </c>
      <c r="E189" s="164" t="s">
        <v>1</v>
      </c>
      <c r="F189" s="165" t="s">
        <v>279</v>
      </c>
      <c r="H189" s="166">
        <v>688.76400000000001</v>
      </c>
      <c r="I189" s="167"/>
      <c r="L189" s="163"/>
      <c r="M189" s="168"/>
      <c r="T189" s="169"/>
      <c r="AT189" s="164" t="s">
        <v>277</v>
      </c>
      <c r="AU189" s="164" t="s">
        <v>89</v>
      </c>
      <c r="AV189" s="13" t="s">
        <v>271</v>
      </c>
      <c r="AW189" s="13" t="s">
        <v>32</v>
      </c>
      <c r="AX189" s="13" t="s">
        <v>83</v>
      </c>
      <c r="AY189" s="164" t="s">
        <v>264</v>
      </c>
    </row>
    <row r="190" spans="2:65" s="1" customFormat="1" ht="16.5" customHeight="1">
      <c r="B190" s="136"/>
      <c r="C190" s="137" t="s">
        <v>328</v>
      </c>
      <c r="D190" s="137" t="s">
        <v>266</v>
      </c>
      <c r="E190" s="138" t="s">
        <v>329</v>
      </c>
      <c r="F190" s="139" t="s">
        <v>330</v>
      </c>
      <c r="G190" s="140" t="s">
        <v>282</v>
      </c>
      <c r="H190" s="141">
        <v>69.944999999999993</v>
      </c>
      <c r="I190" s="142"/>
      <c r="J190" s="143">
        <f>ROUND(I190*H190,2)</f>
        <v>0</v>
      </c>
      <c r="K190" s="139" t="s">
        <v>270</v>
      </c>
      <c r="L190" s="32"/>
      <c r="M190" s="144" t="s">
        <v>1</v>
      </c>
      <c r="N190" s="145" t="s">
        <v>42</v>
      </c>
      <c r="P190" s="146">
        <f>O190*H190</f>
        <v>0</v>
      </c>
      <c r="Q190" s="146">
        <v>0</v>
      </c>
      <c r="R190" s="146">
        <f>Q190*H190</f>
        <v>0</v>
      </c>
      <c r="S190" s="146">
        <v>0</v>
      </c>
      <c r="T190" s="147">
        <f>S190*H190</f>
        <v>0</v>
      </c>
      <c r="AR190" s="148" t="s">
        <v>271</v>
      </c>
      <c r="AT190" s="148" t="s">
        <v>266</v>
      </c>
      <c r="AU190" s="148" t="s">
        <v>89</v>
      </c>
      <c r="AY190" s="17" t="s">
        <v>264</v>
      </c>
      <c r="BE190" s="149">
        <f>IF(N190="základní",J190,0)</f>
        <v>0</v>
      </c>
      <c r="BF190" s="149">
        <f>IF(N190="snížená",J190,0)</f>
        <v>0</v>
      </c>
      <c r="BG190" s="149">
        <f>IF(N190="zákl. přenesená",J190,0)</f>
        <v>0</v>
      </c>
      <c r="BH190" s="149">
        <f>IF(N190="sníž. přenesená",J190,0)</f>
        <v>0</v>
      </c>
      <c r="BI190" s="149">
        <f>IF(N190="nulová",J190,0)</f>
        <v>0</v>
      </c>
      <c r="BJ190" s="17" t="s">
        <v>89</v>
      </c>
      <c r="BK190" s="149">
        <f>ROUND(I190*H190,2)</f>
        <v>0</v>
      </c>
      <c r="BL190" s="17" t="s">
        <v>271</v>
      </c>
      <c r="BM190" s="148" t="s">
        <v>331</v>
      </c>
    </row>
    <row r="191" spans="2:65" s="1" customFormat="1" ht="11.25">
      <c r="B191" s="32"/>
      <c r="D191" s="150" t="s">
        <v>273</v>
      </c>
      <c r="F191" s="151" t="s">
        <v>332</v>
      </c>
      <c r="I191" s="152"/>
      <c r="L191" s="32"/>
      <c r="M191" s="153"/>
      <c r="T191" s="56"/>
      <c r="AT191" s="17" t="s">
        <v>273</v>
      </c>
      <c r="AU191" s="17" t="s">
        <v>89</v>
      </c>
    </row>
    <row r="192" spans="2:65" s="12" customFormat="1" ht="11.25">
      <c r="B192" s="156"/>
      <c r="D192" s="154" t="s">
        <v>277</v>
      </c>
      <c r="E192" s="157" t="s">
        <v>1</v>
      </c>
      <c r="F192" s="158" t="s">
        <v>333</v>
      </c>
      <c r="H192" s="159">
        <v>69.944999999999993</v>
      </c>
      <c r="I192" s="160"/>
      <c r="L192" s="156"/>
      <c r="M192" s="161"/>
      <c r="T192" s="162"/>
      <c r="AT192" s="157" t="s">
        <v>277</v>
      </c>
      <c r="AU192" s="157" t="s">
        <v>89</v>
      </c>
      <c r="AV192" s="12" t="s">
        <v>89</v>
      </c>
      <c r="AW192" s="12" t="s">
        <v>32</v>
      </c>
      <c r="AX192" s="12" t="s">
        <v>76</v>
      </c>
      <c r="AY192" s="157" t="s">
        <v>264</v>
      </c>
    </row>
    <row r="193" spans="2:65" s="13" customFormat="1" ht="11.25">
      <c r="B193" s="163"/>
      <c r="D193" s="154" t="s">
        <v>277</v>
      </c>
      <c r="E193" s="164" t="s">
        <v>1</v>
      </c>
      <c r="F193" s="165" t="s">
        <v>279</v>
      </c>
      <c r="H193" s="166">
        <v>69.944999999999993</v>
      </c>
      <c r="I193" s="167"/>
      <c r="L193" s="163"/>
      <c r="M193" s="168"/>
      <c r="T193" s="169"/>
      <c r="AT193" s="164" t="s">
        <v>277</v>
      </c>
      <c r="AU193" s="164" t="s">
        <v>89</v>
      </c>
      <c r="AV193" s="13" t="s">
        <v>271</v>
      </c>
      <c r="AW193" s="13" t="s">
        <v>32</v>
      </c>
      <c r="AX193" s="13" t="s">
        <v>83</v>
      </c>
      <c r="AY193" s="164" t="s">
        <v>264</v>
      </c>
    </row>
    <row r="194" spans="2:65" s="1" customFormat="1" ht="16.5" customHeight="1">
      <c r="B194" s="136"/>
      <c r="C194" s="176" t="s">
        <v>334</v>
      </c>
      <c r="D194" s="176" t="s">
        <v>310</v>
      </c>
      <c r="E194" s="177" t="s">
        <v>335</v>
      </c>
      <c r="F194" s="178" t="s">
        <v>336</v>
      </c>
      <c r="G194" s="179" t="s">
        <v>282</v>
      </c>
      <c r="H194" s="180">
        <v>76.94</v>
      </c>
      <c r="I194" s="181"/>
      <c r="J194" s="182">
        <f>ROUND(I194*H194,2)</f>
        <v>0</v>
      </c>
      <c r="K194" s="178" t="s">
        <v>313</v>
      </c>
      <c r="L194" s="183"/>
      <c r="M194" s="184" t="s">
        <v>1</v>
      </c>
      <c r="N194" s="185" t="s">
        <v>42</v>
      </c>
      <c r="P194" s="146">
        <f>O194*H194</f>
        <v>0</v>
      </c>
      <c r="Q194" s="146">
        <v>0</v>
      </c>
      <c r="R194" s="146">
        <f>Q194*H194</f>
        <v>0</v>
      </c>
      <c r="S194" s="146">
        <v>0</v>
      </c>
      <c r="T194" s="147">
        <f>S194*H194</f>
        <v>0</v>
      </c>
      <c r="AR194" s="148" t="s">
        <v>314</v>
      </c>
      <c r="AT194" s="148" t="s">
        <v>310</v>
      </c>
      <c r="AU194" s="148" t="s">
        <v>89</v>
      </c>
      <c r="AY194" s="17" t="s">
        <v>264</v>
      </c>
      <c r="BE194" s="149">
        <f>IF(N194="základní",J194,0)</f>
        <v>0</v>
      </c>
      <c r="BF194" s="149">
        <f>IF(N194="snížená",J194,0)</f>
        <v>0</v>
      </c>
      <c r="BG194" s="149">
        <f>IF(N194="zákl. přenesená",J194,0)</f>
        <v>0</v>
      </c>
      <c r="BH194" s="149">
        <f>IF(N194="sníž. přenesená",J194,0)</f>
        <v>0</v>
      </c>
      <c r="BI194" s="149">
        <f>IF(N194="nulová",J194,0)</f>
        <v>0</v>
      </c>
      <c r="BJ194" s="17" t="s">
        <v>89</v>
      </c>
      <c r="BK194" s="149">
        <f>ROUND(I194*H194,2)</f>
        <v>0</v>
      </c>
      <c r="BL194" s="17" t="s">
        <v>271</v>
      </c>
      <c r="BM194" s="148" t="s">
        <v>337</v>
      </c>
    </row>
    <row r="195" spans="2:65" s="12" customFormat="1" ht="11.25">
      <c r="B195" s="156"/>
      <c r="D195" s="154" t="s">
        <v>277</v>
      </c>
      <c r="F195" s="158" t="s">
        <v>338</v>
      </c>
      <c r="H195" s="159">
        <v>76.94</v>
      </c>
      <c r="I195" s="160"/>
      <c r="L195" s="156"/>
      <c r="M195" s="161"/>
      <c r="T195" s="162"/>
      <c r="AT195" s="157" t="s">
        <v>277</v>
      </c>
      <c r="AU195" s="157" t="s">
        <v>89</v>
      </c>
      <c r="AV195" s="12" t="s">
        <v>89</v>
      </c>
      <c r="AW195" s="12" t="s">
        <v>3</v>
      </c>
      <c r="AX195" s="12" t="s">
        <v>83</v>
      </c>
      <c r="AY195" s="157" t="s">
        <v>264</v>
      </c>
    </row>
    <row r="196" spans="2:65" s="1" customFormat="1" ht="16.5" customHeight="1">
      <c r="B196" s="136"/>
      <c r="C196" s="137" t="s">
        <v>8</v>
      </c>
      <c r="D196" s="137" t="s">
        <v>266</v>
      </c>
      <c r="E196" s="138" t="s">
        <v>339</v>
      </c>
      <c r="F196" s="139" t="s">
        <v>340</v>
      </c>
      <c r="G196" s="140" t="s">
        <v>341</v>
      </c>
      <c r="H196" s="141">
        <v>409.11799999999999</v>
      </c>
      <c r="I196" s="142"/>
      <c r="J196" s="143">
        <f>ROUND(I196*H196,2)</f>
        <v>0</v>
      </c>
      <c r="K196" s="139" t="s">
        <v>270</v>
      </c>
      <c r="L196" s="32"/>
      <c r="M196" s="144" t="s">
        <v>1</v>
      </c>
      <c r="N196" s="145" t="s">
        <v>42</v>
      </c>
      <c r="P196" s="146">
        <f>O196*H196</f>
        <v>0</v>
      </c>
      <c r="Q196" s="146">
        <v>0</v>
      </c>
      <c r="R196" s="146">
        <f>Q196*H196</f>
        <v>0</v>
      </c>
      <c r="S196" s="146">
        <v>0</v>
      </c>
      <c r="T196" s="147">
        <f>S196*H196</f>
        <v>0</v>
      </c>
      <c r="AR196" s="148" t="s">
        <v>271</v>
      </c>
      <c r="AT196" s="148" t="s">
        <v>266</v>
      </c>
      <c r="AU196" s="148" t="s">
        <v>89</v>
      </c>
      <c r="AY196" s="17" t="s">
        <v>264</v>
      </c>
      <c r="BE196" s="149">
        <f>IF(N196="základní",J196,0)</f>
        <v>0</v>
      </c>
      <c r="BF196" s="149">
        <f>IF(N196="snížená",J196,0)</f>
        <v>0</v>
      </c>
      <c r="BG196" s="149">
        <f>IF(N196="zákl. přenesená",J196,0)</f>
        <v>0</v>
      </c>
      <c r="BH196" s="149">
        <f>IF(N196="sníž. přenesená",J196,0)</f>
        <v>0</v>
      </c>
      <c r="BI196" s="149">
        <f>IF(N196="nulová",J196,0)</f>
        <v>0</v>
      </c>
      <c r="BJ196" s="17" t="s">
        <v>89</v>
      </c>
      <c r="BK196" s="149">
        <f>ROUND(I196*H196,2)</f>
        <v>0</v>
      </c>
      <c r="BL196" s="17" t="s">
        <v>271</v>
      </c>
      <c r="BM196" s="148" t="s">
        <v>342</v>
      </c>
    </row>
    <row r="197" spans="2:65" s="1" customFormat="1" ht="11.25">
      <c r="B197" s="32"/>
      <c r="D197" s="150" t="s">
        <v>273</v>
      </c>
      <c r="F197" s="151" t="s">
        <v>343</v>
      </c>
      <c r="I197" s="152"/>
      <c r="L197" s="32"/>
      <c r="M197" s="153"/>
      <c r="T197" s="56"/>
      <c r="AT197" s="17" t="s">
        <v>273</v>
      </c>
      <c r="AU197" s="17" t="s">
        <v>89</v>
      </c>
    </row>
    <row r="198" spans="2:65" s="14" customFormat="1" ht="11.25">
      <c r="B198" s="170"/>
      <c r="D198" s="154" t="s">
        <v>277</v>
      </c>
      <c r="E198" s="171" t="s">
        <v>1</v>
      </c>
      <c r="F198" s="172" t="s">
        <v>344</v>
      </c>
      <c r="H198" s="171" t="s">
        <v>1</v>
      </c>
      <c r="I198" s="173"/>
      <c r="L198" s="170"/>
      <c r="M198" s="174"/>
      <c r="T198" s="175"/>
      <c r="AT198" s="171" t="s">
        <v>277</v>
      </c>
      <c r="AU198" s="171" t="s">
        <v>89</v>
      </c>
      <c r="AV198" s="14" t="s">
        <v>83</v>
      </c>
      <c r="AW198" s="14" t="s">
        <v>32</v>
      </c>
      <c r="AX198" s="14" t="s">
        <v>76</v>
      </c>
      <c r="AY198" s="171" t="s">
        <v>264</v>
      </c>
    </row>
    <row r="199" spans="2:65" s="12" customFormat="1" ht="11.25">
      <c r="B199" s="156"/>
      <c r="D199" s="154" t="s">
        <v>277</v>
      </c>
      <c r="E199" s="157" t="s">
        <v>1</v>
      </c>
      <c r="F199" s="158" t="s">
        <v>345</v>
      </c>
      <c r="H199" s="159">
        <v>120.22</v>
      </c>
      <c r="I199" s="160"/>
      <c r="L199" s="156"/>
      <c r="M199" s="161"/>
      <c r="T199" s="162"/>
      <c r="AT199" s="157" t="s">
        <v>277</v>
      </c>
      <c r="AU199" s="157" t="s">
        <v>89</v>
      </c>
      <c r="AV199" s="12" t="s">
        <v>89</v>
      </c>
      <c r="AW199" s="12" t="s">
        <v>32</v>
      </c>
      <c r="AX199" s="12" t="s">
        <v>76</v>
      </c>
      <c r="AY199" s="157" t="s">
        <v>264</v>
      </c>
    </row>
    <row r="200" spans="2:65" s="12" customFormat="1" ht="11.25">
      <c r="B200" s="156"/>
      <c r="D200" s="154" t="s">
        <v>277</v>
      </c>
      <c r="E200" s="157" t="s">
        <v>1</v>
      </c>
      <c r="F200" s="158" t="s">
        <v>346</v>
      </c>
      <c r="H200" s="159">
        <v>288.89800000000002</v>
      </c>
      <c r="I200" s="160"/>
      <c r="L200" s="156"/>
      <c r="M200" s="161"/>
      <c r="T200" s="162"/>
      <c r="AT200" s="157" t="s">
        <v>277</v>
      </c>
      <c r="AU200" s="157" t="s">
        <v>89</v>
      </c>
      <c r="AV200" s="12" t="s">
        <v>89</v>
      </c>
      <c r="AW200" s="12" t="s">
        <v>32</v>
      </c>
      <c r="AX200" s="12" t="s">
        <v>76</v>
      </c>
      <c r="AY200" s="157" t="s">
        <v>264</v>
      </c>
    </row>
    <row r="201" spans="2:65" s="13" customFormat="1" ht="11.25">
      <c r="B201" s="163"/>
      <c r="D201" s="154" t="s">
        <v>277</v>
      </c>
      <c r="E201" s="164" t="s">
        <v>1</v>
      </c>
      <c r="F201" s="165" t="s">
        <v>279</v>
      </c>
      <c r="H201" s="166">
        <v>409.11799999999999</v>
      </c>
      <c r="I201" s="167"/>
      <c r="L201" s="163"/>
      <c r="M201" s="168"/>
      <c r="T201" s="169"/>
      <c r="AT201" s="164" t="s">
        <v>277</v>
      </c>
      <c r="AU201" s="164" t="s">
        <v>89</v>
      </c>
      <c r="AV201" s="13" t="s">
        <v>271</v>
      </c>
      <c r="AW201" s="13" t="s">
        <v>32</v>
      </c>
      <c r="AX201" s="13" t="s">
        <v>83</v>
      </c>
      <c r="AY201" s="164" t="s">
        <v>264</v>
      </c>
    </row>
    <row r="202" spans="2:65" s="11" customFormat="1" ht="22.9" customHeight="1">
      <c r="B202" s="124"/>
      <c r="D202" s="125" t="s">
        <v>75</v>
      </c>
      <c r="E202" s="134" t="s">
        <v>89</v>
      </c>
      <c r="F202" s="134" t="s">
        <v>347</v>
      </c>
      <c r="I202" s="127"/>
      <c r="J202" s="135">
        <f>BK202</f>
        <v>0</v>
      </c>
      <c r="L202" s="124"/>
      <c r="M202" s="129"/>
      <c r="P202" s="130">
        <f>SUM(P203:P243)</f>
        <v>0</v>
      </c>
      <c r="R202" s="130">
        <f>SUM(R203:R243)</f>
        <v>352.24971687999994</v>
      </c>
      <c r="T202" s="131">
        <f>SUM(T203:T243)</f>
        <v>0</v>
      </c>
      <c r="AR202" s="125" t="s">
        <v>83</v>
      </c>
      <c r="AT202" s="132" t="s">
        <v>75</v>
      </c>
      <c r="AU202" s="132" t="s">
        <v>83</v>
      </c>
      <c r="AY202" s="125" t="s">
        <v>264</v>
      </c>
      <c r="BK202" s="133">
        <f>SUM(BK203:BK243)</f>
        <v>0</v>
      </c>
    </row>
    <row r="203" spans="2:65" s="1" customFormat="1" ht="16.5" customHeight="1">
      <c r="B203" s="136"/>
      <c r="C203" s="137" t="s">
        <v>348</v>
      </c>
      <c r="D203" s="137" t="s">
        <v>266</v>
      </c>
      <c r="E203" s="138" t="s">
        <v>349</v>
      </c>
      <c r="F203" s="139" t="s">
        <v>350</v>
      </c>
      <c r="G203" s="140" t="s">
        <v>282</v>
      </c>
      <c r="H203" s="141">
        <v>36.066000000000003</v>
      </c>
      <c r="I203" s="142"/>
      <c r="J203" s="143">
        <f>ROUND(I203*H203,2)</f>
        <v>0</v>
      </c>
      <c r="K203" s="139" t="s">
        <v>270</v>
      </c>
      <c r="L203" s="32"/>
      <c r="M203" s="144" t="s">
        <v>1</v>
      </c>
      <c r="N203" s="145" t="s">
        <v>42</v>
      </c>
      <c r="P203" s="146">
        <f>O203*H203</f>
        <v>0</v>
      </c>
      <c r="Q203" s="146">
        <v>2.16</v>
      </c>
      <c r="R203" s="146">
        <f>Q203*H203</f>
        <v>77.902560000000008</v>
      </c>
      <c r="S203" s="146">
        <v>0</v>
      </c>
      <c r="T203" s="147">
        <f>S203*H203</f>
        <v>0</v>
      </c>
      <c r="AR203" s="148" t="s">
        <v>271</v>
      </c>
      <c r="AT203" s="148" t="s">
        <v>266</v>
      </c>
      <c r="AU203" s="148" t="s">
        <v>89</v>
      </c>
      <c r="AY203" s="17" t="s">
        <v>264</v>
      </c>
      <c r="BE203" s="149">
        <f>IF(N203="základní",J203,0)</f>
        <v>0</v>
      </c>
      <c r="BF203" s="149">
        <f>IF(N203="snížená",J203,0)</f>
        <v>0</v>
      </c>
      <c r="BG203" s="149">
        <f>IF(N203="zákl. přenesená",J203,0)</f>
        <v>0</v>
      </c>
      <c r="BH203" s="149">
        <f>IF(N203="sníž. přenesená",J203,0)</f>
        <v>0</v>
      </c>
      <c r="BI203" s="149">
        <f>IF(N203="nulová",J203,0)</f>
        <v>0</v>
      </c>
      <c r="BJ203" s="17" t="s">
        <v>89</v>
      </c>
      <c r="BK203" s="149">
        <f>ROUND(I203*H203,2)</f>
        <v>0</v>
      </c>
      <c r="BL203" s="17" t="s">
        <v>271</v>
      </c>
      <c r="BM203" s="148" t="s">
        <v>351</v>
      </c>
    </row>
    <row r="204" spans="2:65" s="1" customFormat="1" ht="11.25">
      <c r="B204" s="32"/>
      <c r="D204" s="150" t="s">
        <v>273</v>
      </c>
      <c r="F204" s="151" t="s">
        <v>352</v>
      </c>
      <c r="I204" s="152"/>
      <c r="L204" s="32"/>
      <c r="M204" s="153"/>
      <c r="T204" s="56"/>
      <c r="AT204" s="17" t="s">
        <v>273</v>
      </c>
      <c r="AU204" s="17" t="s">
        <v>89</v>
      </c>
    </row>
    <row r="205" spans="2:65" s="14" customFormat="1" ht="11.25">
      <c r="B205" s="170"/>
      <c r="D205" s="154" t="s">
        <v>277</v>
      </c>
      <c r="E205" s="171" t="s">
        <v>1</v>
      </c>
      <c r="F205" s="172" t="s">
        <v>344</v>
      </c>
      <c r="H205" s="171" t="s">
        <v>1</v>
      </c>
      <c r="I205" s="173"/>
      <c r="L205" s="170"/>
      <c r="M205" s="174"/>
      <c r="T205" s="175"/>
      <c r="AT205" s="171" t="s">
        <v>277</v>
      </c>
      <c r="AU205" s="171" t="s">
        <v>89</v>
      </c>
      <c r="AV205" s="14" t="s">
        <v>83</v>
      </c>
      <c r="AW205" s="14" t="s">
        <v>32</v>
      </c>
      <c r="AX205" s="14" t="s">
        <v>76</v>
      </c>
      <c r="AY205" s="171" t="s">
        <v>264</v>
      </c>
    </row>
    <row r="206" spans="2:65" s="12" customFormat="1" ht="11.25">
      <c r="B206" s="156"/>
      <c r="D206" s="154" t="s">
        <v>277</v>
      </c>
      <c r="E206" s="157" t="s">
        <v>1</v>
      </c>
      <c r="F206" s="158" t="s">
        <v>353</v>
      </c>
      <c r="H206" s="159">
        <v>36.066000000000003</v>
      </c>
      <c r="I206" s="160"/>
      <c r="L206" s="156"/>
      <c r="M206" s="161"/>
      <c r="T206" s="162"/>
      <c r="AT206" s="157" t="s">
        <v>277</v>
      </c>
      <c r="AU206" s="157" t="s">
        <v>89</v>
      </c>
      <c r="AV206" s="12" t="s">
        <v>89</v>
      </c>
      <c r="AW206" s="12" t="s">
        <v>32</v>
      </c>
      <c r="AX206" s="12" t="s">
        <v>76</v>
      </c>
      <c r="AY206" s="157" t="s">
        <v>264</v>
      </c>
    </row>
    <row r="207" spans="2:65" s="13" customFormat="1" ht="11.25">
      <c r="B207" s="163"/>
      <c r="D207" s="154" t="s">
        <v>277</v>
      </c>
      <c r="E207" s="164" t="s">
        <v>1</v>
      </c>
      <c r="F207" s="165" t="s">
        <v>279</v>
      </c>
      <c r="H207" s="166">
        <v>36.066000000000003</v>
      </c>
      <c r="I207" s="167"/>
      <c r="L207" s="163"/>
      <c r="M207" s="168"/>
      <c r="T207" s="169"/>
      <c r="AT207" s="164" t="s">
        <v>277</v>
      </c>
      <c r="AU207" s="164" t="s">
        <v>89</v>
      </c>
      <c r="AV207" s="13" t="s">
        <v>271</v>
      </c>
      <c r="AW207" s="13" t="s">
        <v>32</v>
      </c>
      <c r="AX207" s="13" t="s">
        <v>83</v>
      </c>
      <c r="AY207" s="164" t="s">
        <v>264</v>
      </c>
    </row>
    <row r="208" spans="2:65" s="1" customFormat="1" ht="16.5" customHeight="1">
      <c r="B208" s="136"/>
      <c r="C208" s="137" t="s">
        <v>354</v>
      </c>
      <c r="D208" s="137" t="s">
        <v>266</v>
      </c>
      <c r="E208" s="138" t="s">
        <v>355</v>
      </c>
      <c r="F208" s="139" t="s">
        <v>356</v>
      </c>
      <c r="G208" s="140" t="s">
        <v>282</v>
      </c>
      <c r="H208" s="141">
        <v>43.335000000000001</v>
      </c>
      <c r="I208" s="142"/>
      <c r="J208" s="143">
        <f>ROUND(I208*H208,2)</f>
        <v>0</v>
      </c>
      <c r="K208" s="139" t="s">
        <v>270</v>
      </c>
      <c r="L208" s="32"/>
      <c r="M208" s="144" t="s">
        <v>1</v>
      </c>
      <c r="N208" s="145" t="s">
        <v>42</v>
      </c>
      <c r="P208" s="146">
        <f>O208*H208</f>
        <v>0</v>
      </c>
      <c r="Q208" s="146">
        <v>2.5018699999999998</v>
      </c>
      <c r="R208" s="146">
        <f>Q208*H208</f>
        <v>108.41853644999999</v>
      </c>
      <c r="S208" s="146">
        <v>0</v>
      </c>
      <c r="T208" s="147">
        <f>S208*H208</f>
        <v>0</v>
      </c>
      <c r="AR208" s="148" t="s">
        <v>271</v>
      </c>
      <c r="AT208" s="148" t="s">
        <v>266</v>
      </c>
      <c r="AU208" s="148" t="s">
        <v>89</v>
      </c>
      <c r="AY208" s="17" t="s">
        <v>264</v>
      </c>
      <c r="BE208" s="149">
        <f>IF(N208="základní",J208,0)</f>
        <v>0</v>
      </c>
      <c r="BF208" s="149">
        <f>IF(N208="snížená",J208,0)</f>
        <v>0</v>
      </c>
      <c r="BG208" s="149">
        <f>IF(N208="zákl. přenesená",J208,0)</f>
        <v>0</v>
      </c>
      <c r="BH208" s="149">
        <f>IF(N208="sníž. přenesená",J208,0)</f>
        <v>0</v>
      </c>
      <c r="BI208" s="149">
        <f>IF(N208="nulová",J208,0)</f>
        <v>0</v>
      </c>
      <c r="BJ208" s="17" t="s">
        <v>89</v>
      </c>
      <c r="BK208" s="149">
        <f>ROUND(I208*H208,2)</f>
        <v>0</v>
      </c>
      <c r="BL208" s="17" t="s">
        <v>271</v>
      </c>
      <c r="BM208" s="148" t="s">
        <v>357</v>
      </c>
    </row>
    <row r="209" spans="2:65" s="1" customFormat="1" ht="11.25">
      <c r="B209" s="32"/>
      <c r="D209" s="150" t="s">
        <v>273</v>
      </c>
      <c r="F209" s="151" t="s">
        <v>358</v>
      </c>
      <c r="I209" s="152"/>
      <c r="L209" s="32"/>
      <c r="M209" s="153"/>
      <c r="T209" s="56"/>
      <c r="AT209" s="17" t="s">
        <v>273</v>
      </c>
      <c r="AU209" s="17" t="s">
        <v>89</v>
      </c>
    </row>
    <row r="210" spans="2:65" s="1" customFormat="1" ht="19.5">
      <c r="B210" s="32"/>
      <c r="D210" s="154" t="s">
        <v>275</v>
      </c>
      <c r="F210" s="155" t="s">
        <v>359</v>
      </c>
      <c r="I210" s="152"/>
      <c r="L210" s="32"/>
      <c r="M210" s="153"/>
      <c r="T210" s="56"/>
      <c r="AT210" s="17" t="s">
        <v>275</v>
      </c>
      <c r="AU210" s="17" t="s">
        <v>89</v>
      </c>
    </row>
    <row r="211" spans="2:65" s="12" customFormat="1" ht="11.25">
      <c r="B211" s="156"/>
      <c r="D211" s="154" t="s">
        <v>277</v>
      </c>
      <c r="E211" s="157" t="s">
        <v>1</v>
      </c>
      <c r="F211" s="158" t="s">
        <v>360</v>
      </c>
      <c r="H211" s="159">
        <v>43.335000000000001</v>
      </c>
      <c r="I211" s="160"/>
      <c r="L211" s="156"/>
      <c r="M211" s="161"/>
      <c r="T211" s="162"/>
      <c r="AT211" s="157" t="s">
        <v>277</v>
      </c>
      <c r="AU211" s="157" t="s">
        <v>89</v>
      </c>
      <c r="AV211" s="12" t="s">
        <v>89</v>
      </c>
      <c r="AW211" s="12" t="s">
        <v>32</v>
      </c>
      <c r="AX211" s="12" t="s">
        <v>76</v>
      </c>
      <c r="AY211" s="157" t="s">
        <v>264</v>
      </c>
    </row>
    <row r="212" spans="2:65" s="13" customFormat="1" ht="11.25">
      <c r="B212" s="163"/>
      <c r="D212" s="154" t="s">
        <v>277</v>
      </c>
      <c r="E212" s="164" t="s">
        <v>1</v>
      </c>
      <c r="F212" s="165" t="s">
        <v>279</v>
      </c>
      <c r="H212" s="166">
        <v>43.335000000000001</v>
      </c>
      <c r="I212" s="167"/>
      <c r="L212" s="163"/>
      <c r="M212" s="168"/>
      <c r="T212" s="169"/>
      <c r="AT212" s="164" t="s">
        <v>277</v>
      </c>
      <c r="AU212" s="164" t="s">
        <v>89</v>
      </c>
      <c r="AV212" s="13" t="s">
        <v>271</v>
      </c>
      <c r="AW212" s="13" t="s">
        <v>32</v>
      </c>
      <c r="AX212" s="13" t="s">
        <v>83</v>
      </c>
      <c r="AY212" s="164" t="s">
        <v>264</v>
      </c>
    </row>
    <row r="213" spans="2:65" s="1" customFormat="1" ht="16.5" customHeight="1">
      <c r="B213" s="136"/>
      <c r="C213" s="137" t="s">
        <v>361</v>
      </c>
      <c r="D213" s="137" t="s">
        <v>266</v>
      </c>
      <c r="E213" s="138" t="s">
        <v>362</v>
      </c>
      <c r="F213" s="139" t="s">
        <v>363</v>
      </c>
      <c r="G213" s="140" t="s">
        <v>341</v>
      </c>
      <c r="H213" s="141">
        <v>12</v>
      </c>
      <c r="I213" s="142"/>
      <c r="J213" s="143">
        <f>ROUND(I213*H213,2)</f>
        <v>0</v>
      </c>
      <c r="K213" s="139" t="s">
        <v>270</v>
      </c>
      <c r="L213" s="32"/>
      <c r="M213" s="144" t="s">
        <v>1</v>
      </c>
      <c r="N213" s="145" t="s">
        <v>42</v>
      </c>
      <c r="P213" s="146">
        <f>O213*H213</f>
        <v>0</v>
      </c>
      <c r="Q213" s="146">
        <v>2.9399999999999999E-3</v>
      </c>
      <c r="R213" s="146">
        <f>Q213*H213</f>
        <v>3.5279999999999999E-2</v>
      </c>
      <c r="S213" s="146">
        <v>0</v>
      </c>
      <c r="T213" s="147">
        <f>S213*H213</f>
        <v>0</v>
      </c>
      <c r="AR213" s="148" t="s">
        <v>271</v>
      </c>
      <c r="AT213" s="148" t="s">
        <v>266</v>
      </c>
      <c r="AU213" s="148" t="s">
        <v>89</v>
      </c>
      <c r="AY213" s="17" t="s">
        <v>264</v>
      </c>
      <c r="BE213" s="149">
        <f>IF(N213="základní",J213,0)</f>
        <v>0</v>
      </c>
      <c r="BF213" s="149">
        <f>IF(N213="snížená",J213,0)</f>
        <v>0</v>
      </c>
      <c r="BG213" s="149">
        <f>IF(N213="zákl. přenesená",J213,0)</f>
        <v>0</v>
      </c>
      <c r="BH213" s="149">
        <f>IF(N213="sníž. přenesená",J213,0)</f>
        <v>0</v>
      </c>
      <c r="BI213" s="149">
        <f>IF(N213="nulová",J213,0)</f>
        <v>0</v>
      </c>
      <c r="BJ213" s="17" t="s">
        <v>89</v>
      </c>
      <c r="BK213" s="149">
        <f>ROUND(I213*H213,2)</f>
        <v>0</v>
      </c>
      <c r="BL213" s="17" t="s">
        <v>271</v>
      </c>
      <c r="BM213" s="148" t="s">
        <v>364</v>
      </c>
    </row>
    <row r="214" spans="2:65" s="1" customFormat="1" ht="11.25">
      <c r="B214" s="32"/>
      <c r="D214" s="150" t="s">
        <v>273</v>
      </c>
      <c r="F214" s="151" t="s">
        <v>365</v>
      </c>
      <c r="I214" s="152"/>
      <c r="L214" s="32"/>
      <c r="M214" s="153"/>
      <c r="T214" s="56"/>
      <c r="AT214" s="17" t="s">
        <v>273</v>
      </c>
      <c r="AU214" s="17" t="s">
        <v>89</v>
      </c>
    </row>
    <row r="215" spans="2:65" s="1" customFormat="1" ht="16.5" customHeight="1">
      <c r="B215" s="136"/>
      <c r="C215" s="137" t="s">
        <v>366</v>
      </c>
      <c r="D215" s="137" t="s">
        <v>266</v>
      </c>
      <c r="E215" s="138" t="s">
        <v>367</v>
      </c>
      <c r="F215" s="139" t="s">
        <v>368</v>
      </c>
      <c r="G215" s="140" t="s">
        <v>341</v>
      </c>
      <c r="H215" s="141">
        <v>12</v>
      </c>
      <c r="I215" s="142"/>
      <c r="J215" s="143">
        <f>ROUND(I215*H215,2)</f>
        <v>0</v>
      </c>
      <c r="K215" s="139" t="s">
        <v>270</v>
      </c>
      <c r="L215" s="32"/>
      <c r="M215" s="144" t="s">
        <v>1</v>
      </c>
      <c r="N215" s="145" t="s">
        <v>42</v>
      </c>
      <c r="P215" s="146">
        <f>O215*H215</f>
        <v>0</v>
      </c>
      <c r="Q215" s="146">
        <v>0</v>
      </c>
      <c r="R215" s="146">
        <f>Q215*H215</f>
        <v>0</v>
      </c>
      <c r="S215" s="146">
        <v>0</v>
      </c>
      <c r="T215" s="147">
        <f>S215*H215</f>
        <v>0</v>
      </c>
      <c r="AR215" s="148" t="s">
        <v>271</v>
      </c>
      <c r="AT215" s="148" t="s">
        <v>266</v>
      </c>
      <c r="AU215" s="148" t="s">
        <v>89</v>
      </c>
      <c r="AY215" s="17" t="s">
        <v>264</v>
      </c>
      <c r="BE215" s="149">
        <f>IF(N215="základní",J215,0)</f>
        <v>0</v>
      </c>
      <c r="BF215" s="149">
        <f>IF(N215="snížená",J215,0)</f>
        <v>0</v>
      </c>
      <c r="BG215" s="149">
        <f>IF(N215="zákl. přenesená",J215,0)</f>
        <v>0</v>
      </c>
      <c r="BH215" s="149">
        <f>IF(N215="sníž. přenesená",J215,0)</f>
        <v>0</v>
      </c>
      <c r="BI215" s="149">
        <f>IF(N215="nulová",J215,0)</f>
        <v>0</v>
      </c>
      <c r="BJ215" s="17" t="s">
        <v>89</v>
      </c>
      <c r="BK215" s="149">
        <f>ROUND(I215*H215,2)</f>
        <v>0</v>
      </c>
      <c r="BL215" s="17" t="s">
        <v>271</v>
      </c>
      <c r="BM215" s="148" t="s">
        <v>369</v>
      </c>
    </row>
    <row r="216" spans="2:65" s="1" customFormat="1" ht="11.25">
      <c r="B216" s="32"/>
      <c r="D216" s="150" t="s">
        <v>273</v>
      </c>
      <c r="F216" s="151" t="s">
        <v>370</v>
      </c>
      <c r="I216" s="152"/>
      <c r="L216" s="32"/>
      <c r="M216" s="153"/>
      <c r="T216" s="56"/>
      <c r="AT216" s="17" t="s">
        <v>273</v>
      </c>
      <c r="AU216" s="17" t="s">
        <v>89</v>
      </c>
    </row>
    <row r="217" spans="2:65" s="1" customFormat="1" ht="16.5" customHeight="1">
      <c r="B217" s="136"/>
      <c r="C217" s="137" t="s">
        <v>371</v>
      </c>
      <c r="D217" s="137" t="s">
        <v>266</v>
      </c>
      <c r="E217" s="138" t="s">
        <v>372</v>
      </c>
      <c r="F217" s="139" t="s">
        <v>373</v>
      </c>
      <c r="G217" s="140" t="s">
        <v>319</v>
      </c>
      <c r="H217" s="141">
        <v>6.5</v>
      </c>
      <c r="I217" s="142"/>
      <c r="J217" s="143">
        <f>ROUND(I217*H217,2)</f>
        <v>0</v>
      </c>
      <c r="K217" s="139" t="s">
        <v>270</v>
      </c>
      <c r="L217" s="32"/>
      <c r="M217" s="144" t="s">
        <v>1</v>
      </c>
      <c r="N217" s="145" t="s">
        <v>42</v>
      </c>
      <c r="P217" s="146">
        <f>O217*H217</f>
        <v>0</v>
      </c>
      <c r="Q217" s="146">
        <v>1.0606199999999999</v>
      </c>
      <c r="R217" s="146">
        <f>Q217*H217</f>
        <v>6.894029999999999</v>
      </c>
      <c r="S217" s="146">
        <v>0</v>
      </c>
      <c r="T217" s="147">
        <f>S217*H217</f>
        <v>0</v>
      </c>
      <c r="AR217" s="148" t="s">
        <v>271</v>
      </c>
      <c r="AT217" s="148" t="s">
        <v>266</v>
      </c>
      <c r="AU217" s="148" t="s">
        <v>89</v>
      </c>
      <c r="AY217" s="17" t="s">
        <v>264</v>
      </c>
      <c r="BE217" s="149">
        <f>IF(N217="základní",J217,0)</f>
        <v>0</v>
      </c>
      <c r="BF217" s="149">
        <f>IF(N217="snížená",J217,0)</f>
        <v>0</v>
      </c>
      <c r="BG217" s="149">
        <f>IF(N217="zákl. přenesená",J217,0)</f>
        <v>0</v>
      </c>
      <c r="BH217" s="149">
        <f>IF(N217="sníž. přenesená",J217,0)</f>
        <v>0</v>
      </c>
      <c r="BI217" s="149">
        <f>IF(N217="nulová",J217,0)</f>
        <v>0</v>
      </c>
      <c r="BJ217" s="17" t="s">
        <v>89</v>
      </c>
      <c r="BK217" s="149">
        <f>ROUND(I217*H217,2)</f>
        <v>0</v>
      </c>
      <c r="BL217" s="17" t="s">
        <v>271</v>
      </c>
      <c r="BM217" s="148" t="s">
        <v>374</v>
      </c>
    </row>
    <row r="218" spans="2:65" s="1" customFormat="1" ht="11.25">
      <c r="B218" s="32"/>
      <c r="D218" s="150" t="s">
        <v>273</v>
      </c>
      <c r="F218" s="151" t="s">
        <v>375</v>
      </c>
      <c r="I218" s="152"/>
      <c r="L218" s="32"/>
      <c r="M218" s="153"/>
      <c r="T218" s="56"/>
      <c r="AT218" s="17" t="s">
        <v>273</v>
      </c>
      <c r="AU218" s="17" t="s">
        <v>89</v>
      </c>
    </row>
    <row r="219" spans="2:65" s="12" customFormat="1" ht="11.25">
      <c r="B219" s="156"/>
      <c r="D219" s="154" t="s">
        <v>277</v>
      </c>
      <c r="E219" s="157" t="s">
        <v>1</v>
      </c>
      <c r="F219" s="158" t="s">
        <v>376</v>
      </c>
      <c r="H219" s="159">
        <v>6.5</v>
      </c>
      <c r="I219" s="160"/>
      <c r="L219" s="156"/>
      <c r="M219" s="161"/>
      <c r="T219" s="162"/>
      <c r="AT219" s="157" t="s">
        <v>277</v>
      </c>
      <c r="AU219" s="157" t="s">
        <v>89</v>
      </c>
      <c r="AV219" s="12" t="s">
        <v>89</v>
      </c>
      <c r="AW219" s="12" t="s">
        <v>32</v>
      </c>
      <c r="AX219" s="12" t="s">
        <v>76</v>
      </c>
      <c r="AY219" s="157" t="s">
        <v>264</v>
      </c>
    </row>
    <row r="220" spans="2:65" s="13" customFormat="1" ht="11.25">
      <c r="B220" s="163"/>
      <c r="D220" s="154" t="s">
        <v>277</v>
      </c>
      <c r="E220" s="164" t="s">
        <v>1</v>
      </c>
      <c r="F220" s="165" t="s">
        <v>279</v>
      </c>
      <c r="H220" s="166">
        <v>6.5</v>
      </c>
      <c r="I220" s="167"/>
      <c r="L220" s="163"/>
      <c r="M220" s="168"/>
      <c r="T220" s="169"/>
      <c r="AT220" s="164" t="s">
        <v>277</v>
      </c>
      <c r="AU220" s="164" t="s">
        <v>89</v>
      </c>
      <c r="AV220" s="13" t="s">
        <v>271</v>
      </c>
      <c r="AW220" s="13" t="s">
        <v>32</v>
      </c>
      <c r="AX220" s="13" t="s">
        <v>83</v>
      </c>
      <c r="AY220" s="164" t="s">
        <v>264</v>
      </c>
    </row>
    <row r="221" spans="2:65" s="1" customFormat="1" ht="16.5" customHeight="1">
      <c r="B221" s="136"/>
      <c r="C221" s="137" t="s">
        <v>377</v>
      </c>
      <c r="D221" s="137" t="s">
        <v>266</v>
      </c>
      <c r="E221" s="138" t="s">
        <v>378</v>
      </c>
      <c r="F221" s="139" t="s">
        <v>379</v>
      </c>
      <c r="G221" s="140" t="s">
        <v>282</v>
      </c>
      <c r="H221" s="141">
        <v>61.613999999999997</v>
      </c>
      <c r="I221" s="142"/>
      <c r="J221" s="143">
        <f>ROUND(I221*H221,2)</f>
        <v>0</v>
      </c>
      <c r="K221" s="139" t="s">
        <v>270</v>
      </c>
      <c r="L221" s="32"/>
      <c r="M221" s="144" t="s">
        <v>1</v>
      </c>
      <c r="N221" s="145" t="s">
        <v>42</v>
      </c>
      <c r="P221" s="146">
        <f>O221*H221</f>
        <v>0</v>
      </c>
      <c r="Q221" s="146">
        <v>2.5018699999999998</v>
      </c>
      <c r="R221" s="146">
        <f>Q221*H221</f>
        <v>154.15021817999997</v>
      </c>
      <c r="S221" s="146">
        <v>0</v>
      </c>
      <c r="T221" s="147">
        <f>S221*H221</f>
        <v>0</v>
      </c>
      <c r="AR221" s="148" t="s">
        <v>271</v>
      </c>
      <c r="AT221" s="148" t="s">
        <v>266</v>
      </c>
      <c r="AU221" s="148" t="s">
        <v>89</v>
      </c>
      <c r="AY221" s="17" t="s">
        <v>264</v>
      </c>
      <c r="BE221" s="149">
        <f>IF(N221="základní",J221,0)</f>
        <v>0</v>
      </c>
      <c r="BF221" s="149">
        <f>IF(N221="snížená",J221,0)</f>
        <v>0</v>
      </c>
      <c r="BG221" s="149">
        <f>IF(N221="zákl. přenesená",J221,0)</f>
        <v>0</v>
      </c>
      <c r="BH221" s="149">
        <f>IF(N221="sníž. přenesená",J221,0)</f>
        <v>0</v>
      </c>
      <c r="BI221" s="149">
        <f>IF(N221="nulová",J221,0)</f>
        <v>0</v>
      </c>
      <c r="BJ221" s="17" t="s">
        <v>89</v>
      </c>
      <c r="BK221" s="149">
        <f>ROUND(I221*H221,2)</f>
        <v>0</v>
      </c>
      <c r="BL221" s="17" t="s">
        <v>271</v>
      </c>
      <c r="BM221" s="148" t="s">
        <v>380</v>
      </c>
    </row>
    <row r="222" spans="2:65" s="1" customFormat="1" ht="11.25">
      <c r="B222" s="32"/>
      <c r="D222" s="150" t="s">
        <v>273</v>
      </c>
      <c r="F222" s="151" t="s">
        <v>381</v>
      </c>
      <c r="I222" s="152"/>
      <c r="L222" s="32"/>
      <c r="M222" s="153"/>
      <c r="T222" s="56"/>
      <c r="AT222" s="17" t="s">
        <v>273</v>
      </c>
      <c r="AU222" s="17" t="s">
        <v>89</v>
      </c>
    </row>
    <row r="223" spans="2:65" s="1" customFormat="1" ht="19.5">
      <c r="B223" s="32"/>
      <c r="D223" s="154" t="s">
        <v>275</v>
      </c>
      <c r="F223" s="155" t="s">
        <v>359</v>
      </c>
      <c r="I223" s="152"/>
      <c r="L223" s="32"/>
      <c r="M223" s="153"/>
      <c r="T223" s="56"/>
      <c r="AT223" s="17" t="s">
        <v>275</v>
      </c>
      <c r="AU223" s="17" t="s">
        <v>89</v>
      </c>
    </row>
    <row r="224" spans="2:65" s="14" customFormat="1" ht="11.25">
      <c r="B224" s="170"/>
      <c r="D224" s="154" t="s">
        <v>277</v>
      </c>
      <c r="E224" s="171" t="s">
        <v>1</v>
      </c>
      <c r="F224" s="172" t="s">
        <v>382</v>
      </c>
      <c r="H224" s="171" t="s">
        <v>1</v>
      </c>
      <c r="I224" s="173"/>
      <c r="L224" s="170"/>
      <c r="M224" s="174"/>
      <c r="T224" s="175"/>
      <c r="AT224" s="171" t="s">
        <v>277</v>
      </c>
      <c r="AU224" s="171" t="s">
        <v>89</v>
      </c>
      <c r="AV224" s="14" t="s">
        <v>83</v>
      </c>
      <c r="AW224" s="14" t="s">
        <v>32</v>
      </c>
      <c r="AX224" s="14" t="s">
        <v>76</v>
      </c>
      <c r="AY224" s="171" t="s">
        <v>264</v>
      </c>
    </row>
    <row r="225" spans="2:65" s="12" customFormat="1" ht="11.25">
      <c r="B225" s="156"/>
      <c r="D225" s="154" t="s">
        <v>277</v>
      </c>
      <c r="E225" s="157" t="s">
        <v>1</v>
      </c>
      <c r="F225" s="158" t="s">
        <v>383</v>
      </c>
      <c r="H225" s="159">
        <v>21.271000000000001</v>
      </c>
      <c r="I225" s="160"/>
      <c r="L225" s="156"/>
      <c r="M225" s="161"/>
      <c r="T225" s="162"/>
      <c r="AT225" s="157" t="s">
        <v>277</v>
      </c>
      <c r="AU225" s="157" t="s">
        <v>89</v>
      </c>
      <c r="AV225" s="12" t="s">
        <v>89</v>
      </c>
      <c r="AW225" s="12" t="s">
        <v>32</v>
      </c>
      <c r="AX225" s="12" t="s">
        <v>76</v>
      </c>
      <c r="AY225" s="157" t="s">
        <v>264</v>
      </c>
    </row>
    <row r="226" spans="2:65" s="12" customFormat="1" ht="11.25">
      <c r="B226" s="156"/>
      <c r="D226" s="154" t="s">
        <v>277</v>
      </c>
      <c r="E226" s="157" t="s">
        <v>1</v>
      </c>
      <c r="F226" s="158" t="s">
        <v>384</v>
      </c>
      <c r="H226" s="159">
        <v>9.6460000000000008</v>
      </c>
      <c r="I226" s="160"/>
      <c r="L226" s="156"/>
      <c r="M226" s="161"/>
      <c r="T226" s="162"/>
      <c r="AT226" s="157" t="s">
        <v>277</v>
      </c>
      <c r="AU226" s="157" t="s">
        <v>89</v>
      </c>
      <c r="AV226" s="12" t="s">
        <v>89</v>
      </c>
      <c r="AW226" s="12" t="s">
        <v>32</v>
      </c>
      <c r="AX226" s="12" t="s">
        <v>76</v>
      </c>
      <c r="AY226" s="157" t="s">
        <v>264</v>
      </c>
    </row>
    <row r="227" spans="2:65" s="12" customFormat="1" ht="11.25">
      <c r="B227" s="156"/>
      <c r="D227" s="154" t="s">
        <v>277</v>
      </c>
      <c r="E227" s="157" t="s">
        <v>1</v>
      </c>
      <c r="F227" s="158" t="s">
        <v>385</v>
      </c>
      <c r="H227" s="159">
        <v>21.873000000000001</v>
      </c>
      <c r="I227" s="160"/>
      <c r="L227" s="156"/>
      <c r="M227" s="161"/>
      <c r="T227" s="162"/>
      <c r="AT227" s="157" t="s">
        <v>277</v>
      </c>
      <c r="AU227" s="157" t="s">
        <v>89</v>
      </c>
      <c r="AV227" s="12" t="s">
        <v>89</v>
      </c>
      <c r="AW227" s="12" t="s">
        <v>32</v>
      </c>
      <c r="AX227" s="12" t="s">
        <v>76</v>
      </c>
      <c r="AY227" s="157" t="s">
        <v>264</v>
      </c>
    </row>
    <row r="228" spans="2:65" s="12" customFormat="1" ht="11.25">
      <c r="B228" s="156"/>
      <c r="D228" s="154" t="s">
        <v>277</v>
      </c>
      <c r="E228" s="157" t="s">
        <v>1</v>
      </c>
      <c r="F228" s="158" t="s">
        <v>386</v>
      </c>
      <c r="H228" s="159">
        <v>8.8239999999999998</v>
      </c>
      <c r="I228" s="160"/>
      <c r="L228" s="156"/>
      <c r="M228" s="161"/>
      <c r="T228" s="162"/>
      <c r="AT228" s="157" t="s">
        <v>277</v>
      </c>
      <c r="AU228" s="157" t="s">
        <v>89</v>
      </c>
      <c r="AV228" s="12" t="s">
        <v>89</v>
      </c>
      <c r="AW228" s="12" t="s">
        <v>32</v>
      </c>
      <c r="AX228" s="12" t="s">
        <v>76</v>
      </c>
      <c r="AY228" s="157" t="s">
        <v>264</v>
      </c>
    </row>
    <row r="229" spans="2:65" s="13" customFormat="1" ht="11.25">
      <c r="B229" s="163"/>
      <c r="D229" s="154" t="s">
        <v>277</v>
      </c>
      <c r="E229" s="164" t="s">
        <v>1</v>
      </c>
      <c r="F229" s="165" t="s">
        <v>279</v>
      </c>
      <c r="H229" s="166">
        <v>61.613999999999997</v>
      </c>
      <c r="I229" s="167"/>
      <c r="L229" s="163"/>
      <c r="M229" s="168"/>
      <c r="T229" s="169"/>
      <c r="AT229" s="164" t="s">
        <v>277</v>
      </c>
      <c r="AU229" s="164" t="s">
        <v>89</v>
      </c>
      <c r="AV229" s="13" t="s">
        <v>271</v>
      </c>
      <c r="AW229" s="13" t="s">
        <v>32</v>
      </c>
      <c r="AX229" s="13" t="s">
        <v>83</v>
      </c>
      <c r="AY229" s="164" t="s">
        <v>264</v>
      </c>
    </row>
    <row r="230" spans="2:65" s="1" customFormat="1" ht="16.5" customHeight="1">
      <c r="B230" s="136"/>
      <c r="C230" s="137" t="s">
        <v>387</v>
      </c>
      <c r="D230" s="137" t="s">
        <v>266</v>
      </c>
      <c r="E230" s="138" t="s">
        <v>388</v>
      </c>
      <c r="F230" s="139" t="s">
        <v>389</v>
      </c>
      <c r="G230" s="140" t="s">
        <v>341</v>
      </c>
      <c r="H230" s="141">
        <v>223.535</v>
      </c>
      <c r="I230" s="142"/>
      <c r="J230" s="143">
        <f>ROUND(I230*H230,2)</f>
        <v>0</v>
      </c>
      <c r="K230" s="139" t="s">
        <v>270</v>
      </c>
      <c r="L230" s="32"/>
      <c r="M230" s="144" t="s">
        <v>1</v>
      </c>
      <c r="N230" s="145" t="s">
        <v>42</v>
      </c>
      <c r="P230" s="146">
        <f>O230*H230</f>
        <v>0</v>
      </c>
      <c r="Q230" s="146">
        <v>2.6900000000000001E-3</v>
      </c>
      <c r="R230" s="146">
        <f>Q230*H230</f>
        <v>0.60130915000000007</v>
      </c>
      <c r="S230" s="146">
        <v>0</v>
      </c>
      <c r="T230" s="147">
        <f>S230*H230</f>
        <v>0</v>
      </c>
      <c r="AR230" s="148" t="s">
        <v>271</v>
      </c>
      <c r="AT230" s="148" t="s">
        <v>266</v>
      </c>
      <c r="AU230" s="148" t="s">
        <v>89</v>
      </c>
      <c r="AY230" s="17" t="s">
        <v>264</v>
      </c>
      <c r="BE230" s="149">
        <f>IF(N230="základní",J230,0)</f>
        <v>0</v>
      </c>
      <c r="BF230" s="149">
        <f>IF(N230="snížená",J230,0)</f>
        <v>0</v>
      </c>
      <c r="BG230" s="149">
        <f>IF(N230="zákl. přenesená",J230,0)</f>
        <v>0</v>
      </c>
      <c r="BH230" s="149">
        <f>IF(N230="sníž. přenesená",J230,0)</f>
        <v>0</v>
      </c>
      <c r="BI230" s="149">
        <f>IF(N230="nulová",J230,0)</f>
        <v>0</v>
      </c>
      <c r="BJ230" s="17" t="s">
        <v>89</v>
      </c>
      <c r="BK230" s="149">
        <f>ROUND(I230*H230,2)</f>
        <v>0</v>
      </c>
      <c r="BL230" s="17" t="s">
        <v>271</v>
      </c>
      <c r="BM230" s="148" t="s">
        <v>390</v>
      </c>
    </row>
    <row r="231" spans="2:65" s="1" customFormat="1" ht="11.25">
      <c r="B231" s="32"/>
      <c r="D231" s="150" t="s">
        <v>273</v>
      </c>
      <c r="F231" s="151" t="s">
        <v>391</v>
      </c>
      <c r="I231" s="152"/>
      <c r="L231" s="32"/>
      <c r="M231" s="153"/>
      <c r="T231" s="56"/>
      <c r="AT231" s="17" t="s">
        <v>273</v>
      </c>
      <c r="AU231" s="17" t="s">
        <v>89</v>
      </c>
    </row>
    <row r="232" spans="2:65" s="14" customFormat="1" ht="11.25">
      <c r="B232" s="170"/>
      <c r="D232" s="154" t="s">
        <v>277</v>
      </c>
      <c r="E232" s="171" t="s">
        <v>1</v>
      </c>
      <c r="F232" s="172" t="s">
        <v>382</v>
      </c>
      <c r="H232" s="171" t="s">
        <v>1</v>
      </c>
      <c r="I232" s="173"/>
      <c r="L232" s="170"/>
      <c r="M232" s="174"/>
      <c r="T232" s="175"/>
      <c r="AT232" s="171" t="s">
        <v>277</v>
      </c>
      <c r="AU232" s="171" t="s">
        <v>89</v>
      </c>
      <c r="AV232" s="14" t="s">
        <v>83</v>
      </c>
      <c r="AW232" s="14" t="s">
        <v>32</v>
      </c>
      <c r="AX232" s="14" t="s">
        <v>76</v>
      </c>
      <c r="AY232" s="171" t="s">
        <v>264</v>
      </c>
    </row>
    <row r="233" spans="2:65" s="12" customFormat="1" ht="11.25">
      <c r="B233" s="156"/>
      <c r="D233" s="154" t="s">
        <v>277</v>
      </c>
      <c r="E233" s="157" t="s">
        <v>1</v>
      </c>
      <c r="F233" s="158" t="s">
        <v>392</v>
      </c>
      <c r="H233" s="159">
        <v>85.084999999999994</v>
      </c>
      <c r="I233" s="160"/>
      <c r="L233" s="156"/>
      <c r="M233" s="161"/>
      <c r="T233" s="162"/>
      <c r="AT233" s="157" t="s">
        <v>277</v>
      </c>
      <c r="AU233" s="157" t="s">
        <v>89</v>
      </c>
      <c r="AV233" s="12" t="s">
        <v>89</v>
      </c>
      <c r="AW233" s="12" t="s">
        <v>32</v>
      </c>
      <c r="AX233" s="12" t="s">
        <v>76</v>
      </c>
      <c r="AY233" s="157" t="s">
        <v>264</v>
      </c>
    </row>
    <row r="234" spans="2:65" s="12" customFormat="1" ht="11.25">
      <c r="B234" s="156"/>
      <c r="D234" s="154" t="s">
        <v>277</v>
      </c>
      <c r="E234" s="157" t="s">
        <v>1</v>
      </c>
      <c r="F234" s="158" t="s">
        <v>393</v>
      </c>
      <c r="H234" s="159">
        <v>24.114999999999998</v>
      </c>
      <c r="I234" s="160"/>
      <c r="L234" s="156"/>
      <c r="M234" s="161"/>
      <c r="T234" s="162"/>
      <c r="AT234" s="157" t="s">
        <v>277</v>
      </c>
      <c r="AU234" s="157" t="s">
        <v>89</v>
      </c>
      <c r="AV234" s="12" t="s">
        <v>89</v>
      </c>
      <c r="AW234" s="12" t="s">
        <v>32</v>
      </c>
      <c r="AX234" s="12" t="s">
        <v>76</v>
      </c>
      <c r="AY234" s="157" t="s">
        <v>264</v>
      </c>
    </row>
    <row r="235" spans="2:65" s="12" customFormat="1" ht="11.25">
      <c r="B235" s="156"/>
      <c r="D235" s="154" t="s">
        <v>277</v>
      </c>
      <c r="E235" s="157" t="s">
        <v>1</v>
      </c>
      <c r="F235" s="158" t="s">
        <v>394</v>
      </c>
      <c r="H235" s="159">
        <v>43.744999999999997</v>
      </c>
      <c r="I235" s="160"/>
      <c r="L235" s="156"/>
      <c r="M235" s="161"/>
      <c r="T235" s="162"/>
      <c r="AT235" s="157" t="s">
        <v>277</v>
      </c>
      <c r="AU235" s="157" t="s">
        <v>89</v>
      </c>
      <c r="AV235" s="12" t="s">
        <v>89</v>
      </c>
      <c r="AW235" s="12" t="s">
        <v>32</v>
      </c>
      <c r="AX235" s="12" t="s">
        <v>76</v>
      </c>
      <c r="AY235" s="157" t="s">
        <v>264</v>
      </c>
    </row>
    <row r="236" spans="2:65" s="12" customFormat="1" ht="11.25">
      <c r="B236" s="156"/>
      <c r="D236" s="154" t="s">
        <v>277</v>
      </c>
      <c r="E236" s="157" t="s">
        <v>1</v>
      </c>
      <c r="F236" s="158" t="s">
        <v>395</v>
      </c>
      <c r="H236" s="159">
        <v>70.59</v>
      </c>
      <c r="I236" s="160"/>
      <c r="L236" s="156"/>
      <c r="M236" s="161"/>
      <c r="T236" s="162"/>
      <c r="AT236" s="157" t="s">
        <v>277</v>
      </c>
      <c r="AU236" s="157" t="s">
        <v>89</v>
      </c>
      <c r="AV236" s="12" t="s">
        <v>89</v>
      </c>
      <c r="AW236" s="12" t="s">
        <v>32</v>
      </c>
      <c r="AX236" s="12" t="s">
        <v>76</v>
      </c>
      <c r="AY236" s="157" t="s">
        <v>264</v>
      </c>
    </row>
    <row r="237" spans="2:65" s="13" customFormat="1" ht="11.25">
      <c r="B237" s="163"/>
      <c r="D237" s="154" t="s">
        <v>277</v>
      </c>
      <c r="E237" s="164" t="s">
        <v>1</v>
      </c>
      <c r="F237" s="165" t="s">
        <v>279</v>
      </c>
      <c r="H237" s="166">
        <v>223.535</v>
      </c>
      <c r="I237" s="167"/>
      <c r="L237" s="163"/>
      <c r="M237" s="168"/>
      <c r="T237" s="169"/>
      <c r="AT237" s="164" t="s">
        <v>277</v>
      </c>
      <c r="AU237" s="164" t="s">
        <v>89</v>
      </c>
      <c r="AV237" s="13" t="s">
        <v>271</v>
      </c>
      <c r="AW237" s="13" t="s">
        <v>32</v>
      </c>
      <c r="AX237" s="13" t="s">
        <v>83</v>
      </c>
      <c r="AY237" s="164" t="s">
        <v>264</v>
      </c>
    </row>
    <row r="238" spans="2:65" s="1" customFormat="1" ht="16.5" customHeight="1">
      <c r="B238" s="136"/>
      <c r="C238" s="137" t="s">
        <v>396</v>
      </c>
      <c r="D238" s="137" t="s">
        <v>266</v>
      </c>
      <c r="E238" s="138" t="s">
        <v>397</v>
      </c>
      <c r="F238" s="139" t="s">
        <v>398</v>
      </c>
      <c r="G238" s="140" t="s">
        <v>341</v>
      </c>
      <c r="H238" s="141">
        <v>223.535</v>
      </c>
      <c r="I238" s="142"/>
      <c r="J238" s="143">
        <f>ROUND(I238*H238,2)</f>
        <v>0</v>
      </c>
      <c r="K238" s="139" t="s">
        <v>270</v>
      </c>
      <c r="L238" s="32"/>
      <c r="M238" s="144" t="s">
        <v>1</v>
      </c>
      <c r="N238" s="145" t="s">
        <v>42</v>
      </c>
      <c r="P238" s="146">
        <f>O238*H238</f>
        <v>0</v>
      </c>
      <c r="Q238" s="146">
        <v>0</v>
      </c>
      <c r="R238" s="146">
        <f>Q238*H238</f>
        <v>0</v>
      </c>
      <c r="S238" s="146">
        <v>0</v>
      </c>
      <c r="T238" s="147">
        <f>S238*H238</f>
        <v>0</v>
      </c>
      <c r="AR238" s="148" t="s">
        <v>271</v>
      </c>
      <c r="AT238" s="148" t="s">
        <v>266</v>
      </c>
      <c r="AU238" s="148" t="s">
        <v>89</v>
      </c>
      <c r="AY238" s="17" t="s">
        <v>264</v>
      </c>
      <c r="BE238" s="149">
        <f>IF(N238="základní",J238,0)</f>
        <v>0</v>
      </c>
      <c r="BF238" s="149">
        <f>IF(N238="snížená",J238,0)</f>
        <v>0</v>
      </c>
      <c r="BG238" s="149">
        <f>IF(N238="zákl. přenesená",J238,0)</f>
        <v>0</v>
      </c>
      <c r="BH238" s="149">
        <f>IF(N238="sníž. přenesená",J238,0)</f>
        <v>0</v>
      </c>
      <c r="BI238" s="149">
        <f>IF(N238="nulová",J238,0)</f>
        <v>0</v>
      </c>
      <c r="BJ238" s="17" t="s">
        <v>89</v>
      </c>
      <c r="BK238" s="149">
        <f>ROUND(I238*H238,2)</f>
        <v>0</v>
      </c>
      <c r="BL238" s="17" t="s">
        <v>271</v>
      </c>
      <c r="BM238" s="148" t="s">
        <v>399</v>
      </c>
    </row>
    <row r="239" spans="2:65" s="1" customFormat="1" ht="11.25">
      <c r="B239" s="32"/>
      <c r="D239" s="150" t="s">
        <v>273</v>
      </c>
      <c r="F239" s="151" t="s">
        <v>400</v>
      </c>
      <c r="I239" s="152"/>
      <c r="L239" s="32"/>
      <c r="M239" s="153"/>
      <c r="T239" s="56"/>
      <c r="AT239" s="17" t="s">
        <v>273</v>
      </c>
      <c r="AU239" s="17" t="s">
        <v>89</v>
      </c>
    </row>
    <row r="240" spans="2:65" s="1" customFormat="1" ht="16.5" customHeight="1">
      <c r="B240" s="136"/>
      <c r="C240" s="137" t="s">
        <v>7</v>
      </c>
      <c r="D240" s="137" t="s">
        <v>266</v>
      </c>
      <c r="E240" s="138" t="s">
        <v>401</v>
      </c>
      <c r="F240" s="139" t="s">
        <v>402</v>
      </c>
      <c r="G240" s="140" t="s">
        <v>319</v>
      </c>
      <c r="H240" s="141">
        <v>4.0049999999999999</v>
      </c>
      <c r="I240" s="142"/>
      <c r="J240" s="143">
        <f>ROUND(I240*H240,2)</f>
        <v>0</v>
      </c>
      <c r="K240" s="139" t="s">
        <v>270</v>
      </c>
      <c r="L240" s="32"/>
      <c r="M240" s="144" t="s">
        <v>1</v>
      </c>
      <c r="N240" s="145" t="s">
        <v>42</v>
      </c>
      <c r="P240" s="146">
        <f>O240*H240</f>
        <v>0</v>
      </c>
      <c r="Q240" s="146">
        <v>1.0606199999999999</v>
      </c>
      <c r="R240" s="146">
        <f>Q240*H240</f>
        <v>4.2477830999999995</v>
      </c>
      <c r="S240" s="146">
        <v>0</v>
      </c>
      <c r="T240" s="147">
        <f>S240*H240</f>
        <v>0</v>
      </c>
      <c r="AR240" s="148" t="s">
        <v>271</v>
      </c>
      <c r="AT240" s="148" t="s">
        <v>266</v>
      </c>
      <c r="AU240" s="148" t="s">
        <v>89</v>
      </c>
      <c r="AY240" s="17" t="s">
        <v>264</v>
      </c>
      <c r="BE240" s="149">
        <f>IF(N240="základní",J240,0)</f>
        <v>0</v>
      </c>
      <c r="BF240" s="149">
        <f>IF(N240="snížená",J240,0)</f>
        <v>0</v>
      </c>
      <c r="BG240" s="149">
        <f>IF(N240="zákl. přenesená",J240,0)</f>
        <v>0</v>
      </c>
      <c r="BH240" s="149">
        <f>IF(N240="sníž. přenesená",J240,0)</f>
        <v>0</v>
      </c>
      <c r="BI240" s="149">
        <f>IF(N240="nulová",J240,0)</f>
        <v>0</v>
      </c>
      <c r="BJ240" s="17" t="s">
        <v>89</v>
      </c>
      <c r="BK240" s="149">
        <f>ROUND(I240*H240,2)</f>
        <v>0</v>
      </c>
      <c r="BL240" s="17" t="s">
        <v>271</v>
      </c>
      <c r="BM240" s="148" t="s">
        <v>403</v>
      </c>
    </row>
    <row r="241" spans="2:65" s="1" customFormat="1" ht="11.25">
      <c r="B241" s="32"/>
      <c r="D241" s="150" t="s">
        <v>273</v>
      </c>
      <c r="F241" s="151" t="s">
        <v>404</v>
      </c>
      <c r="I241" s="152"/>
      <c r="L241" s="32"/>
      <c r="M241" s="153"/>
      <c r="T241" s="56"/>
      <c r="AT241" s="17" t="s">
        <v>273</v>
      </c>
      <c r="AU241" s="17" t="s">
        <v>89</v>
      </c>
    </row>
    <row r="242" spans="2:65" s="12" customFormat="1" ht="11.25">
      <c r="B242" s="156"/>
      <c r="D242" s="154" t="s">
        <v>277</v>
      </c>
      <c r="E242" s="157" t="s">
        <v>1</v>
      </c>
      <c r="F242" s="158" t="s">
        <v>405</v>
      </c>
      <c r="H242" s="159">
        <v>4.0049999999999999</v>
      </c>
      <c r="I242" s="160"/>
      <c r="L242" s="156"/>
      <c r="M242" s="161"/>
      <c r="T242" s="162"/>
      <c r="AT242" s="157" t="s">
        <v>277</v>
      </c>
      <c r="AU242" s="157" t="s">
        <v>89</v>
      </c>
      <c r="AV242" s="12" t="s">
        <v>89</v>
      </c>
      <c r="AW242" s="12" t="s">
        <v>32</v>
      </c>
      <c r="AX242" s="12" t="s">
        <v>76</v>
      </c>
      <c r="AY242" s="157" t="s">
        <v>264</v>
      </c>
    </row>
    <row r="243" spans="2:65" s="13" customFormat="1" ht="11.25">
      <c r="B243" s="163"/>
      <c r="D243" s="154" t="s">
        <v>277</v>
      </c>
      <c r="E243" s="164" t="s">
        <v>1</v>
      </c>
      <c r="F243" s="165" t="s">
        <v>279</v>
      </c>
      <c r="H243" s="166">
        <v>4.0049999999999999</v>
      </c>
      <c r="I243" s="167"/>
      <c r="L243" s="163"/>
      <c r="M243" s="168"/>
      <c r="T243" s="169"/>
      <c r="AT243" s="164" t="s">
        <v>277</v>
      </c>
      <c r="AU243" s="164" t="s">
        <v>89</v>
      </c>
      <c r="AV243" s="13" t="s">
        <v>271</v>
      </c>
      <c r="AW243" s="13" t="s">
        <v>32</v>
      </c>
      <c r="AX243" s="13" t="s">
        <v>83</v>
      </c>
      <c r="AY243" s="164" t="s">
        <v>264</v>
      </c>
    </row>
    <row r="244" spans="2:65" s="11" customFormat="1" ht="22.9" customHeight="1">
      <c r="B244" s="124"/>
      <c r="D244" s="125" t="s">
        <v>75</v>
      </c>
      <c r="E244" s="134" t="s">
        <v>96</v>
      </c>
      <c r="F244" s="134" t="s">
        <v>406</v>
      </c>
      <c r="I244" s="127"/>
      <c r="J244" s="135">
        <f>BK244</f>
        <v>0</v>
      </c>
      <c r="L244" s="124"/>
      <c r="M244" s="129"/>
      <c r="P244" s="130">
        <f>SUM(P245:P320)</f>
        <v>0</v>
      </c>
      <c r="R244" s="130">
        <f>SUM(R245:R320)</f>
        <v>180.17036021000001</v>
      </c>
      <c r="T244" s="131">
        <f>SUM(T245:T320)</f>
        <v>0</v>
      </c>
      <c r="AR244" s="125" t="s">
        <v>83</v>
      </c>
      <c r="AT244" s="132" t="s">
        <v>75</v>
      </c>
      <c r="AU244" s="132" t="s">
        <v>83</v>
      </c>
      <c r="AY244" s="125" t="s">
        <v>264</v>
      </c>
      <c r="BK244" s="133">
        <f>SUM(BK245:BK320)</f>
        <v>0</v>
      </c>
    </row>
    <row r="245" spans="2:65" s="1" customFormat="1" ht="16.5" customHeight="1">
      <c r="B245" s="136"/>
      <c r="C245" s="137" t="s">
        <v>407</v>
      </c>
      <c r="D245" s="137" t="s">
        <v>266</v>
      </c>
      <c r="E245" s="138" t="s">
        <v>408</v>
      </c>
      <c r="F245" s="139" t="s">
        <v>409</v>
      </c>
      <c r="G245" s="140" t="s">
        <v>341</v>
      </c>
      <c r="H245" s="141">
        <v>444.40300000000002</v>
      </c>
      <c r="I245" s="142"/>
      <c r="J245" s="143">
        <f>ROUND(I245*H245,2)</f>
        <v>0</v>
      </c>
      <c r="K245" s="139" t="s">
        <v>270</v>
      </c>
      <c r="L245" s="32"/>
      <c r="M245" s="144" t="s">
        <v>1</v>
      </c>
      <c r="N245" s="145" t="s">
        <v>42</v>
      </c>
      <c r="P245" s="146">
        <f>O245*H245</f>
        <v>0</v>
      </c>
      <c r="Q245" s="146">
        <v>0.26878000000000002</v>
      </c>
      <c r="R245" s="146">
        <f>Q245*H245</f>
        <v>119.44663834000001</v>
      </c>
      <c r="S245" s="146">
        <v>0</v>
      </c>
      <c r="T245" s="147">
        <f>S245*H245</f>
        <v>0</v>
      </c>
      <c r="AR245" s="148" t="s">
        <v>271</v>
      </c>
      <c r="AT245" s="148" t="s">
        <v>266</v>
      </c>
      <c r="AU245" s="148" t="s">
        <v>89</v>
      </c>
      <c r="AY245" s="17" t="s">
        <v>264</v>
      </c>
      <c r="BE245" s="149">
        <f>IF(N245="základní",J245,0)</f>
        <v>0</v>
      </c>
      <c r="BF245" s="149">
        <f>IF(N245="snížená",J245,0)</f>
        <v>0</v>
      </c>
      <c r="BG245" s="149">
        <f>IF(N245="zákl. přenesená",J245,0)</f>
        <v>0</v>
      </c>
      <c r="BH245" s="149">
        <f>IF(N245="sníž. přenesená",J245,0)</f>
        <v>0</v>
      </c>
      <c r="BI245" s="149">
        <f>IF(N245="nulová",J245,0)</f>
        <v>0</v>
      </c>
      <c r="BJ245" s="17" t="s">
        <v>89</v>
      </c>
      <c r="BK245" s="149">
        <f>ROUND(I245*H245,2)</f>
        <v>0</v>
      </c>
      <c r="BL245" s="17" t="s">
        <v>271</v>
      </c>
      <c r="BM245" s="148" t="s">
        <v>410</v>
      </c>
    </row>
    <row r="246" spans="2:65" s="1" customFormat="1" ht="11.25">
      <c r="B246" s="32"/>
      <c r="D246" s="150" t="s">
        <v>273</v>
      </c>
      <c r="F246" s="151" t="s">
        <v>411</v>
      </c>
      <c r="I246" s="152"/>
      <c r="L246" s="32"/>
      <c r="M246" s="153"/>
      <c r="T246" s="56"/>
      <c r="AT246" s="17" t="s">
        <v>273</v>
      </c>
      <c r="AU246" s="17" t="s">
        <v>89</v>
      </c>
    </row>
    <row r="247" spans="2:65" s="14" customFormat="1" ht="11.25">
      <c r="B247" s="170"/>
      <c r="D247" s="154" t="s">
        <v>277</v>
      </c>
      <c r="E247" s="171" t="s">
        <v>1</v>
      </c>
      <c r="F247" s="172" t="s">
        <v>412</v>
      </c>
      <c r="H247" s="171" t="s">
        <v>1</v>
      </c>
      <c r="I247" s="173"/>
      <c r="L247" s="170"/>
      <c r="M247" s="174"/>
      <c r="T247" s="175"/>
      <c r="AT247" s="171" t="s">
        <v>277</v>
      </c>
      <c r="AU247" s="171" t="s">
        <v>89</v>
      </c>
      <c r="AV247" s="14" t="s">
        <v>83</v>
      </c>
      <c r="AW247" s="14" t="s">
        <v>32</v>
      </c>
      <c r="AX247" s="14" t="s">
        <v>76</v>
      </c>
      <c r="AY247" s="171" t="s">
        <v>264</v>
      </c>
    </row>
    <row r="248" spans="2:65" s="12" customFormat="1" ht="11.25">
      <c r="B248" s="156"/>
      <c r="D248" s="154" t="s">
        <v>277</v>
      </c>
      <c r="E248" s="157" t="s">
        <v>1</v>
      </c>
      <c r="F248" s="158" t="s">
        <v>413</v>
      </c>
      <c r="H248" s="159">
        <v>249.27500000000001</v>
      </c>
      <c r="I248" s="160"/>
      <c r="L248" s="156"/>
      <c r="M248" s="161"/>
      <c r="T248" s="162"/>
      <c r="AT248" s="157" t="s">
        <v>277</v>
      </c>
      <c r="AU248" s="157" t="s">
        <v>89</v>
      </c>
      <c r="AV248" s="12" t="s">
        <v>89</v>
      </c>
      <c r="AW248" s="12" t="s">
        <v>32</v>
      </c>
      <c r="AX248" s="12" t="s">
        <v>76</v>
      </c>
      <c r="AY248" s="157" t="s">
        <v>264</v>
      </c>
    </row>
    <row r="249" spans="2:65" s="12" customFormat="1" ht="11.25">
      <c r="B249" s="156"/>
      <c r="D249" s="154" t="s">
        <v>277</v>
      </c>
      <c r="E249" s="157" t="s">
        <v>1</v>
      </c>
      <c r="F249" s="158" t="s">
        <v>414</v>
      </c>
      <c r="H249" s="159">
        <v>108.938</v>
      </c>
      <c r="I249" s="160"/>
      <c r="L249" s="156"/>
      <c r="M249" s="161"/>
      <c r="T249" s="162"/>
      <c r="AT249" s="157" t="s">
        <v>277</v>
      </c>
      <c r="AU249" s="157" t="s">
        <v>89</v>
      </c>
      <c r="AV249" s="12" t="s">
        <v>89</v>
      </c>
      <c r="AW249" s="12" t="s">
        <v>32</v>
      </c>
      <c r="AX249" s="12" t="s">
        <v>76</v>
      </c>
      <c r="AY249" s="157" t="s">
        <v>264</v>
      </c>
    </row>
    <row r="250" spans="2:65" s="12" customFormat="1" ht="11.25">
      <c r="B250" s="156"/>
      <c r="D250" s="154" t="s">
        <v>277</v>
      </c>
      <c r="E250" s="157" t="s">
        <v>1</v>
      </c>
      <c r="F250" s="158" t="s">
        <v>415</v>
      </c>
      <c r="H250" s="159">
        <v>-49.01</v>
      </c>
      <c r="I250" s="160"/>
      <c r="L250" s="156"/>
      <c r="M250" s="161"/>
      <c r="T250" s="162"/>
      <c r="AT250" s="157" t="s">
        <v>277</v>
      </c>
      <c r="AU250" s="157" t="s">
        <v>89</v>
      </c>
      <c r="AV250" s="12" t="s">
        <v>89</v>
      </c>
      <c r="AW250" s="12" t="s">
        <v>32</v>
      </c>
      <c r="AX250" s="12" t="s">
        <v>76</v>
      </c>
      <c r="AY250" s="157" t="s">
        <v>264</v>
      </c>
    </row>
    <row r="251" spans="2:65" s="15" customFormat="1" ht="11.25">
      <c r="B251" s="186"/>
      <c r="D251" s="154" t="s">
        <v>277</v>
      </c>
      <c r="E251" s="187" t="s">
        <v>1</v>
      </c>
      <c r="F251" s="188" t="s">
        <v>416</v>
      </c>
      <c r="H251" s="189">
        <v>309.20299999999997</v>
      </c>
      <c r="I251" s="190"/>
      <c r="L251" s="186"/>
      <c r="M251" s="191"/>
      <c r="T251" s="192"/>
      <c r="AT251" s="187" t="s">
        <v>277</v>
      </c>
      <c r="AU251" s="187" t="s">
        <v>89</v>
      </c>
      <c r="AV251" s="15" t="s">
        <v>96</v>
      </c>
      <c r="AW251" s="15" t="s">
        <v>32</v>
      </c>
      <c r="AX251" s="15" t="s">
        <v>76</v>
      </c>
      <c r="AY251" s="187" t="s">
        <v>264</v>
      </c>
    </row>
    <row r="252" spans="2:65" s="12" customFormat="1" ht="11.25">
      <c r="B252" s="156"/>
      <c r="D252" s="154" t="s">
        <v>277</v>
      </c>
      <c r="E252" s="157" t="s">
        <v>1</v>
      </c>
      <c r="F252" s="158" t="s">
        <v>417</v>
      </c>
      <c r="H252" s="159">
        <v>135.19999999999999</v>
      </c>
      <c r="I252" s="160"/>
      <c r="L252" s="156"/>
      <c r="M252" s="161"/>
      <c r="T252" s="162"/>
      <c r="AT252" s="157" t="s">
        <v>277</v>
      </c>
      <c r="AU252" s="157" t="s">
        <v>89</v>
      </c>
      <c r="AV252" s="12" t="s">
        <v>89</v>
      </c>
      <c r="AW252" s="12" t="s">
        <v>32</v>
      </c>
      <c r="AX252" s="12" t="s">
        <v>76</v>
      </c>
      <c r="AY252" s="157" t="s">
        <v>264</v>
      </c>
    </row>
    <row r="253" spans="2:65" s="15" customFormat="1" ht="11.25">
      <c r="B253" s="186"/>
      <c r="D253" s="154" t="s">
        <v>277</v>
      </c>
      <c r="E253" s="187" t="s">
        <v>1</v>
      </c>
      <c r="F253" s="188" t="s">
        <v>416</v>
      </c>
      <c r="H253" s="189">
        <v>135.19999999999999</v>
      </c>
      <c r="I253" s="190"/>
      <c r="L253" s="186"/>
      <c r="M253" s="191"/>
      <c r="T253" s="192"/>
      <c r="AT253" s="187" t="s">
        <v>277</v>
      </c>
      <c r="AU253" s="187" t="s">
        <v>89</v>
      </c>
      <c r="AV253" s="15" t="s">
        <v>96</v>
      </c>
      <c r="AW253" s="15" t="s">
        <v>32</v>
      </c>
      <c r="AX253" s="15" t="s">
        <v>76</v>
      </c>
      <c r="AY253" s="187" t="s">
        <v>264</v>
      </c>
    </row>
    <row r="254" spans="2:65" s="13" customFormat="1" ht="11.25">
      <c r="B254" s="163"/>
      <c r="D254" s="154" t="s">
        <v>277</v>
      </c>
      <c r="E254" s="164" t="s">
        <v>1</v>
      </c>
      <c r="F254" s="165" t="s">
        <v>279</v>
      </c>
      <c r="H254" s="166">
        <v>444.40300000000002</v>
      </c>
      <c r="I254" s="167"/>
      <c r="L254" s="163"/>
      <c r="M254" s="168"/>
      <c r="T254" s="169"/>
      <c r="AT254" s="164" t="s">
        <v>277</v>
      </c>
      <c r="AU254" s="164" t="s">
        <v>89</v>
      </c>
      <c r="AV254" s="13" t="s">
        <v>271</v>
      </c>
      <c r="AW254" s="13" t="s">
        <v>32</v>
      </c>
      <c r="AX254" s="13" t="s">
        <v>83</v>
      </c>
      <c r="AY254" s="164" t="s">
        <v>264</v>
      </c>
    </row>
    <row r="255" spans="2:65" s="1" customFormat="1" ht="16.5" customHeight="1">
      <c r="B255" s="136"/>
      <c r="C255" s="137" t="s">
        <v>418</v>
      </c>
      <c r="D255" s="137" t="s">
        <v>266</v>
      </c>
      <c r="E255" s="138" t="s">
        <v>419</v>
      </c>
      <c r="F255" s="139" t="s">
        <v>420</v>
      </c>
      <c r="G255" s="140" t="s">
        <v>341</v>
      </c>
      <c r="H255" s="141">
        <v>132.113</v>
      </c>
      <c r="I255" s="142"/>
      <c r="J255" s="143">
        <f>ROUND(I255*H255,2)</f>
        <v>0</v>
      </c>
      <c r="K255" s="139" t="s">
        <v>270</v>
      </c>
      <c r="L255" s="32"/>
      <c r="M255" s="144" t="s">
        <v>1</v>
      </c>
      <c r="N255" s="145" t="s">
        <v>42</v>
      </c>
      <c r="P255" s="146">
        <f>O255*H255</f>
        <v>0</v>
      </c>
      <c r="Q255" s="146">
        <v>0.19692000000000001</v>
      </c>
      <c r="R255" s="146">
        <f>Q255*H255</f>
        <v>26.015691960000002</v>
      </c>
      <c r="S255" s="146">
        <v>0</v>
      </c>
      <c r="T255" s="147">
        <f>S255*H255</f>
        <v>0</v>
      </c>
      <c r="AR255" s="148" t="s">
        <v>271</v>
      </c>
      <c r="AT255" s="148" t="s">
        <v>266</v>
      </c>
      <c r="AU255" s="148" t="s">
        <v>89</v>
      </c>
      <c r="AY255" s="17" t="s">
        <v>264</v>
      </c>
      <c r="BE255" s="149">
        <f>IF(N255="základní",J255,0)</f>
        <v>0</v>
      </c>
      <c r="BF255" s="149">
        <f>IF(N255="snížená",J255,0)</f>
        <v>0</v>
      </c>
      <c r="BG255" s="149">
        <f>IF(N255="zákl. přenesená",J255,0)</f>
        <v>0</v>
      </c>
      <c r="BH255" s="149">
        <f>IF(N255="sníž. přenesená",J255,0)</f>
        <v>0</v>
      </c>
      <c r="BI255" s="149">
        <f>IF(N255="nulová",J255,0)</f>
        <v>0</v>
      </c>
      <c r="BJ255" s="17" t="s">
        <v>89</v>
      </c>
      <c r="BK255" s="149">
        <f>ROUND(I255*H255,2)</f>
        <v>0</v>
      </c>
      <c r="BL255" s="17" t="s">
        <v>271</v>
      </c>
      <c r="BM255" s="148" t="s">
        <v>421</v>
      </c>
    </row>
    <row r="256" spans="2:65" s="1" customFormat="1" ht="11.25">
      <c r="B256" s="32"/>
      <c r="D256" s="150" t="s">
        <v>273</v>
      </c>
      <c r="F256" s="151" t="s">
        <v>422</v>
      </c>
      <c r="I256" s="152"/>
      <c r="L256" s="32"/>
      <c r="M256" s="153"/>
      <c r="T256" s="56"/>
      <c r="AT256" s="17" t="s">
        <v>273</v>
      </c>
      <c r="AU256" s="17" t="s">
        <v>89</v>
      </c>
    </row>
    <row r="257" spans="2:65" s="1" customFormat="1" ht="19.5">
      <c r="B257" s="32"/>
      <c r="D257" s="154" t="s">
        <v>275</v>
      </c>
      <c r="F257" s="155" t="s">
        <v>423</v>
      </c>
      <c r="I257" s="152"/>
      <c r="L257" s="32"/>
      <c r="M257" s="153"/>
      <c r="T257" s="56"/>
      <c r="AT257" s="17" t="s">
        <v>275</v>
      </c>
      <c r="AU257" s="17" t="s">
        <v>89</v>
      </c>
    </row>
    <row r="258" spans="2:65" s="12" customFormat="1" ht="11.25">
      <c r="B258" s="156"/>
      <c r="D258" s="154" t="s">
        <v>277</v>
      </c>
      <c r="E258" s="157" t="s">
        <v>1</v>
      </c>
      <c r="F258" s="158" t="s">
        <v>424</v>
      </c>
      <c r="H258" s="159">
        <v>132.113</v>
      </c>
      <c r="I258" s="160"/>
      <c r="L258" s="156"/>
      <c r="M258" s="161"/>
      <c r="T258" s="162"/>
      <c r="AT258" s="157" t="s">
        <v>277</v>
      </c>
      <c r="AU258" s="157" t="s">
        <v>89</v>
      </c>
      <c r="AV258" s="12" t="s">
        <v>89</v>
      </c>
      <c r="AW258" s="12" t="s">
        <v>32</v>
      </c>
      <c r="AX258" s="12" t="s">
        <v>76</v>
      </c>
      <c r="AY258" s="157" t="s">
        <v>264</v>
      </c>
    </row>
    <row r="259" spans="2:65" s="13" customFormat="1" ht="11.25">
      <c r="B259" s="163"/>
      <c r="D259" s="154" t="s">
        <v>277</v>
      </c>
      <c r="E259" s="164" t="s">
        <v>1</v>
      </c>
      <c r="F259" s="165" t="s">
        <v>279</v>
      </c>
      <c r="H259" s="166">
        <v>132.113</v>
      </c>
      <c r="I259" s="167"/>
      <c r="L259" s="163"/>
      <c r="M259" s="168"/>
      <c r="T259" s="169"/>
      <c r="AT259" s="164" t="s">
        <v>277</v>
      </c>
      <c r="AU259" s="164" t="s">
        <v>89</v>
      </c>
      <c r="AV259" s="13" t="s">
        <v>271</v>
      </c>
      <c r="AW259" s="13" t="s">
        <v>32</v>
      </c>
      <c r="AX259" s="13" t="s">
        <v>83</v>
      </c>
      <c r="AY259" s="164" t="s">
        <v>264</v>
      </c>
    </row>
    <row r="260" spans="2:65" s="1" customFormat="1" ht="16.5" customHeight="1">
      <c r="B260" s="136"/>
      <c r="C260" s="137" t="s">
        <v>425</v>
      </c>
      <c r="D260" s="137" t="s">
        <v>266</v>
      </c>
      <c r="E260" s="138" t="s">
        <v>426</v>
      </c>
      <c r="F260" s="139" t="s">
        <v>427</v>
      </c>
      <c r="G260" s="140" t="s">
        <v>428</v>
      </c>
      <c r="H260" s="141">
        <v>122.2</v>
      </c>
      <c r="I260" s="142"/>
      <c r="J260" s="143">
        <f>ROUND(I260*H260,2)</f>
        <v>0</v>
      </c>
      <c r="K260" s="139" t="s">
        <v>270</v>
      </c>
      <c r="L260" s="32"/>
      <c r="M260" s="144" t="s">
        <v>1</v>
      </c>
      <c r="N260" s="145" t="s">
        <v>42</v>
      </c>
      <c r="P260" s="146">
        <f>O260*H260</f>
        <v>0</v>
      </c>
      <c r="Q260" s="146">
        <v>1.856E-2</v>
      </c>
      <c r="R260" s="146">
        <f>Q260*H260</f>
        <v>2.2680320000000003</v>
      </c>
      <c r="S260" s="146">
        <v>0</v>
      </c>
      <c r="T260" s="147">
        <f>S260*H260</f>
        <v>0</v>
      </c>
      <c r="AR260" s="148" t="s">
        <v>271</v>
      </c>
      <c r="AT260" s="148" t="s">
        <v>266</v>
      </c>
      <c r="AU260" s="148" t="s">
        <v>89</v>
      </c>
      <c r="AY260" s="17" t="s">
        <v>264</v>
      </c>
      <c r="BE260" s="149">
        <f>IF(N260="základní",J260,0)</f>
        <v>0</v>
      </c>
      <c r="BF260" s="149">
        <f>IF(N260="snížená",J260,0)</f>
        <v>0</v>
      </c>
      <c r="BG260" s="149">
        <f>IF(N260="zákl. přenesená",J260,0)</f>
        <v>0</v>
      </c>
      <c r="BH260" s="149">
        <f>IF(N260="sníž. přenesená",J260,0)</f>
        <v>0</v>
      </c>
      <c r="BI260" s="149">
        <f>IF(N260="nulová",J260,0)</f>
        <v>0</v>
      </c>
      <c r="BJ260" s="17" t="s">
        <v>89</v>
      </c>
      <c r="BK260" s="149">
        <f>ROUND(I260*H260,2)</f>
        <v>0</v>
      </c>
      <c r="BL260" s="17" t="s">
        <v>271</v>
      </c>
      <c r="BM260" s="148" t="s">
        <v>429</v>
      </c>
    </row>
    <row r="261" spans="2:65" s="1" customFormat="1" ht="11.25">
      <c r="B261" s="32"/>
      <c r="D261" s="150" t="s">
        <v>273</v>
      </c>
      <c r="F261" s="151" t="s">
        <v>430</v>
      </c>
      <c r="I261" s="152"/>
      <c r="L261" s="32"/>
      <c r="M261" s="153"/>
      <c r="T261" s="56"/>
      <c r="AT261" s="17" t="s">
        <v>273</v>
      </c>
      <c r="AU261" s="17" t="s">
        <v>89</v>
      </c>
    </row>
    <row r="262" spans="2:65" s="1" customFormat="1" ht="16.5" customHeight="1">
      <c r="B262" s="136"/>
      <c r="C262" s="137" t="s">
        <v>431</v>
      </c>
      <c r="D262" s="137" t="s">
        <v>266</v>
      </c>
      <c r="E262" s="138" t="s">
        <v>432</v>
      </c>
      <c r="F262" s="139" t="s">
        <v>433</v>
      </c>
      <c r="G262" s="140" t="s">
        <v>434</v>
      </c>
      <c r="H262" s="141">
        <v>1</v>
      </c>
      <c r="I262" s="142"/>
      <c r="J262" s="143">
        <f>ROUND(I262*H262,2)</f>
        <v>0</v>
      </c>
      <c r="K262" s="139" t="s">
        <v>270</v>
      </c>
      <c r="L262" s="32"/>
      <c r="M262" s="144" t="s">
        <v>1</v>
      </c>
      <c r="N262" s="145" t="s">
        <v>42</v>
      </c>
      <c r="P262" s="146">
        <f>O262*H262</f>
        <v>0</v>
      </c>
      <c r="Q262" s="146">
        <v>2.6929999999999999E-2</v>
      </c>
      <c r="R262" s="146">
        <f>Q262*H262</f>
        <v>2.6929999999999999E-2</v>
      </c>
      <c r="S262" s="146">
        <v>0</v>
      </c>
      <c r="T262" s="147">
        <f>S262*H262</f>
        <v>0</v>
      </c>
      <c r="AR262" s="148" t="s">
        <v>271</v>
      </c>
      <c r="AT262" s="148" t="s">
        <v>266</v>
      </c>
      <c r="AU262" s="148" t="s">
        <v>89</v>
      </c>
      <c r="AY262" s="17" t="s">
        <v>264</v>
      </c>
      <c r="BE262" s="149">
        <f>IF(N262="základní",J262,0)</f>
        <v>0</v>
      </c>
      <c r="BF262" s="149">
        <f>IF(N262="snížená",J262,0)</f>
        <v>0</v>
      </c>
      <c r="BG262" s="149">
        <f>IF(N262="zákl. přenesená",J262,0)</f>
        <v>0</v>
      </c>
      <c r="BH262" s="149">
        <f>IF(N262="sníž. přenesená",J262,0)</f>
        <v>0</v>
      </c>
      <c r="BI262" s="149">
        <f>IF(N262="nulová",J262,0)</f>
        <v>0</v>
      </c>
      <c r="BJ262" s="17" t="s">
        <v>89</v>
      </c>
      <c r="BK262" s="149">
        <f>ROUND(I262*H262,2)</f>
        <v>0</v>
      </c>
      <c r="BL262" s="17" t="s">
        <v>271</v>
      </c>
      <c r="BM262" s="148" t="s">
        <v>435</v>
      </c>
    </row>
    <row r="263" spans="2:65" s="1" customFormat="1" ht="11.25">
      <c r="B263" s="32"/>
      <c r="D263" s="150" t="s">
        <v>273</v>
      </c>
      <c r="F263" s="151" t="s">
        <v>436</v>
      </c>
      <c r="I263" s="152"/>
      <c r="L263" s="32"/>
      <c r="M263" s="153"/>
      <c r="T263" s="56"/>
      <c r="AT263" s="17" t="s">
        <v>273</v>
      </c>
      <c r="AU263" s="17" t="s">
        <v>89</v>
      </c>
    </row>
    <row r="264" spans="2:65" s="1" customFormat="1" ht="16.5" customHeight="1">
      <c r="B264" s="136"/>
      <c r="C264" s="137" t="s">
        <v>437</v>
      </c>
      <c r="D264" s="137" t="s">
        <v>266</v>
      </c>
      <c r="E264" s="138" t="s">
        <v>438</v>
      </c>
      <c r="F264" s="139" t="s">
        <v>439</v>
      </c>
      <c r="G264" s="140" t="s">
        <v>434</v>
      </c>
      <c r="H264" s="141">
        <v>20</v>
      </c>
      <c r="I264" s="142"/>
      <c r="J264" s="143">
        <f>ROUND(I264*H264,2)</f>
        <v>0</v>
      </c>
      <c r="K264" s="139" t="s">
        <v>270</v>
      </c>
      <c r="L264" s="32"/>
      <c r="M264" s="144" t="s">
        <v>1</v>
      </c>
      <c r="N264" s="145" t="s">
        <v>42</v>
      </c>
      <c r="P264" s="146">
        <f>O264*H264</f>
        <v>0</v>
      </c>
      <c r="Q264" s="146">
        <v>4.555E-2</v>
      </c>
      <c r="R264" s="146">
        <f>Q264*H264</f>
        <v>0.91100000000000003</v>
      </c>
      <c r="S264" s="146">
        <v>0</v>
      </c>
      <c r="T264" s="147">
        <f>S264*H264</f>
        <v>0</v>
      </c>
      <c r="AR264" s="148" t="s">
        <v>271</v>
      </c>
      <c r="AT264" s="148" t="s">
        <v>266</v>
      </c>
      <c r="AU264" s="148" t="s">
        <v>89</v>
      </c>
      <c r="AY264" s="17" t="s">
        <v>264</v>
      </c>
      <c r="BE264" s="149">
        <f>IF(N264="základní",J264,0)</f>
        <v>0</v>
      </c>
      <c r="BF264" s="149">
        <f>IF(N264="snížená",J264,0)</f>
        <v>0</v>
      </c>
      <c r="BG264" s="149">
        <f>IF(N264="zákl. přenesená",J264,0)</f>
        <v>0</v>
      </c>
      <c r="BH264" s="149">
        <f>IF(N264="sníž. přenesená",J264,0)</f>
        <v>0</v>
      </c>
      <c r="BI264" s="149">
        <f>IF(N264="nulová",J264,0)</f>
        <v>0</v>
      </c>
      <c r="BJ264" s="17" t="s">
        <v>89</v>
      </c>
      <c r="BK264" s="149">
        <f>ROUND(I264*H264,2)</f>
        <v>0</v>
      </c>
      <c r="BL264" s="17" t="s">
        <v>271</v>
      </c>
      <c r="BM264" s="148" t="s">
        <v>440</v>
      </c>
    </row>
    <row r="265" spans="2:65" s="1" customFormat="1" ht="11.25">
      <c r="B265" s="32"/>
      <c r="D265" s="150" t="s">
        <v>273</v>
      </c>
      <c r="F265" s="151" t="s">
        <v>441</v>
      </c>
      <c r="I265" s="152"/>
      <c r="L265" s="32"/>
      <c r="M265" s="153"/>
      <c r="T265" s="56"/>
      <c r="AT265" s="17" t="s">
        <v>273</v>
      </c>
      <c r="AU265" s="17" t="s">
        <v>89</v>
      </c>
    </row>
    <row r="266" spans="2:65" s="1" customFormat="1" ht="16.5" customHeight="1">
      <c r="B266" s="136"/>
      <c r="C266" s="137" t="s">
        <v>442</v>
      </c>
      <c r="D266" s="137" t="s">
        <v>266</v>
      </c>
      <c r="E266" s="138" t="s">
        <v>443</v>
      </c>
      <c r="F266" s="139" t="s">
        <v>444</v>
      </c>
      <c r="G266" s="140" t="s">
        <v>434</v>
      </c>
      <c r="H266" s="141">
        <v>3</v>
      </c>
      <c r="I266" s="142"/>
      <c r="J266" s="143">
        <f>ROUND(I266*H266,2)</f>
        <v>0</v>
      </c>
      <c r="K266" s="139" t="s">
        <v>270</v>
      </c>
      <c r="L266" s="32"/>
      <c r="M266" s="144" t="s">
        <v>1</v>
      </c>
      <c r="N266" s="145" t="s">
        <v>42</v>
      </c>
      <c r="P266" s="146">
        <f>O266*H266</f>
        <v>0</v>
      </c>
      <c r="Q266" s="146">
        <v>5.4550000000000001E-2</v>
      </c>
      <c r="R266" s="146">
        <f>Q266*H266</f>
        <v>0.16365000000000002</v>
      </c>
      <c r="S266" s="146">
        <v>0</v>
      </c>
      <c r="T266" s="147">
        <f>S266*H266</f>
        <v>0</v>
      </c>
      <c r="AR266" s="148" t="s">
        <v>271</v>
      </c>
      <c r="AT266" s="148" t="s">
        <v>266</v>
      </c>
      <c r="AU266" s="148" t="s">
        <v>89</v>
      </c>
      <c r="AY266" s="17" t="s">
        <v>264</v>
      </c>
      <c r="BE266" s="149">
        <f>IF(N266="základní",J266,0)</f>
        <v>0</v>
      </c>
      <c r="BF266" s="149">
        <f>IF(N266="snížená",J266,0)</f>
        <v>0</v>
      </c>
      <c r="BG266" s="149">
        <f>IF(N266="zákl. přenesená",J266,0)</f>
        <v>0</v>
      </c>
      <c r="BH266" s="149">
        <f>IF(N266="sníž. přenesená",J266,0)</f>
        <v>0</v>
      </c>
      <c r="BI266" s="149">
        <f>IF(N266="nulová",J266,0)</f>
        <v>0</v>
      </c>
      <c r="BJ266" s="17" t="s">
        <v>89</v>
      </c>
      <c r="BK266" s="149">
        <f>ROUND(I266*H266,2)</f>
        <v>0</v>
      </c>
      <c r="BL266" s="17" t="s">
        <v>271</v>
      </c>
      <c r="BM266" s="148" t="s">
        <v>445</v>
      </c>
    </row>
    <row r="267" spans="2:65" s="1" customFormat="1" ht="11.25">
      <c r="B267" s="32"/>
      <c r="D267" s="150" t="s">
        <v>273</v>
      </c>
      <c r="F267" s="151" t="s">
        <v>446</v>
      </c>
      <c r="I267" s="152"/>
      <c r="L267" s="32"/>
      <c r="M267" s="153"/>
      <c r="T267" s="56"/>
      <c r="AT267" s="17" t="s">
        <v>273</v>
      </c>
      <c r="AU267" s="17" t="s">
        <v>89</v>
      </c>
    </row>
    <row r="268" spans="2:65" s="1" customFormat="1" ht="16.5" customHeight="1">
      <c r="B268" s="136"/>
      <c r="C268" s="137" t="s">
        <v>447</v>
      </c>
      <c r="D268" s="137" t="s">
        <v>266</v>
      </c>
      <c r="E268" s="138" t="s">
        <v>448</v>
      </c>
      <c r="F268" s="139" t="s">
        <v>449</v>
      </c>
      <c r="G268" s="140" t="s">
        <v>434</v>
      </c>
      <c r="H268" s="141">
        <v>32</v>
      </c>
      <c r="I268" s="142"/>
      <c r="J268" s="143">
        <f>ROUND(I268*H268,2)</f>
        <v>0</v>
      </c>
      <c r="K268" s="139" t="s">
        <v>270</v>
      </c>
      <c r="L268" s="32"/>
      <c r="M268" s="144" t="s">
        <v>1</v>
      </c>
      <c r="N268" s="145" t="s">
        <v>42</v>
      </c>
      <c r="P268" s="146">
        <f>O268*H268</f>
        <v>0</v>
      </c>
      <c r="Q268" s="146">
        <v>6.3549999999999995E-2</v>
      </c>
      <c r="R268" s="146">
        <f>Q268*H268</f>
        <v>2.0335999999999999</v>
      </c>
      <c r="S268" s="146">
        <v>0</v>
      </c>
      <c r="T268" s="147">
        <f>S268*H268</f>
        <v>0</v>
      </c>
      <c r="AR268" s="148" t="s">
        <v>271</v>
      </c>
      <c r="AT268" s="148" t="s">
        <v>266</v>
      </c>
      <c r="AU268" s="148" t="s">
        <v>89</v>
      </c>
      <c r="AY268" s="17" t="s">
        <v>264</v>
      </c>
      <c r="BE268" s="149">
        <f>IF(N268="základní",J268,0)</f>
        <v>0</v>
      </c>
      <c r="BF268" s="149">
        <f>IF(N268="snížená",J268,0)</f>
        <v>0</v>
      </c>
      <c r="BG268" s="149">
        <f>IF(N268="zákl. přenesená",J268,0)</f>
        <v>0</v>
      </c>
      <c r="BH268" s="149">
        <f>IF(N268="sníž. přenesená",J268,0)</f>
        <v>0</v>
      </c>
      <c r="BI268" s="149">
        <f>IF(N268="nulová",J268,0)</f>
        <v>0</v>
      </c>
      <c r="BJ268" s="17" t="s">
        <v>89</v>
      </c>
      <c r="BK268" s="149">
        <f>ROUND(I268*H268,2)</f>
        <v>0</v>
      </c>
      <c r="BL268" s="17" t="s">
        <v>271</v>
      </c>
      <c r="BM268" s="148" t="s">
        <v>450</v>
      </c>
    </row>
    <row r="269" spans="2:65" s="1" customFormat="1" ht="11.25">
      <c r="B269" s="32"/>
      <c r="D269" s="150" t="s">
        <v>273</v>
      </c>
      <c r="F269" s="151" t="s">
        <v>451</v>
      </c>
      <c r="I269" s="152"/>
      <c r="L269" s="32"/>
      <c r="M269" s="153"/>
      <c r="T269" s="56"/>
      <c r="AT269" s="17" t="s">
        <v>273</v>
      </c>
      <c r="AU269" s="17" t="s">
        <v>89</v>
      </c>
    </row>
    <row r="270" spans="2:65" s="1" customFormat="1" ht="16.5" customHeight="1">
      <c r="B270" s="136"/>
      <c r="C270" s="137" t="s">
        <v>452</v>
      </c>
      <c r="D270" s="137" t="s">
        <v>266</v>
      </c>
      <c r="E270" s="138" t="s">
        <v>453</v>
      </c>
      <c r="F270" s="139" t="s">
        <v>454</v>
      </c>
      <c r="G270" s="140" t="s">
        <v>434</v>
      </c>
      <c r="H270" s="141">
        <v>21</v>
      </c>
      <c r="I270" s="142"/>
      <c r="J270" s="143">
        <f>ROUND(I270*H270,2)</f>
        <v>0</v>
      </c>
      <c r="K270" s="139" t="s">
        <v>270</v>
      </c>
      <c r="L270" s="32"/>
      <c r="M270" s="144" t="s">
        <v>1</v>
      </c>
      <c r="N270" s="145" t="s">
        <v>42</v>
      </c>
      <c r="P270" s="146">
        <f>O270*H270</f>
        <v>0</v>
      </c>
      <c r="Q270" s="146">
        <v>8.1850000000000006E-2</v>
      </c>
      <c r="R270" s="146">
        <f>Q270*H270</f>
        <v>1.7188500000000002</v>
      </c>
      <c r="S270" s="146">
        <v>0</v>
      </c>
      <c r="T270" s="147">
        <f>S270*H270</f>
        <v>0</v>
      </c>
      <c r="AR270" s="148" t="s">
        <v>271</v>
      </c>
      <c r="AT270" s="148" t="s">
        <v>266</v>
      </c>
      <c r="AU270" s="148" t="s">
        <v>89</v>
      </c>
      <c r="AY270" s="17" t="s">
        <v>264</v>
      </c>
      <c r="BE270" s="149">
        <f>IF(N270="základní",J270,0)</f>
        <v>0</v>
      </c>
      <c r="BF270" s="149">
        <f>IF(N270="snížená",J270,0)</f>
        <v>0</v>
      </c>
      <c r="BG270" s="149">
        <f>IF(N270="zákl. přenesená",J270,0)</f>
        <v>0</v>
      </c>
      <c r="BH270" s="149">
        <f>IF(N270="sníž. přenesená",J270,0)</f>
        <v>0</v>
      </c>
      <c r="BI270" s="149">
        <f>IF(N270="nulová",J270,0)</f>
        <v>0</v>
      </c>
      <c r="BJ270" s="17" t="s">
        <v>89</v>
      </c>
      <c r="BK270" s="149">
        <f>ROUND(I270*H270,2)</f>
        <v>0</v>
      </c>
      <c r="BL270" s="17" t="s">
        <v>271</v>
      </c>
      <c r="BM270" s="148" t="s">
        <v>455</v>
      </c>
    </row>
    <row r="271" spans="2:65" s="1" customFormat="1" ht="11.25">
      <c r="B271" s="32"/>
      <c r="D271" s="150" t="s">
        <v>273</v>
      </c>
      <c r="F271" s="151" t="s">
        <v>456</v>
      </c>
      <c r="I271" s="152"/>
      <c r="L271" s="32"/>
      <c r="M271" s="153"/>
      <c r="T271" s="56"/>
      <c r="AT271" s="17" t="s">
        <v>273</v>
      </c>
      <c r="AU271" s="17" t="s">
        <v>89</v>
      </c>
    </row>
    <row r="272" spans="2:65" s="1" customFormat="1" ht="16.5" customHeight="1">
      <c r="B272" s="136"/>
      <c r="C272" s="137" t="s">
        <v>457</v>
      </c>
      <c r="D272" s="137" t="s">
        <v>266</v>
      </c>
      <c r="E272" s="138" t="s">
        <v>458</v>
      </c>
      <c r="F272" s="139" t="s">
        <v>459</v>
      </c>
      <c r="G272" s="140" t="s">
        <v>434</v>
      </c>
      <c r="H272" s="141">
        <v>10</v>
      </c>
      <c r="I272" s="142"/>
      <c r="J272" s="143">
        <f>ROUND(I272*H272,2)</f>
        <v>0</v>
      </c>
      <c r="K272" s="139" t="s">
        <v>270</v>
      </c>
      <c r="L272" s="32"/>
      <c r="M272" s="144" t="s">
        <v>1</v>
      </c>
      <c r="N272" s="145" t="s">
        <v>42</v>
      </c>
      <c r="P272" s="146">
        <f>O272*H272</f>
        <v>0</v>
      </c>
      <c r="Q272" s="146">
        <v>0.10904999999999999</v>
      </c>
      <c r="R272" s="146">
        <f>Q272*H272</f>
        <v>1.0905</v>
      </c>
      <c r="S272" s="146">
        <v>0</v>
      </c>
      <c r="T272" s="147">
        <f>S272*H272</f>
        <v>0</v>
      </c>
      <c r="AR272" s="148" t="s">
        <v>271</v>
      </c>
      <c r="AT272" s="148" t="s">
        <v>266</v>
      </c>
      <c r="AU272" s="148" t="s">
        <v>89</v>
      </c>
      <c r="AY272" s="17" t="s">
        <v>264</v>
      </c>
      <c r="BE272" s="149">
        <f>IF(N272="základní",J272,0)</f>
        <v>0</v>
      </c>
      <c r="BF272" s="149">
        <f>IF(N272="snížená",J272,0)</f>
        <v>0</v>
      </c>
      <c r="BG272" s="149">
        <f>IF(N272="zákl. přenesená",J272,0)</f>
        <v>0</v>
      </c>
      <c r="BH272" s="149">
        <f>IF(N272="sníž. přenesená",J272,0)</f>
        <v>0</v>
      </c>
      <c r="BI272" s="149">
        <f>IF(N272="nulová",J272,0)</f>
        <v>0</v>
      </c>
      <c r="BJ272" s="17" t="s">
        <v>89</v>
      </c>
      <c r="BK272" s="149">
        <f>ROUND(I272*H272,2)</f>
        <v>0</v>
      </c>
      <c r="BL272" s="17" t="s">
        <v>271</v>
      </c>
      <c r="BM272" s="148" t="s">
        <v>460</v>
      </c>
    </row>
    <row r="273" spans="2:65" s="1" customFormat="1" ht="11.25">
      <c r="B273" s="32"/>
      <c r="D273" s="150" t="s">
        <v>273</v>
      </c>
      <c r="F273" s="151" t="s">
        <v>461</v>
      </c>
      <c r="I273" s="152"/>
      <c r="L273" s="32"/>
      <c r="M273" s="153"/>
      <c r="T273" s="56"/>
      <c r="AT273" s="17" t="s">
        <v>273</v>
      </c>
      <c r="AU273" s="17" t="s">
        <v>89</v>
      </c>
    </row>
    <row r="274" spans="2:65" s="1" customFormat="1" ht="16.5" customHeight="1">
      <c r="B274" s="136"/>
      <c r="C274" s="137" t="s">
        <v>462</v>
      </c>
      <c r="D274" s="137" t="s">
        <v>266</v>
      </c>
      <c r="E274" s="138" t="s">
        <v>463</v>
      </c>
      <c r="F274" s="139" t="s">
        <v>464</v>
      </c>
      <c r="G274" s="140" t="s">
        <v>428</v>
      </c>
      <c r="H274" s="141">
        <v>10</v>
      </c>
      <c r="I274" s="142"/>
      <c r="J274" s="143">
        <f>ROUND(I274*H274,2)</f>
        <v>0</v>
      </c>
      <c r="K274" s="139" t="s">
        <v>270</v>
      </c>
      <c r="L274" s="32"/>
      <c r="M274" s="144" t="s">
        <v>1</v>
      </c>
      <c r="N274" s="145" t="s">
        <v>42</v>
      </c>
      <c r="P274" s="146">
        <f>O274*H274</f>
        <v>0</v>
      </c>
      <c r="Q274" s="146">
        <v>1.9000000000000001E-4</v>
      </c>
      <c r="R274" s="146">
        <f>Q274*H274</f>
        <v>1.9000000000000002E-3</v>
      </c>
      <c r="S274" s="146">
        <v>0</v>
      </c>
      <c r="T274" s="147">
        <f>S274*H274</f>
        <v>0</v>
      </c>
      <c r="AR274" s="148" t="s">
        <v>271</v>
      </c>
      <c r="AT274" s="148" t="s">
        <v>266</v>
      </c>
      <c r="AU274" s="148" t="s">
        <v>89</v>
      </c>
      <c r="AY274" s="17" t="s">
        <v>264</v>
      </c>
      <c r="BE274" s="149">
        <f>IF(N274="základní",J274,0)</f>
        <v>0</v>
      </c>
      <c r="BF274" s="149">
        <f>IF(N274="snížená",J274,0)</f>
        <v>0</v>
      </c>
      <c r="BG274" s="149">
        <f>IF(N274="zákl. přenesená",J274,0)</f>
        <v>0</v>
      </c>
      <c r="BH274" s="149">
        <f>IF(N274="sníž. přenesená",J274,0)</f>
        <v>0</v>
      </c>
      <c r="BI274" s="149">
        <f>IF(N274="nulová",J274,0)</f>
        <v>0</v>
      </c>
      <c r="BJ274" s="17" t="s">
        <v>89</v>
      </c>
      <c r="BK274" s="149">
        <f>ROUND(I274*H274,2)</f>
        <v>0</v>
      </c>
      <c r="BL274" s="17" t="s">
        <v>271</v>
      </c>
      <c r="BM274" s="148" t="s">
        <v>465</v>
      </c>
    </row>
    <row r="275" spans="2:65" s="1" customFormat="1" ht="11.25">
      <c r="B275" s="32"/>
      <c r="D275" s="150" t="s">
        <v>273</v>
      </c>
      <c r="F275" s="151" t="s">
        <v>466</v>
      </c>
      <c r="I275" s="152"/>
      <c r="L275" s="32"/>
      <c r="M275" s="153"/>
      <c r="T275" s="56"/>
      <c r="AT275" s="17" t="s">
        <v>273</v>
      </c>
      <c r="AU275" s="17" t="s">
        <v>89</v>
      </c>
    </row>
    <row r="276" spans="2:65" s="12" customFormat="1" ht="11.25">
      <c r="B276" s="156"/>
      <c r="D276" s="154" t="s">
        <v>277</v>
      </c>
      <c r="E276" s="157" t="s">
        <v>1</v>
      </c>
      <c r="F276" s="158" t="s">
        <v>467</v>
      </c>
      <c r="H276" s="159">
        <v>10</v>
      </c>
      <c r="I276" s="160"/>
      <c r="L276" s="156"/>
      <c r="M276" s="161"/>
      <c r="T276" s="162"/>
      <c r="AT276" s="157" t="s">
        <v>277</v>
      </c>
      <c r="AU276" s="157" t="s">
        <v>89</v>
      </c>
      <c r="AV276" s="12" t="s">
        <v>89</v>
      </c>
      <c r="AW276" s="12" t="s">
        <v>32</v>
      </c>
      <c r="AX276" s="12" t="s">
        <v>76</v>
      </c>
      <c r="AY276" s="157" t="s">
        <v>264</v>
      </c>
    </row>
    <row r="277" spans="2:65" s="13" customFormat="1" ht="11.25">
      <c r="B277" s="163"/>
      <c r="D277" s="154" t="s">
        <v>277</v>
      </c>
      <c r="E277" s="164" t="s">
        <v>1</v>
      </c>
      <c r="F277" s="165" t="s">
        <v>279</v>
      </c>
      <c r="H277" s="166">
        <v>10</v>
      </c>
      <c r="I277" s="167"/>
      <c r="L277" s="163"/>
      <c r="M277" s="168"/>
      <c r="T277" s="169"/>
      <c r="AT277" s="164" t="s">
        <v>277</v>
      </c>
      <c r="AU277" s="164" t="s">
        <v>89</v>
      </c>
      <c r="AV277" s="13" t="s">
        <v>271</v>
      </c>
      <c r="AW277" s="13" t="s">
        <v>32</v>
      </c>
      <c r="AX277" s="13" t="s">
        <v>83</v>
      </c>
      <c r="AY277" s="164" t="s">
        <v>264</v>
      </c>
    </row>
    <row r="278" spans="2:65" s="1" customFormat="1" ht="16.5" customHeight="1">
      <c r="B278" s="136"/>
      <c r="C278" s="137" t="s">
        <v>468</v>
      </c>
      <c r="D278" s="137" t="s">
        <v>266</v>
      </c>
      <c r="E278" s="138" t="s">
        <v>469</v>
      </c>
      <c r="F278" s="139" t="s">
        <v>470</v>
      </c>
      <c r="G278" s="140" t="s">
        <v>428</v>
      </c>
      <c r="H278" s="141">
        <v>29.25</v>
      </c>
      <c r="I278" s="142"/>
      <c r="J278" s="143">
        <f>ROUND(I278*H278,2)</f>
        <v>0</v>
      </c>
      <c r="K278" s="139" t="s">
        <v>270</v>
      </c>
      <c r="L278" s="32"/>
      <c r="M278" s="144" t="s">
        <v>1</v>
      </c>
      <c r="N278" s="145" t="s">
        <v>42</v>
      </c>
      <c r="P278" s="146">
        <f>O278*H278</f>
        <v>0</v>
      </c>
      <c r="Q278" s="146">
        <v>2.9999999999999997E-4</v>
      </c>
      <c r="R278" s="146">
        <f>Q278*H278</f>
        <v>8.7749999999999998E-3</v>
      </c>
      <c r="S278" s="146">
        <v>0</v>
      </c>
      <c r="T278" s="147">
        <f>S278*H278</f>
        <v>0</v>
      </c>
      <c r="AR278" s="148" t="s">
        <v>271</v>
      </c>
      <c r="AT278" s="148" t="s">
        <v>266</v>
      </c>
      <c r="AU278" s="148" t="s">
        <v>89</v>
      </c>
      <c r="AY278" s="17" t="s">
        <v>264</v>
      </c>
      <c r="BE278" s="149">
        <f>IF(N278="základní",J278,0)</f>
        <v>0</v>
      </c>
      <c r="BF278" s="149">
        <f>IF(N278="snížená",J278,0)</f>
        <v>0</v>
      </c>
      <c r="BG278" s="149">
        <f>IF(N278="zákl. přenesená",J278,0)</f>
        <v>0</v>
      </c>
      <c r="BH278" s="149">
        <f>IF(N278="sníž. přenesená",J278,0)</f>
        <v>0</v>
      </c>
      <c r="BI278" s="149">
        <f>IF(N278="nulová",J278,0)</f>
        <v>0</v>
      </c>
      <c r="BJ278" s="17" t="s">
        <v>89</v>
      </c>
      <c r="BK278" s="149">
        <f>ROUND(I278*H278,2)</f>
        <v>0</v>
      </c>
      <c r="BL278" s="17" t="s">
        <v>271</v>
      </c>
      <c r="BM278" s="148" t="s">
        <v>471</v>
      </c>
    </row>
    <row r="279" spans="2:65" s="1" customFormat="1" ht="11.25">
      <c r="B279" s="32"/>
      <c r="D279" s="150" t="s">
        <v>273</v>
      </c>
      <c r="F279" s="151" t="s">
        <v>472</v>
      </c>
      <c r="I279" s="152"/>
      <c r="L279" s="32"/>
      <c r="M279" s="153"/>
      <c r="T279" s="56"/>
      <c r="AT279" s="17" t="s">
        <v>273</v>
      </c>
      <c r="AU279" s="17" t="s">
        <v>89</v>
      </c>
    </row>
    <row r="280" spans="2:65" s="12" customFormat="1" ht="11.25">
      <c r="B280" s="156"/>
      <c r="D280" s="154" t="s">
        <v>277</v>
      </c>
      <c r="E280" s="157" t="s">
        <v>1</v>
      </c>
      <c r="F280" s="158" t="s">
        <v>473</v>
      </c>
      <c r="H280" s="159">
        <v>29.25</v>
      </c>
      <c r="I280" s="160"/>
      <c r="L280" s="156"/>
      <c r="M280" s="161"/>
      <c r="T280" s="162"/>
      <c r="AT280" s="157" t="s">
        <v>277</v>
      </c>
      <c r="AU280" s="157" t="s">
        <v>89</v>
      </c>
      <c r="AV280" s="12" t="s">
        <v>89</v>
      </c>
      <c r="AW280" s="12" t="s">
        <v>32</v>
      </c>
      <c r="AX280" s="12" t="s">
        <v>76</v>
      </c>
      <c r="AY280" s="157" t="s">
        <v>264</v>
      </c>
    </row>
    <row r="281" spans="2:65" s="13" customFormat="1" ht="11.25">
      <c r="B281" s="163"/>
      <c r="D281" s="154" t="s">
        <v>277</v>
      </c>
      <c r="E281" s="164" t="s">
        <v>1</v>
      </c>
      <c r="F281" s="165" t="s">
        <v>279</v>
      </c>
      <c r="H281" s="166">
        <v>29.25</v>
      </c>
      <c r="I281" s="167"/>
      <c r="L281" s="163"/>
      <c r="M281" s="168"/>
      <c r="T281" s="169"/>
      <c r="AT281" s="164" t="s">
        <v>277</v>
      </c>
      <c r="AU281" s="164" t="s">
        <v>89</v>
      </c>
      <c r="AV281" s="13" t="s">
        <v>271</v>
      </c>
      <c r="AW281" s="13" t="s">
        <v>32</v>
      </c>
      <c r="AX281" s="13" t="s">
        <v>83</v>
      </c>
      <c r="AY281" s="164" t="s">
        <v>264</v>
      </c>
    </row>
    <row r="282" spans="2:65" s="1" customFormat="1" ht="16.5" customHeight="1">
      <c r="B282" s="136"/>
      <c r="C282" s="137" t="s">
        <v>474</v>
      </c>
      <c r="D282" s="137" t="s">
        <v>266</v>
      </c>
      <c r="E282" s="138" t="s">
        <v>475</v>
      </c>
      <c r="F282" s="139" t="s">
        <v>476</v>
      </c>
      <c r="G282" s="140" t="s">
        <v>282</v>
      </c>
      <c r="H282" s="141">
        <v>2.7789999999999999</v>
      </c>
      <c r="I282" s="142"/>
      <c r="J282" s="143">
        <f>ROUND(I282*H282,2)</f>
        <v>0</v>
      </c>
      <c r="K282" s="139" t="s">
        <v>270</v>
      </c>
      <c r="L282" s="32"/>
      <c r="M282" s="144" t="s">
        <v>1</v>
      </c>
      <c r="N282" s="145" t="s">
        <v>42</v>
      </c>
      <c r="P282" s="146">
        <f>O282*H282</f>
        <v>0</v>
      </c>
      <c r="Q282" s="146">
        <v>2.5018699999999998</v>
      </c>
      <c r="R282" s="146">
        <f>Q282*H282</f>
        <v>6.9526967299999995</v>
      </c>
      <c r="S282" s="146">
        <v>0</v>
      </c>
      <c r="T282" s="147">
        <f>S282*H282</f>
        <v>0</v>
      </c>
      <c r="AR282" s="148" t="s">
        <v>271</v>
      </c>
      <c r="AT282" s="148" t="s">
        <v>266</v>
      </c>
      <c r="AU282" s="148" t="s">
        <v>89</v>
      </c>
      <c r="AY282" s="17" t="s">
        <v>264</v>
      </c>
      <c r="BE282" s="149">
        <f>IF(N282="základní",J282,0)</f>
        <v>0</v>
      </c>
      <c r="BF282" s="149">
        <f>IF(N282="snížená",J282,0)</f>
        <v>0</v>
      </c>
      <c r="BG282" s="149">
        <f>IF(N282="zákl. přenesená",J282,0)</f>
        <v>0</v>
      </c>
      <c r="BH282" s="149">
        <f>IF(N282="sníž. přenesená",J282,0)</f>
        <v>0</v>
      </c>
      <c r="BI282" s="149">
        <f>IF(N282="nulová",J282,0)</f>
        <v>0</v>
      </c>
      <c r="BJ282" s="17" t="s">
        <v>89</v>
      </c>
      <c r="BK282" s="149">
        <f>ROUND(I282*H282,2)</f>
        <v>0</v>
      </c>
      <c r="BL282" s="17" t="s">
        <v>271</v>
      </c>
      <c r="BM282" s="148" t="s">
        <v>477</v>
      </c>
    </row>
    <row r="283" spans="2:65" s="1" customFormat="1" ht="11.25">
      <c r="B283" s="32"/>
      <c r="D283" s="150" t="s">
        <v>273</v>
      </c>
      <c r="F283" s="151" t="s">
        <v>478</v>
      </c>
      <c r="I283" s="152"/>
      <c r="L283" s="32"/>
      <c r="M283" s="153"/>
      <c r="T283" s="56"/>
      <c r="AT283" s="17" t="s">
        <v>273</v>
      </c>
      <c r="AU283" s="17" t="s">
        <v>89</v>
      </c>
    </row>
    <row r="284" spans="2:65" s="14" customFormat="1" ht="11.25">
      <c r="B284" s="170"/>
      <c r="D284" s="154" t="s">
        <v>277</v>
      </c>
      <c r="E284" s="171" t="s">
        <v>1</v>
      </c>
      <c r="F284" s="172" t="s">
        <v>479</v>
      </c>
      <c r="H284" s="171" t="s">
        <v>1</v>
      </c>
      <c r="I284" s="173"/>
      <c r="L284" s="170"/>
      <c r="M284" s="174"/>
      <c r="T284" s="175"/>
      <c r="AT284" s="171" t="s">
        <v>277</v>
      </c>
      <c r="AU284" s="171" t="s">
        <v>89</v>
      </c>
      <c r="AV284" s="14" t="s">
        <v>83</v>
      </c>
      <c r="AW284" s="14" t="s">
        <v>32</v>
      </c>
      <c r="AX284" s="14" t="s">
        <v>76</v>
      </c>
      <c r="AY284" s="171" t="s">
        <v>264</v>
      </c>
    </row>
    <row r="285" spans="2:65" s="12" customFormat="1" ht="11.25">
      <c r="B285" s="156"/>
      <c r="D285" s="154" t="s">
        <v>277</v>
      </c>
      <c r="E285" s="157" t="s">
        <v>1</v>
      </c>
      <c r="F285" s="158" t="s">
        <v>480</v>
      </c>
      <c r="H285" s="159">
        <v>0.51</v>
      </c>
      <c r="I285" s="160"/>
      <c r="L285" s="156"/>
      <c r="M285" s="161"/>
      <c r="T285" s="162"/>
      <c r="AT285" s="157" t="s">
        <v>277</v>
      </c>
      <c r="AU285" s="157" t="s">
        <v>89</v>
      </c>
      <c r="AV285" s="12" t="s">
        <v>89</v>
      </c>
      <c r="AW285" s="12" t="s">
        <v>32</v>
      </c>
      <c r="AX285" s="12" t="s">
        <v>76</v>
      </c>
      <c r="AY285" s="157" t="s">
        <v>264</v>
      </c>
    </row>
    <row r="286" spans="2:65" s="12" customFormat="1" ht="11.25">
      <c r="B286" s="156"/>
      <c r="D286" s="154" t="s">
        <v>277</v>
      </c>
      <c r="E286" s="157" t="s">
        <v>1</v>
      </c>
      <c r="F286" s="158" t="s">
        <v>481</v>
      </c>
      <c r="H286" s="159">
        <v>1.444</v>
      </c>
      <c r="I286" s="160"/>
      <c r="L286" s="156"/>
      <c r="M286" s="161"/>
      <c r="T286" s="162"/>
      <c r="AT286" s="157" t="s">
        <v>277</v>
      </c>
      <c r="AU286" s="157" t="s">
        <v>89</v>
      </c>
      <c r="AV286" s="12" t="s">
        <v>89</v>
      </c>
      <c r="AW286" s="12" t="s">
        <v>32</v>
      </c>
      <c r="AX286" s="12" t="s">
        <v>76</v>
      </c>
      <c r="AY286" s="157" t="s">
        <v>264</v>
      </c>
    </row>
    <row r="287" spans="2:65" s="12" customFormat="1" ht="11.25">
      <c r="B287" s="156"/>
      <c r="D287" s="154" t="s">
        <v>277</v>
      </c>
      <c r="E287" s="157" t="s">
        <v>1</v>
      </c>
      <c r="F287" s="158" t="s">
        <v>482</v>
      </c>
      <c r="H287" s="159">
        <v>0.82499999999999996</v>
      </c>
      <c r="I287" s="160"/>
      <c r="L287" s="156"/>
      <c r="M287" s="161"/>
      <c r="T287" s="162"/>
      <c r="AT287" s="157" t="s">
        <v>277</v>
      </c>
      <c r="AU287" s="157" t="s">
        <v>89</v>
      </c>
      <c r="AV287" s="12" t="s">
        <v>89</v>
      </c>
      <c r="AW287" s="12" t="s">
        <v>32</v>
      </c>
      <c r="AX287" s="12" t="s">
        <v>76</v>
      </c>
      <c r="AY287" s="157" t="s">
        <v>264</v>
      </c>
    </row>
    <row r="288" spans="2:65" s="13" customFormat="1" ht="11.25">
      <c r="B288" s="163"/>
      <c r="D288" s="154" t="s">
        <v>277</v>
      </c>
      <c r="E288" s="164" t="s">
        <v>1</v>
      </c>
      <c r="F288" s="165" t="s">
        <v>279</v>
      </c>
      <c r="H288" s="166">
        <v>2.7789999999999999</v>
      </c>
      <c r="I288" s="167"/>
      <c r="L288" s="163"/>
      <c r="M288" s="168"/>
      <c r="T288" s="169"/>
      <c r="AT288" s="164" t="s">
        <v>277</v>
      </c>
      <c r="AU288" s="164" t="s">
        <v>89</v>
      </c>
      <c r="AV288" s="13" t="s">
        <v>271</v>
      </c>
      <c r="AW288" s="13" t="s">
        <v>32</v>
      </c>
      <c r="AX288" s="13" t="s">
        <v>83</v>
      </c>
      <c r="AY288" s="164" t="s">
        <v>264</v>
      </c>
    </row>
    <row r="289" spans="2:65" s="1" customFormat="1" ht="16.5" customHeight="1">
      <c r="B289" s="136"/>
      <c r="C289" s="137" t="s">
        <v>483</v>
      </c>
      <c r="D289" s="137" t="s">
        <v>266</v>
      </c>
      <c r="E289" s="138" t="s">
        <v>484</v>
      </c>
      <c r="F289" s="139" t="s">
        <v>485</v>
      </c>
      <c r="G289" s="140" t="s">
        <v>341</v>
      </c>
      <c r="H289" s="141">
        <v>23.864999999999998</v>
      </c>
      <c r="I289" s="142"/>
      <c r="J289" s="143">
        <f>ROUND(I289*H289,2)</f>
        <v>0</v>
      </c>
      <c r="K289" s="139" t="s">
        <v>270</v>
      </c>
      <c r="L289" s="32"/>
      <c r="M289" s="144" t="s">
        <v>1</v>
      </c>
      <c r="N289" s="145" t="s">
        <v>42</v>
      </c>
      <c r="P289" s="146">
        <f>O289*H289</f>
        <v>0</v>
      </c>
      <c r="Q289" s="146">
        <v>2.2000000000000001E-3</v>
      </c>
      <c r="R289" s="146">
        <f>Q289*H289</f>
        <v>5.2503000000000001E-2</v>
      </c>
      <c r="S289" s="146">
        <v>0</v>
      </c>
      <c r="T289" s="147">
        <f>S289*H289</f>
        <v>0</v>
      </c>
      <c r="AR289" s="148" t="s">
        <v>271</v>
      </c>
      <c r="AT289" s="148" t="s">
        <v>266</v>
      </c>
      <c r="AU289" s="148" t="s">
        <v>89</v>
      </c>
      <c r="AY289" s="17" t="s">
        <v>264</v>
      </c>
      <c r="BE289" s="149">
        <f>IF(N289="základní",J289,0)</f>
        <v>0</v>
      </c>
      <c r="BF289" s="149">
        <f>IF(N289="snížená",J289,0)</f>
        <v>0</v>
      </c>
      <c r="BG289" s="149">
        <f>IF(N289="zákl. přenesená",J289,0)</f>
        <v>0</v>
      </c>
      <c r="BH289" s="149">
        <f>IF(N289="sníž. přenesená",J289,0)</f>
        <v>0</v>
      </c>
      <c r="BI289" s="149">
        <f>IF(N289="nulová",J289,0)</f>
        <v>0</v>
      </c>
      <c r="BJ289" s="17" t="s">
        <v>89</v>
      </c>
      <c r="BK289" s="149">
        <f>ROUND(I289*H289,2)</f>
        <v>0</v>
      </c>
      <c r="BL289" s="17" t="s">
        <v>271</v>
      </c>
      <c r="BM289" s="148" t="s">
        <v>486</v>
      </c>
    </row>
    <row r="290" spans="2:65" s="1" customFormat="1" ht="11.25">
      <c r="B290" s="32"/>
      <c r="D290" s="150" t="s">
        <v>273</v>
      </c>
      <c r="F290" s="151" t="s">
        <v>487</v>
      </c>
      <c r="I290" s="152"/>
      <c r="L290" s="32"/>
      <c r="M290" s="153"/>
      <c r="T290" s="56"/>
      <c r="AT290" s="17" t="s">
        <v>273</v>
      </c>
      <c r="AU290" s="17" t="s">
        <v>89</v>
      </c>
    </row>
    <row r="291" spans="2:65" s="14" customFormat="1" ht="11.25">
      <c r="B291" s="170"/>
      <c r="D291" s="154" t="s">
        <v>277</v>
      </c>
      <c r="E291" s="171" t="s">
        <v>1</v>
      </c>
      <c r="F291" s="172" t="s">
        <v>479</v>
      </c>
      <c r="H291" s="171" t="s">
        <v>1</v>
      </c>
      <c r="I291" s="173"/>
      <c r="L291" s="170"/>
      <c r="M291" s="174"/>
      <c r="T291" s="175"/>
      <c r="AT291" s="171" t="s">
        <v>277</v>
      </c>
      <c r="AU291" s="171" t="s">
        <v>89</v>
      </c>
      <c r="AV291" s="14" t="s">
        <v>83</v>
      </c>
      <c r="AW291" s="14" t="s">
        <v>32</v>
      </c>
      <c r="AX291" s="14" t="s">
        <v>76</v>
      </c>
      <c r="AY291" s="171" t="s">
        <v>264</v>
      </c>
    </row>
    <row r="292" spans="2:65" s="12" customFormat="1" ht="11.25">
      <c r="B292" s="156"/>
      <c r="D292" s="154" t="s">
        <v>277</v>
      </c>
      <c r="E292" s="157" t="s">
        <v>1</v>
      </c>
      <c r="F292" s="158" t="s">
        <v>488</v>
      </c>
      <c r="H292" s="159">
        <v>5.44</v>
      </c>
      <c r="I292" s="160"/>
      <c r="L292" s="156"/>
      <c r="M292" s="161"/>
      <c r="T292" s="162"/>
      <c r="AT292" s="157" t="s">
        <v>277</v>
      </c>
      <c r="AU292" s="157" t="s">
        <v>89</v>
      </c>
      <c r="AV292" s="12" t="s">
        <v>89</v>
      </c>
      <c r="AW292" s="12" t="s">
        <v>32</v>
      </c>
      <c r="AX292" s="12" t="s">
        <v>76</v>
      </c>
      <c r="AY292" s="157" t="s">
        <v>264</v>
      </c>
    </row>
    <row r="293" spans="2:65" s="12" customFormat="1" ht="11.25">
      <c r="B293" s="156"/>
      <c r="D293" s="154" t="s">
        <v>277</v>
      </c>
      <c r="E293" s="157" t="s">
        <v>1</v>
      </c>
      <c r="F293" s="158" t="s">
        <v>489</v>
      </c>
      <c r="H293" s="159">
        <v>11.275</v>
      </c>
      <c r="I293" s="160"/>
      <c r="L293" s="156"/>
      <c r="M293" s="161"/>
      <c r="T293" s="162"/>
      <c r="AT293" s="157" t="s">
        <v>277</v>
      </c>
      <c r="AU293" s="157" t="s">
        <v>89</v>
      </c>
      <c r="AV293" s="12" t="s">
        <v>89</v>
      </c>
      <c r="AW293" s="12" t="s">
        <v>32</v>
      </c>
      <c r="AX293" s="12" t="s">
        <v>76</v>
      </c>
      <c r="AY293" s="157" t="s">
        <v>264</v>
      </c>
    </row>
    <row r="294" spans="2:65" s="12" customFormat="1" ht="11.25">
      <c r="B294" s="156"/>
      <c r="D294" s="154" t="s">
        <v>277</v>
      </c>
      <c r="E294" s="157" t="s">
        <v>1</v>
      </c>
      <c r="F294" s="158" t="s">
        <v>490</v>
      </c>
      <c r="H294" s="159">
        <v>7.15</v>
      </c>
      <c r="I294" s="160"/>
      <c r="L294" s="156"/>
      <c r="M294" s="161"/>
      <c r="T294" s="162"/>
      <c r="AT294" s="157" t="s">
        <v>277</v>
      </c>
      <c r="AU294" s="157" t="s">
        <v>89</v>
      </c>
      <c r="AV294" s="12" t="s">
        <v>89</v>
      </c>
      <c r="AW294" s="12" t="s">
        <v>32</v>
      </c>
      <c r="AX294" s="12" t="s">
        <v>76</v>
      </c>
      <c r="AY294" s="157" t="s">
        <v>264</v>
      </c>
    </row>
    <row r="295" spans="2:65" s="13" customFormat="1" ht="11.25">
      <c r="B295" s="163"/>
      <c r="D295" s="154" t="s">
        <v>277</v>
      </c>
      <c r="E295" s="164" t="s">
        <v>1</v>
      </c>
      <c r="F295" s="165" t="s">
        <v>279</v>
      </c>
      <c r="H295" s="166">
        <v>23.864999999999998</v>
      </c>
      <c r="I295" s="167"/>
      <c r="L295" s="163"/>
      <c r="M295" s="168"/>
      <c r="T295" s="169"/>
      <c r="AT295" s="164" t="s">
        <v>277</v>
      </c>
      <c r="AU295" s="164" t="s">
        <v>89</v>
      </c>
      <c r="AV295" s="13" t="s">
        <v>271</v>
      </c>
      <c r="AW295" s="13" t="s">
        <v>32</v>
      </c>
      <c r="AX295" s="13" t="s">
        <v>83</v>
      </c>
      <c r="AY295" s="164" t="s">
        <v>264</v>
      </c>
    </row>
    <row r="296" spans="2:65" s="1" customFormat="1" ht="16.5" customHeight="1">
      <c r="B296" s="136"/>
      <c r="C296" s="137" t="s">
        <v>491</v>
      </c>
      <c r="D296" s="137" t="s">
        <v>266</v>
      </c>
      <c r="E296" s="138" t="s">
        <v>492</v>
      </c>
      <c r="F296" s="139" t="s">
        <v>493</v>
      </c>
      <c r="G296" s="140" t="s">
        <v>341</v>
      </c>
      <c r="H296" s="141">
        <v>23.864999999999998</v>
      </c>
      <c r="I296" s="142"/>
      <c r="J296" s="143">
        <f>ROUND(I296*H296,2)</f>
        <v>0</v>
      </c>
      <c r="K296" s="139" t="s">
        <v>270</v>
      </c>
      <c r="L296" s="32"/>
      <c r="M296" s="144" t="s">
        <v>1</v>
      </c>
      <c r="N296" s="145" t="s">
        <v>42</v>
      </c>
      <c r="P296" s="146">
        <f>O296*H296</f>
        <v>0</v>
      </c>
      <c r="Q296" s="146">
        <v>0</v>
      </c>
      <c r="R296" s="146">
        <f>Q296*H296</f>
        <v>0</v>
      </c>
      <c r="S296" s="146">
        <v>0</v>
      </c>
      <c r="T296" s="147">
        <f>S296*H296</f>
        <v>0</v>
      </c>
      <c r="AR296" s="148" t="s">
        <v>271</v>
      </c>
      <c r="AT296" s="148" t="s">
        <v>266</v>
      </c>
      <c r="AU296" s="148" t="s">
        <v>89</v>
      </c>
      <c r="AY296" s="17" t="s">
        <v>264</v>
      </c>
      <c r="BE296" s="149">
        <f>IF(N296="základní",J296,0)</f>
        <v>0</v>
      </c>
      <c r="BF296" s="149">
        <f>IF(N296="snížená",J296,0)</f>
        <v>0</v>
      </c>
      <c r="BG296" s="149">
        <f>IF(N296="zákl. přenesená",J296,0)</f>
        <v>0</v>
      </c>
      <c r="BH296" s="149">
        <f>IF(N296="sníž. přenesená",J296,0)</f>
        <v>0</v>
      </c>
      <c r="BI296" s="149">
        <f>IF(N296="nulová",J296,0)</f>
        <v>0</v>
      </c>
      <c r="BJ296" s="17" t="s">
        <v>89</v>
      </c>
      <c r="BK296" s="149">
        <f>ROUND(I296*H296,2)</f>
        <v>0</v>
      </c>
      <c r="BL296" s="17" t="s">
        <v>271</v>
      </c>
      <c r="BM296" s="148" t="s">
        <v>494</v>
      </c>
    </row>
    <row r="297" spans="2:65" s="1" customFormat="1" ht="11.25">
      <c r="B297" s="32"/>
      <c r="D297" s="150" t="s">
        <v>273</v>
      </c>
      <c r="F297" s="151" t="s">
        <v>495</v>
      </c>
      <c r="I297" s="152"/>
      <c r="L297" s="32"/>
      <c r="M297" s="153"/>
      <c r="T297" s="56"/>
      <c r="AT297" s="17" t="s">
        <v>273</v>
      </c>
      <c r="AU297" s="17" t="s">
        <v>89</v>
      </c>
    </row>
    <row r="298" spans="2:65" s="1" customFormat="1" ht="16.5" customHeight="1">
      <c r="B298" s="136"/>
      <c r="C298" s="137" t="s">
        <v>496</v>
      </c>
      <c r="D298" s="137" t="s">
        <v>266</v>
      </c>
      <c r="E298" s="138" t="s">
        <v>497</v>
      </c>
      <c r="F298" s="139" t="s">
        <v>498</v>
      </c>
      <c r="G298" s="140" t="s">
        <v>319</v>
      </c>
      <c r="H298" s="141">
        <v>0.51400000000000001</v>
      </c>
      <c r="I298" s="142"/>
      <c r="J298" s="143">
        <f>ROUND(I298*H298,2)</f>
        <v>0</v>
      </c>
      <c r="K298" s="139" t="s">
        <v>270</v>
      </c>
      <c r="L298" s="32"/>
      <c r="M298" s="144" t="s">
        <v>1</v>
      </c>
      <c r="N298" s="145" t="s">
        <v>42</v>
      </c>
      <c r="P298" s="146">
        <f>O298*H298</f>
        <v>0</v>
      </c>
      <c r="Q298" s="146">
        <v>1.05237</v>
      </c>
      <c r="R298" s="146">
        <f>Q298*H298</f>
        <v>0.54091818000000003</v>
      </c>
      <c r="S298" s="146">
        <v>0</v>
      </c>
      <c r="T298" s="147">
        <f>S298*H298</f>
        <v>0</v>
      </c>
      <c r="AR298" s="148" t="s">
        <v>271</v>
      </c>
      <c r="AT298" s="148" t="s">
        <v>266</v>
      </c>
      <c r="AU298" s="148" t="s">
        <v>89</v>
      </c>
      <c r="AY298" s="17" t="s">
        <v>264</v>
      </c>
      <c r="BE298" s="149">
        <f>IF(N298="základní",J298,0)</f>
        <v>0</v>
      </c>
      <c r="BF298" s="149">
        <f>IF(N298="snížená",J298,0)</f>
        <v>0</v>
      </c>
      <c r="BG298" s="149">
        <f>IF(N298="zákl. přenesená",J298,0)</f>
        <v>0</v>
      </c>
      <c r="BH298" s="149">
        <f>IF(N298="sníž. přenesená",J298,0)</f>
        <v>0</v>
      </c>
      <c r="BI298" s="149">
        <f>IF(N298="nulová",J298,0)</f>
        <v>0</v>
      </c>
      <c r="BJ298" s="17" t="s">
        <v>89</v>
      </c>
      <c r="BK298" s="149">
        <f>ROUND(I298*H298,2)</f>
        <v>0</v>
      </c>
      <c r="BL298" s="17" t="s">
        <v>271</v>
      </c>
      <c r="BM298" s="148" t="s">
        <v>499</v>
      </c>
    </row>
    <row r="299" spans="2:65" s="1" customFormat="1" ht="11.25">
      <c r="B299" s="32"/>
      <c r="D299" s="150" t="s">
        <v>273</v>
      </c>
      <c r="F299" s="151" t="s">
        <v>500</v>
      </c>
      <c r="I299" s="152"/>
      <c r="L299" s="32"/>
      <c r="M299" s="153"/>
      <c r="T299" s="56"/>
      <c r="AT299" s="17" t="s">
        <v>273</v>
      </c>
      <c r="AU299" s="17" t="s">
        <v>89</v>
      </c>
    </row>
    <row r="300" spans="2:65" s="12" customFormat="1" ht="11.25">
      <c r="B300" s="156"/>
      <c r="D300" s="154" t="s">
        <v>277</v>
      </c>
      <c r="E300" s="157" t="s">
        <v>1</v>
      </c>
      <c r="F300" s="158" t="s">
        <v>501</v>
      </c>
      <c r="H300" s="159">
        <v>0.51400000000000001</v>
      </c>
      <c r="I300" s="160"/>
      <c r="L300" s="156"/>
      <c r="M300" s="161"/>
      <c r="T300" s="162"/>
      <c r="AT300" s="157" t="s">
        <v>277</v>
      </c>
      <c r="AU300" s="157" t="s">
        <v>89</v>
      </c>
      <c r="AV300" s="12" t="s">
        <v>89</v>
      </c>
      <c r="AW300" s="12" t="s">
        <v>32</v>
      </c>
      <c r="AX300" s="12" t="s">
        <v>76</v>
      </c>
      <c r="AY300" s="157" t="s">
        <v>264</v>
      </c>
    </row>
    <row r="301" spans="2:65" s="13" customFormat="1" ht="11.25">
      <c r="B301" s="163"/>
      <c r="D301" s="154" t="s">
        <v>277</v>
      </c>
      <c r="E301" s="164" t="s">
        <v>1</v>
      </c>
      <c r="F301" s="165" t="s">
        <v>279</v>
      </c>
      <c r="H301" s="166">
        <v>0.51400000000000001</v>
      </c>
      <c r="I301" s="167"/>
      <c r="L301" s="163"/>
      <c r="M301" s="168"/>
      <c r="T301" s="169"/>
      <c r="AT301" s="164" t="s">
        <v>277</v>
      </c>
      <c r="AU301" s="164" t="s">
        <v>89</v>
      </c>
      <c r="AV301" s="13" t="s">
        <v>271</v>
      </c>
      <c r="AW301" s="13" t="s">
        <v>32</v>
      </c>
      <c r="AX301" s="13" t="s">
        <v>83</v>
      </c>
      <c r="AY301" s="164" t="s">
        <v>264</v>
      </c>
    </row>
    <row r="302" spans="2:65" s="1" customFormat="1" ht="16.5" customHeight="1">
      <c r="B302" s="136"/>
      <c r="C302" s="137" t="s">
        <v>502</v>
      </c>
      <c r="D302" s="137" t="s">
        <v>266</v>
      </c>
      <c r="E302" s="138" t="s">
        <v>503</v>
      </c>
      <c r="F302" s="139" t="s">
        <v>504</v>
      </c>
      <c r="G302" s="140" t="s">
        <v>341</v>
      </c>
      <c r="H302" s="141">
        <v>21.937000000000001</v>
      </c>
      <c r="I302" s="142"/>
      <c r="J302" s="143">
        <f>ROUND(I302*H302,2)</f>
        <v>0</v>
      </c>
      <c r="K302" s="139" t="s">
        <v>270</v>
      </c>
      <c r="L302" s="32"/>
      <c r="M302" s="144" t="s">
        <v>1</v>
      </c>
      <c r="N302" s="145" t="s">
        <v>42</v>
      </c>
      <c r="P302" s="146">
        <f>O302*H302</f>
        <v>0</v>
      </c>
      <c r="Q302" s="146">
        <v>0.11396000000000001</v>
      </c>
      <c r="R302" s="146">
        <f>Q302*H302</f>
        <v>2.4999405200000004</v>
      </c>
      <c r="S302" s="146">
        <v>0</v>
      </c>
      <c r="T302" s="147">
        <f>S302*H302</f>
        <v>0</v>
      </c>
      <c r="AR302" s="148" t="s">
        <v>271</v>
      </c>
      <c r="AT302" s="148" t="s">
        <v>266</v>
      </c>
      <c r="AU302" s="148" t="s">
        <v>89</v>
      </c>
      <c r="AY302" s="17" t="s">
        <v>264</v>
      </c>
      <c r="BE302" s="149">
        <f>IF(N302="základní",J302,0)</f>
        <v>0</v>
      </c>
      <c r="BF302" s="149">
        <f>IF(N302="snížená",J302,0)</f>
        <v>0</v>
      </c>
      <c r="BG302" s="149">
        <f>IF(N302="zákl. přenesená",J302,0)</f>
        <v>0</v>
      </c>
      <c r="BH302" s="149">
        <f>IF(N302="sníž. přenesená",J302,0)</f>
        <v>0</v>
      </c>
      <c r="BI302" s="149">
        <f>IF(N302="nulová",J302,0)</f>
        <v>0</v>
      </c>
      <c r="BJ302" s="17" t="s">
        <v>89</v>
      </c>
      <c r="BK302" s="149">
        <f>ROUND(I302*H302,2)</f>
        <v>0</v>
      </c>
      <c r="BL302" s="17" t="s">
        <v>271</v>
      </c>
      <c r="BM302" s="148" t="s">
        <v>505</v>
      </c>
    </row>
    <row r="303" spans="2:65" s="1" customFormat="1" ht="11.25">
      <c r="B303" s="32"/>
      <c r="D303" s="150" t="s">
        <v>273</v>
      </c>
      <c r="F303" s="151" t="s">
        <v>506</v>
      </c>
      <c r="I303" s="152"/>
      <c r="L303" s="32"/>
      <c r="M303" s="153"/>
      <c r="T303" s="56"/>
      <c r="AT303" s="17" t="s">
        <v>273</v>
      </c>
      <c r="AU303" s="17" t="s">
        <v>89</v>
      </c>
    </row>
    <row r="304" spans="2:65" s="1" customFormat="1" ht="19.5">
      <c r="B304" s="32"/>
      <c r="D304" s="154" t="s">
        <v>275</v>
      </c>
      <c r="F304" s="155" t="s">
        <v>507</v>
      </c>
      <c r="I304" s="152"/>
      <c r="L304" s="32"/>
      <c r="M304" s="153"/>
      <c r="T304" s="56"/>
      <c r="AT304" s="17" t="s">
        <v>275</v>
      </c>
      <c r="AU304" s="17" t="s">
        <v>89</v>
      </c>
    </row>
    <row r="305" spans="2:65" s="12" customFormat="1" ht="11.25">
      <c r="B305" s="156"/>
      <c r="D305" s="154" t="s">
        <v>277</v>
      </c>
      <c r="E305" s="157" t="s">
        <v>1</v>
      </c>
      <c r="F305" s="158" t="s">
        <v>508</v>
      </c>
      <c r="H305" s="159">
        <v>21.937000000000001</v>
      </c>
      <c r="I305" s="160"/>
      <c r="L305" s="156"/>
      <c r="M305" s="161"/>
      <c r="T305" s="162"/>
      <c r="AT305" s="157" t="s">
        <v>277</v>
      </c>
      <c r="AU305" s="157" t="s">
        <v>89</v>
      </c>
      <c r="AV305" s="12" t="s">
        <v>89</v>
      </c>
      <c r="AW305" s="12" t="s">
        <v>32</v>
      </c>
      <c r="AX305" s="12" t="s">
        <v>76</v>
      </c>
      <c r="AY305" s="157" t="s">
        <v>264</v>
      </c>
    </row>
    <row r="306" spans="2:65" s="13" customFormat="1" ht="11.25">
      <c r="B306" s="163"/>
      <c r="D306" s="154" t="s">
        <v>277</v>
      </c>
      <c r="E306" s="164" t="s">
        <v>1</v>
      </c>
      <c r="F306" s="165" t="s">
        <v>279</v>
      </c>
      <c r="H306" s="166">
        <v>21.937000000000001</v>
      </c>
      <c r="I306" s="167"/>
      <c r="L306" s="163"/>
      <c r="M306" s="168"/>
      <c r="T306" s="169"/>
      <c r="AT306" s="164" t="s">
        <v>277</v>
      </c>
      <c r="AU306" s="164" t="s">
        <v>89</v>
      </c>
      <c r="AV306" s="13" t="s">
        <v>271</v>
      </c>
      <c r="AW306" s="13" t="s">
        <v>32</v>
      </c>
      <c r="AX306" s="13" t="s">
        <v>83</v>
      </c>
      <c r="AY306" s="164" t="s">
        <v>264</v>
      </c>
    </row>
    <row r="307" spans="2:65" s="1" customFormat="1" ht="16.5" customHeight="1">
      <c r="B307" s="136"/>
      <c r="C307" s="137" t="s">
        <v>509</v>
      </c>
      <c r="D307" s="137" t="s">
        <v>266</v>
      </c>
      <c r="E307" s="138" t="s">
        <v>510</v>
      </c>
      <c r="F307" s="139" t="s">
        <v>511</v>
      </c>
      <c r="G307" s="140" t="s">
        <v>282</v>
      </c>
      <c r="H307" s="141">
        <v>6.3479999999999999</v>
      </c>
      <c r="I307" s="142"/>
      <c r="J307" s="143">
        <f>ROUND(I307*H307,2)</f>
        <v>0</v>
      </c>
      <c r="K307" s="139" t="s">
        <v>270</v>
      </c>
      <c r="L307" s="32"/>
      <c r="M307" s="144" t="s">
        <v>1</v>
      </c>
      <c r="N307" s="145" t="s">
        <v>42</v>
      </c>
      <c r="P307" s="146">
        <f>O307*H307</f>
        <v>0</v>
      </c>
      <c r="Q307" s="146">
        <v>2.5018899999999999</v>
      </c>
      <c r="R307" s="146">
        <f>Q307*H307</f>
        <v>15.881997719999999</v>
      </c>
      <c r="S307" s="146">
        <v>0</v>
      </c>
      <c r="T307" s="147">
        <f>S307*H307</f>
        <v>0</v>
      </c>
      <c r="AR307" s="148" t="s">
        <v>271</v>
      </c>
      <c r="AT307" s="148" t="s">
        <v>266</v>
      </c>
      <c r="AU307" s="148" t="s">
        <v>89</v>
      </c>
      <c r="AY307" s="17" t="s">
        <v>264</v>
      </c>
      <c r="BE307" s="149">
        <f>IF(N307="základní",J307,0)</f>
        <v>0</v>
      </c>
      <c r="BF307" s="149">
        <f>IF(N307="snížená",J307,0)</f>
        <v>0</v>
      </c>
      <c r="BG307" s="149">
        <f>IF(N307="zákl. přenesená",J307,0)</f>
        <v>0</v>
      </c>
      <c r="BH307" s="149">
        <f>IF(N307="sníž. přenesená",J307,0)</f>
        <v>0</v>
      </c>
      <c r="BI307" s="149">
        <f>IF(N307="nulová",J307,0)</f>
        <v>0</v>
      </c>
      <c r="BJ307" s="17" t="s">
        <v>89</v>
      </c>
      <c r="BK307" s="149">
        <f>ROUND(I307*H307,2)</f>
        <v>0</v>
      </c>
      <c r="BL307" s="17" t="s">
        <v>271</v>
      </c>
      <c r="BM307" s="148" t="s">
        <v>512</v>
      </c>
    </row>
    <row r="308" spans="2:65" s="1" customFormat="1" ht="11.25">
      <c r="B308" s="32"/>
      <c r="D308" s="150" t="s">
        <v>273</v>
      </c>
      <c r="F308" s="151" t="s">
        <v>513</v>
      </c>
      <c r="I308" s="152"/>
      <c r="L308" s="32"/>
      <c r="M308" s="153"/>
      <c r="T308" s="56"/>
      <c r="AT308" s="17" t="s">
        <v>273</v>
      </c>
      <c r="AU308" s="17" t="s">
        <v>89</v>
      </c>
    </row>
    <row r="309" spans="2:65" s="12" customFormat="1" ht="11.25">
      <c r="B309" s="156"/>
      <c r="D309" s="154" t="s">
        <v>277</v>
      </c>
      <c r="E309" s="157" t="s">
        <v>1</v>
      </c>
      <c r="F309" s="158" t="s">
        <v>514</v>
      </c>
      <c r="H309" s="159">
        <v>6.3479999999999999</v>
      </c>
      <c r="I309" s="160"/>
      <c r="L309" s="156"/>
      <c r="M309" s="161"/>
      <c r="T309" s="162"/>
      <c r="AT309" s="157" t="s">
        <v>277</v>
      </c>
      <c r="AU309" s="157" t="s">
        <v>89</v>
      </c>
      <c r="AV309" s="12" t="s">
        <v>89</v>
      </c>
      <c r="AW309" s="12" t="s">
        <v>32</v>
      </c>
      <c r="AX309" s="12" t="s">
        <v>76</v>
      </c>
      <c r="AY309" s="157" t="s">
        <v>264</v>
      </c>
    </row>
    <row r="310" spans="2:65" s="13" customFormat="1" ht="11.25">
      <c r="B310" s="163"/>
      <c r="D310" s="154" t="s">
        <v>277</v>
      </c>
      <c r="E310" s="164" t="s">
        <v>1</v>
      </c>
      <c r="F310" s="165" t="s">
        <v>279</v>
      </c>
      <c r="H310" s="166">
        <v>6.3479999999999999</v>
      </c>
      <c r="I310" s="167"/>
      <c r="L310" s="163"/>
      <c r="M310" s="168"/>
      <c r="T310" s="169"/>
      <c r="AT310" s="164" t="s">
        <v>277</v>
      </c>
      <c r="AU310" s="164" t="s">
        <v>89</v>
      </c>
      <c r="AV310" s="13" t="s">
        <v>271</v>
      </c>
      <c r="AW310" s="13" t="s">
        <v>32</v>
      </c>
      <c r="AX310" s="13" t="s">
        <v>83</v>
      </c>
      <c r="AY310" s="164" t="s">
        <v>264</v>
      </c>
    </row>
    <row r="311" spans="2:65" s="1" customFormat="1" ht="16.5" customHeight="1">
      <c r="B311" s="136"/>
      <c r="C311" s="137" t="s">
        <v>515</v>
      </c>
      <c r="D311" s="137" t="s">
        <v>266</v>
      </c>
      <c r="E311" s="138" t="s">
        <v>516</v>
      </c>
      <c r="F311" s="139" t="s">
        <v>517</v>
      </c>
      <c r="G311" s="140" t="s">
        <v>341</v>
      </c>
      <c r="H311" s="141">
        <v>63.48</v>
      </c>
      <c r="I311" s="142"/>
      <c r="J311" s="143">
        <f>ROUND(I311*H311,2)</f>
        <v>0</v>
      </c>
      <c r="K311" s="139" t="s">
        <v>270</v>
      </c>
      <c r="L311" s="32"/>
      <c r="M311" s="144" t="s">
        <v>1</v>
      </c>
      <c r="N311" s="145" t="s">
        <v>42</v>
      </c>
      <c r="P311" s="146">
        <f>O311*H311</f>
        <v>0</v>
      </c>
      <c r="Q311" s="146">
        <v>1.42E-3</v>
      </c>
      <c r="R311" s="146">
        <f>Q311*H311</f>
        <v>9.0141600000000002E-2</v>
      </c>
      <c r="S311" s="146">
        <v>0</v>
      </c>
      <c r="T311" s="147">
        <f>S311*H311</f>
        <v>0</v>
      </c>
      <c r="AR311" s="148" t="s">
        <v>271</v>
      </c>
      <c r="AT311" s="148" t="s">
        <v>266</v>
      </c>
      <c r="AU311" s="148" t="s">
        <v>89</v>
      </c>
      <c r="AY311" s="17" t="s">
        <v>264</v>
      </c>
      <c r="BE311" s="149">
        <f>IF(N311="základní",J311,0)</f>
        <v>0</v>
      </c>
      <c r="BF311" s="149">
        <f>IF(N311="snížená",J311,0)</f>
        <v>0</v>
      </c>
      <c r="BG311" s="149">
        <f>IF(N311="zákl. přenesená",J311,0)</f>
        <v>0</v>
      </c>
      <c r="BH311" s="149">
        <f>IF(N311="sníž. přenesená",J311,0)</f>
        <v>0</v>
      </c>
      <c r="BI311" s="149">
        <f>IF(N311="nulová",J311,0)</f>
        <v>0</v>
      </c>
      <c r="BJ311" s="17" t="s">
        <v>89</v>
      </c>
      <c r="BK311" s="149">
        <f>ROUND(I311*H311,2)</f>
        <v>0</v>
      </c>
      <c r="BL311" s="17" t="s">
        <v>271</v>
      </c>
      <c r="BM311" s="148" t="s">
        <v>518</v>
      </c>
    </row>
    <row r="312" spans="2:65" s="1" customFormat="1" ht="11.25">
      <c r="B312" s="32"/>
      <c r="D312" s="150" t="s">
        <v>273</v>
      </c>
      <c r="F312" s="151" t="s">
        <v>519</v>
      </c>
      <c r="I312" s="152"/>
      <c r="L312" s="32"/>
      <c r="M312" s="153"/>
      <c r="T312" s="56"/>
      <c r="AT312" s="17" t="s">
        <v>273</v>
      </c>
      <c r="AU312" s="17" t="s">
        <v>89</v>
      </c>
    </row>
    <row r="313" spans="2:65" s="12" customFormat="1" ht="11.25">
      <c r="B313" s="156"/>
      <c r="D313" s="154" t="s">
        <v>277</v>
      </c>
      <c r="E313" s="157" t="s">
        <v>1</v>
      </c>
      <c r="F313" s="158" t="s">
        <v>520</v>
      </c>
      <c r="H313" s="159">
        <v>63.48</v>
      </c>
      <c r="I313" s="160"/>
      <c r="L313" s="156"/>
      <c r="M313" s="161"/>
      <c r="T313" s="162"/>
      <c r="AT313" s="157" t="s">
        <v>277</v>
      </c>
      <c r="AU313" s="157" t="s">
        <v>89</v>
      </c>
      <c r="AV313" s="12" t="s">
        <v>89</v>
      </c>
      <c r="AW313" s="12" t="s">
        <v>32</v>
      </c>
      <c r="AX313" s="12" t="s">
        <v>76</v>
      </c>
      <c r="AY313" s="157" t="s">
        <v>264</v>
      </c>
    </row>
    <row r="314" spans="2:65" s="13" customFormat="1" ht="11.25">
      <c r="B314" s="163"/>
      <c r="D314" s="154" t="s">
        <v>277</v>
      </c>
      <c r="E314" s="164" t="s">
        <v>1</v>
      </c>
      <c r="F314" s="165" t="s">
        <v>279</v>
      </c>
      <c r="H314" s="166">
        <v>63.48</v>
      </c>
      <c r="I314" s="167"/>
      <c r="L314" s="163"/>
      <c r="M314" s="168"/>
      <c r="T314" s="169"/>
      <c r="AT314" s="164" t="s">
        <v>277</v>
      </c>
      <c r="AU314" s="164" t="s">
        <v>89</v>
      </c>
      <c r="AV314" s="13" t="s">
        <v>271</v>
      </c>
      <c r="AW314" s="13" t="s">
        <v>32</v>
      </c>
      <c r="AX314" s="13" t="s">
        <v>83</v>
      </c>
      <c r="AY314" s="164" t="s">
        <v>264</v>
      </c>
    </row>
    <row r="315" spans="2:65" s="1" customFormat="1" ht="16.5" customHeight="1">
      <c r="B315" s="136"/>
      <c r="C315" s="137" t="s">
        <v>521</v>
      </c>
      <c r="D315" s="137" t="s">
        <v>266</v>
      </c>
      <c r="E315" s="138" t="s">
        <v>522</v>
      </c>
      <c r="F315" s="139" t="s">
        <v>523</v>
      </c>
      <c r="G315" s="140" t="s">
        <v>341</v>
      </c>
      <c r="H315" s="141">
        <v>63.48</v>
      </c>
      <c r="I315" s="142"/>
      <c r="J315" s="143">
        <f>ROUND(I315*H315,2)</f>
        <v>0</v>
      </c>
      <c r="K315" s="139" t="s">
        <v>270</v>
      </c>
      <c r="L315" s="32"/>
      <c r="M315" s="144" t="s">
        <v>1</v>
      </c>
      <c r="N315" s="145" t="s">
        <v>42</v>
      </c>
      <c r="P315" s="146">
        <f>O315*H315</f>
        <v>0</v>
      </c>
      <c r="Q315" s="146">
        <v>0</v>
      </c>
      <c r="R315" s="146">
        <f>Q315*H315</f>
        <v>0</v>
      </c>
      <c r="S315" s="146">
        <v>0</v>
      </c>
      <c r="T315" s="147">
        <f>S315*H315</f>
        <v>0</v>
      </c>
      <c r="AR315" s="148" t="s">
        <v>271</v>
      </c>
      <c r="AT315" s="148" t="s">
        <v>266</v>
      </c>
      <c r="AU315" s="148" t="s">
        <v>89</v>
      </c>
      <c r="AY315" s="17" t="s">
        <v>264</v>
      </c>
      <c r="BE315" s="149">
        <f>IF(N315="základní",J315,0)</f>
        <v>0</v>
      </c>
      <c r="BF315" s="149">
        <f>IF(N315="snížená",J315,0)</f>
        <v>0</v>
      </c>
      <c r="BG315" s="149">
        <f>IF(N315="zákl. přenesená",J315,0)</f>
        <v>0</v>
      </c>
      <c r="BH315" s="149">
        <f>IF(N315="sníž. přenesená",J315,0)</f>
        <v>0</v>
      </c>
      <c r="BI315" s="149">
        <f>IF(N315="nulová",J315,0)</f>
        <v>0</v>
      </c>
      <c r="BJ315" s="17" t="s">
        <v>89</v>
      </c>
      <c r="BK315" s="149">
        <f>ROUND(I315*H315,2)</f>
        <v>0</v>
      </c>
      <c r="BL315" s="17" t="s">
        <v>271</v>
      </c>
      <c r="BM315" s="148" t="s">
        <v>524</v>
      </c>
    </row>
    <row r="316" spans="2:65" s="1" customFormat="1" ht="11.25">
      <c r="B316" s="32"/>
      <c r="D316" s="150" t="s">
        <v>273</v>
      </c>
      <c r="F316" s="151" t="s">
        <v>525</v>
      </c>
      <c r="I316" s="152"/>
      <c r="L316" s="32"/>
      <c r="M316" s="153"/>
      <c r="T316" s="56"/>
      <c r="AT316" s="17" t="s">
        <v>273</v>
      </c>
      <c r="AU316" s="17" t="s">
        <v>89</v>
      </c>
    </row>
    <row r="317" spans="2:65" s="1" customFormat="1" ht="16.5" customHeight="1">
      <c r="B317" s="136"/>
      <c r="C317" s="137" t="s">
        <v>526</v>
      </c>
      <c r="D317" s="137" t="s">
        <v>266</v>
      </c>
      <c r="E317" s="138" t="s">
        <v>527</v>
      </c>
      <c r="F317" s="139" t="s">
        <v>528</v>
      </c>
      <c r="G317" s="140" t="s">
        <v>319</v>
      </c>
      <c r="H317" s="141">
        <v>0.44400000000000001</v>
      </c>
      <c r="I317" s="142"/>
      <c r="J317" s="143">
        <f>ROUND(I317*H317,2)</f>
        <v>0</v>
      </c>
      <c r="K317" s="139" t="s">
        <v>270</v>
      </c>
      <c r="L317" s="32"/>
      <c r="M317" s="144" t="s">
        <v>1</v>
      </c>
      <c r="N317" s="145" t="s">
        <v>42</v>
      </c>
      <c r="P317" s="146">
        <f>O317*H317</f>
        <v>0</v>
      </c>
      <c r="Q317" s="146">
        <v>1.0508900000000001</v>
      </c>
      <c r="R317" s="146">
        <f>Q317*H317</f>
        <v>0.46659516000000006</v>
      </c>
      <c r="S317" s="146">
        <v>0</v>
      </c>
      <c r="T317" s="147">
        <f>S317*H317</f>
        <v>0</v>
      </c>
      <c r="AR317" s="148" t="s">
        <v>271</v>
      </c>
      <c r="AT317" s="148" t="s">
        <v>266</v>
      </c>
      <c r="AU317" s="148" t="s">
        <v>89</v>
      </c>
      <c r="AY317" s="17" t="s">
        <v>264</v>
      </c>
      <c r="BE317" s="149">
        <f>IF(N317="základní",J317,0)</f>
        <v>0</v>
      </c>
      <c r="BF317" s="149">
        <f>IF(N317="snížená",J317,0)</f>
        <v>0</v>
      </c>
      <c r="BG317" s="149">
        <f>IF(N317="zákl. přenesená",J317,0)</f>
        <v>0</v>
      </c>
      <c r="BH317" s="149">
        <f>IF(N317="sníž. přenesená",J317,0)</f>
        <v>0</v>
      </c>
      <c r="BI317" s="149">
        <f>IF(N317="nulová",J317,0)</f>
        <v>0</v>
      </c>
      <c r="BJ317" s="17" t="s">
        <v>89</v>
      </c>
      <c r="BK317" s="149">
        <f>ROUND(I317*H317,2)</f>
        <v>0</v>
      </c>
      <c r="BL317" s="17" t="s">
        <v>271</v>
      </c>
      <c r="BM317" s="148" t="s">
        <v>529</v>
      </c>
    </row>
    <row r="318" spans="2:65" s="1" customFormat="1" ht="11.25">
      <c r="B318" s="32"/>
      <c r="D318" s="150" t="s">
        <v>273</v>
      </c>
      <c r="F318" s="151" t="s">
        <v>530</v>
      </c>
      <c r="I318" s="152"/>
      <c r="L318" s="32"/>
      <c r="M318" s="153"/>
      <c r="T318" s="56"/>
      <c r="AT318" s="17" t="s">
        <v>273</v>
      </c>
      <c r="AU318" s="17" t="s">
        <v>89</v>
      </c>
    </row>
    <row r="319" spans="2:65" s="12" customFormat="1" ht="11.25">
      <c r="B319" s="156"/>
      <c r="D319" s="154" t="s">
        <v>277</v>
      </c>
      <c r="E319" s="157" t="s">
        <v>1</v>
      </c>
      <c r="F319" s="158" t="s">
        <v>531</v>
      </c>
      <c r="H319" s="159">
        <v>0.44400000000000001</v>
      </c>
      <c r="I319" s="160"/>
      <c r="L319" s="156"/>
      <c r="M319" s="161"/>
      <c r="T319" s="162"/>
      <c r="AT319" s="157" t="s">
        <v>277</v>
      </c>
      <c r="AU319" s="157" t="s">
        <v>89</v>
      </c>
      <c r="AV319" s="12" t="s">
        <v>89</v>
      </c>
      <c r="AW319" s="12" t="s">
        <v>32</v>
      </c>
      <c r="AX319" s="12" t="s">
        <v>76</v>
      </c>
      <c r="AY319" s="157" t="s">
        <v>264</v>
      </c>
    </row>
    <row r="320" spans="2:65" s="13" customFormat="1" ht="11.25">
      <c r="B320" s="163"/>
      <c r="D320" s="154" t="s">
        <v>277</v>
      </c>
      <c r="E320" s="164" t="s">
        <v>1</v>
      </c>
      <c r="F320" s="165" t="s">
        <v>279</v>
      </c>
      <c r="H320" s="166">
        <v>0.44400000000000001</v>
      </c>
      <c r="I320" s="167"/>
      <c r="L320" s="163"/>
      <c r="M320" s="168"/>
      <c r="T320" s="169"/>
      <c r="AT320" s="164" t="s">
        <v>277</v>
      </c>
      <c r="AU320" s="164" t="s">
        <v>89</v>
      </c>
      <c r="AV320" s="13" t="s">
        <v>271</v>
      </c>
      <c r="AW320" s="13" t="s">
        <v>32</v>
      </c>
      <c r="AX320" s="13" t="s">
        <v>83</v>
      </c>
      <c r="AY320" s="164" t="s">
        <v>264</v>
      </c>
    </row>
    <row r="321" spans="2:65" s="11" customFormat="1" ht="22.9" customHeight="1">
      <c r="B321" s="124"/>
      <c r="D321" s="125" t="s">
        <v>75</v>
      </c>
      <c r="E321" s="134" t="s">
        <v>271</v>
      </c>
      <c r="F321" s="134" t="s">
        <v>532</v>
      </c>
      <c r="I321" s="127"/>
      <c r="J321" s="135">
        <f>BK321</f>
        <v>0</v>
      </c>
      <c r="L321" s="124"/>
      <c r="M321" s="129"/>
      <c r="P321" s="130">
        <f>SUM(P322:P407)</f>
        <v>0</v>
      </c>
      <c r="R321" s="130">
        <f>SUM(R322:R407)</f>
        <v>181.22047858999997</v>
      </c>
      <c r="T321" s="131">
        <f>SUM(T322:T407)</f>
        <v>0</v>
      </c>
      <c r="AR321" s="125" t="s">
        <v>83</v>
      </c>
      <c r="AT321" s="132" t="s">
        <v>75</v>
      </c>
      <c r="AU321" s="132" t="s">
        <v>83</v>
      </c>
      <c r="AY321" s="125" t="s">
        <v>264</v>
      </c>
      <c r="BK321" s="133">
        <f>SUM(BK322:BK407)</f>
        <v>0</v>
      </c>
    </row>
    <row r="322" spans="2:65" s="1" customFormat="1" ht="16.5" customHeight="1">
      <c r="B322" s="136"/>
      <c r="C322" s="137" t="s">
        <v>533</v>
      </c>
      <c r="D322" s="137" t="s">
        <v>266</v>
      </c>
      <c r="E322" s="138" t="s">
        <v>534</v>
      </c>
      <c r="F322" s="139" t="s">
        <v>535</v>
      </c>
      <c r="G322" s="140" t="s">
        <v>282</v>
      </c>
      <c r="H322" s="141">
        <v>58.658999999999999</v>
      </c>
      <c r="I322" s="142"/>
      <c r="J322" s="143">
        <f>ROUND(I322*H322,2)</f>
        <v>0</v>
      </c>
      <c r="K322" s="139" t="s">
        <v>270</v>
      </c>
      <c r="L322" s="32"/>
      <c r="M322" s="144" t="s">
        <v>1</v>
      </c>
      <c r="N322" s="145" t="s">
        <v>42</v>
      </c>
      <c r="P322" s="146">
        <f>O322*H322</f>
        <v>0</v>
      </c>
      <c r="Q322" s="146">
        <v>2.5020099999999998</v>
      </c>
      <c r="R322" s="146">
        <f>Q322*H322</f>
        <v>146.76540458999997</v>
      </c>
      <c r="S322" s="146">
        <v>0</v>
      </c>
      <c r="T322" s="147">
        <f>S322*H322</f>
        <v>0</v>
      </c>
      <c r="AR322" s="148" t="s">
        <v>271</v>
      </c>
      <c r="AT322" s="148" t="s">
        <v>266</v>
      </c>
      <c r="AU322" s="148" t="s">
        <v>89</v>
      </c>
      <c r="AY322" s="17" t="s">
        <v>264</v>
      </c>
      <c r="BE322" s="149">
        <f>IF(N322="základní",J322,0)</f>
        <v>0</v>
      </c>
      <c r="BF322" s="149">
        <f>IF(N322="snížená",J322,0)</f>
        <v>0</v>
      </c>
      <c r="BG322" s="149">
        <f>IF(N322="zákl. přenesená",J322,0)</f>
        <v>0</v>
      </c>
      <c r="BH322" s="149">
        <f>IF(N322="sníž. přenesená",J322,0)</f>
        <v>0</v>
      </c>
      <c r="BI322" s="149">
        <f>IF(N322="nulová",J322,0)</f>
        <v>0</v>
      </c>
      <c r="BJ322" s="17" t="s">
        <v>89</v>
      </c>
      <c r="BK322" s="149">
        <f>ROUND(I322*H322,2)</f>
        <v>0</v>
      </c>
      <c r="BL322" s="17" t="s">
        <v>271</v>
      </c>
      <c r="BM322" s="148" t="s">
        <v>536</v>
      </c>
    </row>
    <row r="323" spans="2:65" s="1" customFormat="1" ht="11.25">
      <c r="B323" s="32"/>
      <c r="D323" s="150" t="s">
        <v>273</v>
      </c>
      <c r="F323" s="151" t="s">
        <v>537</v>
      </c>
      <c r="I323" s="152"/>
      <c r="L323" s="32"/>
      <c r="M323" s="153"/>
      <c r="T323" s="56"/>
      <c r="AT323" s="17" t="s">
        <v>273</v>
      </c>
      <c r="AU323" s="17" t="s">
        <v>89</v>
      </c>
    </row>
    <row r="324" spans="2:65" s="14" customFormat="1" ht="11.25">
      <c r="B324" s="170"/>
      <c r="D324" s="154" t="s">
        <v>277</v>
      </c>
      <c r="E324" s="171" t="s">
        <v>1</v>
      </c>
      <c r="F324" s="172" t="s">
        <v>538</v>
      </c>
      <c r="H324" s="171" t="s">
        <v>1</v>
      </c>
      <c r="I324" s="173"/>
      <c r="L324" s="170"/>
      <c r="M324" s="174"/>
      <c r="T324" s="175"/>
      <c r="AT324" s="171" t="s">
        <v>277</v>
      </c>
      <c r="AU324" s="171" t="s">
        <v>89</v>
      </c>
      <c r="AV324" s="14" t="s">
        <v>83</v>
      </c>
      <c r="AW324" s="14" t="s">
        <v>32</v>
      </c>
      <c r="AX324" s="14" t="s">
        <v>76</v>
      </c>
      <c r="AY324" s="171" t="s">
        <v>264</v>
      </c>
    </row>
    <row r="325" spans="2:65" s="12" customFormat="1" ht="11.25">
      <c r="B325" s="156"/>
      <c r="D325" s="154" t="s">
        <v>277</v>
      </c>
      <c r="E325" s="157" t="s">
        <v>1</v>
      </c>
      <c r="F325" s="158" t="s">
        <v>539</v>
      </c>
      <c r="H325" s="159">
        <v>56.978999999999999</v>
      </c>
      <c r="I325" s="160"/>
      <c r="L325" s="156"/>
      <c r="M325" s="161"/>
      <c r="T325" s="162"/>
      <c r="AT325" s="157" t="s">
        <v>277</v>
      </c>
      <c r="AU325" s="157" t="s">
        <v>89</v>
      </c>
      <c r="AV325" s="12" t="s">
        <v>89</v>
      </c>
      <c r="AW325" s="12" t="s">
        <v>32</v>
      </c>
      <c r="AX325" s="12" t="s">
        <v>76</v>
      </c>
      <c r="AY325" s="157" t="s">
        <v>264</v>
      </c>
    </row>
    <row r="326" spans="2:65" s="12" customFormat="1" ht="11.25">
      <c r="B326" s="156"/>
      <c r="D326" s="154" t="s">
        <v>277</v>
      </c>
      <c r="E326" s="157" t="s">
        <v>1</v>
      </c>
      <c r="F326" s="158" t="s">
        <v>540</v>
      </c>
      <c r="H326" s="159">
        <v>1.68</v>
      </c>
      <c r="I326" s="160"/>
      <c r="L326" s="156"/>
      <c r="M326" s="161"/>
      <c r="T326" s="162"/>
      <c r="AT326" s="157" t="s">
        <v>277</v>
      </c>
      <c r="AU326" s="157" t="s">
        <v>89</v>
      </c>
      <c r="AV326" s="12" t="s">
        <v>89</v>
      </c>
      <c r="AW326" s="12" t="s">
        <v>32</v>
      </c>
      <c r="AX326" s="12" t="s">
        <v>76</v>
      </c>
      <c r="AY326" s="157" t="s">
        <v>264</v>
      </c>
    </row>
    <row r="327" spans="2:65" s="13" customFormat="1" ht="11.25">
      <c r="B327" s="163"/>
      <c r="D327" s="154" t="s">
        <v>277</v>
      </c>
      <c r="E327" s="164" t="s">
        <v>1</v>
      </c>
      <c r="F327" s="165" t="s">
        <v>279</v>
      </c>
      <c r="H327" s="166">
        <v>58.658999999999999</v>
      </c>
      <c r="I327" s="167"/>
      <c r="L327" s="163"/>
      <c r="M327" s="168"/>
      <c r="T327" s="169"/>
      <c r="AT327" s="164" t="s">
        <v>277</v>
      </c>
      <c r="AU327" s="164" t="s">
        <v>89</v>
      </c>
      <c r="AV327" s="13" t="s">
        <v>271</v>
      </c>
      <c r="AW327" s="13" t="s">
        <v>32</v>
      </c>
      <c r="AX327" s="13" t="s">
        <v>83</v>
      </c>
      <c r="AY327" s="164" t="s">
        <v>264</v>
      </c>
    </row>
    <row r="328" spans="2:65" s="1" customFormat="1" ht="16.5" customHeight="1">
      <c r="B328" s="136"/>
      <c r="C328" s="137" t="s">
        <v>541</v>
      </c>
      <c r="D328" s="137" t="s">
        <v>266</v>
      </c>
      <c r="E328" s="138" t="s">
        <v>542</v>
      </c>
      <c r="F328" s="139" t="s">
        <v>543</v>
      </c>
      <c r="G328" s="140" t="s">
        <v>341</v>
      </c>
      <c r="H328" s="141">
        <v>290.339</v>
      </c>
      <c r="I328" s="142"/>
      <c r="J328" s="143">
        <f>ROUND(I328*H328,2)</f>
        <v>0</v>
      </c>
      <c r="K328" s="139" t="s">
        <v>270</v>
      </c>
      <c r="L328" s="32"/>
      <c r="M328" s="144" t="s">
        <v>1</v>
      </c>
      <c r="N328" s="145" t="s">
        <v>42</v>
      </c>
      <c r="P328" s="146">
        <f>O328*H328</f>
        <v>0</v>
      </c>
      <c r="Q328" s="146">
        <v>5.3299999999999997E-3</v>
      </c>
      <c r="R328" s="146">
        <f>Q328*H328</f>
        <v>1.5475068699999999</v>
      </c>
      <c r="S328" s="146">
        <v>0</v>
      </c>
      <c r="T328" s="147">
        <f>S328*H328</f>
        <v>0</v>
      </c>
      <c r="AR328" s="148" t="s">
        <v>271</v>
      </c>
      <c r="AT328" s="148" t="s">
        <v>266</v>
      </c>
      <c r="AU328" s="148" t="s">
        <v>89</v>
      </c>
      <c r="AY328" s="17" t="s">
        <v>264</v>
      </c>
      <c r="BE328" s="149">
        <f>IF(N328="základní",J328,0)</f>
        <v>0</v>
      </c>
      <c r="BF328" s="149">
        <f>IF(N328="snížená",J328,0)</f>
        <v>0</v>
      </c>
      <c r="BG328" s="149">
        <f>IF(N328="zákl. přenesená",J328,0)</f>
        <v>0</v>
      </c>
      <c r="BH328" s="149">
        <f>IF(N328="sníž. přenesená",J328,0)</f>
        <v>0</v>
      </c>
      <c r="BI328" s="149">
        <f>IF(N328="nulová",J328,0)</f>
        <v>0</v>
      </c>
      <c r="BJ328" s="17" t="s">
        <v>89</v>
      </c>
      <c r="BK328" s="149">
        <f>ROUND(I328*H328,2)</f>
        <v>0</v>
      </c>
      <c r="BL328" s="17" t="s">
        <v>271</v>
      </c>
      <c r="BM328" s="148" t="s">
        <v>544</v>
      </c>
    </row>
    <row r="329" spans="2:65" s="1" customFormat="1" ht="11.25">
      <c r="B329" s="32"/>
      <c r="D329" s="150" t="s">
        <v>273</v>
      </c>
      <c r="F329" s="151" t="s">
        <v>545</v>
      </c>
      <c r="I329" s="152"/>
      <c r="L329" s="32"/>
      <c r="M329" s="153"/>
      <c r="T329" s="56"/>
      <c r="AT329" s="17" t="s">
        <v>273</v>
      </c>
      <c r="AU329" s="17" t="s">
        <v>89</v>
      </c>
    </row>
    <row r="330" spans="2:65" s="14" customFormat="1" ht="11.25">
      <c r="B330" s="170"/>
      <c r="D330" s="154" t="s">
        <v>277</v>
      </c>
      <c r="E330" s="171" t="s">
        <v>1</v>
      </c>
      <c r="F330" s="172" t="s">
        <v>538</v>
      </c>
      <c r="H330" s="171" t="s">
        <v>1</v>
      </c>
      <c r="I330" s="173"/>
      <c r="L330" s="170"/>
      <c r="M330" s="174"/>
      <c r="T330" s="175"/>
      <c r="AT330" s="171" t="s">
        <v>277</v>
      </c>
      <c r="AU330" s="171" t="s">
        <v>89</v>
      </c>
      <c r="AV330" s="14" t="s">
        <v>83</v>
      </c>
      <c r="AW330" s="14" t="s">
        <v>32</v>
      </c>
      <c r="AX330" s="14" t="s">
        <v>76</v>
      </c>
      <c r="AY330" s="171" t="s">
        <v>264</v>
      </c>
    </row>
    <row r="331" spans="2:65" s="12" customFormat="1" ht="11.25">
      <c r="B331" s="156"/>
      <c r="D331" s="154" t="s">
        <v>277</v>
      </c>
      <c r="E331" s="157" t="s">
        <v>1</v>
      </c>
      <c r="F331" s="158" t="s">
        <v>546</v>
      </c>
      <c r="H331" s="159">
        <v>258.995</v>
      </c>
      <c r="I331" s="160"/>
      <c r="L331" s="156"/>
      <c r="M331" s="161"/>
      <c r="T331" s="162"/>
      <c r="AT331" s="157" t="s">
        <v>277</v>
      </c>
      <c r="AU331" s="157" t="s">
        <v>89</v>
      </c>
      <c r="AV331" s="12" t="s">
        <v>89</v>
      </c>
      <c r="AW331" s="12" t="s">
        <v>32</v>
      </c>
      <c r="AX331" s="12" t="s">
        <v>76</v>
      </c>
      <c r="AY331" s="157" t="s">
        <v>264</v>
      </c>
    </row>
    <row r="332" spans="2:65" s="12" customFormat="1" ht="11.25">
      <c r="B332" s="156"/>
      <c r="D332" s="154" t="s">
        <v>277</v>
      </c>
      <c r="E332" s="157" t="s">
        <v>1</v>
      </c>
      <c r="F332" s="158" t="s">
        <v>547</v>
      </c>
      <c r="H332" s="159">
        <v>10.5</v>
      </c>
      <c r="I332" s="160"/>
      <c r="L332" s="156"/>
      <c r="M332" s="161"/>
      <c r="T332" s="162"/>
      <c r="AT332" s="157" t="s">
        <v>277</v>
      </c>
      <c r="AU332" s="157" t="s">
        <v>89</v>
      </c>
      <c r="AV332" s="12" t="s">
        <v>89</v>
      </c>
      <c r="AW332" s="12" t="s">
        <v>32</v>
      </c>
      <c r="AX332" s="12" t="s">
        <v>76</v>
      </c>
      <c r="AY332" s="157" t="s">
        <v>264</v>
      </c>
    </row>
    <row r="333" spans="2:65" s="15" customFormat="1" ht="11.25">
      <c r="B333" s="186"/>
      <c r="D333" s="154" t="s">
        <v>277</v>
      </c>
      <c r="E333" s="187" t="s">
        <v>1</v>
      </c>
      <c r="F333" s="188" t="s">
        <v>416</v>
      </c>
      <c r="H333" s="189">
        <v>269.495</v>
      </c>
      <c r="I333" s="190"/>
      <c r="L333" s="186"/>
      <c r="M333" s="191"/>
      <c r="T333" s="192"/>
      <c r="AT333" s="187" t="s">
        <v>277</v>
      </c>
      <c r="AU333" s="187" t="s">
        <v>89</v>
      </c>
      <c r="AV333" s="15" t="s">
        <v>96</v>
      </c>
      <c r="AW333" s="15" t="s">
        <v>32</v>
      </c>
      <c r="AX333" s="15" t="s">
        <v>76</v>
      </c>
      <c r="AY333" s="187" t="s">
        <v>264</v>
      </c>
    </row>
    <row r="334" spans="2:65" s="12" customFormat="1" ht="11.25">
      <c r="B334" s="156"/>
      <c r="D334" s="154" t="s">
        <v>277</v>
      </c>
      <c r="E334" s="157" t="s">
        <v>1</v>
      </c>
      <c r="F334" s="158" t="s">
        <v>548</v>
      </c>
      <c r="H334" s="159">
        <v>20.844000000000001</v>
      </c>
      <c r="I334" s="160"/>
      <c r="L334" s="156"/>
      <c r="M334" s="161"/>
      <c r="T334" s="162"/>
      <c r="AT334" s="157" t="s">
        <v>277</v>
      </c>
      <c r="AU334" s="157" t="s">
        <v>89</v>
      </c>
      <c r="AV334" s="12" t="s">
        <v>89</v>
      </c>
      <c r="AW334" s="12" t="s">
        <v>32</v>
      </c>
      <c r="AX334" s="12" t="s">
        <v>76</v>
      </c>
      <c r="AY334" s="157" t="s">
        <v>264</v>
      </c>
    </row>
    <row r="335" spans="2:65" s="13" customFormat="1" ht="11.25">
      <c r="B335" s="163"/>
      <c r="D335" s="154" t="s">
        <v>277</v>
      </c>
      <c r="E335" s="164" t="s">
        <v>1</v>
      </c>
      <c r="F335" s="165" t="s">
        <v>279</v>
      </c>
      <c r="H335" s="166">
        <v>290.339</v>
      </c>
      <c r="I335" s="167"/>
      <c r="L335" s="163"/>
      <c r="M335" s="168"/>
      <c r="T335" s="169"/>
      <c r="AT335" s="164" t="s">
        <v>277</v>
      </c>
      <c r="AU335" s="164" t="s">
        <v>89</v>
      </c>
      <c r="AV335" s="13" t="s">
        <v>271</v>
      </c>
      <c r="AW335" s="13" t="s">
        <v>32</v>
      </c>
      <c r="AX335" s="13" t="s">
        <v>83</v>
      </c>
      <c r="AY335" s="164" t="s">
        <v>264</v>
      </c>
    </row>
    <row r="336" spans="2:65" s="1" customFormat="1" ht="16.5" customHeight="1">
      <c r="B336" s="136"/>
      <c r="C336" s="137" t="s">
        <v>549</v>
      </c>
      <c r="D336" s="137" t="s">
        <v>266</v>
      </c>
      <c r="E336" s="138" t="s">
        <v>550</v>
      </c>
      <c r="F336" s="139" t="s">
        <v>551</v>
      </c>
      <c r="G336" s="140" t="s">
        <v>341</v>
      </c>
      <c r="H336" s="141">
        <v>290.339</v>
      </c>
      <c r="I336" s="142"/>
      <c r="J336" s="143">
        <f>ROUND(I336*H336,2)</f>
        <v>0</v>
      </c>
      <c r="K336" s="139" t="s">
        <v>270</v>
      </c>
      <c r="L336" s="32"/>
      <c r="M336" s="144" t="s">
        <v>1</v>
      </c>
      <c r="N336" s="145" t="s">
        <v>42</v>
      </c>
      <c r="P336" s="146">
        <f>O336*H336</f>
        <v>0</v>
      </c>
      <c r="Q336" s="146">
        <v>0</v>
      </c>
      <c r="R336" s="146">
        <f>Q336*H336</f>
        <v>0</v>
      </c>
      <c r="S336" s="146">
        <v>0</v>
      </c>
      <c r="T336" s="147">
        <f>S336*H336</f>
        <v>0</v>
      </c>
      <c r="AR336" s="148" t="s">
        <v>271</v>
      </c>
      <c r="AT336" s="148" t="s">
        <v>266</v>
      </c>
      <c r="AU336" s="148" t="s">
        <v>89</v>
      </c>
      <c r="AY336" s="17" t="s">
        <v>264</v>
      </c>
      <c r="BE336" s="149">
        <f>IF(N336="základní",J336,0)</f>
        <v>0</v>
      </c>
      <c r="BF336" s="149">
        <f>IF(N336="snížená",J336,0)</f>
        <v>0</v>
      </c>
      <c r="BG336" s="149">
        <f>IF(N336="zákl. přenesená",J336,0)</f>
        <v>0</v>
      </c>
      <c r="BH336" s="149">
        <f>IF(N336="sníž. přenesená",J336,0)</f>
        <v>0</v>
      </c>
      <c r="BI336" s="149">
        <f>IF(N336="nulová",J336,0)</f>
        <v>0</v>
      </c>
      <c r="BJ336" s="17" t="s">
        <v>89</v>
      </c>
      <c r="BK336" s="149">
        <f>ROUND(I336*H336,2)</f>
        <v>0</v>
      </c>
      <c r="BL336" s="17" t="s">
        <v>271</v>
      </c>
      <c r="BM336" s="148" t="s">
        <v>552</v>
      </c>
    </row>
    <row r="337" spans="2:65" s="1" customFormat="1" ht="11.25">
      <c r="B337" s="32"/>
      <c r="D337" s="150" t="s">
        <v>273</v>
      </c>
      <c r="F337" s="151" t="s">
        <v>553</v>
      </c>
      <c r="I337" s="152"/>
      <c r="L337" s="32"/>
      <c r="M337" s="153"/>
      <c r="T337" s="56"/>
      <c r="AT337" s="17" t="s">
        <v>273</v>
      </c>
      <c r="AU337" s="17" t="s">
        <v>89</v>
      </c>
    </row>
    <row r="338" spans="2:65" s="1" customFormat="1" ht="16.5" customHeight="1">
      <c r="B338" s="136"/>
      <c r="C338" s="137" t="s">
        <v>554</v>
      </c>
      <c r="D338" s="137" t="s">
        <v>266</v>
      </c>
      <c r="E338" s="138" t="s">
        <v>555</v>
      </c>
      <c r="F338" s="139" t="s">
        <v>556</v>
      </c>
      <c r="G338" s="140" t="s">
        <v>341</v>
      </c>
      <c r="H338" s="141">
        <v>269.495</v>
      </c>
      <c r="I338" s="142"/>
      <c r="J338" s="143">
        <f>ROUND(I338*H338,2)</f>
        <v>0</v>
      </c>
      <c r="K338" s="139" t="s">
        <v>270</v>
      </c>
      <c r="L338" s="32"/>
      <c r="M338" s="144" t="s">
        <v>1</v>
      </c>
      <c r="N338" s="145" t="s">
        <v>42</v>
      </c>
      <c r="P338" s="146">
        <f>O338*H338</f>
        <v>0</v>
      </c>
      <c r="Q338" s="146">
        <v>8.8000000000000003E-4</v>
      </c>
      <c r="R338" s="146">
        <f>Q338*H338</f>
        <v>0.23715560000000002</v>
      </c>
      <c r="S338" s="146">
        <v>0</v>
      </c>
      <c r="T338" s="147">
        <f>S338*H338</f>
        <v>0</v>
      </c>
      <c r="AR338" s="148" t="s">
        <v>271</v>
      </c>
      <c r="AT338" s="148" t="s">
        <v>266</v>
      </c>
      <c r="AU338" s="148" t="s">
        <v>89</v>
      </c>
      <c r="AY338" s="17" t="s">
        <v>264</v>
      </c>
      <c r="BE338" s="149">
        <f>IF(N338="základní",J338,0)</f>
        <v>0</v>
      </c>
      <c r="BF338" s="149">
        <f>IF(N338="snížená",J338,0)</f>
        <v>0</v>
      </c>
      <c r="BG338" s="149">
        <f>IF(N338="zákl. přenesená",J338,0)</f>
        <v>0</v>
      </c>
      <c r="BH338" s="149">
        <f>IF(N338="sníž. přenesená",J338,0)</f>
        <v>0</v>
      </c>
      <c r="BI338" s="149">
        <f>IF(N338="nulová",J338,0)</f>
        <v>0</v>
      </c>
      <c r="BJ338" s="17" t="s">
        <v>89</v>
      </c>
      <c r="BK338" s="149">
        <f>ROUND(I338*H338,2)</f>
        <v>0</v>
      </c>
      <c r="BL338" s="17" t="s">
        <v>271</v>
      </c>
      <c r="BM338" s="148" t="s">
        <v>557</v>
      </c>
    </row>
    <row r="339" spans="2:65" s="1" customFormat="1" ht="11.25">
      <c r="B339" s="32"/>
      <c r="D339" s="150" t="s">
        <v>273</v>
      </c>
      <c r="F339" s="151" t="s">
        <v>558</v>
      </c>
      <c r="I339" s="152"/>
      <c r="L339" s="32"/>
      <c r="M339" s="153"/>
      <c r="T339" s="56"/>
      <c r="AT339" s="17" t="s">
        <v>273</v>
      </c>
      <c r="AU339" s="17" t="s">
        <v>89</v>
      </c>
    </row>
    <row r="340" spans="2:65" s="14" customFormat="1" ht="11.25">
      <c r="B340" s="170"/>
      <c r="D340" s="154" t="s">
        <v>277</v>
      </c>
      <c r="E340" s="171" t="s">
        <v>1</v>
      </c>
      <c r="F340" s="172" t="s">
        <v>538</v>
      </c>
      <c r="H340" s="171" t="s">
        <v>1</v>
      </c>
      <c r="I340" s="173"/>
      <c r="L340" s="170"/>
      <c r="M340" s="174"/>
      <c r="T340" s="175"/>
      <c r="AT340" s="171" t="s">
        <v>277</v>
      </c>
      <c r="AU340" s="171" t="s">
        <v>89</v>
      </c>
      <c r="AV340" s="14" t="s">
        <v>83</v>
      </c>
      <c r="AW340" s="14" t="s">
        <v>32</v>
      </c>
      <c r="AX340" s="14" t="s">
        <v>76</v>
      </c>
      <c r="AY340" s="171" t="s">
        <v>264</v>
      </c>
    </row>
    <row r="341" spans="2:65" s="12" customFormat="1" ht="11.25">
      <c r="B341" s="156"/>
      <c r="D341" s="154" t="s">
        <v>277</v>
      </c>
      <c r="E341" s="157" t="s">
        <v>1</v>
      </c>
      <c r="F341" s="158" t="s">
        <v>546</v>
      </c>
      <c r="H341" s="159">
        <v>258.995</v>
      </c>
      <c r="I341" s="160"/>
      <c r="L341" s="156"/>
      <c r="M341" s="161"/>
      <c r="T341" s="162"/>
      <c r="AT341" s="157" t="s">
        <v>277</v>
      </c>
      <c r="AU341" s="157" t="s">
        <v>89</v>
      </c>
      <c r="AV341" s="12" t="s">
        <v>89</v>
      </c>
      <c r="AW341" s="12" t="s">
        <v>32</v>
      </c>
      <c r="AX341" s="12" t="s">
        <v>76</v>
      </c>
      <c r="AY341" s="157" t="s">
        <v>264</v>
      </c>
    </row>
    <row r="342" spans="2:65" s="12" customFormat="1" ht="11.25">
      <c r="B342" s="156"/>
      <c r="D342" s="154" t="s">
        <v>277</v>
      </c>
      <c r="E342" s="157" t="s">
        <v>1</v>
      </c>
      <c r="F342" s="158" t="s">
        <v>547</v>
      </c>
      <c r="H342" s="159">
        <v>10.5</v>
      </c>
      <c r="I342" s="160"/>
      <c r="L342" s="156"/>
      <c r="M342" s="161"/>
      <c r="T342" s="162"/>
      <c r="AT342" s="157" t="s">
        <v>277</v>
      </c>
      <c r="AU342" s="157" t="s">
        <v>89</v>
      </c>
      <c r="AV342" s="12" t="s">
        <v>89</v>
      </c>
      <c r="AW342" s="12" t="s">
        <v>32</v>
      </c>
      <c r="AX342" s="12" t="s">
        <v>76</v>
      </c>
      <c r="AY342" s="157" t="s">
        <v>264</v>
      </c>
    </row>
    <row r="343" spans="2:65" s="13" customFormat="1" ht="11.25">
      <c r="B343" s="163"/>
      <c r="D343" s="154" t="s">
        <v>277</v>
      </c>
      <c r="E343" s="164" t="s">
        <v>1</v>
      </c>
      <c r="F343" s="165" t="s">
        <v>279</v>
      </c>
      <c r="H343" s="166">
        <v>269.495</v>
      </c>
      <c r="I343" s="167"/>
      <c r="L343" s="163"/>
      <c r="M343" s="168"/>
      <c r="T343" s="169"/>
      <c r="AT343" s="164" t="s">
        <v>277</v>
      </c>
      <c r="AU343" s="164" t="s">
        <v>89</v>
      </c>
      <c r="AV343" s="13" t="s">
        <v>271</v>
      </c>
      <c r="AW343" s="13" t="s">
        <v>32</v>
      </c>
      <c r="AX343" s="13" t="s">
        <v>83</v>
      </c>
      <c r="AY343" s="164" t="s">
        <v>264</v>
      </c>
    </row>
    <row r="344" spans="2:65" s="1" customFormat="1" ht="16.5" customHeight="1">
      <c r="B344" s="136"/>
      <c r="C344" s="137" t="s">
        <v>559</v>
      </c>
      <c r="D344" s="137" t="s">
        <v>266</v>
      </c>
      <c r="E344" s="138" t="s">
        <v>560</v>
      </c>
      <c r="F344" s="139" t="s">
        <v>561</v>
      </c>
      <c r="G344" s="140" t="s">
        <v>341</v>
      </c>
      <c r="H344" s="141">
        <v>269.495</v>
      </c>
      <c r="I344" s="142"/>
      <c r="J344" s="143">
        <f>ROUND(I344*H344,2)</f>
        <v>0</v>
      </c>
      <c r="K344" s="139" t="s">
        <v>270</v>
      </c>
      <c r="L344" s="32"/>
      <c r="M344" s="144" t="s">
        <v>1</v>
      </c>
      <c r="N344" s="145" t="s">
        <v>42</v>
      </c>
      <c r="P344" s="146">
        <f>O344*H344</f>
        <v>0</v>
      </c>
      <c r="Q344" s="146">
        <v>0</v>
      </c>
      <c r="R344" s="146">
        <f>Q344*H344</f>
        <v>0</v>
      </c>
      <c r="S344" s="146">
        <v>0</v>
      </c>
      <c r="T344" s="147">
        <f>S344*H344</f>
        <v>0</v>
      </c>
      <c r="AR344" s="148" t="s">
        <v>271</v>
      </c>
      <c r="AT344" s="148" t="s">
        <v>266</v>
      </c>
      <c r="AU344" s="148" t="s">
        <v>89</v>
      </c>
      <c r="AY344" s="17" t="s">
        <v>264</v>
      </c>
      <c r="BE344" s="149">
        <f>IF(N344="základní",J344,0)</f>
        <v>0</v>
      </c>
      <c r="BF344" s="149">
        <f>IF(N344="snížená",J344,0)</f>
        <v>0</v>
      </c>
      <c r="BG344" s="149">
        <f>IF(N344="zákl. přenesená",J344,0)</f>
        <v>0</v>
      </c>
      <c r="BH344" s="149">
        <f>IF(N344="sníž. přenesená",J344,0)</f>
        <v>0</v>
      </c>
      <c r="BI344" s="149">
        <f>IF(N344="nulová",J344,0)</f>
        <v>0</v>
      </c>
      <c r="BJ344" s="17" t="s">
        <v>89</v>
      </c>
      <c r="BK344" s="149">
        <f>ROUND(I344*H344,2)</f>
        <v>0</v>
      </c>
      <c r="BL344" s="17" t="s">
        <v>271</v>
      </c>
      <c r="BM344" s="148" t="s">
        <v>562</v>
      </c>
    </row>
    <row r="345" spans="2:65" s="1" customFormat="1" ht="11.25">
      <c r="B345" s="32"/>
      <c r="D345" s="150" t="s">
        <v>273</v>
      </c>
      <c r="F345" s="151" t="s">
        <v>563</v>
      </c>
      <c r="I345" s="152"/>
      <c r="L345" s="32"/>
      <c r="M345" s="153"/>
      <c r="T345" s="56"/>
      <c r="AT345" s="17" t="s">
        <v>273</v>
      </c>
      <c r="AU345" s="17" t="s">
        <v>89</v>
      </c>
    </row>
    <row r="346" spans="2:65" s="1" customFormat="1" ht="16.5" customHeight="1">
      <c r="B346" s="136"/>
      <c r="C346" s="137" t="s">
        <v>564</v>
      </c>
      <c r="D346" s="137" t="s">
        <v>266</v>
      </c>
      <c r="E346" s="138" t="s">
        <v>565</v>
      </c>
      <c r="F346" s="139" t="s">
        <v>566</v>
      </c>
      <c r="G346" s="140" t="s">
        <v>319</v>
      </c>
      <c r="H346" s="141">
        <v>6.1589999999999998</v>
      </c>
      <c r="I346" s="142"/>
      <c r="J346" s="143">
        <f>ROUND(I346*H346,2)</f>
        <v>0</v>
      </c>
      <c r="K346" s="139" t="s">
        <v>270</v>
      </c>
      <c r="L346" s="32"/>
      <c r="M346" s="144" t="s">
        <v>1</v>
      </c>
      <c r="N346" s="145" t="s">
        <v>42</v>
      </c>
      <c r="P346" s="146">
        <f>O346*H346</f>
        <v>0</v>
      </c>
      <c r="Q346" s="146">
        <v>1.05555</v>
      </c>
      <c r="R346" s="146">
        <f>Q346*H346</f>
        <v>6.5011324500000001</v>
      </c>
      <c r="S346" s="146">
        <v>0</v>
      </c>
      <c r="T346" s="147">
        <f>S346*H346</f>
        <v>0</v>
      </c>
      <c r="AR346" s="148" t="s">
        <v>271</v>
      </c>
      <c r="AT346" s="148" t="s">
        <v>266</v>
      </c>
      <c r="AU346" s="148" t="s">
        <v>89</v>
      </c>
      <c r="AY346" s="17" t="s">
        <v>264</v>
      </c>
      <c r="BE346" s="149">
        <f>IF(N346="základní",J346,0)</f>
        <v>0</v>
      </c>
      <c r="BF346" s="149">
        <f>IF(N346="snížená",J346,0)</f>
        <v>0</v>
      </c>
      <c r="BG346" s="149">
        <f>IF(N346="zákl. přenesená",J346,0)</f>
        <v>0</v>
      </c>
      <c r="BH346" s="149">
        <f>IF(N346="sníž. přenesená",J346,0)</f>
        <v>0</v>
      </c>
      <c r="BI346" s="149">
        <f>IF(N346="nulová",J346,0)</f>
        <v>0</v>
      </c>
      <c r="BJ346" s="17" t="s">
        <v>89</v>
      </c>
      <c r="BK346" s="149">
        <f>ROUND(I346*H346,2)</f>
        <v>0</v>
      </c>
      <c r="BL346" s="17" t="s">
        <v>271</v>
      </c>
      <c r="BM346" s="148" t="s">
        <v>567</v>
      </c>
    </row>
    <row r="347" spans="2:65" s="1" customFormat="1" ht="11.25">
      <c r="B347" s="32"/>
      <c r="D347" s="150" t="s">
        <v>273</v>
      </c>
      <c r="F347" s="151" t="s">
        <v>568</v>
      </c>
      <c r="I347" s="152"/>
      <c r="L347" s="32"/>
      <c r="M347" s="153"/>
      <c r="T347" s="56"/>
      <c r="AT347" s="17" t="s">
        <v>273</v>
      </c>
      <c r="AU347" s="17" t="s">
        <v>89</v>
      </c>
    </row>
    <row r="348" spans="2:65" s="12" customFormat="1" ht="11.25">
      <c r="B348" s="156"/>
      <c r="D348" s="154" t="s">
        <v>277</v>
      </c>
      <c r="E348" s="157" t="s">
        <v>1</v>
      </c>
      <c r="F348" s="158" t="s">
        <v>569</v>
      </c>
      <c r="H348" s="159">
        <v>6.1589999999999998</v>
      </c>
      <c r="I348" s="160"/>
      <c r="L348" s="156"/>
      <c r="M348" s="161"/>
      <c r="T348" s="162"/>
      <c r="AT348" s="157" t="s">
        <v>277</v>
      </c>
      <c r="AU348" s="157" t="s">
        <v>89</v>
      </c>
      <c r="AV348" s="12" t="s">
        <v>89</v>
      </c>
      <c r="AW348" s="12" t="s">
        <v>32</v>
      </c>
      <c r="AX348" s="12" t="s">
        <v>76</v>
      </c>
      <c r="AY348" s="157" t="s">
        <v>264</v>
      </c>
    </row>
    <row r="349" spans="2:65" s="13" customFormat="1" ht="11.25">
      <c r="B349" s="163"/>
      <c r="D349" s="154" t="s">
        <v>277</v>
      </c>
      <c r="E349" s="164" t="s">
        <v>1</v>
      </c>
      <c r="F349" s="165" t="s">
        <v>279</v>
      </c>
      <c r="H349" s="166">
        <v>6.1589999999999998</v>
      </c>
      <c r="I349" s="167"/>
      <c r="L349" s="163"/>
      <c r="M349" s="168"/>
      <c r="T349" s="169"/>
      <c r="AT349" s="164" t="s">
        <v>277</v>
      </c>
      <c r="AU349" s="164" t="s">
        <v>89</v>
      </c>
      <c r="AV349" s="13" t="s">
        <v>271</v>
      </c>
      <c r="AW349" s="13" t="s">
        <v>32</v>
      </c>
      <c r="AX349" s="13" t="s">
        <v>83</v>
      </c>
      <c r="AY349" s="164" t="s">
        <v>264</v>
      </c>
    </row>
    <row r="350" spans="2:65" s="1" customFormat="1" ht="16.5" customHeight="1">
      <c r="B350" s="136"/>
      <c r="C350" s="137" t="s">
        <v>570</v>
      </c>
      <c r="D350" s="137" t="s">
        <v>266</v>
      </c>
      <c r="E350" s="138" t="s">
        <v>571</v>
      </c>
      <c r="F350" s="139" t="s">
        <v>572</v>
      </c>
      <c r="G350" s="140" t="s">
        <v>282</v>
      </c>
      <c r="H350" s="141">
        <v>2.9350000000000001</v>
      </c>
      <c r="I350" s="142"/>
      <c r="J350" s="143">
        <f>ROUND(I350*H350,2)</f>
        <v>0</v>
      </c>
      <c r="K350" s="139" t="s">
        <v>270</v>
      </c>
      <c r="L350" s="32"/>
      <c r="M350" s="144" t="s">
        <v>1</v>
      </c>
      <c r="N350" s="145" t="s">
        <v>42</v>
      </c>
      <c r="P350" s="146">
        <f>O350*H350</f>
        <v>0</v>
      </c>
      <c r="Q350" s="146">
        <v>2.5019399999999998</v>
      </c>
      <c r="R350" s="146">
        <f>Q350*H350</f>
        <v>7.3431938999999993</v>
      </c>
      <c r="S350" s="146">
        <v>0</v>
      </c>
      <c r="T350" s="147">
        <f>S350*H350</f>
        <v>0</v>
      </c>
      <c r="AR350" s="148" t="s">
        <v>271</v>
      </c>
      <c r="AT350" s="148" t="s">
        <v>266</v>
      </c>
      <c r="AU350" s="148" t="s">
        <v>89</v>
      </c>
      <c r="AY350" s="17" t="s">
        <v>264</v>
      </c>
      <c r="BE350" s="149">
        <f>IF(N350="základní",J350,0)</f>
        <v>0</v>
      </c>
      <c r="BF350" s="149">
        <f>IF(N350="snížená",J350,0)</f>
        <v>0</v>
      </c>
      <c r="BG350" s="149">
        <f>IF(N350="zákl. přenesená",J350,0)</f>
        <v>0</v>
      </c>
      <c r="BH350" s="149">
        <f>IF(N350="sníž. přenesená",J350,0)</f>
        <v>0</v>
      </c>
      <c r="BI350" s="149">
        <f>IF(N350="nulová",J350,0)</f>
        <v>0</v>
      </c>
      <c r="BJ350" s="17" t="s">
        <v>89</v>
      </c>
      <c r="BK350" s="149">
        <f>ROUND(I350*H350,2)</f>
        <v>0</v>
      </c>
      <c r="BL350" s="17" t="s">
        <v>271</v>
      </c>
      <c r="BM350" s="148" t="s">
        <v>573</v>
      </c>
    </row>
    <row r="351" spans="2:65" s="1" customFormat="1" ht="11.25">
      <c r="B351" s="32"/>
      <c r="D351" s="150" t="s">
        <v>273</v>
      </c>
      <c r="F351" s="151" t="s">
        <v>574</v>
      </c>
      <c r="I351" s="152"/>
      <c r="L351" s="32"/>
      <c r="M351" s="153"/>
      <c r="T351" s="56"/>
      <c r="AT351" s="17" t="s">
        <v>273</v>
      </c>
      <c r="AU351" s="17" t="s">
        <v>89</v>
      </c>
    </row>
    <row r="352" spans="2:65" s="14" customFormat="1" ht="11.25">
      <c r="B352" s="170"/>
      <c r="D352" s="154" t="s">
        <v>277</v>
      </c>
      <c r="E352" s="171" t="s">
        <v>1</v>
      </c>
      <c r="F352" s="172" t="s">
        <v>479</v>
      </c>
      <c r="H352" s="171" t="s">
        <v>1</v>
      </c>
      <c r="I352" s="173"/>
      <c r="L352" s="170"/>
      <c r="M352" s="174"/>
      <c r="T352" s="175"/>
      <c r="AT352" s="171" t="s">
        <v>277</v>
      </c>
      <c r="AU352" s="171" t="s">
        <v>89</v>
      </c>
      <c r="AV352" s="14" t="s">
        <v>83</v>
      </c>
      <c r="AW352" s="14" t="s">
        <v>32</v>
      </c>
      <c r="AX352" s="14" t="s">
        <v>76</v>
      </c>
      <c r="AY352" s="171" t="s">
        <v>264</v>
      </c>
    </row>
    <row r="353" spans="2:65" s="12" customFormat="1" ht="11.25">
      <c r="B353" s="156"/>
      <c r="D353" s="154" t="s">
        <v>277</v>
      </c>
      <c r="E353" s="157" t="s">
        <v>1</v>
      </c>
      <c r="F353" s="158" t="s">
        <v>575</v>
      </c>
      <c r="H353" s="159">
        <v>1.3819999999999999</v>
      </c>
      <c r="I353" s="160"/>
      <c r="L353" s="156"/>
      <c r="M353" s="161"/>
      <c r="T353" s="162"/>
      <c r="AT353" s="157" t="s">
        <v>277</v>
      </c>
      <c r="AU353" s="157" t="s">
        <v>89</v>
      </c>
      <c r="AV353" s="12" t="s">
        <v>89</v>
      </c>
      <c r="AW353" s="12" t="s">
        <v>32</v>
      </c>
      <c r="AX353" s="12" t="s">
        <v>76</v>
      </c>
      <c r="AY353" s="157" t="s">
        <v>264</v>
      </c>
    </row>
    <row r="354" spans="2:65" s="12" customFormat="1" ht="11.25">
      <c r="B354" s="156"/>
      <c r="D354" s="154" t="s">
        <v>277</v>
      </c>
      <c r="E354" s="157" t="s">
        <v>1</v>
      </c>
      <c r="F354" s="158" t="s">
        <v>576</v>
      </c>
      <c r="H354" s="159">
        <v>1.5529999999999999</v>
      </c>
      <c r="I354" s="160"/>
      <c r="L354" s="156"/>
      <c r="M354" s="161"/>
      <c r="T354" s="162"/>
      <c r="AT354" s="157" t="s">
        <v>277</v>
      </c>
      <c r="AU354" s="157" t="s">
        <v>89</v>
      </c>
      <c r="AV354" s="12" t="s">
        <v>89</v>
      </c>
      <c r="AW354" s="12" t="s">
        <v>32</v>
      </c>
      <c r="AX354" s="12" t="s">
        <v>76</v>
      </c>
      <c r="AY354" s="157" t="s">
        <v>264</v>
      </c>
    </row>
    <row r="355" spans="2:65" s="13" customFormat="1" ht="11.25">
      <c r="B355" s="163"/>
      <c r="D355" s="154" t="s">
        <v>277</v>
      </c>
      <c r="E355" s="164" t="s">
        <v>1</v>
      </c>
      <c r="F355" s="165" t="s">
        <v>279</v>
      </c>
      <c r="H355" s="166">
        <v>2.9350000000000001</v>
      </c>
      <c r="I355" s="167"/>
      <c r="L355" s="163"/>
      <c r="M355" s="168"/>
      <c r="T355" s="169"/>
      <c r="AT355" s="164" t="s">
        <v>277</v>
      </c>
      <c r="AU355" s="164" t="s">
        <v>89</v>
      </c>
      <c r="AV355" s="13" t="s">
        <v>271</v>
      </c>
      <c r="AW355" s="13" t="s">
        <v>32</v>
      </c>
      <c r="AX355" s="13" t="s">
        <v>83</v>
      </c>
      <c r="AY355" s="164" t="s">
        <v>264</v>
      </c>
    </row>
    <row r="356" spans="2:65" s="1" customFormat="1" ht="16.5" customHeight="1">
      <c r="B356" s="136"/>
      <c r="C356" s="137" t="s">
        <v>577</v>
      </c>
      <c r="D356" s="137" t="s">
        <v>266</v>
      </c>
      <c r="E356" s="138" t="s">
        <v>578</v>
      </c>
      <c r="F356" s="139" t="s">
        <v>579</v>
      </c>
      <c r="G356" s="140" t="s">
        <v>341</v>
      </c>
      <c r="H356" s="141">
        <v>22.34</v>
      </c>
      <c r="I356" s="142"/>
      <c r="J356" s="143">
        <f>ROUND(I356*H356,2)</f>
        <v>0</v>
      </c>
      <c r="K356" s="139" t="s">
        <v>270</v>
      </c>
      <c r="L356" s="32"/>
      <c r="M356" s="144" t="s">
        <v>1</v>
      </c>
      <c r="N356" s="145" t="s">
        <v>42</v>
      </c>
      <c r="P356" s="146">
        <f>O356*H356</f>
        <v>0</v>
      </c>
      <c r="Q356" s="146">
        <v>6.6299999999999996E-3</v>
      </c>
      <c r="R356" s="146">
        <f>Q356*H356</f>
        <v>0.1481142</v>
      </c>
      <c r="S356" s="146">
        <v>0</v>
      </c>
      <c r="T356" s="147">
        <f>S356*H356</f>
        <v>0</v>
      </c>
      <c r="AR356" s="148" t="s">
        <v>271</v>
      </c>
      <c r="AT356" s="148" t="s">
        <v>266</v>
      </c>
      <c r="AU356" s="148" t="s">
        <v>89</v>
      </c>
      <c r="AY356" s="17" t="s">
        <v>264</v>
      </c>
      <c r="BE356" s="149">
        <f>IF(N356="základní",J356,0)</f>
        <v>0</v>
      </c>
      <c r="BF356" s="149">
        <f>IF(N356="snížená",J356,0)</f>
        <v>0</v>
      </c>
      <c r="BG356" s="149">
        <f>IF(N356="zákl. přenesená",J356,0)</f>
        <v>0</v>
      </c>
      <c r="BH356" s="149">
        <f>IF(N356="sníž. přenesená",J356,0)</f>
        <v>0</v>
      </c>
      <c r="BI356" s="149">
        <f>IF(N356="nulová",J356,0)</f>
        <v>0</v>
      </c>
      <c r="BJ356" s="17" t="s">
        <v>89</v>
      </c>
      <c r="BK356" s="149">
        <f>ROUND(I356*H356,2)</f>
        <v>0</v>
      </c>
      <c r="BL356" s="17" t="s">
        <v>271</v>
      </c>
      <c r="BM356" s="148" t="s">
        <v>580</v>
      </c>
    </row>
    <row r="357" spans="2:65" s="1" customFormat="1" ht="11.25">
      <c r="B357" s="32"/>
      <c r="D357" s="150" t="s">
        <v>273</v>
      </c>
      <c r="F357" s="151" t="s">
        <v>581</v>
      </c>
      <c r="I357" s="152"/>
      <c r="L357" s="32"/>
      <c r="M357" s="153"/>
      <c r="T357" s="56"/>
      <c r="AT357" s="17" t="s">
        <v>273</v>
      </c>
      <c r="AU357" s="17" t="s">
        <v>89</v>
      </c>
    </row>
    <row r="358" spans="2:65" s="14" customFormat="1" ht="11.25">
      <c r="B358" s="170"/>
      <c r="D358" s="154" t="s">
        <v>277</v>
      </c>
      <c r="E358" s="171" t="s">
        <v>1</v>
      </c>
      <c r="F358" s="172" t="s">
        <v>479</v>
      </c>
      <c r="H358" s="171" t="s">
        <v>1</v>
      </c>
      <c r="I358" s="173"/>
      <c r="L358" s="170"/>
      <c r="M358" s="174"/>
      <c r="T358" s="175"/>
      <c r="AT358" s="171" t="s">
        <v>277</v>
      </c>
      <c r="AU358" s="171" t="s">
        <v>89</v>
      </c>
      <c r="AV358" s="14" t="s">
        <v>83</v>
      </c>
      <c r="AW358" s="14" t="s">
        <v>32</v>
      </c>
      <c r="AX358" s="14" t="s">
        <v>76</v>
      </c>
      <c r="AY358" s="171" t="s">
        <v>264</v>
      </c>
    </row>
    <row r="359" spans="2:65" s="12" customFormat="1" ht="11.25">
      <c r="B359" s="156"/>
      <c r="D359" s="154" t="s">
        <v>277</v>
      </c>
      <c r="E359" s="157" t="s">
        <v>1</v>
      </c>
      <c r="F359" s="158" t="s">
        <v>582</v>
      </c>
      <c r="H359" s="159">
        <v>10.64</v>
      </c>
      <c r="I359" s="160"/>
      <c r="L359" s="156"/>
      <c r="M359" s="161"/>
      <c r="T359" s="162"/>
      <c r="AT359" s="157" t="s">
        <v>277</v>
      </c>
      <c r="AU359" s="157" t="s">
        <v>89</v>
      </c>
      <c r="AV359" s="12" t="s">
        <v>89</v>
      </c>
      <c r="AW359" s="12" t="s">
        <v>32</v>
      </c>
      <c r="AX359" s="12" t="s">
        <v>76</v>
      </c>
      <c r="AY359" s="157" t="s">
        <v>264</v>
      </c>
    </row>
    <row r="360" spans="2:65" s="12" customFormat="1" ht="11.25">
      <c r="B360" s="156"/>
      <c r="D360" s="154" t="s">
        <v>277</v>
      </c>
      <c r="E360" s="157" t="s">
        <v>1</v>
      </c>
      <c r="F360" s="158" t="s">
        <v>583</v>
      </c>
      <c r="H360" s="159">
        <v>11.7</v>
      </c>
      <c r="I360" s="160"/>
      <c r="L360" s="156"/>
      <c r="M360" s="161"/>
      <c r="T360" s="162"/>
      <c r="AT360" s="157" t="s">
        <v>277</v>
      </c>
      <c r="AU360" s="157" t="s">
        <v>89</v>
      </c>
      <c r="AV360" s="12" t="s">
        <v>89</v>
      </c>
      <c r="AW360" s="12" t="s">
        <v>32</v>
      </c>
      <c r="AX360" s="12" t="s">
        <v>76</v>
      </c>
      <c r="AY360" s="157" t="s">
        <v>264</v>
      </c>
    </row>
    <row r="361" spans="2:65" s="13" customFormat="1" ht="11.25">
      <c r="B361" s="163"/>
      <c r="D361" s="154" t="s">
        <v>277</v>
      </c>
      <c r="E361" s="164" t="s">
        <v>1</v>
      </c>
      <c r="F361" s="165" t="s">
        <v>279</v>
      </c>
      <c r="H361" s="166">
        <v>22.34</v>
      </c>
      <c r="I361" s="167"/>
      <c r="L361" s="163"/>
      <c r="M361" s="168"/>
      <c r="T361" s="169"/>
      <c r="AT361" s="164" t="s">
        <v>277</v>
      </c>
      <c r="AU361" s="164" t="s">
        <v>89</v>
      </c>
      <c r="AV361" s="13" t="s">
        <v>271</v>
      </c>
      <c r="AW361" s="13" t="s">
        <v>32</v>
      </c>
      <c r="AX361" s="13" t="s">
        <v>83</v>
      </c>
      <c r="AY361" s="164" t="s">
        <v>264</v>
      </c>
    </row>
    <row r="362" spans="2:65" s="1" customFormat="1" ht="16.5" customHeight="1">
      <c r="B362" s="136"/>
      <c r="C362" s="137" t="s">
        <v>584</v>
      </c>
      <c r="D362" s="137" t="s">
        <v>266</v>
      </c>
      <c r="E362" s="138" t="s">
        <v>585</v>
      </c>
      <c r="F362" s="139" t="s">
        <v>586</v>
      </c>
      <c r="G362" s="140" t="s">
        <v>341</v>
      </c>
      <c r="H362" s="141">
        <v>22.34</v>
      </c>
      <c r="I362" s="142"/>
      <c r="J362" s="143">
        <f>ROUND(I362*H362,2)</f>
        <v>0</v>
      </c>
      <c r="K362" s="139" t="s">
        <v>270</v>
      </c>
      <c r="L362" s="32"/>
      <c r="M362" s="144" t="s">
        <v>1</v>
      </c>
      <c r="N362" s="145" t="s">
        <v>42</v>
      </c>
      <c r="P362" s="146">
        <f>O362*H362</f>
        <v>0</v>
      </c>
      <c r="Q362" s="146">
        <v>0</v>
      </c>
      <c r="R362" s="146">
        <f>Q362*H362</f>
        <v>0</v>
      </c>
      <c r="S362" s="146">
        <v>0</v>
      </c>
      <c r="T362" s="147">
        <f>S362*H362</f>
        <v>0</v>
      </c>
      <c r="AR362" s="148" t="s">
        <v>271</v>
      </c>
      <c r="AT362" s="148" t="s">
        <v>266</v>
      </c>
      <c r="AU362" s="148" t="s">
        <v>89</v>
      </c>
      <c r="AY362" s="17" t="s">
        <v>264</v>
      </c>
      <c r="BE362" s="149">
        <f>IF(N362="základní",J362,0)</f>
        <v>0</v>
      </c>
      <c r="BF362" s="149">
        <f>IF(N362="snížená",J362,0)</f>
        <v>0</v>
      </c>
      <c r="BG362" s="149">
        <f>IF(N362="zákl. přenesená",J362,0)</f>
        <v>0</v>
      </c>
      <c r="BH362" s="149">
        <f>IF(N362="sníž. přenesená",J362,0)</f>
        <v>0</v>
      </c>
      <c r="BI362" s="149">
        <f>IF(N362="nulová",J362,0)</f>
        <v>0</v>
      </c>
      <c r="BJ362" s="17" t="s">
        <v>89</v>
      </c>
      <c r="BK362" s="149">
        <f>ROUND(I362*H362,2)</f>
        <v>0</v>
      </c>
      <c r="BL362" s="17" t="s">
        <v>271</v>
      </c>
      <c r="BM362" s="148" t="s">
        <v>587</v>
      </c>
    </row>
    <row r="363" spans="2:65" s="1" customFormat="1" ht="11.25">
      <c r="B363" s="32"/>
      <c r="D363" s="150" t="s">
        <v>273</v>
      </c>
      <c r="F363" s="151" t="s">
        <v>588</v>
      </c>
      <c r="I363" s="152"/>
      <c r="L363" s="32"/>
      <c r="M363" s="153"/>
      <c r="T363" s="56"/>
      <c r="AT363" s="17" t="s">
        <v>273</v>
      </c>
      <c r="AU363" s="17" t="s">
        <v>89</v>
      </c>
    </row>
    <row r="364" spans="2:65" s="1" customFormat="1" ht="16.5" customHeight="1">
      <c r="B364" s="136"/>
      <c r="C364" s="137" t="s">
        <v>589</v>
      </c>
      <c r="D364" s="137" t="s">
        <v>266</v>
      </c>
      <c r="E364" s="138" t="s">
        <v>590</v>
      </c>
      <c r="F364" s="139" t="s">
        <v>591</v>
      </c>
      <c r="G364" s="140" t="s">
        <v>341</v>
      </c>
      <c r="H364" s="141">
        <v>2.7749999999999999</v>
      </c>
      <c r="I364" s="142"/>
      <c r="J364" s="143">
        <f>ROUND(I364*H364,2)</f>
        <v>0</v>
      </c>
      <c r="K364" s="139" t="s">
        <v>270</v>
      </c>
      <c r="L364" s="32"/>
      <c r="M364" s="144" t="s">
        <v>1</v>
      </c>
      <c r="N364" s="145" t="s">
        <v>42</v>
      </c>
      <c r="P364" s="146">
        <f>O364*H364</f>
        <v>0</v>
      </c>
      <c r="Q364" s="146">
        <v>1.5E-3</v>
      </c>
      <c r="R364" s="146">
        <f>Q364*H364</f>
        <v>4.1624999999999995E-3</v>
      </c>
      <c r="S364" s="146">
        <v>0</v>
      </c>
      <c r="T364" s="147">
        <f>S364*H364</f>
        <v>0</v>
      </c>
      <c r="AR364" s="148" t="s">
        <v>271</v>
      </c>
      <c r="AT364" s="148" t="s">
        <v>266</v>
      </c>
      <c r="AU364" s="148" t="s">
        <v>89</v>
      </c>
      <c r="AY364" s="17" t="s">
        <v>264</v>
      </c>
      <c r="BE364" s="149">
        <f>IF(N364="základní",J364,0)</f>
        <v>0</v>
      </c>
      <c r="BF364" s="149">
        <f>IF(N364="snížená",J364,0)</f>
        <v>0</v>
      </c>
      <c r="BG364" s="149">
        <f>IF(N364="zákl. přenesená",J364,0)</f>
        <v>0</v>
      </c>
      <c r="BH364" s="149">
        <f>IF(N364="sníž. přenesená",J364,0)</f>
        <v>0</v>
      </c>
      <c r="BI364" s="149">
        <f>IF(N364="nulová",J364,0)</f>
        <v>0</v>
      </c>
      <c r="BJ364" s="17" t="s">
        <v>89</v>
      </c>
      <c r="BK364" s="149">
        <f>ROUND(I364*H364,2)</f>
        <v>0</v>
      </c>
      <c r="BL364" s="17" t="s">
        <v>271</v>
      </c>
      <c r="BM364" s="148" t="s">
        <v>592</v>
      </c>
    </row>
    <row r="365" spans="2:65" s="1" customFormat="1" ht="11.25">
      <c r="B365" s="32"/>
      <c r="D365" s="150" t="s">
        <v>273</v>
      </c>
      <c r="F365" s="151" t="s">
        <v>593</v>
      </c>
      <c r="I365" s="152"/>
      <c r="L365" s="32"/>
      <c r="M365" s="153"/>
      <c r="T365" s="56"/>
      <c r="AT365" s="17" t="s">
        <v>273</v>
      </c>
      <c r="AU365" s="17" t="s">
        <v>89</v>
      </c>
    </row>
    <row r="366" spans="2:65" s="14" customFormat="1" ht="11.25">
      <c r="B366" s="170"/>
      <c r="D366" s="154" t="s">
        <v>277</v>
      </c>
      <c r="E366" s="171" t="s">
        <v>1</v>
      </c>
      <c r="F366" s="172" t="s">
        <v>479</v>
      </c>
      <c r="H366" s="171" t="s">
        <v>1</v>
      </c>
      <c r="I366" s="173"/>
      <c r="L366" s="170"/>
      <c r="M366" s="174"/>
      <c r="T366" s="175"/>
      <c r="AT366" s="171" t="s">
        <v>277</v>
      </c>
      <c r="AU366" s="171" t="s">
        <v>89</v>
      </c>
      <c r="AV366" s="14" t="s">
        <v>83</v>
      </c>
      <c r="AW366" s="14" t="s">
        <v>32</v>
      </c>
      <c r="AX366" s="14" t="s">
        <v>76</v>
      </c>
      <c r="AY366" s="171" t="s">
        <v>264</v>
      </c>
    </row>
    <row r="367" spans="2:65" s="12" customFormat="1" ht="11.25">
      <c r="B367" s="156"/>
      <c r="D367" s="154" t="s">
        <v>277</v>
      </c>
      <c r="E367" s="157" t="s">
        <v>1</v>
      </c>
      <c r="F367" s="158" t="s">
        <v>594</v>
      </c>
      <c r="H367" s="159">
        <v>1.425</v>
      </c>
      <c r="I367" s="160"/>
      <c r="L367" s="156"/>
      <c r="M367" s="161"/>
      <c r="T367" s="162"/>
      <c r="AT367" s="157" t="s">
        <v>277</v>
      </c>
      <c r="AU367" s="157" t="s">
        <v>89</v>
      </c>
      <c r="AV367" s="12" t="s">
        <v>89</v>
      </c>
      <c r="AW367" s="12" t="s">
        <v>32</v>
      </c>
      <c r="AX367" s="12" t="s">
        <v>76</v>
      </c>
      <c r="AY367" s="157" t="s">
        <v>264</v>
      </c>
    </row>
    <row r="368" spans="2:65" s="12" customFormat="1" ht="11.25">
      <c r="B368" s="156"/>
      <c r="D368" s="154" t="s">
        <v>277</v>
      </c>
      <c r="E368" s="157" t="s">
        <v>1</v>
      </c>
      <c r="F368" s="158" t="s">
        <v>595</v>
      </c>
      <c r="H368" s="159">
        <v>1.35</v>
      </c>
      <c r="I368" s="160"/>
      <c r="L368" s="156"/>
      <c r="M368" s="161"/>
      <c r="T368" s="162"/>
      <c r="AT368" s="157" t="s">
        <v>277</v>
      </c>
      <c r="AU368" s="157" t="s">
        <v>89</v>
      </c>
      <c r="AV368" s="12" t="s">
        <v>89</v>
      </c>
      <c r="AW368" s="12" t="s">
        <v>32</v>
      </c>
      <c r="AX368" s="12" t="s">
        <v>76</v>
      </c>
      <c r="AY368" s="157" t="s">
        <v>264</v>
      </c>
    </row>
    <row r="369" spans="2:65" s="13" customFormat="1" ht="11.25">
      <c r="B369" s="163"/>
      <c r="D369" s="154" t="s">
        <v>277</v>
      </c>
      <c r="E369" s="164" t="s">
        <v>1</v>
      </c>
      <c r="F369" s="165" t="s">
        <v>279</v>
      </c>
      <c r="H369" s="166">
        <v>2.7749999999999999</v>
      </c>
      <c r="I369" s="167"/>
      <c r="L369" s="163"/>
      <c r="M369" s="168"/>
      <c r="T369" s="169"/>
      <c r="AT369" s="164" t="s">
        <v>277</v>
      </c>
      <c r="AU369" s="164" t="s">
        <v>89</v>
      </c>
      <c r="AV369" s="13" t="s">
        <v>271</v>
      </c>
      <c r="AW369" s="13" t="s">
        <v>32</v>
      </c>
      <c r="AX369" s="13" t="s">
        <v>83</v>
      </c>
      <c r="AY369" s="164" t="s">
        <v>264</v>
      </c>
    </row>
    <row r="370" spans="2:65" s="1" customFormat="1" ht="16.5" customHeight="1">
      <c r="B370" s="136"/>
      <c r="C370" s="137" t="s">
        <v>596</v>
      </c>
      <c r="D370" s="137" t="s">
        <v>266</v>
      </c>
      <c r="E370" s="138" t="s">
        <v>597</v>
      </c>
      <c r="F370" s="139" t="s">
        <v>598</v>
      </c>
      <c r="G370" s="140" t="s">
        <v>341</v>
      </c>
      <c r="H370" s="141">
        <v>2.7749999999999999</v>
      </c>
      <c r="I370" s="142"/>
      <c r="J370" s="143">
        <f>ROUND(I370*H370,2)</f>
        <v>0</v>
      </c>
      <c r="K370" s="139" t="s">
        <v>270</v>
      </c>
      <c r="L370" s="32"/>
      <c r="M370" s="144" t="s">
        <v>1</v>
      </c>
      <c r="N370" s="145" t="s">
        <v>42</v>
      </c>
      <c r="P370" s="146">
        <f>O370*H370</f>
        <v>0</v>
      </c>
      <c r="Q370" s="146">
        <v>0</v>
      </c>
      <c r="R370" s="146">
        <f>Q370*H370</f>
        <v>0</v>
      </c>
      <c r="S370" s="146">
        <v>0</v>
      </c>
      <c r="T370" s="147">
        <f>S370*H370</f>
        <v>0</v>
      </c>
      <c r="AR370" s="148" t="s">
        <v>271</v>
      </c>
      <c r="AT370" s="148" t="s">
        <v>266</v>
      </c>
      <c r="AU370" s="148" t="s">
        <v>89</v>
      </c>
      <c r="AY370" s="17" t="s">
        <v>264</v>
      </c>
      <c r="BE370" s="149">
        <f>IF(N370="základní",J370,0)</f>
        <v>0</v>
      </c>
      <c r="BF370" s="149">
        <f>IF(N370="snížená",J370,0)</f>
        <v>0</v>
      </c>
      <c r="BG370" s="149">
        <f>IF(N370="zákl. přenesená",J370,0)</f>
        <v>0</v>
      </c>
      <c r="BH370" s="149">
        <f>IF(N370="sníž. přenesená",J370,0)</f>
        <v>0</v>
      </c>
      <c r="BI370" s="149">
        <f>IF(N370="nulová",J370,0)</f>
        <v>0</v>
      </c>
      <c r="BJ370" s="17" t="s">
        <v>89</v>
      </c>
      <c r="BK370" s="149">
        <f>ROUND(I370*H370,2)</f>
        <v>0</v>
      </c>
      <c r="BL370" s="17" t="s">
        <v>271</v>
      </c>
      <c r="BM370" s="148" t="s">
        <v>599</v>
      </c>
    </row>
    <row r="371" spans="2:65" s="1" customFormat="1" ht="11.25">
      <c r="B371" s="32"/>
      <c r="D371" s="150" t="s">
        <v>273</v>
      </c>
      <c r="F371" s="151" t="s">
        <v>600</v>
      </c>
      <c r="I371" s="152"/>
      <c r="L371" s="32"/>
      <c r="M371" s="153"/>
      <c r="T371" s="56"/>
      <c r="AT371" s="17" t="s">
        <v>273</v>
      </c>
      <c r="AU371" s="17" t="s">
        <v>89</v>
      </c>
    </row>
    <row r="372" spans="2:65" s="1" customFormat="1" ht="16.5" customHeight="1">
      <c r="B372" s="136"/>
      <c r="C372" s="137" t="s">
        <v>601</v>
      </c>
      <c r="D372" s="137" t="s">
        <v>266</v>
      </c>
      <c r="E372" s="138" t="s">
        <v>602</v>
      </c>
      <c r="F372" s="139" t="s">
        <v>603</v>
      </c>
      <c r="G372" s="140" t="s">
        <v>319</v>
      </c>
      <c r="H372" s="141">
        <v>0.26400000000000001</v>
      </c>
      <c r="I372" s="142"/>
      <c r="J372" s="143">
        <f>ROUND(I372*H372,2)</f>
        <v>0</v>
      </c>
      <c r="K372" s="139" t="s">
        <v>270</v>
      </c>
      <c r="L372" s="32"/>
      <c r="M372" s="144" t="s">
        <v>1</v>
      </c>
      <c r="N372" s="145" t="s">
        <v>42</v>
      </c>
      <c r="P372" s="146">
        <f>O372*H372</f>
        <v>0</v>
      </c>
      <c r="Q372" s="146">
        <v>1.0551200000000001</v>
      </c>
      <c r="R372" s="146">
        <f>Q372*H372</f>
        <v>0.27855168000000002</v>
      </c>
      <c r="S372" s="146">
        <v>0</v>
      </c>
      <c r="T372" s="147">
        <f>S372*H372</f>
        <v>0</v>
      </c>
      <c r="AR372" s="148" t="s">
        <v>271</v>
      </c>
      <c r="AT372" s="148" t="s">
        <v>266</v>
      </c>
      <c r="AU372" s="148" t="s">
        <v>89</v>
      </c>
      <c r="AY372" s="17" t="s">
        <v>264</v>
      </c>
      <c r="BE372" s="149">
        <f>IF(N372="základní",J372,0)</f>
        <v>0</v>
      </c>
      <c r="BF372" s="149">
        <f>IF(N372="snížená",J372,0)</f>
        <v>0</v>
      </c>
      <c r="BG372" s="149">
        <f>IF(N372="zákl. přenesená",J372,0)</f>
        <v>0</v>
      </c>
      <c r="BH372" s="149">
        <f>IF(N372="sníž. přenesená",J372,0)</f>
        <v>0</v>
      </c>
      <c r="BI372" s="149">
        <f>IF(N372="nulová",J372,0)</f>
        <v>0</v>
      </c>
      <c r="BJ372" s="17" t="s">
        <v>89</v>
      </c>
      <c r="BK372" s="149">
        <f>ROUND(I372*H372,2)</f>
        <v>0</v>
      </c>
      <c r="BL372" s="17" t="s">
        <v>271</v>
      </c>
      <c r="BM372" s="148" t="s">
        <v>604</v>
      </c>
    </row>
    <row r="373" spans="2:65" s="1" customFormat="1" ht="11.25">
      <c r="B373" s="32"/>
      <c r="D373" s="150" t="s">
        <v>273</v>
      </c>
      <c r="F373" s="151" t="s">
        <v>605</v>
      </c>
      <c r="I373" s="152"/>
      <c r="L373" s="32"/>
      <c r="M373" s="153"/>
      <c r="T373" s="56"/>
      <c r="AT373" s="17" t="s">
        <v>273</v>
      </c>
      <c r="AU373" s="17" t="s">
        <v>89</v>
      </c>
    </row>
    <row r="374" spans="2:65" s="12" customFormat="1" ht="11.25">
      <c r="B374" s="156"/>
      <c r="D374" s="154" t="s">
        <v>277</v>
      </c>
      <c r="E374" s="157" t="s">
        <v>1</v>
      </c>
      <c r="F374" s="158" t="s">
        <v>606</v>
      </c>
      <c r="H374" s="159">
        <v>0.26400000000000001</v>
      </c>
      <c r="I374" s="160"/>
      <c r="L374" s="156"/>
      <c r="M374" s="161"/>
      <c r="T374" s="162"/>
      <c r="AT374" s="157" t="s">
        <v>277</v>
      </c>
      <c r="AU374" s="157" t="s">
        <v>89</v>
      </c>
      <c r="AV374" s="12" t="s">
        <v>89</v>
      </c>
      <c r="AW374" s="12" t="s">
        <v>32</v>
      </c>
      <c r="AX374" s="12" t="s">
        <v>76</v>
      </c>
      <c r="AY374" s="157" t="s">
        <v>264</v>
      </c>
    </row>
    <row r="375" spans="2:65" s="13" customFormat="1" ht="11.25">
      <c r="B375" s="163"/>
      <c r="D375" s="154" t="s">
        <v>277</v>
      </c>
      <c r="E375" s="164" t="s">
        <v>1</v>
      </c>
      <c r="F375" s="165" t="s">
        <v>279</v>
      </c>
      <c r="H375" s="166">
        <v>0.26400000000000001</v>
      </c>
      <c r="I375" s="167"/>
      <c r="L375" s="163"/>
      <c r="M375" s="168"/>
      <c r="T375" s="169"/>
      <c r="AT375" s="164" t="s">
        <v>277</v>
      </c>
      <c r="AU375" s="164" t="s">
        <v>89</v>
      </c>
      <c r="AV375" s="13" t="s">
        <v>271</v>
      </c>
      <c r="AW375" s="13" t="s">
        <v>32</v>
      </c>
      <c r="AX375" s="13" t="s">
        <v>83</v>
      </c>
      <c r="AY375" s="164" t="s">
        <v>264</v>
      </c>
    </row>
    <row r="376" spans="2:65" s="1" customFormat="1" ht="16.5" customHeight="1">
      <c r="B376" s="136"/>
      <c r="C376" s="137" t="s">
        <v>607</v>
      </c>
      <c r="D376" s="137" t="s">
        <v>266</v>
      </c>
      <c r="E376" s="138" t="s">
        <v>608</v>
      </c>
      <c r="F376" s="139" t="s">
        <v>609</v>
      </c>
      <c r="G376" s="140" t="s">
        <v>282</v>
      </c>
      <c r="H376" s="141">
        <v>2.93</v>
      </c>
      <c r="I376" s="142"/>
      <c r="J376" s="143">
        <f>ROUND(I376*H376,2)</f>
        <v>0</v>
      </c>
      <c r="K376" s="139" t="s">
        <v>270</v>
      </c>
      <c r="L376" s="32"/>
      <c r="M376" s="144" t="s">
        <v>1</v>
      </c>
      <c r="N376" s="145" t="s">
        <v>42</v>
      </c>
      <c r="P376" s="146">
        <f>O376*H376</f>
        <v>0</v>
      </c>
      <c r="Q376" s="146">
        <v>2.5019800000000001</v>
      </c>
      <c r="R376" s="146">
        <f>Q376*H376</f>
        <v>7.3308014000000004</v>
      </c>
      <c r="S376" s="146">
        <v>0</v>
      </c>
      <c r="T376" s="147">
        <f>S376*H376</f>
        <v>0</v>
      </c>
      <c r="AR376" s="148" t="s">
        <v>271</v>
      </c>
      <c r="AT376" s="148" t="s">
        <v>266</v>
      </c>
      <c r="AU376" s="148" t="s">
        <v>89</v>
      </c>
      <c r="AY376" s="17" t="s">
        <v>264</v>
      </c>
      <c r="BE376" s="149">
        <f>IF(N376="základní",J376,0)</f>
        <v>0</v>
      </c>
      <c r="BF376" s="149">
        <f>IF(N376="snížená",J376,0)</f>
        <v>0</v>
      </c>
      <c r="BG376" s="149">
        <f>IF(N376="zákl. přenesená",J376,0)</f>
        <v>0</v>
      </c>
      <c r="BH376" s="149">
        <f>IF(N376="sníž. přenesená",J376,0)</f>
        <v>0</v>
      </c>
      <c r="BI376" s="149">
        <f>IF(N376="nulová",J376,0)</f>
        <v>0</v>
      </c>
      <c r="BJ376" s="17" t="s">
        <v>89</v>
      </c>
      <c r="BK376" s="149">
        <f>ROUND(I376*H376,2)</f>
        <v>0</v>
      </c>
      <c r="BL376" s="17" t="s">
        <v>271</v>
      </c>
      <c r="BM376" s="148" t="s">
        <v>610</v>
      </c>
    </row>
    <row r="377" spans="2:65" s="1" customFormat="1" ht="11.25">
      <c r="B377" s="32"/>
      <c r="D377" s="150" t="s">
        <v>273</v>
      </c>
      <c r="F377" s="151" t="s">
        <v>611</v>
      </c>
      <c r="I377" s="152"/>
      <c r="L377" s="32"/>
      <c r="M377" s="153"/>
      <c r="T377" s="56"/>
      <c r="AT377" s="17" t="s">
        <v>273</v>
      </c>
      <c r="AU377" s="17" t="s">
        <v>89</v>
      </c>
    </row>
    <row r="378" spans="2:65" s="14" customFormat="1" ht="11.25">
      <c r="B378" s="170"/>
      <c r="D378" s="154" t="s">
        <v>277</v>
      </c>
      <c r="E378" s="171" t="s">
        <v>1</v>
      </c>
      <c r="F378" s="172" t="s">
        <v>479</v>
      </c>
      <c r="H378" s="171" t="s">
        <v>1</v>
      </c>
      <c r="I378" s="173"/>
      <c r="L378" s="170"/>
      <c r="M378" s="174"/>
      <c r="T378" s="175"/>
      <c r="AT378" s="171" t="s">
        <v>277</v>
      </c>
      <c r="AU378" s="171" t="s">
        <v>89</v>
      </c>
      <c r="AV378" s="14" t="s">
        <v>83</v>
      </c>
      <c r="AW378" s="14" t="s">
        <v>32</v>
      </c>
      <c r="AX378" s="14" t="s">
        <v>76</v>
      </c>
      <c r="AY378" s="171" t="s">
        <v>264</v>
      </c>
    </row>
    <row r="379" spans="2:65" s="12" customFormat="1" ht="11.25">
      <c r="B379" s="156"/>
      <c r="D379" s="154" t="s">
        <v>277</v>
      </c>
      <c r="E379" s="157" t="s">
        <v>1</v>
      </c>
      <c r="F379" s="158" t="s">
        <v>612</v>
      </c>
      <c r="H379" s="159">
        <v>2.2320000000000002</v>
      </c>
      <c r="I379" s="160"/>
      <c r="L379" s="156"/>
      <c r="M379" s="161"/>
      <c r="T379" s="162"/>
      <c r="AT379" s="157" t="s">
        <v>277</v>
      </c>
      <c r="AU379" s="157" t="s">
        <v>89</v>
      </c>
      <c r="AV379" s="12" t="s">
        <v>89</v>
      </c>
      <c r="AW379" s="12" t="s">
        <v>32</v>
      </c>
      <c r="AX379" s="12" t="s">
        <v>76</v>
      </c>
      <c r="AY379" s="157" t="s">
        <v>264</v>
      </c>
    </row>
    <row r="380" spans="2:65" s="12" customFormat="1" ht="11.25">
      <c r="B380" s="156"/>
      <c r="D380" s="154" t="s">
        <v>277</v>
      </c>
      <c r="E380" s="157" t="s">
        <v>1</v>
      </c>
      <c r="F380" s="158" t="s">
        <v>613</v>
      </c>
      <c r="H380" s="159">
        <v>0.31900000000000001</v>
      </c>
      <c r="I380" s="160"/>
      <c r="L380" s="156"/>
      <c r="M380" s="161"/>
      <c r="T380" s="162"/>
      <c r="AT380" s="157" t="s">
        <v>277</v>
      </c>
      <c r="AU380" s="157" t="s">
        <v>89</v>
      </c>
      <c r="AV380" s="12" t="s">
        <v>89</v>
      </c>
      <c r="AW380" s="12" t="s">
        <v>32</v>
      </c>
      <c r="AX380" s="12" t="s">
        <v>76</v>
      </c>
      <c r="AY380" s="157" t="s">
        <v>264</v>
      </c>
    </row>
    <row r="381" spans="2:65" s="12" customFormat="1" ht="11.25">
      <c r="B381" s="156"/>
      <c r="D381" s="154" t="s">
        <v>277</v>
      </c>
      <c r="E381" s="157" t="s">
        <v>1</v>
      </c>
      <c r="F381" s="158" t="s">
        <v>614</v>
      </c>
      <c r="H381" s="159">
        <v>0.379</v>
      </c>
      <c r="I381" s="160"/>
      <c r="L381" s="156"/>
      <c r="M381" s="161"/>
      <c r="T381" s="162"/>
      <c r="AT381" s="157" t="s">
        <v>277</v>
      </c>
      <c r="AU381" s="157" t="s">
        <v>89</v>
      </c>
      <c r="AV381" s="12" t="s">
        <v>89</v>
      </c>
      <c r="AW381" s="12" t="s">
        <v>32</v>
      </c>
      <c r="AX381" s="12" t="s">
        <v>76</v>
      </c>
      <c r="AY381" s="157" t="s">
        <v>264</v>
      </c>
    </row>
    <row r="382" spans="2:65" s="13" customFormat="1" ht="11.25">
      <c r="B382" s="163"/>
      <c r="D382" s="154" t="s">
        <v>277</v>
      </c>
      <c r="E382" s="164" t="s">
        <v>1</v>
      </c>
      <c r="F382" s="165" t="s">
        <v>279</v>
      </c>
      <c r="H382" s="166">
        <v>2.93</v>
      </c>
      <c r="I382" s="167"/>
      <c r="L382" s="163"/>
      <c r="M382" s="168"/>
      <c r="T382" s="169"/>
      <c r="AT382" s="164" t="s">
        <v>277</v>
      </c>
      <c r="AU382" s="164" t="s">
        <v>89</v>
      </c>
      <c r="AV382" s="13" t="s">
        <v>271</v>
      </c>
      <c r="AW382" s="13" t="s">
        <v>32</v>
      </c>
      <c r="AX382" s="13" t="s">
        <v>83</v>
      </c>
      <c r="AY382" s="164" t="s">
        <v>264</v>
      </c>
    </row>
    <row r="383" spans="2:65" s="1" customFormat="1" ht="16.5" customHeight="1">
      <c r="B383" s="136"/>
      <c r="C383" s="137" t="s">
        <v>615</v>
      </c>
      <c r="D383" s="137" t="s">
        <v>266</v>
      </c>
      <c r="E383" s="138" t="s">
        <v>616</v>
      </c>
      <c r="F383" s="139" t="s">
        <v>617</v>
      </c>
      <c r="G383" s="140" t="s">
        <v>341</v>
      </c>
      <c r="H383" s="141">
        <v>19.53</v>
      </c>
      <c r="I383" s="142"/>
      <c r="J383" s="143">
        <f>ROUND(I383*H383,2)</f>
        <v>0</v>
      </c>
      <c r="K383" s="139" t="s">
        <v>270</v>
      </c>
      <c r="L383" s="32"/>
      <c r="M383" s="144" t="s">
        <v>1</v>
      </c>
      <c r="N383" s="145" t="s">
        <v>42</v>
      </c>
      <c r="P383" s="146">
        <f>O383*H383</f>
        <v>0</v>
      </c>
      <c r="Q383" s="146">
        <v>1.1169999999999999E-2</v>
      </c>
      <c r="R383" s="146">
        <f>Q383*H383</f>
        <v>0.21815010000000001</v>
      </c>
      <c r="S383" s="146">
        <v>0</v>
      </c>
      <c r="T383" s="147">
        <f>S383*H383</f>
        <v>0</v>
      </c>
      <c r="AR383" s="148" t="s">
        <v>271</v>
      </c>
      <c r="AT383" s="148" t="s">
        <v>266</v>
      </c>
      <c r="AU383" s="148" t="s">
        <v>89</v>
      </c>
      <c r="AY383" s="17" t="s">
        <v>264</v>
      </c>
      <c r="BE383" s="149">
        <f>IF(N383="základní",J383,0)</f>
        <v>0</v>
      </c>
      <c r="BF383" s="149">
        <f>IF(N383="snížená",J383,0)</f>
        <v>0</v>
      </c>
      <c r="BG383" s="149">
        <f>IF(N383="zákl. přenesená",J383,0)</f>
        <v>0</v>
      </c>
      <c r="BH383" s="149">
        <f>IF(N383="sníž. přenesená",J383,0)</f>
        <v>0</v>
      </c>
      <c r="BI383" s="149">
        <f>IF(N383="nulová",J383,0)</f>
        <v>0</v>
      </c>
      <c r="BJ383" s="17" t="s">
        <v>89</v>
      </c>
      <c r="BK383" s="149">
        <f>ROUND(I383*H383,2)</f>
        <v>0</v>
      </c>
      <c r="BL383" s="17" t="s">
        <v>271</v>
      </c>
      <c r="BM383" s="148" t="s">
        <v>618</v>
      </c>
    </row>
    <row r="384" spans="2:65" s="1" customFormat="1" ht="11.25">
      <c r="B384" s="32"/>
      <c r="D384" s="150" t="s">
        <v>273</v>
      </c>
      <c r="F384" s="151" t="s">
        <v>619</v>
      </c>
      <c r="I384" s="152"/>
      <c r="L384" s="32"/>
      <c r="M384" s="153"/>
      <c r="T384" s="56"/>
      <c r="AT384" s="17" t="s">
        <v>273</v>
      </c>
      <c r="AU384" s="17" t="s">
        <v>89</v>
      </c>
    </row>
    <row r="385" spans="2:65" s="14" customFormat="1" ht="11.25">
      <c r="B385" s="170"/>
      <c r="D385" s="154" t="s">
        <v>277</v>
      </c>
      <c r="E385" s="171" t="s">
        <v>1</v>
      </c>
      <c r="F385" s="172" t="s">
        <v>479</v>
      </c>
      <c r="H385" s="171" t="s">
        <v>1</v>
      </c>
      <c r="I385" s="173"/>
      <c r="L385" s="170"/>
      <c r="M385" s="174"/>
      <c r="T385" s="175"/>
      <c r="AT385" s="171" t="s">
        <v>277</v>
      </c>
      <c r="AU385" s="171" t="s">
        <v>89</v>
      </c>
      <c r="AV385" s="14" t="s">
        <v>83</v>
      </c>
      <c r="AW385" s="14" t="s">
        <v>32</v>
      </c>
      <c r="AX385" s="14" t="s">
        <v>76</v>
      </c>
      <c r="AY385" s="171" t="s">
        <v>264</v>
      </c>
    </row>
    <row r="386" spans="2:65" s="12" customFormat="1" ht="11.25">
      <c r="B386" s="156"/>
      <c r="D386" s="154" t="s">
        <v>277</v>
      </c>
      <c r="E386" s="157" t="s">
        <v>1</v>
      </c>
      <c r="F386" s="158" t="s">
        <v>620</v>
      </c>
      <c r="H386" s="159">
        <v>14.88</v>
      </c>
      <c r="I386" s="160"/>
      <c r="L386" s="156"/>
      <c r="M386" s="161"/>
      <c r="T386" s="162"/>
      <c r="AT386" s="157" t="s">
        <v>277</v>
      </c>
      <c r="AU386" s="157" t="s">
        <v>89</v>
      </c>
      <c r="AV386" s="12" t="s">
        <v>89</v>
      </c>
      <c r="AW386" s="12" t="s">
        <v>32</v>
      </c>
      <c r="AX386" s="12" t="s">
        <v>76</v>
      </c>
      <c r="AY386" s="157" t="s">
        <v>264</v>
      </c>
    </row>
    <row r="387" spans="2:65" s="12" customFormat="1" ht="11.25">
      <c r="B387" s="156"/>
      <c r="D387" s="154" t="s">
        <v>277</v>
      </c>
      <c r="E387" s="157" t="s">
        <v>1</v>
      </c>
      <c r="F387" s="158" t="s">
        <v>621</v>
      </c>
      <c r="H387" s="159">
        <v>2.125</v>
      </c>
      <c r="I387" s="160"/>
      <c r="L387" s="156"/>
      <c r="M387" s="161"/>
      <c r="T387" s="162"/>
      <c r="AT387" s="157" t="s">
        <v>277</v>
      </c>
      <c r="AU387" s="157" t="s">
        <v>89</v>
      </c>
      <c r="AV387" s="12" t="s">
        <v>89</v>
      </c>
      <c r="AW387" s="12" t="s">
        <v>32</v>
      </c>
      <c r="AX387" s="12" t="s">
        <v>76</v>
      </c>
      <c r="AY387" s="157" t="s">
        <v>264</v>
      </c>
    </row>
    <row r="388" spans="2:65" s="12" customFormat="1" ht="11.25">
      <c r="B388" s="156"/>
      <c r="D388" s="154" t="s">
        <v>277</v>
      </c>
      <c r="E388" s="157" t="s">
        <v>1</v>
      </c>
      <c r="F388" s="158" t="s">
        <v>622</v>
      </c>
      <c r="H388" s="159">
        <v>2.5249999999999999</v>
      </c>
      <c r="I388" s="160"/>
      <c r="L388" s="156"/>
      <c r="M388" s="161"/>
      <c r="T388" s="162"/>
      <c r="AT388" s="157" t="s">
        <v>277</v>
      </c>
      <c r="AU388" s="157" t="s">
        <v>89</v>
      </c>
      <c r="AV388" s="12" t="s">
        <v>89</v>
      </c>
      <c r="AW388" s="12" t="s">
        <v>32</v>
      </c>
      <c r="AX388" s="12" t="s">
        <v>76</v>
      </c>
      <c r="AY388" s="157" t="s">
        <v>264</v>
      </c>
    </row>
    <row r="389" spans="2:65" s="13" customFormat="1" ht="11.25">
      <c r="B389" s="163"/>
      <c r="D389" s="154" t="s">
        <v>277</v>
      </c>
      <c r="E389" s="164" t="s">
        <v>1</v>
      </c>
      <c r="F389" s="165" t="s">
        <v>279</v>
      </c>
      <c r="H389" s="166">
        <v>19.53</v>
      </c>
      <c r="I389" s="167"/>
      <c r="L389" s="163"/>
      <c r="M389" s="168"/>
      <c r="T389" s="169"/>
      <c r="AT389" s="164" t="s">
        <v>277</v>
      </c>
      <c r="AU389" s="164" t="s">
        <v>89</v>
      </c>
      <c r="AV389" s="13" t="s">
        <v>271</v>
      </c>
      <c r="AW389" s="13" t="s">
        <v>32</v>
      </c>
      <c r="AX389" s="13" t="s">
        <v>83</v>
      </c>
      <c r="AY389" s="164" t="s">
        <v>264</v>
      </c>
    </row>
    <row r="390" spans="2:65" s="1" customFormat="1" ht="16.5" customHeight="1">
      <c r="B390" s="136"/>
      <c r="C390" s="137" t="s">
        <v>623</v>
      </c>
      <c r="D390" s="137" t="s">
        <v>266</v>
      </c>
      <c r="E390" s="138" t="s">
        <v>624</v>
      </c>
      <c r="F390" s="139" t="s">
        <v>625</v>
      </c>
      <c r="G390" s="140" t="s">
        <v>341</v>
      </c>
      <c r="H390" s="141">
        <v>19.53</v>
      </c>
      <c r="I390" s="142"/>
      <c r="J390" s="143">
        <f>ROUND(I390*H390,2)</f>
        <v>0</v>
      </c>
      <c r="K390" s="139" t="s">
        <v>270</v>
      </c>
      <c r="L390" s="32"/>
      <c r="M390" s="144" t="s">
        <v>1</v>
      </c>
      <c r="N390" s="145" t="s">
        <v>42</v>
      </c>
      <c r="P390" s="146">
        <f>O390*H390</f>
        <v>0</v>
      </c>
      <c r="Q390" s="146">
        <v>0</v>
      </c>
      <c r="R390" s="146">
        <f>Q390*H390</f>
        <v>0</v>
      </c>
      <c r="S390" s="146">
        <v>0</v>
      </c>
      <c r="T390" s="147">
        <f>S390*H390</f>
        <v>0</v>
      </c>
      <c r="AR390" s="148" t="s">
        <v>271</v>
      </c>
      <c r="AT390" s="148" t="s">
        <v>266</v>
      </c>
      <c r="AU390" s="148" t="s">
        <v>89</v>
      </c>
      <c r="AY390" s="17" t="s">
        <v>264</v>
      </c>
      <c r="BE390" s="149">
        <f>IF(N390="základní",J390,0)</f>
        <v>0</v>
      </c>
      <c r="BF390" s="149">
        <f>IF(N390="snížená",J390,0)</f>
        <v>0</v>
      </c>
      <c r="BG390" s="149">
        <f>IF(N390="zákl. přenesená",J390,0)</f>
        <v>0</v>
      </c>
      <c r="BH390" s="149">
        <f>IF(N390="sníž. přenesená",J390,0)</f>
        <v>0</v>
      </c>
      <c r="BI390" s="149">
        <f>IF(N390="nulová",J390,0)</f>
        <v>0</v>
      </c>
      <c r="BJ390" s="17" t="s">
        <v>89</v>
      </c>
      <c r="BK390" s="149">
        <f>ROUND(I390*H390,2)</f>
        <v>0</v>
      </c>
      <c r="BL390" s="17" t="s">
        <v>271</v>
      </c>
      <c r="BM390" s="148" t="s">
        <v>626</v>
      </c>
    </row>
    <row r="391" spans="2:65" s="1" customFormat="1" ht="11.25">
      <c r="B391" s="32"/>
      <c r="D391" s="150" t="s">
        <v>273</v>
      </c>
      <c r="F391" s="151" t="s">
        <v>627</v>
      </c>
      <c r="I391" s="152"/>
      <c r="L391" s="32"/>
      <c r="M391" s="153"/>
      <c r="T391" s="56"/>
      <c r="AT391" s="17" t="s">
        <v>273</v>
      </c>
      <c r="AU391" s="17" t="s">
        <v>89</v>
      </c>
    </row>
    <row r="392" spans="2:65" s="1" customFormat="1" ht="16.5" customHeight="1">
      <c r="B392" s="136"/>
      <c r="C392" s="137" t="s">
        <v>628</v>
      </c>
      <c r="D392" s="137" t="s">
        <v>266</v>
      </c>
      <c r="E392" s="138" t="s">
        <v>629</v>
      </c>
      <c r="F392" s="139" t="s">
        <v>630</v>
      </c>
      <c r="G392" s="140" t="s">
        <v>319</v>
      </c>
      <c r="H392" s="141">
        <v>0.54200000000000004</v>
      </c>
      <c r="I392" s="142"/>
      <c r="J392" s="143">
        <f>ROUND(I392*H392,2)</f>
        <v>0</v>
      </c>
      <c r="K392" s="139" t="s">
        <v>270</v>
      </c>
      <c r="L392" s="32"/>
      <c r="M392" s="144" t="s">
        <v>1</v>
      </c>
      <c r="N392" s="145" t="s">
        <v>42</v>
      </c>
      <c r="P392" s="146">
        <f>O392*H392</f>
        <v>0</v>
      </c>
      <c r="Q392" s="146">
        <v>1.05291</v>
      </c>
      <c r="R392" s="146">
        <f>Q392*H392</f>
        <v>0.5706772200000001</v>
      </c>
      <c r="S392" s="146">
        <v>0</v>
      </c>
      <c r="T392" s="147">
        <f>S392*H392</f>
        <v>0</v>
      </c>
      <c r="AR392" s="148" t="s">
        <v>271</v>
      </c>
      <c r="AT392" s="148" t="s">
        <v>266</v>
      </c>
      <c r="AU392" s="148" t="s">
        <v>89</v>
      </c>
      <c r="AY392" s="17" t="s">
        <v>264</v>
      </c>
      <c r="BE392" s="149">
        <f>IF(N392="základní",J392,0)</f>
        <v>0</v>
      </c>
      <c r="BF392" s="149">
        <f>IF(N392="snížená",J392,0)</f>
        <v>0</v>
      </c>
      <c r="BG392" s="149">
        <f>IF(N392="zákl. přenesená",J392,0)</f>
        <v>0</v>
      </c>
      <c r="BH392" s="149">
        <f>IF(N392="sníž. přenesená",J392,0)</f>
        <v>0</v>
      </c>
      <c r="BI392" s="149">
        <f>IF(N392="nulová",J392,0)</f>
        <v>0</v>
      </c>
      <c r="BJ392" s="17" t="s">
        <v>89</v>
      </c>
      <c r="BK392" s="149">
        <f>ROUND(I392*H392,2)</f>
        <v>0</v>
      </c>
      <c r="BL392" s="17" t="s">
        <v>271</v>
      </c>
      <c r="BM392" s="148" t="s">
        <v>631</v>
      </c>
    </row>
    <row r="393" spans="2:65" s="1" customFormat="1" ht="11.25">
      <c r="B393" s="32"/>
      <c r="D393" s="150" t="s">
        <v>273</v>
      </c>
      <c r="F393" s="151" t="s">
        <v>632</v>
      </c>
      <c r="I393" s="152"/>
      <c r="L393" s="32"/>
      <c r="M393" s="153"/>
      <c r="T393" s="56"/>
      <c r="AT393" s="17" t="s">
        <v>273</v>
      </c>
      <c r="AU393" s="17" t="s">
        <v>89</v>
      </c>
    </row>
    <row r="394" spans="2:65" s="12" customFormat="1" ht="11.25">
      <c r="B394" s="156"/>
      <c r="D394" s="154" t="s">
        <v>277</v>
      </c>
      <c r="E394" s="157" t="s">
        <v>1</v>
      </c>
      <c r="F394" s="158" t="s">
        <v>633</v>
      </c>
      <c r="H394" s="159">
        <v>0.54200000000000004</v>
      </c>
      <c r="I394" s="160"/>
      <c r="L394" s="156"/>
      <c r="M394" s="161"/>
      <c r="T394" s="162"/>
      <c r="AT394" s="157" t="s">
        <v>277</v>
      </c>
      <c r="AU394" s="157" t="s">
        <v>89</v>
      </c>
      <c r="AV394" s="12" t="s">
        <v>89</v>
      </c>
      <c r="AW394" s="12" t="s">
        <v>32</v>
      </c>
      <c r="AX394" s="12" t="s">
        <v>76</v>
      </c>
      <c r="AY394" s="157" t="s">
        <v>264</v>
      </c>
    </row>
    <row r="395" spans="2:65" s="13" customFormat="1" ht="11.25">
      <c r="B395" s="163"/>
      <c r="D395" s="154" t="s">
        <v>277</v>
      </c>
      <c r="E395" s="164" t="s">
        <v>1</v>
      </c>
      <c r="F395" s="165" t="s">
        <v>279</v>
      </c>
      <c r="H395" s="166">
        <v>0.54200000000000004</v>
      </c>
      <c r="I395" s="167"/>
      <c r="L395" s="163"/>
      <c r="M395" s="168"/>
      <c r="T395" s="169"/>
      <c r="AT395" s="164" t="s">
        <v>277</v>
      </c>
      <c r="AU395" s="164" t="s">
        <v>89</v>
      </c>
      <c r="AV395" s="13" t="s">
        <v>271</v>
      </c>
      <c r="AW395" s="13" t="s">
        <v>32</v>
      </c>
      <c r="AX395" s="13" t="s">
        <v>83</v>
      </c>
      <c r="AY395" s="164" t="s">
        <v>264</v>
      </c>
    </row>
    <row r="396" spans="2:65" s="1" customFormat="1" ht="16.5" customHeight="1">
      <c r="B396" s="136"/>
      <c r="C396" s="137" t="s">
        <v>634</v>
      </c>
      <c r="D396" s="137" t="s">
        <v>266</v>
      </c>
      <c r="E396" s="138" t="s">
        <v>635</v>
      </c>
      <c r="F396" s="139" t="s">
        <v>636</v>
      </c>
      <c r="G396" s="140" t="s">
        <v>282</v>
      </c>
      <c r="H396" s="141">
        <v>3.8559999999999999</v>
      </c>
      <c r="I396" s="142"/>
      <c r="J396" s="143">
        <f>ROUND(I396*H396,2)</f>
        <v>0</v>
      </c>
      <c r="K396" s="139" t="s">
        <v>270</v>
      </c>
      <c r="L396" s="32"/>
      <c r="M396" s="144" t="s">
        <v>1</v>
      </c>
      <c r="N396" s="145" t="s">
        <v>42</v>
      </c>
      <c r="P396" s="146">
        <f>O396*H396</f>
        <v>0</v>
      </c>
      <c r="Q396" s="146">
        <v>2.5019499999999999</v>
      </c>
      <c r="R396" s="146">
        <f>Q396*H396</f>
        <v>9.6475191999999996</v>
      </c>
      <c r="S396" s="146">
        <v>0</v>
      </c>
      <c r="T396" s="147">
        <f>S396*H396</f>
        <v>0</v>
      </c>
      <c r="AR396" s="148" t="s">
        <v>271</v>
      </c>
      <c r="AT396" s="148" t="s">
        <v>266</v>
      </c>
      <c r="AU396" s="148" t="s">
        <v>89</v>
      </c>
      <c r="AY396" s="17" t="s">
        <v>264</v>
      </c>
      <c r="BE396" s="149">
        <f>IF(N396="základní",J396,0)</f>
        <v>0</v>
      </c>
      <c r="BF396" s="149">
        <f>IF(N396="snížená",J396,0)</f>
        <v>0</v>
      </c>
      <c r="BG396" s="149">
        <f>IF(N396="zákl. přenesená",J396,0)</f>
        <v>0</v>
      </c>
      <c r="BH396" s="149">
        <f>IF(N396="sníž. přenesená",J396,0)</f>
        <v>0</v>
      </c>
      <c r="BI396" s="149">
        <f>IF(N396="nulová",J396,0)</f>
        <v>0</v>
      </c>
      <c r="BJ396" s="17" t="s">
        <v>89</v>
      </c>
      <c r="BK396" s="149">
        <f>ROUND(I396*H396,2)</f>
        <v>0</v>
      </c>
      <c r="BL396" s="17" t="s">
        <v>271</v>
      </c>
      <c r="BM396" s="148" t="s">
        <v>637</v>
      </c>
    </row>
    <row r="397" spans="2:65" s="1" customFormat="1" ht="11.25">
      <c r="B397" s="32"/>
      <c r="D397" s="150" t="s">
        <v>273</v>
      </c>
      <c r="F397" s="151" t="s">
        <v>638</v>
      </c>
      <c r="I397" s="152"/>
      <c r="L397" s="32"/>
      <c r="M397" s="153"/>
      <c r="T397" s="56"/>
      <c r="AT397" s="17" t="s">
        <v>273</v>
      </c>
      <c r="AU397" s="17" t="s">
        <v>89</v>
      </c>
    </row>
    <row r="398" spans="2:65" s="1" customFormat="1" ht="16.5" customHeight="1">
      <c r="B398" s="136"/>
      <c r="C398" s="137" t="s">
        <v>639</v>
      </c>
      <c r="D398" s="137" t="s">
        <v>266</v>
      </c>
      <c r="E398" s="138" t="s">
        <v>640</v>
      </c>
      <c r="F398" s="139" t="s">
        <v>641</v>
      </c>
      <c r="G398" s="140" t="s">
        <v>319</v>
      </c>
      <c r="H398" s="141">
        <v>0.42399999999999999</v>
      </c>
      <c r="I398" s="142"/>
      <c r="J398" s="143">
        <f>ROUND(I398*H398,2)</f>
        <v>0</v>
      </c>
      <c r="K398" s="139" t="s">
        <v>270</v>
      </c>
      <c r="L398" s="32"/>
      <c r="M398" s="144" t="s">
        <v>1</v>
      </c>
      <c r="N398" s="145" t="s">
        <v>42</v>
      </c>
      <c r="P398" s="146">
        <f>O398*H398</f>
        <v>0</v>
      </c>
      <c r="Q398" s="146">
        <v>1.0492699999999999</v>
      </c>
      <c r="R398" s="146">
        <f>Q398*H398</f>
        <v>0.44489047999999998</v>
      </c>
      <c r="S398" s="146">
        <v>0</v>
      </c>
      <c r="T398" s="147">
        <f>S398*H398</f>
        <v>0</v>
      </c>
      <c r="AR398" s="148" t="s">
        <v>271</v>
      </c>
      <c r="AT398" s="148" t="s">
        <v>266</v>
      </c>
      <c r="AU398" s="148" t="s">
        <v>89</v>
      </c>
      <c r="AY398" s="17" t="s">
        <v>264</v>
      </c>
      <c r="BE398" s="149">
        <f>IF(N398="základní",J398,0)</f>
        <v>0</v>
      </c>
      <c r="BF398" s="149">
        <f>IF(N398="snížená",J398,0)</f>
        <v>0</v>
      </c>
      <c r="BG398" s="149">
        <f>IF(N398="zákl. přenesená",J398,0)</f>
        <v>0</v>
      </c>
      <c r="BH398" s="149">
        <f>IF(N398="sníž. přenesená",J398,0)</f>
        <v>0</v>
      </c>
      <c r="BI398" s="149">
        <f>IF(N398="nulová",J398,0)</f>
        <v>0</v>
      </c>
      <c r="BJ398" s="17" t="s">
        <v>89</v>
      </c>
      <c r="BK398" s="149">
        <f>ROUND(I398*H398,2)</f>
        <v>0</v>
      </c>
      <c r="BL398" s="17" t="s">
        <v>271</v>
      </c>
      <c r="BM398" s="148" t="s">
        <v>642</v>
      </c>
    </row>
    <row r="399" spans="2:65" s="1" customFormat="1" ht="11.25">
      <c r="B399" s="32"/>
      <c r="D399" s="150" t="s">
        <v>273</v>
      </c>
      <c r="F399" s="151" t="s">
        <v>643</v>
      </c>
      <c r="I399" s="152"/>
      <c r="L399" s="32"/>
      <c r="M399" s="153"/>
      <c r="T399" s="56"/>
      <c r="AT399" s="17" t="s">
        <v>273</v>
      </c>
      <c r="AU399" s="17" t="s">
        <v>89</v>
      </c>
    </row>
    <row r="400" spans="2:65" s="1" customFormat="1" ht="16.5" customHeight="1">
      <c r="B400" s="136"/>
      <c r="C400" s="137" t="s">
        <v>644</v>
      </c>
      <c r="D400" s="137" t="s">
        <v>266</v>
      </c>
      <c r="E400" s="138" t="s">
        <v>645</v>
      </c>
      <c r="F400" s="139" t="s">
        <v>646</v>
      </c>
      <c r="G400" s="140" t="s">
        <v>341</v>
      </c>
      <c r="H400" s="141">
        <v>11.54</v>
      </c>
      <c r="I400" s="142"/>
      <c r="J400" s="143">
        <f>ROUND(I400*H400,2)</f>
        <v>0</v>
      </c>
      <c r="K400" s="139" t="s">
        <v>270</v>
      </c>
      <c r="L400" s="32"/>
      <c r="M400" s="144" t="s">
        <v>1</v>
      </c>
      <c r="N400" s="145" t="s">
        <v>42</v>
      </c>
      <c r="P400" s="146">
        <f>O400*H400</f>
        <v>0</v>
      </c>
      <c r="Q400" s="146">
        <v>1.2959999999999999E-2</v>
      </c>
      <c r="R400" s="146">
        <f>Q400*H400</f>
        <v>0.14955839999999998</v>
      </c>
      <c r="S400" s="146">
        <v>0</v>
      </c>
      <c r="T400" s="147">
        <f>S400*H400</f>
        <v>0</v>
      </c>
      <c r="AR400" s="148" t="s">
        <v>271</v>
      </c>
      <c r="AT400" s="148" t="s">
        <v>266</v>
      </c>
      <c r="AU400" s="148" t="s">
        <v>89</v>
      </c>
      <c r="AY400" s="17" t="s">
        <v>264</v>
      </c>
      <c r="BE400" s="149">
        <f>IF(N400="základní",J400,0)</f>
        <v>0</v>
      </c>
      <c r="BF400" s="149">
        <f>IF(N400="snížená",J400,0)</f>
        <v>0</v>
      </c>
      <c r="BG400" s="149">
        <f>IF(N400="zákl. přenesená",J400,0)</f>
        <v>0</v>
      </c>
      <c r="BH400" s="149">
        <f>IF(N400="sníž. přenesená",J400,0)</f>
        <v>0</v>
      </c>
      <c r="BI400" s="149">
        <f>IF(N400="nulová",J400,0)</f>
        <v>0</v>
      </c>
      <c r="BJ400" s="17" t="s">
        <v>89</v>
      </c>
      <c r="BK400" s="149">
        <f>ROUND(I400*H400,2)</f>
        <v>0</v>
      </c>
      <c r="BL400" s="17" t="s">
        <v>271</v>
      </c>
      <c r="BM400" s="148" t="s">
        <v>647</v>
      </c>
    </row>
    <row r="401" spans="2:65" s="1" customFormat="1" ht="11.25">
      <c r="B401" s="32"/>
      <c r="D401" s="150" t="s">
        <v>273</v>
      </c>
      <c r="F401" s="151" t="s">
        <v>648</v>
      </c>
      <c r="I401" s="152"/>
      <c r="L401" s="32"/>
      <c r="M401" s="153"/>
      <c r="T401" s="56"/>
      <c r="AT401" s="17" t="s">
        <v>273</v>
      </c>
      <c r="AU401" s="17" t="s">
        <v>89</v>
      </c>
    </row>
    <row r="402" spans="2:65" s="1" customFormat="1" ht="16.5" customHeight="1">
      <c r="B402" s="136"/>
      <c r="C402" s="137" t="s">
        <v>649</v>
      </c>
      <c r="D402" s="137" t="s">
        <v>266</v>
      </c>
      <c r="E402" s="138" t="s">
        <v>650</v>
      </c>
      <c r="F402" s="139" t="s">
        <v>651</v>
      </c>
      <c r="G402" s="140" t="s">
        <v>341</v>
      </c>
      <c r="H402" s="141">
        <v>11.54</v>
      </c>
      <c r="I402" s="142"/>
      <c r="J402" s="143">
        <f>ROUND(I402*H402,2)</f>
        <v>0</v>
      </c>
      <c r="K402" s="139" t="s">
        <v>270</v>
      </c>
      <c r="L402" s="32"/>
      <c r="M402" s="144" t="s">
        <v>1</v>
      </c>
      <c r="N402" s="145" t="s">
        <v>42</v>
      </c>
      <c r="P402" s="146">
        <f>O402*H402</f>
        <v>0</v>
      </c>
      <c r="Q402" s="146">
        <v>0</v>
      </c>
      <c r="R402" s="146">
        <f>Q402*H402</f>
        <v>0</v>
      </c>
      <c r="S402" s="146">
        <v>0</v>
      </c>
      <c r="T402" s="147">
        <f>S402*H402</f>
        <v>0</v>
      </c>
      <c r="AR402" s="148" t="s">
        <v>271</v>
      </c>
      <c r="AT402" s="148" t="s">
        <v>266</v>
      </c>
      <c r="AU402" s="148" t="s">
        <v>89</v>
      </c>
      <c r="AY402" s="17" t="s">
        <v>264</v>
      </c>
      <c r="BE402" s="149">
        <f>IF(N402="základní",J402,0)</f>
        <v>0</v>
      </c>
      <c r="BF402" s="149">
        <f>IF(N402="snížená",J402,0)</f>
        <v>0</v>
      </c>
      <c r="BG402" s="149">
        <f>IF(N402="zákl. přenesená",J402,0)</f>
        <v>0</v>
      </c>
      <c r="BH402" s="149">
        <f>IF(N402="sníž. přenesená",J402,0)</f>
        <v>0</v>
      </c>
      <c r="BI402" s="149">
        <f>IF(N402="nulová",J402,0)</f>
        <v>0</v>
      </c>
      <c r="BJ402" s="17" t="s">
        <v>89</v>
      </c>
      <c r="BK402" s="149">
        <f>ROUND(I402*H402,2)</f>
        <v>0</v>
      </c>
      <c r="BL402" s="17" t="s">
        <v>271</v>
      </c>
      <c r="BM402" s="148" t="s">
        <v>652</v>
      </c>
    </row>
    <row r="403" spans="2:65" s="1" customFormat="1" ht="11.25">
      <c r="B403" s="32"/>
      <c r="D403" s="150" t="s">
        <v>273</v>
      </c>
      <c r="F403" s="151" t="s">
        <v>653</v>
      </c>
      <c r="I403" s="152"/>
      <c r="L403" s="32"/>
      <c r="M403" s="153"/>
      <c r="T403" s="56"/>
      <c r="AT403" s="17" t="s">
        <v>273</v>
      </c>
      <c r="AU403" s="17" t="s">
        <v>89</v>
      </c>
    </row>
    <row r="404" spans="2:65" s="1" customFormat="1" ht="16.5" customHeight="1">
      <c r="B404" s="136"/>
      <c r="C404" s="137" t="s">
        <v>654</v>
      </c>
      <c r="D404" s="137" t="s">
        <v>266</v>
      </c>
      <c r="E404" s="138" t="s">
        <v>655</v>
      </c>
      <c r="F404" s="139" t="s">
        <v>656</v>
      </c>
      <c r="G404" s="140" t="s">
        <v>341</v>
      </c>
      <c r="H404" s="141">
        <v>4.25</v>
      </c>
      <c r="I404" s="142"/>
      <c r="J404" s="143">
        <f>ROUND(I404*H404,2)</f>
        <v>0</v>
      </c>
      <c r="K404" s="139" t="s">
        <v>270</v>
      </c>
      <c r="L404" s="32"/>
      <c r="M404" s="144" t="s">
        <v>1</v>
      </c>
      <c r="N404" s="145" t="s">
        <v>42</v>
      </c>
      <c r="P404" s="146">
        <f>O404*H404</f>
        <v>0</v>
      </c>
      <c r="Q404" s="146">
        <v>7.92E-3</v>
      </c>
      <c r="R404" s="146">
        <f>Q404*H404</f>
        <v>3.3660000000000002E-2</v>
      </c>
      <c r="S404" s="146">
        <v>0</v>
      </c>
      <c r="T404" s="147">
        <f>S404*H404</f>
        <v>0</v>
      </c>
      <c r="AR404" s="148" t="s">
        <v>271</v>
      </c>
      <c r="AT404" s="148" t="s">
        <v>266</v>
      </c>
      <c r="AU404" s="148" t="s">
        <v>89</v>
      </c>
      <c r="AY404" s="17" t="s">
        <v>264</v>
      </c>
      <c r="BE404" s="149">
        <f>IF(N404="základní",J404,0)</f>
        <v>0</v>
      </c>
      <c r="BF404" s="149">
        <f>IF(N404="snížená",J404,0)</f>
        <v>0</v>
      </c>
      <c r="BG404" s="149">
        <f>IF(N404="zákl. přenesená",J404,0)</f>
        <v>0</v>
      </c>
      <c r="BH404" s="149">
        <f>IF(N404="sníž. přenesená",J404,0)</f>
        <v>0</v>
      </c>
      <c r="BI404" s="149">
        <f>IF(N404="nulová",J404,0)</f>
        <v>0</v>
      </c>
      <c r="BJ404" s="17" t="s">
        <v>89</v>
      </c>
      <c r="BK404" s="149">
        <f>ROUND(I404*H404,2)</f>
        <v>0</v>
      </c>
      <c r="BL404" s="17" t="s">
        <v>271</v>
      </c>
      <c r="BM404" s="148" t="s">
        <v>657</v>
      </c>
    </row>
    <row r="405" spans="2:65" s="1" customFormat="1" ht="11.25">
      <c r="B405" s="32"/>
      <c r="D405" s="150" t="s">
        <v>273</v>
      </c>
      <c r="F405" s="151" t="s">
        <v>658</v>
      </c>
      <c r="I405" s="152"/>
      <c r="L405" s="32"/>
      <c r="M405" s="153"/>
      <c r="T405" s="56"/>
      <c r="AT405" s="17" t="s">
        <v>273</v>
      </c>
      <c r="AU405" s="17" t="s">
        <v>89</v>
      </c>
    </row>
    <row r="406" spans="2:65" s="1" customFormat="1" ht="16.5" customHeight="1">
      <c r="B406" s="136"/>
      <c r="C406" s="137" t="s">
        <v>659</v>
      </c>
      <c r="D406" s="137" t="s">
        <v>266</v>
      </c>
      <c r="E406" s="138" t="s">
        <v>660</v>
      </c>
      <c r="F406" s="139" t="s">
        <v>661</v>
      </c>
      <c r="G406" s="140" t="s">
        <v>341</v>
      </c>
      <c r="H406" s="141">
        <v>4.25</v>
      </c>
      <c r="I406" s="142"/>
      <c r="J406" s="143">
        <f>ROUND(I406*H406,2)</f>
        <v>0</v>
      </c>
      <c r="K406" s="139" t="s">
        <v>270</v>
      </c>
      <c r="L406" s="32"/>
      <c r="M406" s="144" t="s">
        <v>1</v>
      </c>
      <c r="N406" s="145" t="s">
        <v>42</v>
      </c>
      <c r="P406" s="146">
        <f>O406*H406</f>
        <v>0</v>
      </c>
      <c r="Q406" s="146">
        <v>0</v>
      </c>
      <c r="R406" s="146">
        <f>Q406*H406</f>
        <v>0</v>
      </c>
      <c r="S406" s="146">
        <v>0</v>
      </c>
      <c r="T406" s="147">
        <f>S406*H406</f>
        <v>0</v>
      </c>
      <c r="AR406" s="148" t="s">
        <v>271</v>
      </c>
      <c r="AT406" s="148" t="s">
        <v>266</v>
      </c>
      <c r="AU406" s="148" t="s">
        <v>89</v>
      </c>
      <c r="AY406" s="17" t="s">
        <v>264</v>
      </c>
      <c r="BE406" s="149">
        <f>IF(N406="základní",J406,0)</f>
        <v>0</v>
      </c>
      <c r="BF406" s="149">
        <f>IF(N406="snížená",J406,0)</f>
        <v>0</v>
      </c>
      <c r="BG406" s="149">
        <f>IF(N406="zákl. přenesená",J406,0)</f>
        <v>0</v>
      </c>
      <c r="BH406" s="149">
        <f>IF(N406="sníž. přenesená",J406,0)</f>
        <v>0</v>
      </c>
      <c r="BI406" s="149">
        <f>IF(N406="nulová",J406,0)</f>
        <v>0</v>
      </c>
      <c r="BJ406" s="17" t="s">
        <v>89</v>
      </c>
      <c r="BK406" s="149">
        <f>ROUND(I406*H406,2)</f>
        <v>0</v>
      </c>
      <c r="BL406" s="17" t="s">
        <v>271</v>
      </c>
      <c r="BM406" s="148" t="s">
        <v>662</v>
      </c>
    </row>
    <row r="407" spans="2:65" s="1" customFormat="1" ht="11.25">
      <c r="B407" s="32"/>
      <c r="D407" s="150" t="s">
        <v>273</v>
      </c>
      <c r="F407" s="151" t="s">
        <v>663</v>
      </c>
      <c r="I407" s="152"/>
      <c r="L407" s="32"/>
      <c r="M407" s="153"/>
      <c r="T407" s="56"/>
      <c r="AT407" s="17" t="s">
        <v>273</v>
      </c>
      <c r="AU407" s="17" t="s">
        <v>89</v>
      </c>
    </row>
    <row r="408" spans="2:65" s="11" customFormat="1" ht="22.9" customHeight="1">
      <c r="B408" s="124"/>
      <c r="D408" s="125" t="s">
        <v>75</v>
      </c>
      <c r="E408" s="134" t="s">
        <v>297</v>
      </c>
      <c r="F408" s="134" t="s">
        <v>664</v>
      </c>
      <c r="I408" s="127"/>
      <c r="J408" s="135">
        <f>BK408</f>
        <v>0</v>
      </c>
      <c r="L408" s="124"/>
      <c r="M408" s="129"/>
      <c r="P408" s="130">
        <f>SUM(P409:P431)</f>
        <v>0</v>
      </c>
      <c r="R408" s="130">
        <f>SUM(R409:R431)</f>
        <v>23.656357060000001</v>
      </c>
      <c r="T408" s="131">
        <f>SUM(T409:T431)</f>
        <v>0</v>
      </c>
      <c r="AR408" s="125" t="s">
        <v>83</v>
      </c>
      <c r="AT408" s="132" t="s">
        <v>75</v>
      </c>
      <c r="AU408" s="132" t="s">
        <v>83</v>
      </c>
      <c r="AY408" s="125" t="s">
        <v>264</v>
      </c>
      <c r="BK408" s="133">
        <f>SUM(BK409:BK431)</f>
        <v>0</v>
      </c>
    </row>
    <row r="409" spans="2:65" s="1" customFormat="1" ht="16.5" customHeight="1">
      <c r="B409" s="136"/>
      <c r="C409" s="137" t="s">
        <v>665</v>
      </c>
      <c r="D409" s="137" t="s">
        <v>266</v>
      </c>
      <c r="E409" s="138" t="s">
        <v>666</v>
      </c>
      <c r="F409" s="139" t="s">
        <v>667</v>
      </c>
      <c r="G409" s="140" t="s">
        <v>341</v>
      </c>
      <c r="H409" s="141">
        <v>94.462999999999994</v>
      </c>
      <c r="I409" s="142"/>
      <c r="J409" s="143">
        <f>ROUND(I409*H409,2)</f>
        <v>0</v>
      </c>
      <c r="K409" s="139" t="s">
        <v>270</v>
      </c>
      <c r="L409" s="32"/>
      <c r="M409" s="144" t="s">
        <v>1</v>
      </c>
      <c r="N409" s="145" t="s">
        <v>42</v>
      </c>
      <c r="P409" s="146">
        <f>O409*H409</f>
        <v>0</v>
      </c>
      <c r="Q409" s="146">
        <v>0</v>
      </c>
      <c r="R409" s="146">
        <f>Q409*H409</f>
        <v>0</v>
      </c>
      <c r="S409" s="146">
        <v>0</v>
      </c>
      <c r="T409" s="147">
        <f>S409*H409</f>
        <v>0</v>
      </c>
      <c r="AR409" s="148" t="s">
        <v>271</v>
      </c>
      <c r="AT409" s="148" t="s">
        <v>266</v>
      </c>
      <c r="AU409" s="148" t="s">
        <v>89</v>
      </c>
      <c r="AY409" s="17" t="s">
        <v>264</v>
      </c>
      <c r="BE409" s="149">
        <f>IF(N409="základní",J409,0)</f>
        <v>0</v>
      </c>
      <c r="BF409" s="149">
        <f>IF(N409="snížená",J409,0)</f>
        <v>0</v>
      </c>
      <c r="BG409" s="149">
        <f>IF(N409="zákl. přenesená",J409,0)</f>
        <v>0</v>
      </c>
      <c r="BH409" s="149">
        <f>IF(N409="sníž. přenesená",J409,0)</f>
        <v>0</v>
      </c>
      <c r="BI409" s="149">
        <f>IF(N409="nulová",J409,0)</f>
        <v>0</v>
      </c>
      <c r="BJ409" s="17" t="s">
        <v>89</v>
      </c>
      <c r="BK409" s="149">
        <f>ROUND(I409*H409,2)</f>
        <v>0</v>
      </c>
      <c r="BL409" s="17" t="s">
        <v>271</v>
      </c>
      <c r="BM409" s="148" t="s">
        <v>668</v>
      </c>
    </row>
    <row r="410" spans="2:65" s="1" customFormat="1" ht="11.25">
      <c r="B410" s="32"/>
      <c r="D410" s="150" t="s">
        <v>273</v>
      </c>
      <c r="F410" s="151" t="s">
        <v>669</v>
      </c>
      <c r="I410" s="152"/>
      <c r="L410" s="32"/>
      <c r="M410" s="153"/>
      <c r="T410" s="56"/>
      <c r="AT410" s="17" t="s">
        <v>273</v>
      </c>
      <c r="AU410" s="17" t="s">
        <v>89</v>
      </c>
    </row>
    <row r="411" spans="2:65" s="12" customFormat="1" ht="11.25">
      <c r="B411" s="156"/>
      <c r="D411" s="154" t="s">
        <v>277</v>
      </c>
      <c r="E411" s="157" t="s">
        <v>1</v>
      </c>
      <c r="F411" s="158" t="s">
        <v>670</v>
      </c>
      <c r="H411" s="159">
        <v>83.9</v>
      </c>
      <c r="I411" s="160"/>
      <c r="L411" s="156"/>
      <c r="M411" s="161"/>
      <c r="T411" s="162"/>
      <c r="AT411" s="157" t="s">
        <v>277</v>
      </c>
      <c r="AU411" s="157" t="s">
        <v>89</v>
      </c>
      <c r="AV411" s="12" t="s">
        <v>89</v>
      </c>
      <c r="AW411" s="12" t="s">
        <v>32</v>
      </c>
      <c r="AX411" s="12" t="s">
        <v>76</v>
      </c>
      <c r="AY411" s="157" t="s">
        <v>264</v>
      </c>
    </row>
    <row r="412" spans="2:65" s="12" customFormat="1" ht="11.25">
      <c r="B412" s="156"/>
      <c r="D412" s="154" t="s">
        <v>277</v>
      </c>
      <c r="E412" s="157" t="s">
        <v>1</v>
      </c>
      <c r="F412" s="158" t="s">
        <v>671</v>
      </c>
      <c r="H412" s="159">
        <v>10.563000000000001</v>
      </c>
      <c r="I412" s="160"/>
      <c r="L412" s="156"/>
      <c r="M412" s="161"/>
      <c r="T412" s="162"/>
      <c r="AT412" s="157" t="s">
        <v>277</v>
      </c>
      <c r="AU412" s="157" t="s">
        <v>89</v>
      </c>
      <c r="AV412" s="12" t="s">
        <v>89</v>
      </c>
      <c r="AW412" s="12" t="s">
        <v>32</v>
      </c>
      <c r="AX412" s="12" t="s">
        <v>76</v>
      </c>
      <c r="AY412" s="157" t="s">
        <v>264</v>
      </c>
    </row>
    <row r="413" spans="2:65" s="13" customFormat="1" ht="11.25">
      <c r="B413" s="163"/>
      <c r="D413" s="154" t="s">
        <v>277</v>
      </c>
      <c r="E413" s="164" t="s">
        <v>1</v>
      </c>
      <c r="F413" s="165" t="s">
        <v>279</v>
      </c>
      <c r="H413" s="166">
        <v>94.462999999999994</v>
      </c>
      <c r="I413" s="167"/>
      <c r="L413" s="163"/>
      <c r="M413" s="168"/>
      <c r="T413" s="169"/>
      <c r="AT413" s="164" t="s">
        <v>277</v>
      </c>
      <c r="AU413" s="164" t="s">
        <v>89</v>
      </c>
      <c r="AV413" s="13" t="s">
        <v>271</v>
      </c>
      <c r="AW413" s="13" t="s">
        <v>32</v>
      </c>
      <c r="AX413" s="13" t="s">
        <v>83</v>
      </c>
      <c r="AY413" s="164" t="s">
        <v>264</v>
      </c>
    </row>
    <row r="414" spans="2:65" s="1" customFormat="1" ht="16.5" customHeight="1">
      <c r="B414" s="136"/>
      <c r="C414" s="137" t="s">
        <v>672</v>
      </c>
      <c r="D414" s="137" t="s">
        <v>266</v>
      </c>
      <c r="E414" s="138" t="s">
        <v>673</v>
      </c>
      <c r="F414" s="139" t="s">
        <v>674</v>
      </c>
      <c r="G414" s="140" t="s">
        <v>341</v>
      </c>
      <c r="H414" s="141">
        <v>94.462999999999994</v>
      </c>
      <c r="I414" s="142"/>
      <c r="J414" s="143">
        <f>ROUND(I414*H414,2)</f>
        <v>0</v>
      </c>
      <c r="K414" s="139" t="s">
        <v>270</v>
      </c>
      <c r="L414" s="32"/>
      <c r="M414" s="144" t="s">
        <v>1</v>
      </c>
      <c r="N414" s="145" t="s">
        <v>42</v>
      </c>
      <c r="P414" s="146">
        <f>O414*H414</f>
        <v>0</v>
      </c>
      <c r="Q414" s="146">
        <v>0</v>
      </c>
      <c r="R414" s="146">
        <f>Q414*H414</f>
        <v>0</v>
      </c>
      <c r="S414" s="146">
        <v>0</v>
      </c>
      <c r="T414" s="147">
        <f>S414*H414</f>
        <v>0</v>
      </c>
      <c r="AR414" s="148" t="s">
        <v>271</v>
      </c>
      <c r="AT414" s="148" t="s">
        <v>266</v>
      </c>
      <c r="AU414" s="148" t="s">
        <v>89</v>
      </c>
      <c r="AY414" s="17" t="s">
        <v>264</v>
      </c>
      <c r="BE414" s="149">
        <f>IF(N414="základní",J414,0)</f>
        <v>0</v>
      </c>
      <c r="BF414" s="149">
        <f>IF(N414="snížená",J414,0)</f>
        <v>0</v>
      </c>
      <c r="BG414" s="149">
        <f>IF(N414="zákl. přenesená",J414,0)</f>
        <v>0</v>
      </c>
      <c r="BH414" s="149">
        <f>IF(N414="sníž. přenesená",J414,0)</f>
        <v>0</v>
      </c>
      <c r="BI414" s="149">
        <f>IF(N414="nulová",J414,0)</f>
        <v>0</v>
      </c>
      <c r="BJ414" s="17" t="s">
        <v>89</v>
      </c>
      <c r="BK414" s="149">
        <f>ROUND(I414*H414,2)</f>
        <v>0</v>
      </c>
      <c r="BL414" s="17" t="s">
        <v>271</v>
      </c>
      <c r="BM414" s="148" t="s">
        <v>675</v>
      </c>
    </row>
    <row r="415" spans="2:65" s="1" customFormat="1" ht="11.25">
      <c r="B415" s="32"/>
      <c r="D415" s="150" t="s">
        <v>273</v>
      </c>
      <c r="F415" s="151" t="s">
        <v>676</v>
      </c>
      <c r="I415" s="152"/>
      <c r="L415" s="32"/>
      <c r="M415" s="153"/>
      <c r="T415" s="56"/>
      <c r="AT415" s="17" t="s">
        <v>273</v>
      </c>
      <c r="AU415" s="17" t="s">
        <v>89</v>
      </c>
    </row>
    <row r="416" spans="2:65" s="12" customFormat="1" ht="11.25">
      <c r="B416" s="156"/>
      <c r="D416" s="154" t="s">
        <v>277</v>
      </c>
      <c r="E416" s="157" t="s">
        <v>1</v>
      </c>
      <c r="F416" s="158" t="s">
        <v>670</v>
      </c>
      <c r="H416" s="159">
        <v>83.9</v>
      </c>
      <c r="I416" s="160"/>
      <c r="L416" s="156"/>
      <c r="M416" s="161"/>
      <c r="T416" s="162"/>
      <c r="AT416" s="157" t="s">
        <v>277</v>
      </c>
      <c r="AU416" s="157" t="s">
        <v>89</v>
      </c>
      <c r="AV416" s="12" t="s">
        <v>89</v>
      </c>
      <c r="AW416" s="12" t="s">
        <v>32</v>
      </c>
      <c r="AX416" s="12" t="s">
        <v>76</v>
      </c>
      <c r="AY416" s="157" t="s">
        <v>264</v>
      </c>
    </row>
    <row r="417" spans="2:65" s="12" customFormat="1" ht="11.25">
      <c r="B417" s="156"/>
      <c r="D417" s="154" t="s">
        <v>277</v>
      </c>
      <c r="E417" s="157" t="s">
        <v>1</v>
      </c>
      <c r="F417" s="158" t="s">
        <v>671</v>
      </c>
      <c r="H417" s="159">
        <v>10.563000000000001</v>
      </c>
      <c r="I417" s="160"/>
      <c r="L417" s="156"/>
      <c r="M417" s="161"/>
      <c r="T417" s="162"/>
      <c r="AT417" s="157" t="s">
        <v>277</v>
      </c>
      <c r="AU417" s="157" t="s">
        <v>89</v>
      </c>
      <c r="AV417" s="12" t="s">
        <v>89</v>
      </c>
      <c r="AW417" s="12" t="s">
        <v>32</v>
      </c>
      <c r="AX417" s="12" t="s">
        <v>76</v>
      </c>
      <c r="AY417" s="157" t="s">
        <v>264</v>
      </c>
    </row>
    <row r="418" spans="2:65" s="13" customFormat="1" ht="11.25">
      <c r="B418" s="163"/>
      <c r="D418" s="154" t="s">
        <v>277</v>
      </c>
      <c r="E418" s="164" t="s">
        <v>1</v>
      </c>
      <c r="F418" s="165" t="s">
        <v>279</v>
      </c>
      <c r="H418" s="166">
        <v>94.462999999999994</v>
      </c>
      <c r="I418" s="167"/>
      <c r="L418" s="163"/>
      <c r="M418" s="168"/>
      <c r="T418" s="169"/>
      <c r="AT418" s="164" t="s">
        <v>277</v>
      </c>
      <c r="AU418" s="164" t="s">
        <v>89</v>
      </c>
      <c r="AV418" s="13" t="s">
        <v>271</v>
      </c>
      <c r="AW418" s="13" t="s">
        <v>32</v>
      </c>
      <c r="AX418" s="13" t="s">
        <v>83</v>
      </c>
      <c r="AY418" s="164" t="s">
        <v>264</v>
      </c>
    </row>
    <row r="419" spans="2:65" s="1" customFormat="1" ht="16.5" customHeight="1">
      <c r="B419" s="136"/>
      <c r="C419" s="137" t="s">
        <v>677</v>
      </c>
      <c r="D419" s="137" t="s">
        <v>266</v>
      </c>
      <c r="E419" s="138" t="s">
        <v>678</v>
      </c>
      <c r="F419" s="139" t="s">
        <v>679</v>
      </c>
      <c r="G419" s="140" t="s">
        <v>341</v>
      </c>
      <c r="H419" s="141">
        <v>10.563000000000001</v>
      </c>
      <c r="I419" s="142"/>
      <c r="J419" s="143">
        <f>ROUND(I419*H419,2)</f>
        <v>0</v>
      </c>
      <c r="K419" s="139" t="s">
        <v>270</v>
      </c>
      <c r="L419" s="32"/>
      <c r="M419" s="144" t="s">
        <v>1</v>
      </c>
      <c r="N419" s="145" t="s">
        <v>42</v>
      </c>
      <c r="P419" s="146">
        <f>O419*H419</f>
        <v>0</v>
      </c>
      <c r="Q419" s="146">
        <v>9.0620000000000006E-2</v>
      </c>
      <c r="R419" s="146">
        <f>Q419*H419</f>
        <v>0.95721906000000012</v>
      </c>
      <c r="S419" s="146">
        <v>0</v>
      </c>
      <c r="T419" s="147">
        <f>S419*H419</f>
        <v>0</v>
      </c>
      <c r="AR419" s="148" t="s">
        <v>271</v>
      </c>
      <c r="AT419" s="148" t="s">
        <v>266</v>
      </c>
      <c r="AU419" s="148" t="s">
        <v>89</v>
      </c>
      <c r="AY419" s="17" t="s">
        <v>264</v>
      </c>
      <c r="BE419" s="149">
        <f>IF(N419="základní",J419,0)</f>
        <v>0</v>
      </c>
      <c r="BF419" s="149">
        <f>IF(N419="snížená",J419,0)</f>
        <v>0</v>
      </c>
      <c r="BG419" s="149">
        <f>IF(N419="zákl. přenesená",J419,0)</f>
        <v>0</v>
      </c>
      <c r="BH419" s="149">
        <f>IF(N419="sníž. přenesená",J419,0)</f>
        <v>0</v>
      </c>
      <c r="BI419" s="149">
        <f>IF(N419="nulová",J419,0)</f>
        <v>0</v>
      </c>
      <c r="BJ419" s="17" t="s">
        <v>89</v>
      </c>
      <c r="BK419" s="149">
        <f>ROUND(I419*H419,2)</f>
        <v>0</v>
      </c>
      <c r="BL419" s="17" t="s">
        <v>271</v>
      </c>
      <c r="BM419" s="148" t="s">
        <v>680</v>
      </c>
    </row>
    <row r="420" spans="2:65" s="1" customFormat="1" ht="11.25">
      <c r="B420" s="32"/>
      <c r="D420" s="150" t="s">
        <v>273</v>
      </c>
      <c r="F420" s="151" t="s">
        <v>681</v>
      </c>
      <c r="I420" s="152"/>
      <c r="L420" s="32"/>
      <c r="M420" s="153"/>
      <c r="T420" s="56"/>
      <c r="AT420" s="17" t="s">
        <v>273</v>
      </c>
      <c r="AU420" s="17" t="s">
        <v>89</v>
      </c>
    </row>
    <row r="421" spans="2:65" s="12" customFormat="1" ht="11.25">
      <c r="B421" s="156"/>
      <c r="D421" s="154" t="s">
        <v>277</v>
      </c>
      <c r="E421" s="157" t="s">
        <v>1</v>
      </c>
      <c r="F421" s="158" t="s">
        <v>671</v>
      </c>
      <c r="H421" s="159">
        <v>10.563000000000001</v>
      </c>
      <c r="I421" s="160"/>
      <c r="L421" s="156"/>
      <c r="M421" s="161"/>
      <c r="T421" s="162"/>
      <c r="AT421" s="157" t="s">
        <v>277</v>
      </c>
      <c r="AU421" s="157" t="s">
        <v>89</v>
      </c>
      <c r="AV421" s="12" t="s">
        <v>89</v>
      </c>
      <c r="AW421" s="12" t="s">
        <v>32</v>
      </c>
      <c r="AX421" s="12" t="s">
        <v>76</v>
      </c>
      <c r="AY421" s="157" t="s">
        <v>264</v>
      </c>
    </row>
    <row r="422" spans="2:65" s="13" customFormat="1" ht="11.25">
      <c r="B422" s="163"/>
      <c r="D422" s="154" t="s">
        <v>277</v>
      </c>
      <c r="E422" s="164" t="s">
        <v>1</v>
      </c>
      <c r="F422" s="165" t="s">
        <v>279</v>
      </c>
      <c r="H422" s="166">
        <v>10.563000000000001</v>
      </c>
      <c r="I422" s="167"/>
      <c r="L422" s="163"/>
      <c r="M422" s="168"/>
      <c r="T422" s="169"/>
      <c r="AT422" s="164" t="s">
        <v>277</v>
      </c>
      <c r="AU422" s="164" t="s">
        <v>89</v>
      </c>
      <c r="AV422" s="13" t="s">
        <v>271</v>
      </c>
      <c r="AW422" s="13" t="s">
        <v>32</v>
      </c>
      <c r="AX422" s="13" t="s">
        <v>83</v>
      </c>
      <c r="AY422" s="164" t="s">
        <v>264</v>
      </c>
    </row>
    <row r="423" spans="2:65" s="1" customFormat="1" ht="16.5" customHeight="1">
      <c r="B423" s="136"/>
      <c r="C423" s="176" t="s">
        <v>682</v>
      </c>
      <c r="D423" s="176" t="s">
        <v>310</v>
      </c>
      <c r="E423" s="177" t="s">
        <v>683</v>
      </c>
      <c r="F423" s="178" t="s">
        <v>684</v>
      </c>
      <c r="G423" s="179" t="s">
        <v>341</v>
      </c>
      <c r="H423" s="180">
        <v>11.619</v>
      </c>
      <c r="I423" s="181"/>
      <c r="J423" s="182">
        <f>ROUND(I423*H423,2)</f>
        <v>0</v>
      </c>
      <c r="K423" s="178" t="s">
        <v>313</v>
      </c>
      <c r="L423" s="183"/>
      <c r="M423" s="184" t="s">
        <v>1</v>
      </c>
      <c r="N423" s="185" t="s">
        <v>42</v>
      </c>
      <c r="P423" s="146">
        <f>O423*H423</f>
        <v>0</v>
      </c>
      <c r="Q423" s="146">
        <v>0.152</v>
      </c>
      <c r="R423" s="146">
        <f>Q423*H423</f>
        <v>1.7660879999999999</v>
      </c>
      <c r="S423" s="146">
        <v>0</v>
      </c>
      <c r="T423" s="147">
        <f>S423*H423</f>
        <v>0</v>
      </c>
      <c r="AR423" s="148" t="s">
        <v>314</v>
      </c>
      <c r="AT423" s="148" t="s">
        <v>310</v>
      </c>
      <c r="AU423" s="148" t="s">
        <v>89</v>
      </c>
      <c r="AY423" s="17" t="s">
        <v>264</v>
      </c>
      <c r="BE423" s="149">
        <f>IF(N423="základní",J423,0)</f>
        <v>0</v>
      </c>
      <c r="BF423" s="149">
        <f>IF(N423="snížená",J423,0)</f>
        <v>0</v>
      </c>
      <c r="BG423" s="149">
        <f>IF(N423="zákl. přenesená",J423,0)</f>
        <v>0</v>
      </c>
      <c r="BH423" s="149">
        <f>IF(N423="sníž. přenesená",J423,0)</f>
        <v>0</v>
      </c>
      <c r="BI423" s="149">
        <f>IF(N423="nulová",J423,0)</f>
        <v>0</v>
      </c>
      <c r="BJ423" s="17" t="s">
        <v>89</v>
      </c>
      <c r="BK423" s="149">
        <f>ROUND(I423*H423,2)</f>
        <v>0</v>
      </c>
      <c r="BL423" s="17" t="s">
        <v>271</v>
      </c>
      <c r="BM423" s="148" t="s">
        <v>685</v>
      </c>
    </row>
    <row r="424" spans="2:65" s="1" customFormat="1" ht="19.5">
      <c r="B424" s="32"/>
      <c r="D424" s="154" t="s">
        <v>275</v>
      </c>
      <c r="F424" s="155" t="s">
        <v>686</v>
      </c>
      <c r="I424" s="152"/>
      <c r="L424" s="32"/>
      <c r="M424" s="153"/>
      <c r="T424" s="56"/>
      <c r="AT424" s="17" t="s">
        <v>275</v>
      </c>
      <c r="AU424" s="17" t="s">
        <v>89</v>
      </c>
    </row>
    <row r="425" spans="2:65" s="12" customFormat="1" ht="11.25">
      <c r="B425" s="156"/>
      <c r="D425" s="154" t="s">
        <v>277</v>
      </c>
      <c r="F425" s="158" t="s">
        <v>687</v>
      </c>
      <c r="H425" s="159">
        <v>11.619</v>
      </c>
      <c r="I425" s="160"/>
      <c r="L425" s="156"/>
      <c r="M425" s="161"/>
      <c r="T425" s="162"/>
      <c r="AT425" s="157" t="s">
        <v>277</v>
      </c>
      <c r="AU425" s="157" t="s">
        <v>89</v>
      </c>
      <c r="AV425" s="12" t="s">
        <v>89</v>
      </c>
      <c r="AW425" s="12" t="s">
        <v>3</v>
      </c>
      <c r="AX425" s="12" t="s">
        <v>83</v>
      </c>
      <c r="AY425" s="157" t="s">
        <v>264</v>
      </c>
    </row>
    <row r="426" spans="2:65" s="1" customFormat="1" ht="24.2" customHeight="1">
      <c r="B426" s="136"/>
      <c r="C426" s="137" t="s">
        <v>688</v>
      </c>
      <c r="D426" s="137" t="s">
        <v>266</v>
      </c>
      <c r="E426" s="138" t="s">
        <v>689</v>
      </c>
      <c r="F426" s="139" t="s">
        <v>690</v>
      </c>
      <c r="G426" s="140" t="s">
        <v>341</v>
      </c>
      <c r="H426" s="141">
        <v>83.9</v>
      </c>
      <c r="I426" s="142"/>
      <c r="J426" s="143">
        <f>ROUND(I426*H426,2)</f>
        <v>0</v>
      </c>
      <c r="K426" s="139" t="s">
        <v>270</v>
      </c>
      <c r="L426" s="32"/>
      <c r="M426" s="144" t="s">
        <v>1</v>
      </c>
      <c r="N426" s="145" t="s">
        <v>42</v>
      </c>
      <c r="P426" s="146">
        <f>O426*H426</f>
        <v>0</v>
      </c>
      <c r="Q426" s="146">
        <v>0.10100000000000001</v>
      </c>
      <c r="R426" s="146">
        <f>Q426*H426</f>
        <v>8.4739000000000004</v>
      </c>
      <c r="S426" s="146">
        <v>0</v>
      </c>
      <c r="T426" s="147">
        <f>S426*H426</f>
        <v>0</v>
      </c>
      <c r="AR426" s="148" t="s">
        <v>271</v>
      </c>
      <c r="AT426" s="148" t="s">
        <v>266</v>
      </c>
      <c r="AU426" s="148" t="s">
        <v>89</v>
      </c>
      <c r="AY426" s="17" t="s">
        <v>264</v>
      </c>
      <c r="BE426" s="149">
        <f>IF(N426="základní",J426,0)</f>
        <v>0</v>
      </c>
      <c r="BF426" s="149">
        <f>IF(N426="snížená",J426,0)</f>
        <v>0</v>
      </c>
      <c r="BG426" s="149">
        <f>IF(N426="zákl. přenesená",J426,0)</f>
        <v>0</v>
      </c>
      <c r="BH426" s="149">
        <f>IF(N426="sníž. přenesená",J426,0)</f>
        <v>0</v>
      </c>
      <c r="BI426" s="149">
        <f>IF(N426="nulová",J426,0)</f>
        <v>0</v>
      </c>
      <c r="BJ426" s="17" t="s">
        <v>89</v>
      </c>
      <c r="BK426" s="149">
        <f>ROUND(I426*H426,2)</f>
        <v>0</v>
      </c>
      <c r="BL426" s="17" t="s">
        <v>271</v>
      </c>
      <c r="BM426" s="148" t="s">
        <v>691</v>
      </c>
    </row>
    <row r="427" spans="2:65" s="1" customFormat="1" ht="11.25">
      <c r="B427" s="32"/>
      <c r="D427" s="150" t="s">
        <v>273</v>
      </c>
      <c r="F427" s="151" t="s">
        <v>692</v>
      </c>
      <c r="I427" s="152"/>
      <c r="L427" s="32"/>
      <c r="M427" s="153"/>
      <c r="T427" s="56"/>
      <c r="AT427" s="17" t="s">
        <v>273</v>
      </c>
      <c r="AU427" s="17" t="s">
        <v>89</v>
      </c>
    </row>
    <row r="428" spans="2:65" s="12" customFormat="1" ht="11.25">
      <c r="B428" s="156"/>
      <c r="D428" s="154" t="s">
        <v>277</v>
      </c>
      <c r="E428" s="157" t="s">
        <v>1</v>
      </c>
      <c r="F428" s="158" t="s">
        <v>670</v>
      </c>
      <c r="H428" s="159">
        <v>83.9</v>
      </c>
      <c r="I428" s="160"/>
      <c r="L428" s="156"/>
      <c r="M428" s="161"/>
      <c r="T428" s="162"/>
      <c r="AT428" s="157" t="s">
        <v>277</v>
      </c>
      <c r="AU428" s="157" t="s">
        <v>89</v>
      </c>
      <c r="AV428" s="12" t="s">
        <v>89</v>
      </c>
      <c r="AW428" s="12" t="s">
        <v>32</v>
      </c>
      <c r="AX428" s="12" t="s">
        <v>76</v>
      </c>
      <c r="AY428" s="157" t="s">
        <v>264</v>
      </c>
    </row>
    <row r="429" spans="2:65" s="13" customFormat="1" ht="11.25">
      <c r="B429" s="163"/>
      <c r="D429" s="154" t="s">
        <v>277</v>
      </c>
      <c r="E429" s="164" t="s">
        <v>1</v>
      </c>
      <c r="F429" s="165" t="s">
        <v>279</v>
      </c>
      <c r="H429" s="166">
        <v>83.9</v>
      </c>
      <c r="I429" s="167"/>
      <c r="L429" s="163"/>
      <c r="M429" s="168"/>
      <c r="T429" s="169"/>
      <c r="AT429" s="164" t="s">
        <v>277</v>
      </c>
      <c r="AU429" s="164" t="s">
        <v>89</v>
      </c>
      <c r="AV429" s="13" t="s">
        <v>271</v>
      </c>
      <c r="AW429" s="13" t="s">
        <v>32</v>
      </c>
      <c r="AX429" s="13" t="s">
        <v>83</v>
      </c>
      <c r="AY429" s="164" t="s">
        <v>264</v>
      </c>
    </row>
    <row r="430" spans="2:65" s="1" customFormat="1" ht="16.5" customHeight="1">
      <c r="B430" s="136"/>
      <c r="C430" s="176" t="s">
        <v>693</v>
      </c>
      <c r="D430" s="176" t="s">
        <v>310</v>
      </c>
      <c r="E430" s="177" t="s">
        <v>694</v>
      </c>
      <c r="F430" s="178" t="s">
        <v>695</v>
      </c>
      <c r="G430" s="179" t="s">
        <v>341</v>
      </c>
      <c r="H430" s="180">
        <v>92.29</v>
      </c>
      <c r="I430" s="181"/>
      <c r="J430" s="182">
        <f>ROUND(I430*H430,2)</f>
        <v>0</v>
      </c>
      <c r="K430" s="178" t="s">
        <v>313</v>
      </c>
      <c r="L430" s="183"/>
      <c r="M430" s="184" t="s">
        <v>1</v>
      </c>
      <c r="N430" s="185" t="s">
        <v>42</v>
      </c>
      <c r="P430" s="146">
        <f>O430*H430</f>
        <v>0</v>
      </c>
      <c r="Q430" s="146">
        <v>0.13500000000000001</v>
      </c>
      <c r="R430" s="146">
        <f>Q430*H430</f>
        <v>12.459150000000001</v>
      </c>
      <c r="S430" s="146">
        <v>0</v>
      </c>
      <c r="T430" s="147">
        <f>S430*H430</f>
        <v>0</v>
      </c>
      <c r="AR430" s="148" t="s">
        <v>314</v>
      </c>
      <c r="AT430" s="148" t="s">
        <v>310</v>
      </c>
      <c r="AU430" s="148" t="s">
        <v>89</v>
      </c>
      <c r="AY430" s="17" t="s">
        <v>264</v>
      </c>
      <c r="BE430" s="149">
        <f>IF(N430="základní",J430,0)</f>
        <v>0</v>
      </c>
      <c r="BF430" s="149">
        <f>IF(N430="snížená",J430,0)</f>
        <v>0</v>
      </c>
      <c r="BG430" s="149">
        <f>IF(N430="zákl. přenesená",J430,0)</f>
        <v>0</v>
      </c>
      <c r="BH430" s="149">
        <f>IF(N430="sníž. přenesená",J430,0)</f>
        <v>0</v>
      </c>
      <c r="BI430" s="149">
        <f>IF(N430="nulová",J430,0)</f>
        <v>0</v>
      </c>
      <c r="BJ430" s="17" t="s">
        <v>89</v>
      </c>
      <c r="BK430" s="149">
        <f>ROUND(I430*H430,2)</f>
        <v>0</v>
      </c>
      <c r="BL430" s="17" t="s">
        <v>271</v>
      </c>
      <c r="BM430" s="148" t="s">
        <v>696</v>
      </c>
    </row>
    <row r="431" spans="2:65" s="12" customFormat="1" ht="11.25">
      <c r="B431" s="156"/>
      <c r="D431" s="154" t="s">
        <v>277</v>
      </c>
      <c r="F431" s="158" t="s">
        <v>697</v>
      </c>
      <c r="H431" s="159">
        <v>92.29</v>
      </c>
      <c r="I431" s="160"/>
      <c r="L431" s="156"/>
      <c r="M431" s="161"/>
      <c r="T431" s="162"/>
      <c r="AT431" s="157" t="s">
        <v>277</v>
      </c>
      <c r="AU431" s="157" t="s">
        <v>89</v>
      </c>
      <c r="AV431" s="12" t="s">
        <v>89</v>
      </c>
      <c r="AW431" s="12" t="s">
        <v>3</v>
      </c>
      <c r="AX431" s="12" t="s">
        <v>83</v>
      </c>
      <c r="AY431" s="157" t="s">
        <v>264</v>
      </c>
    </row>
    <row r="432" spans="2:65" s="11" customFormat="1" ht="22.9" customHeight="1">
      <c r="B432" s="124"/>
      <c r="D432" s="125" t="s">
        <v>75</v>
      </c>
      <c r="E432" s="134" t="s">
        <v>303</v>
      </c>
      <c r="F432" s="134" t="s">
        <v>698</v>
      </c>
      <c r="I432" s="127"/>
      <c r="J432" s="135">
        <f>BK432</f>
        <v>0</v>
      </c>
      <c r="L432" s="124"/>
      <c r="M432" s="129"/>
      <c r="P432" s="130">
        <f>SUM(P433:P581)</f>
        <v>0</v>
      </c>
      <c r="R432" s="130">
        <f>SUM(R433:R581)</f>
        <v>252.73946484000001</v>
      </c>
      <c r="T432" s="131">
        <f>SUM(T433:T581)</f>
        <v>4.9010000000000004E-4</v>
      </c>
      <c r="AR432" s="125" t="s">
        <v>83</v>
      </c>
      <c r="AT432" s="132" t="s">
        <v>75</v>
      </c>
      <c r="AU432" s="132" t="s">
        <v>83</v>
      </c>
      <c r="AY432" s="125" t="s">
        <v>264</v>
      </c>
      <c r="BK432" s="133">
        <f>SUM(BK433:BK581)</f>
        <v>0</v>
      </c>
    </row>
    <row r="433" spans="2:65" s="1" customFormat="1" ht="16.5" customHeight="1">
      <c r="B433" s="136"/>
      <c r="C433" s="137" t="s">
        <v>699</v>
      </c>
      <c r="D433" s="137" t="s">
        <v>266</v>
      </c>
      <c r="E433" s="138" t="s">
        <v>700</v>
      </c>
      <c r="F433" s="139" t="s">
        <v>701</v>
      </c>
      <c r="G433" s="140" t="s">
        <v>341</v>
      </c>
      <c r="H433" s="141">
        <v>84.875</v>
      </c>
      <c r="I433" s="142"/>
      <c r="J433" s="143">
        <f>ROUND(I433*H433,2)</f>
        <v>0</v>
      </c>
      <c r="K433" s="139" t="s">
        <v>270</v>
      </c>
      <c r="L433" s="32"/>
      <c r="M433" s="144" t="s">
        <v>1</v>
      </c>
      <c r="N433" s="145" t="s">
        <v>42</v>
      </c>
      <c r="P433" s="146">
        <f>O433*H433</f>
        <v>0</v>
      </c>
      <c r="Q433" s="146">
        <v>2.5999999999999998E-4</v>
      </c>
      <c r="R433" s="146">
        <f>Q433*H433</f>
        <v>2.2067499999999997E-2</v>
      </c>
      <c r="S433" s="146">
        <v>0</v>
      </c>
      <c r="T433" s="147">
        <f>S433*H433</f>
        <v>0</v>
      </c>
      <c r="AR433" s="148" t="s">
        <v>271</v>
      </c>
      <c r="AT433" s="148" t="s">
        <v>266</v>
      </c>
      <c r="AU433" s="148" t="s">
        <v>89</v>
      </c>
      <c r="AY433" s="17" t="s">
        <v>264</v>
      </c>
      <c r="BE433" s="149">
        <f>IF(N433="základní",J433,0)</f>
        <v>0</v>
      </c>
      <c r="BF433" s="149">
        <f>IF(N433="snížená",J433,0)</f>
        <v>0</v>
      </c>
      <c r="BG433" s="149">
        <f>IF(N433="zákl. přenesená",J433,0)</f>
        <v>0</v>
      </c>
      <c r="BH433" s="149">
        <f>IF(N433="sníž. přenesená",J433,0)</f>
        <v>0</v>
      </c>
      <c r="BI433" s="149">
        <f>IF(N433="nulová",J433,0)</f>
        <v>0</v>
      </c>
      <c r="BJ433" s="17" t="s">
        <v>89</v>
      </c>
      <c r="BK433" s="149">
        <f>ROUND(I433*H433,2)</f>
        <v>0</v>
      </c>
      <c r="BL433" s="17" t="s">
        <v>271</v>
      </c>
      <c r="BM433" s="148" t="s">
        <v>702</v>
      </c>
    </row>
    <row r="434" spans="2:65" s="1" customFormat="1" ht="11.25">
      <c r="B434" s="32"/>
      <c r="D434" s="150" t="s">
        <v>273</v>
      </c>
      <c r="F434" s="151" t="s">
        <v>703</v>
      </c>
      <c r="I434" s="152"/>
      <c r="L434" s="32"/>
      <c r="M434" s="153"/>
      <c r="T434" s="56"/>
      <c r="AT434" s="17" t="s">
        <v>273</v>
      </c>
      <c r="AU434" s="17" t="s">
        <v>89</v>
      </c>
    </row>
    <row r="435" spans="2:65" s="12" customFormat="1" ht="11.25">
      <c r="B435" s="156"/>
      <c r="D435" s="154" t="s">
        <v>277</v>
      </c>
      <c r="E435" s="157" t="s">
        <v>1</v>
      </c>
      <c r="F435" s="158" t="s">
        <v>704</v>
      </c>
      <c r="H435" s="159">
        <v>84.875</v>
      </c>
      <c r="I435" s="160"/>
      <c r="L435" s="156"/>
      <c r="M435" s="161"/>
      <c r="T435" s="162"/>
      <c r="AT435" s="157" t="s">
        <v>277</v>
      </c>
      <c r="AU435" s="157" t="s">
        <v>89</v>
      </c>
      <c r="AV435" s="12" t="s">
        <v>89</v>
      </c>
      <c r="AW435" s="12" t="s">
        <v>32</v>
      </c>
      <c r="AX435" s="12" t="s">
        <v>76</v>
      </c>
      <c r="AY435" s="157" t="s">
        <v>264</v>
      </c>
    </row>
    <row r="436" spans="2:65" s="13" customFormat="1" ht="11.25">
      <c r="B436" s="163"/>
      <c r="D436" s="154" t="s">
        <v>277</v>
      </c>
      <c r="E436" s="164" t="s">
        <v>1</v>
      </c>
      <c r="F436" s="165" t="s">
        <v>279</v>
      </c>
      <c r="H436" s="166">
        <v>84.875</v>
      </c>
      <c r="I436" s="167"/>
      <c r="L436" s="163"/>
      <c r="M436" s="168"/>
      <c r="T436" s="169"/>
      <c r="AT436" s="164" t="s">
        <v>277</v>
      </c>
      <c r="AU436" s="164" t="s">
        <v>89</v>
      </c>
      <c r="AV436" s="13" t="s">
        <v>271</v>
      </c>
      <c r="AW436" s="13" t="s">
        <v>32</v>
      </c>
      <c r="AX436" s="13" t="s">
        <v>83</v>
      </c>
      <c r="AY436" s="164" t="s">
        <v>264</v>
      </c>
    </row>
    <row r="437" spans="2:65" s="1" customFormat="1" ht="16.5" customHeight="1">
      <c r="B437" s="136"/>
      <c r="C437" s="137" t="s">
        <v>705</v>
      </c>
      <c r="D437" s="137" t="s">
        <v>266</v>
      </c>
      <c r="E437" s="138" t="s">
        <v>706</v>
      </c>
      <c r="F437" s="139" t="s">
        <v>707</v>
      </c>
      <c r="G437" s="140" t="s">
        <v>341</v>
      </c>
      <c r="H437" s="141">
        <v>84.875</v>
      </c>
      <c r="I437" s="142"/>
      <c r="J437" s="143">
        <f>ROUND(I437*H437,2)</f>
        <v>0</v>
      </c>
      <c r="K437" s="139" t="s">
        <v>270</v>
      </c>
      <c r="L437" s="32"/>
      <c r="M437" s="144" t="s">
        <v>1</v>
      </c>
      <c r="N437" s="145" t="s">
        <v>42</v>
      </c>
      <c r="P437" s="146">
        <f>O437*H437</f>
        <v>0</v>
      </c>
      <c r="Q437" s="146">
        <v>1.103E-2</v>
      </c>
      <c r="R437" s="146">
        <f>Q437*H437</f>
        <v>0.93617125000000001</v>
      </c>
      <c r="S437" s="146">
        <v>0</v>
      </c>
      <c r="T437" s="147">
        <f>S437*H437</f>
        <v>0</v>
      </c>
      <c r="AR437" s="148" t="s">
        <v>271</v>
      </c>
      <c r="AT437" s="148" t="s">
        <v>266</v>
      </c>
      <c r="AU437" s="148" t="s">
        <v>89</v>
      </c>
      <c r="AY437" s="17" t="s">
        <v>264</v>
      </c>
      <c r="BE437" s="149">
        <f>IF(N437="základní",J437,0)</f>
        <v>0</v>
      </c>
      <c r="BF437" s="149">
        <f>IF(N437="snížená",J437,0)</f>
        <v>0</v>
      </c>
      <c r="BG437" s="149">
        <f>IF(N437="zákl. přenesená",J437,0)</f>
        <v>0</v>
      </c>
      <c r="BH437" s="149">
        <f>IF(N437="sníž. přenesená",J437,0)</f>
        <v>0</v>
      </c>
      <c r="BI437" s="149">
        <f>IF(N437="nulová",J437,0)</f>
        <v>0</v>
      </c>
      <c r="BJ437" s="17" t="s">
        <v>89</v>
      </c>
      <c r="BK437" s="149">
        <f>ROUND(I437*H437,2)</f>
        <v>0</v>
      </c>
      <c r="BL437" s="17" t="s">
        <v>271</v>
      </c>
      <c r="BM437" s="148" t="s">
        <v>708</v>
      </c>
    </row>
    <row r="438" spans="2:65" s="1" customFormat="1" ht="11.25">
      <c r="B438" s="32"/>
      <c r="D438" s="150" t="s">
        <v>273</v>
      </c>
      <c r="F438" s="151" t="s">
        <v>709</v>
      </c>
      <c r="I438" s="152"/>
      <c r="L438" s="32"/>
      <c r="M438" s="153"/>
      <c r="T438" s="56"/>
      <c r="AT438" s="17" t="s">
        <v>273</v>
      </c>
      <c r="AU438" s="17" t="s">
        <v>89</v>
      </c>
    </row>
    <row r="439" spans="2:65" s="1" customFormat="1" ht="16.5" customHeight="1">
      <c r="B439" s="136"/>
      <c r="C439" s="137" t="s">
        <v>710</v>
      </c>
      <c r="D439" s="137" t="s">
        <v>266</v>
      </c>
      <c r="E439" s="138" t="s">
        <v>711</v>
      </c>
      <c r="F439" s="139" t="s">
        <v>712</v>
      </c>
      <c r="G439" s="140" t="s">
        <v>341</v>
      </c>
      <c r="H439" s="141">
        <v>48.610999999999997</v>
      </c>
      <c r="I439" s="142"/>
      <c r="J439" s="143">
        <f>ROUND(I439*H439,2)</f>
        <v>0</v>
      </c>
      <c r="K439" s="139" t="s">
        <v>270</v>
      </c>
      <c r="L439" s="32"/>
      <c r="M439" s="144" t="s">
        <v>1</v>
      </c>
      <c r="N439" s="145" t="s">
        <v>42</v>
      </c>
      <c r="P439" s="146">
        <f>O439*H439</f>
        <v>0</v>
      </c>
      <c r="Q439" s="146">
        <v>7.3499999999999998E-3</v>
      </c>
      <c r="R439" s="146">
        <f>Q439*H439</f>
        <v>0.35729084999999999</v>
      </c>
      <c r="S439" s="146">
        <v>0</v>
      </c>
      <c r="T439" s="147">
        <f>S439*H439</f>
        <v>0</v>
      </c>
      <c r="AR439" s="148" t="s">
        <v>271</v>
      </c>
      <c r="AT439" s="148" t="s">
        <v>266</v>
      </c>
      <c r="AU439" s="148" t="s">
        <v>89</v>
      </c>
      <c r="AY439" s="17" t="s">
        <v>264</v>
      </c>
      <c r="BE439" s="149">
        <f>IF(N439="základní",J439,0)</f>
        <v>0</v>
      </c>
      <c r="BF439" s="149">
        <f>IF(N439="snížená",J439,0)</f>
        <v>0</v>
      </c>
      <c r="BG439" s="149">
        <f>IF(N439="zákl. přenesená",J439,0)</f>
        <v>0</v>
      </c>
      <c r="BH439" s="149">
        <f>IF(N439="sníž. přenesená",J439,0)</f>
        <v>0</v>
      </c>
      <c r="BI439" s="149">
        <f>IF(N439="nulová",J439,0)</f>
        <v>0</v>
      </c>
      <c r="BJ439" s="17" t="s">
        <v>89</v>
      </c>
      <c r="BK439" s="149">
        <f>ROUND(I439*H439,2)</f>
        <v>0</v>
      </c>
      <c r="BL439" s="17" t="s">
        <v>271</v>
      </c>
      <c r="BM439" s="148" t="s">
        <v>713</v>
      </c>
    </row>
    <row r="440" spans="2:65" s="1" customFormat="1" ht="11.25">
      <c r="B440" s="32"/>
      <c r="D440" s="150" t="s">
        <v>273</v>
      </c>
      <c r="F440" s="151" t="s">
        <v>714</v>
      </c>
      <c r="I440" s="152"/>
      <c r="L440" s="32"/>
      <c r="M440" s="153"/>
      <c r="T440" s="56"/>
      <c r="AT440" s="17" t="s">
        <v>273</v>
      </c>
      <c r="AU440" s="17" t="s">
        <v>89</v>
      </c>
    </row>
    <row r="441" spans="2:65" s="12" customFormat="1" ht="11.25">
      <c r="B441" s="156"/>
      <c r="D441" s="154" t="s">
        <v>277</v>
      </c>
      <c r="E441" s="157" t="s">
        <v>1</v>
      </c>
      <c r="F441" s="158" t="s">
        <v>715</v>
      </c>
      <c r="H441" s="159">
        <v>48.610999999999997</v>
      </c>
      <c r="I441" s="160"/>
      <c r="L441" s="156"/>
      <c r="M441" s="161"/>
      <c r="T441" s="162"/>
      <c r="AT441" s="157" t="s">
        <v>277</v>
      </c>
      <c r="AU441" s="157" t="s">
        <v>89</v>
      </c>
      <c r="AV441" s="12" t="s">
        <v>89</v>
      </c>
      <c r="AW441" s="12" t="s">
        <v>32</v>
      </c>
      <c r="AX441" s="12" t="s">
        <v>76</v>
      </c>
      <c r="AY441" s="157" t="s">
        <v>264</v>
      </c>
    </row>
    <row r="442" spans="2:65" s="13" customFormat="1" ht="11.25">
      <c r="B442" s="163"/>
      <c r="D442" s="154" t="s">
        <v>277</v>
      </c>
      <c r="E442" s="164" t="s">
        <v>1</v>
      </c>
      <c r="F442" s="165" t="s">
        <v>279</v>
      </c>
      <c r="H442" s="166">
        <v>48.610999999999997</v>
      </c>
      <c r="I442" s="167"/>
      <c r="L442" s="163"/>
      <c r="M442" s="168"/>
      <c r="T442" s="169"/>
      <c r="AT442" s="164" t="s">
        <v>277</v>
      </c>
      <c r="AU442" s="164" t="s">
        <v>89</v>
      </c>
      <c r="AV442" s="13" t="s">
        <v>271</v>
      </c>
      <c r="AW442" s="13" t="s">
        <v>32</v>
      </c>
      <c r="AX442" s="13" t="s">
        <v>83</v>
      </c>
      <c r="AY442" s="164" t="s">
        <v>264</v>
      </c>
    </row>
    <row r="443" spans="2:65" s="1" customFormat="1" ht="16.5" customHeight="1">
      <c r="B443" s="136"/>
      <c r="C443" s="137" t="s">
        <v>716</v>
      </c>
      <c r="D443" s="137" t="s">
        <v>266</v>
      </c>
      <c r="E443" s="138" t="s">
        <v>717</v>
      </c>
      <c r="F443" s="139" t="s">
        <v>718</v>
      </c>
      <c r="G443" s="140" t="s">
        <v>341</v>
      </c>
      <c r="H443" s="141">
        <v>778.72699999999998</v>
      </c>
      <c r="I443" s="142"/>
      <c r="J443" s="143">
        <f>ROUND(I443*H443,2)</f>
        <v>0</v>
      </c>
      <c r="K443" s="139" t="s">
        <v>270</v>
      </c>
      <c r="L443" s="32"/>
      <c r="M443" s="144" t="s">
        <v>1</v>
      </c>
      <c r="N443" s="145" t="s">
        <v>42</v>
      </c>
      <c r="P443" s="146">
        <f>O443*H443</f>
        <v>0</v>
      </c>
      <c r="Q443" s="146">
        <v>2.5999999999999998E-4</v>
      </c>
      <c r="R443" s="146">
        <f>Q443*H443</f>
        <v>0.20246901999999997</v>
      </c>
      <c r="S443" s="146">
        <v>0</v>
      </c>
      <c r="T443" s="147">
        <f>S443*H443</f>
        <v>0</v>
      </c>
      <c r="AR443" s="148" t="s">
        <v>271</v>
      </c>
      <c r="AT443" s="148" t="s">
        <v>266</v>
      </c>
      <c r="AU443" s="148" t="s">
        <v>89</v>
      </c>
      <c r="AY443" s="17" t="s">
        <v>264</v>
      </c>
      <c r="BE443" s="149">
        <f>IF(N443="základní",J443,0)</f>
        <v>0</v>
      </c>
      <c r="BF443" s="149">
        <f>IF(N443="snížená",J443,0)</f>
        <v>0</v>
      </c>
      <c r="BG443" s="149">
        <f>IF(N443="zákl. přenesená",J443,0)</f>
        <v>0</v>
      </c>
      <c r="BH443" s="149">
        <f>IF(N443="sníž. přenesená",J443,0)</f>
        <v>0</v>
      </c>
      <c r="BI443" s="149">
        <f>IF(N443="nulová",J443,0)</f>
        <v>0</v>
      </c>
      <c r="BJ443" s="17" t="s">
        <v>89</v>
      </c>
      <c r="BK443" s="149">
        <f>ROUND(I443*H443,2)</f>
        <v>0</v>
      </c>
      <c r="BL443" s="17" t="s">
        <v>271</v>
      </c>
      <c r="BM443" s="148" t="s">
        <v>719</v>
      </c>
    </row>
    <row r="444" spans="2:65" s="1" customFormat="1" ht="11.25">
      <c r="B444" s="32"/>
      <c r="D444" s="150" t="s">
        <v>273</v>
      </c>
      <c r="F444" s="151" t="s">
        <v>720</v>
      </c>
      <c r="I444" s="152"/>
      <c r="L444" s="32"/>
      <c r="M444" s="153"/>
      <c r="T444" s="56"/>
      <c r="AT444" s="17" t="s">
        <v>273</v>
      </c>
      <c r="AU444" s="17" t="s">
        <v>89</v>
      </c>
    </row>
    <row r="445" spans="2:65" s="14" customFormat="1" ht="11.25">
      <c r="B445" s="170"/>
      <c r="D445" s="154" t="s">
        <v>277</v>
      </c>
      <c r="E445" s="171" t="s">
        <v>1</v>
      </c>
      <c r="F445" s="172" t="s">
        <v>721</v>
      </c>
      <c r="H445" s="171" t="s">
        <v>1</v>
      </c>
      <c r="I445" s="173"/>
      <c r="L445" s="170"/>
      <c r="M445" s="174"/>
      <c r="T445" s="175"/>
      <c r="AT445" s="171" t="s">
        <v>277</v>
      </c>
      <c r="AU445" s="171" t="s">
        <v>89</v>
      </c>
      <c r="AV445" s="14" t="s">
        <v>83</v>
      </c>
      <c r="AW445" s="14" t="s">
        <v>32</v>
      </c>
      <c r="AX445" s="14" t="s">
        <v>76</v>
      </c>
      <c r="AY445" s="171" t="s">
        <v>264</v>
      </c>
    </row>
    <row r="446" spans="2:65" s="12" customFormat="1" ht="11.25">
      <c r="B446" s="156"/>
      <c r="D446" s="154" t="s">
        <v>277</v>
      </c>
      <c r="E446" s="157" t="s">
        <v>1</v>
      </c>
      <c r="F446" s="158" t="s">
        <v>722</v>
      </c>
      <c r="H446" s="159">
        <v>912.21299999999997</v>
      </c>
      <c r="I446" s="160"/>
      <c r="L446" s="156"/>
      <c r="M446" s="161"/>
      <c r="T446" s="162"/>
      <c r="AT446" s="157" t="s">
        <v>277</v>
      </c>
      <c r="AU446" s="157" t="s">
        <v>89</v>
      </c>
      <c r="AV446" s="12" t="s">
        <v>89</v>
      </c>
      <c r="AW446" s="12" t="s">
        <v>32</v>
      </c>
      <c r="AX446" s="12" t="s">
        <v>76</v>
      </c>
      <c r="AY446" s="157" t="s">
        <v>264</v>
      </c>
    </row>
    <row r="447" spans="2:65" s="12" customFormat="1" ht="11.25">
      <c r="B447" s="156"/>
      <c r="D447" s="154" t="s">
        <v>277</v>
      </c>
      <c r="E447" s="157" t="s">
        <v>1</v>
      </c>
      <c r="F447" s="158" t="s">
        <v>723</v>
      </c>
      <c r="H447" s="159">
        <v>-133.48599999999999</v>
      </c>
      <c r="I447" s="160"/>
      <c r="L447" s="156"/>
      <c r="M447" s="161"/>
      <c r="T447" s="162"/>
      <c r="AT447" s="157" t="s">
        <v>277</v>
      </c>
      <c r="AU447" s="157" t="s">
        <v>89</v>
      </c>
      <c r="AV447" s="12" t="s">
        <v>89</v>
      </c>
      <c r="AW447" s="12" t="s">
        <v>32</v>
      </c>
      <c r="AX447" s="12" t="s">
        <v>76</v>
      </c>
      <c r="AY447" s="157" t="s">
        <v>264</v>
      </c>
    </row>
    <row r="448" spans="2:65" s="13" customFormat="1" ht="11.25">
      <c r="B448" s="163"/>
      <c r="D448" s="154" t="s">
        <v>277</v>
      </c>
      <c r="E448" s="164" t="s">
        <v>1</v>
      </c>
      <c r="F448" s="165" t="s">
        <v>279</v>
      </c>
      <c r="H448" s="166">
        <v>778.72699999999998</v>
      </c>
      <c r="I448" s="167"/>
      <c r="L448" s="163"/>
      <c r="M448" s="168"/>
      <c r="T448" s="169"/>
      <c r="AT448" s="164" t="s">
        <v>277</v>
      </c>
      <c r="AU448" s="164" t="s">
        <v>89</v>
      </c>
      <c r="AV448" s="13" t="s">
        <v>271</v>
      </c>
      <c r="AW448" s="13" t="s">
        <v>32</v>
      </c>
      <c r="AX448" s="13" t="s">
        <v>83</v>
      </c>
      <c r="AY448" s="164" t="s">
        <v>264</v>
      </c>
    </row>
    <row r="449" spans="2:65" s="1" customFormat="1" ht="16.5" customHeight="1">
      <c r="B449" s="136"/>
      <c r="C449" s="137" t="s">
        <v>724</v>
      </c>
      <c r="D449" s="137" t="s">
        <v>266</v>
      </c>
      <c r="E449" s="138" t="s">
        <v>725</v>
      </c>
      <c r="F449" s="139" t="s">
        <v>726</v>
      </c>
      <c r="G449" s="140" t="s">
        <v>341</v>
      </c>
      <c r="H449" s="141">
        <v>91.221000000000004</v>
      </c>
      <c r="I449" s="142"/>
      <c r="J449" s="143">
        <f>ROUND(I449*H449,2)</f>
        <v>0</v>
      </c>
      <c r="K449" s="139" t="s">
        <v>270</v>
      </c>
      <c r="L449" s="32"/>
      <c r="M449" s="144" t="s">
        <v>1</v>
      </c>
      <c r="N449" s="145" t="s">
        <v>42</v>
      </c>
      <c r="P449" s="146">
        <f>O449*H449</f>
        <v>0</v>
      </c>
      <c r="Q449" s="146">
        <v>5.6000000000000001E-2</v>
      </c>
      <c r="R449" s="146">
        <f>Q449*H449</f>
        <v>5.1083760000000007</v>
      </c>
      <c r="S449" s="146">
        <v>0</v>
      </c>
      <c r="T449" s="147">
        <f>S449*H449</f>
        <v>0</v>
      </c>
      <c r="AR449" s="148" t="s">
        <v>271</v>
      </c>
      <c r="AT449" s="148" t="s">
        <v>266</v>
      </c>
      <c r="AU449" s="148" t="s">
        <v>89</v>
      </c>
      <c r="AY449" s="17" t="s">
        <v>264</v>
      </c>
      <c r="BE449" s="149">
        <f>IF(N449="základní",J449,0)</f>
        <v>0</v>
      </c>
      <c r="BF449" s="149">
        <f>IF(N449="snížená",J449,0)</f>
        <v>0</v>
      </c>
      <c r="BG449" s="149">
        <f>IF(N449="zákl. přenesená",J449,0)</f>
        <v>0</v>
      </c>
      <c r="BH449" s="149">
        <f>IF(N449="sníž. přenesená",J449,0)</f>
        <v>0</v>
      </c>
      <c r="BI449" s="149">
        <f>IF(N449="nulová",J449,0)</f>
        <v>0</v>
      </c>
      <c r="BJ449" s="17" t="s">
        <v>89</v>
      </c>
      <c r="BK449" s="149">
        <f>ROUND(I449*H449,2)</f>
        <v>0</v>
      </c>
      <c r="BL449" s="17" t="s">
        <v>271</v>
      </c>
      <c r="BM449" s="148" t="s">
        <v>727</v>
      </c>
    </row>
    <row r="450" spans="2:65" s="1" customFormat="1" ht="11.25">
      <c r="B450" s="32"/>
      <c r="D450" s="150" t="s">
        <v>273</v>
      </c>
      <c r="F450" s="151" t="s">
        <v>728</v>
      </c>
      <c r="I450" s="152"/>
      <c r="L450" s="32"/>
      <c r="M450" s="153"/>
      <c r="T450" s="56"/>
      <c r="AT450" s="17" t="s">
        <v>273</v>
      </c>
      <c r="AU450" s="17" t="s">
        <v>89</v>
      </c>
    </row>
    <row r="451" spans="2:65" s="14" customFormat="1" ht="11.25">
      <c r="B451" s="170"/>
      <c r="D451" s="154" t="s">
        <v>277</v>
      </c>
      <c r="E451" s="171" t="s">
        <v>1</v>
      </c>
      <c r="F451" s="172" t="s">
        <v>721</v>
      </c>
      <c r="H451" s="171" t="s">
        <v>1</v>
      </c>
      <c r="I451" s="173"/>
      <c r="L451" s="170"/>
      <c r="M451" s="174"/>
      <c r="T451" s="175"/>
      <c r="AT451" s="171" t="s">
        <v>277</v>
      </c>
      <c r="AU451" s="171" t="s">
        <v>89</v>
      </c>
      <c r="AV451" s="14" t="s">
        <v>83</v>
      </c>
      <c r="AW451" s="14" t="s">
        <v>32</v>
      </c>
      <c r="AX451" s="14" t="s">
        <v>76</v>
      </c>
      <c r="AY451" s="171" t="s">
        <v>264</v>
      </c>
    </row>
    <row r="452" spans="2:65" s="12" customFormat="1" ht="11.25">
      <c r="B452" s="156"/>
      <c r="D452" s="154" t="s">
        <v>277</v>
      </c>
      <c r="E452" s="157" t="s">
        <v>1</v>
      </c>
      <c r="F452" s="158" t="s">
        <v>729</v>
      </c>
      <c r="H452" s="159">
        <v>91.221000000000004</v>
      </c>
      <c r="I452" s="160"/>
      <c r="L452" s="156"/>
      <c r="M452" s="161"/>
      <c r="T452" s="162"/>
      <c r="AT452" s="157" t="s">
        <v>277</v>
      </c>
      <c r="AU452" s="157" t="s">
        <v>89</v>
      </c>
      <c r="AV452" s="12" t="s">
        <v>89</v>
      </c>
      <c r="AW452" s="12" t="s">
        <v>32</v>
      </c>
      <c r="AX452" s="12" t="s">
        <v>76</v>
      </c>
      <c r="AY452" s="157" t="s">
        <v>264</v>
      </c>
    </row>
    <row r="453" spans="2:65" s="13" customFormat="1" ht="11.25">
      <c r="B453" s="163"/>
      <c r="D453" s="154" t="s">
        <v>277</v>
      </c>
      <c r="E453" s="164" t="s">
        <v>1</v>
      </c>
      <c r="F453" s="165" t="s">
        <v>279</v>
      </c>
      <c r="H453" s="166">
        <v>91.221000000000004</v>
      </c>
      <c r="I453" s="167"/>
      <c r="L453" s="163"/>
      <c r="M453" s="168"/>
      <c r="T453" s="169"/>
      <c r="AT453" s="164" t="s">
        <v>277</v>
      </c>
      <c r="AU453" s="164" t="s">
        <v>89</v>
      </c>
      <c r="AV453" s="13" t="s">
        <v>271</v>
      </c>
      <c r="AW453" s="13" t="s">
        <v>32</v>
      </c>
      <c r="AX453" s="13" t="s">
        <v>83</v>
      </c>
      <c r="AY453" s="164" t="s">
        <v>264</v>
      </c>
    </row>
    <row r="454" spans="2:65" s="1" customFormat="1" ht="24.2" customHeight="1">
      <c r="B454" s="136"/>
      <c r="C454" s="137" t="s">
        <v>730</v>
      </c>
      <c r="D454" s="137" t="s">
        <v>266</v>
      </c>
      <c r="E454" s="138" t="s">
        <v>731</v>
      </c>
      <c r="F454" s="139" t="s">
        <v>732</v>
      </c>
      <c r="G454" s="140" t="s">
        <v>341</v>
      </c>
      <c r="H454" s="141">
        <v>863.60199999999998</v>
      </c>
      <c r="I454" s="142"/>
      <c r="J454" s="143">
        <f>ROUND(I454*H454,2)</f>
        <v>0</v>
      </c>
      <c r="K454" s="139" t="s">
        <v>313</v>
      </c>
      <c r="L454" s="32"/>
      <c r="M454" s="144" t="s">
        <v>1</v>
      </c>
      <c r="N454" s="145" t="s">
        <v>42</v>
      </c>
      <c r="P454" s="146">
        <f>O454*H454</f>
        <v>0</v>
      </c>
      <c r="Q454" s="146">
        <v>0</v>
      </c>
      <c r="R454" s="146">
        <f>Q454*H454</f>
        <v>0</v>
      </c>
      <c r="S454" s="146">
        <v>0</v>
      </c>
      <c r="T454" s="147">
        <f>S454*H454</f>
        <v>0</v>
      </c>
      <c r="AR454" s="148" t="s">
        <v>271</v>
      </c>
      <c r="AT454" s="148" t="s">
        <v>266</v>
      </c>
      <c r="AU454" s="148" t="s">
        <v>89</v>
      </c>
      <c r="AY454" s="17" t="s">
        <v>264</v>
      </c>
      <c r="BE454" s="149">
        <f>IF(N454="základní",J454,0)</f>
        <v>0</v>
      </c>
      <c r="BF454" s="149">
        <f>IF(N454="snížená",J454,0)</f>
        <v>0</v>
      </c>
      <c r="BG454" s="149">
        <f>IF(N454="zákl. přenesená",J454,0)</f>
        <v>0</v>
      </c>
      <c r="BH454" s="149">
        <f>IF(N454="sníž. přenesená",J454,0)</f>
        <v>0</v>
      </c>
      <c r="BI454" s="149">
        <f>IF(N454="nulová",J454,0)</f>
        <v>0</v>
      </c>
      <c r="BJ454" s="17" t="s">
        <v>89</v>
      </c>
      <c r="BK454" s="149">
        <f>ROUND(I454*H454,2)</f>
        <v>0</v>
      </c>
      <c r="BL454" s="17" t="s">
        <v>271</v>
      </c>
      <c r="BM454" s="148" t="s">
        <v>733</v>
      </c>
    </row>
    <row r="455" spans="2:65" s="1" customFormat="1" ht="48.75">
      <c r="B455" s="32"/>
      <c r="D455" s="154" t="s">
        <v>275</v>
      </c>
      <c r="F455" s="155" t="s">
        <v>734</v>
      </c>
      <c r="I455" s="152"/>
      <c r="L455" s="32"/>
      <c r="M455" s="153"/>
      <c r="T455" s="56"/>
      <c r="AT455" s="17" t="s">
        <v>275</v>
      </c>
      <c r="AU455" s="17" t="s">
        <v>89</v>
      </c>
    </row>
    <row r="456" spans="2:65" s="1" customFormat="1" ht="16.5" customHeight="1">
      <c r="B456" s="136"/>
      <c r="C456" s="137" t="s">
        <v>735</v>
      </c>
      <c r="D456" s="137" t="s">
        <v>266</v>
      </c>
      <c r="E456" s="138" t="s">
        <v>736</v>
      </c>
      <c r="F456" s="139" t="s">
        <v>737</v>
      </c>
      <c r="G456" s="140" t="s">
        <v>341</v>
      </c>
      <c r="H456" s="141">
        <v>48.610999999999997</v>
      </c>
      <c r="I456" s="142"/>
      <c r="J456" s="143">
        <f>ROUND(I456*H456,2)</f>
        <v>0</v>
      </c>
      <c r="K456" s="139" t="s">
        <v>270</v>
      </c>
      <c r="L456" s="32"/>
      <c r="M456" s="144" t="s">
        <v>1</v>
      </c>
      <c r="N456" s="145" t="s">
        <v>42</v>
      </c>
      <c r="P456" s="146">
        <f>O456*H456</f>
        <v>0</v>
      </c>
      <c r="Q456" s="146">
        <v>1.2999999999999999E-2</v>
      </c>
      <c r="R456" s="146">
        <f>Q456*H456</f>
        <v>0.63194299999999992</v>
      </c>
      <c r="S456" s="146">
        <v>0</v>
      </c>
      <c r="T456" s="147">
        <f>S456*H456</f>
        <v>0</v>
      </c>
      <c r="AR456" s="148" t="s">
        <v>271</v>
      </c>
      <c r="AT456" s="148" t="s">
        <v>266</v>
      </c>
      <c r="AU456" s="148" t="s">
        <v>89</v>
      </c>
      <c r="AY456" s="17" t="s">
        <v>264</v>
      </c>
      <c r="BE456" s="149">
        <f>IF(N456="základní",J456,0)</f>
        <v>0</v>
      </c>
      <c r="BF456" s="149">
        <f>IF(N456="snížená",J456,0)</f>
        <v>0</v>
      </c>
      <c r="BG456" s="149">
        <f>IF(N456="zákl. přenesená",J456,0)</f>
        <v>0</v>
      </c>
      <c r="BH456" s="149">
        <f>IF(N456="sníž. přenesená",J456,0)</f>
        <v>0</v>
      </c>
      <c r="BI456" s="149">
        <f>IF(N456="nulová",J456,0)</f>
        <v>0</v>
      </c>
      <c r="BJ456" s="17" t="s">
        <v>89</v>
      </c>
      <c r="BK456" s="149">
        <f>ROUND(I456*H456,2)</f>
        <v>0</v>
      </c>
      <c r="BL456" s="17" t="s">
        <v>271</v>
      </c>
      <c r="BM456" s="148" t="s">
        <v>738</v>
      </c>
    </row>
    <row r="457" spans="2:65" s="1" customFormat="1" ht="11.25">
      <c r="B457" s="32"/>
      <c r="D457" s="150" t="s">
        <v>273</v>
      </c>
      <c r="F457" s="151" t="s">
        <v>739</v>
      </c>
      <c r="I457" s="152"/>
      <c r="L457" s="32"/>
      <c r="M457" s="153"/>
      <c r="T457" s="56"/>
      <c r="AT457" s="17" t="s">
        <v>273</v>
      </c>
      <c r="AU457" s="17" t="s">
        <v>89</v>
      </c>
    </row>
    <row r="458" spans="2:65" s="1" customFormat="1" ht="16.5" customHeight="1">
      <c r="B458" s="136"/>
      <c r="C458" s="137" t="s">
        <v>740</v>
      </c>
      <c r="D458" s="137" t="s">
        <v>266</v>
      </c>
      <c r="E458" s="138" t="s">
        <v>741</v>
      </c>
      <c r="F458" s="139" t="s">
        <v>742</v>
      </c>
      <c r="G458" s="140" t="s">
        <v>341</v>
      </c>
      <c r="H458" s="141">
        <v>778.72699999999998</v>
      </c>
      <c r="I458" s="142"/>
      <c r="J458" s="143">
        <f>ROUND(I458*H458,2)</f>
        <v>0</v>
      </c>
      <c r="K458" s="139" t="s">
        <v>270</v>
      </c>
      <c r="L458" s="32"/>
      <c r="M458" s="144" t="s">
        <v>1</v>
      </c>
      <c r="N458" s="145" t="s">
        <v>42</v>
      </c>
      <c r="P458" s="146">
        <f>O458*H458</f>
        <v>0</v>
      </c>
      <c r="Q458" s="146">
        <v>1.103E-2</v>
      </c>
      <c r="R458" s="146">
        <f>Q458*H458</f>
        <v>8.5893588100000002</v>
      </c>
      <c r="S458" s="146">
        <v>0</v>
      </c>
      <c r="T458" s="147">
        <f>S458*H458</f>
        <v>0</v>
      </c>
      <c r="AR458" s="148" t="s">
        <v>271</v>
      </c>
      <c r="AT458" s="148" t="s">
        <v>266</v>
      </c>
      <c r="AU458" s="148" t="s">
        <v>89</v>
      </c>
      <c r="AY458" s="17" t="s">
        <v>264</v>
      </c>
      <c r="BE458" s="149">
        <f>IF(N458="základní",J458,0)</f>
        <v>0</v>
      </c>
      <c r="BF458" s="149">
        <f>IF(N458="snížená",J458,0)</f>
        <v>0</v>
      </c>
      <c r="BG458" s="149">
        <f>IF(N458="zákl. přenesená",J458,0)</f>
        <v>0</v>
      </c>
      <c r="BH458" s="149">
        <f>IF(N458="sníž. přenesená",J458,0)</f>
        <v>0</v>
      </c>
      <c r="BI458" s="149">
        <f>IF(N458="nulová",J458,0)</f>
        <v>0</v>
      </c>
      <c r="BJ458" s="17" t="s">
        <v>89</v>
      </c>
      <c r="BK458" s="149">
        <f>ROUND(I458*H458,2)</f>
        <v>0</v>
      </c>
      <c r="BL458" s="17" t="s">
        <v>271</v>
      </c>
      <c r="BM458" s="148" t="s">
        <v>743</v>
      </c>
    </row>
    <row r="459" spans="2:65" s="1" customFormat="1" ht="11.25">
      <c r="B459" s="32"/>
      <c r="D459" s="150" t="s">
        <v>273</v>
      </c>
      <c r="F459" s="151" t="s">
        <v>744</v>
      </c>
      <c r="I459" s="152"/>
      <c r="L459" s="32"/>
      <c r="M459" s="153"/>
      <c r="T459" s="56"/>
      <c r="AT459" s="17" t="s">
        <v>273</v>
      </c>
      <c r="AU459" s="17" t="s">
        <v>89</v>
      </c>
    </row>
    <row r="460" spans="2:65" s="1" customFormat="1" ht="16.5" customHeight="1">
      <c r="B460" s="136"/>
      <c r="C460" s="137" t="s">
        <v>745</v>
      </c>
      <c r="D460" s="137" t="s">
        <v>266</v>
      </c>
      <c r="E460" s="138" t="s">
        <v>746</v>
      </c>
      <c r="F460" s="139" t="s">
        <v>747</v>
      </c>
      <c r="G460" s="140" t="s">
        <v>341</v>
      </c>
      <c r="H460" s="141">
        <v>357.755</v>
      </c>
      <c r="I460" s="142"/>
      <c r="J460" s="143">
        <f>ROUND(I460*H460,2)</f>
        <v>0</v>
      </c>
      <c r="K460" s="139" t="s">
        <v>270</v>
      </c>
      <c r="L460" s="32"/>
      <c r="M460" s="144" t="s">
        <v>1</v>
      </c>
      <c r="N460" s="145" t="s">
        <v>42</v>
      </c>
      <c r="P460" s="146">
        <f>O460*H460</f>
        <v>0</v>
      </c>
      <c r="Q460" s="146">
        <v>7.3499999999999998E-3</v>
      </c>
      <c r="R460" s="146">
        <f>Q460*H460</f>
        <v>2.6294992499999998</v>
      </c>
      <c r="S460" s="146">
        <v>0</v>
      </c>
      <c r="T460" s="147">
        <f>S460*H460</f>
        <v>0</v>
      </c>
      <c r="AR460" s="148" t="s">
        <v>271</v>
      </c>
      <c r="AT460" s="148" t="s">
        <v>266</v>
      </c>
      <c r="AU460" s="148" t="s">
        <v>89</v>
      </c>
      <c r="AY460" s="17" t="s">
        <v>264</v>
      </c>
      <c r="BE460" s="149">
        <f>IF(N460="základní",J460,0)</f>
        <v>0</v>
      </c>
      <c r="BF460" s="149">
        <f>IF(N460="snížená",J460,0)</f>
        <v>0</v>
      </c>
      <c r="BG460" s="149">
        <f>IF(N460="zákl. přenesená",J460,0)</f>
        <v>0</v>
      </c>
      <c r="BH460" s="149">
        <f>IF(N460="sníž. přenesená",J460,0)</f>
        <v>0</v>
      </c>
      <c r="BI460" s="149">
        <f>IF(N460="nulová",J460,0)</f>
        <v>0</v>
      </c>
      <c r="BJ460" s="17" t="s">
        <v>89</v>
      </c>
      <c r="BK460" s="149">
        <f>ROUND(I460*H460,2)</f>
        <v>0</v>
      </c>
      <c r="BL460" s="17" t="s">
        <v>271</v>
      </c>
      <c r="BM460" s="148" t="s">
        <v>748</v>
      </c>
    </row>
    <row r="461" spans="2:65" s="1" customFormat="1" ht="11.25">
      <c r="B461" s="32"/>
      <c r="D461" s="150" t="s">
        <v>273</v>
      </c>
      <c r="F461" s="151" t="s">
        <v>749</v>
      </c>
      <c r="I461" s="152"/>
      <c r="L461" s="32"/>
      <c r="M461" s="153"/>
      <c r="T461" s="56"/>
      <c r="AT461" s="17" t="s">
        <v>273</v>
      </c>
      <c r="AU461" s="17" t="s">
        <v>89</v>
      </c>
    </row>
    <row r="462" spans="2:65" s="12" customFormat="1" ht="11.25">
      <c r="B462" s="156"/>
      <c r="D462" s="154" t="s">
        <v>277</v>
      </c>
      <c r="E462" s="157" t="s">
        <v>1</v>
      </c>
      <c r="F462" s="158" t="s">
        <v>750</v>
      </c>
      <c r="H462" s="159">
        <v>203.06399999999999</v>
      </c>
      <c r="I462" s="160"/>
      <c r="L462" s="156"/>
      <c r="M462" s="161"/>
      <c r="T462" s="162"/>
      <c r="AT462" s="157" t="s">
        <v>277</v>
      </c>
      <c r="AU462" s="157" t="s">
        <v>89</v>
      </c>
      <c r="AV462" s="12" t="s">
        <v>89</v>
      </c>
      <c r="AW462" s="12" t="s">
        <v>32</v>
      </c>
      <c r="AX462" s="12" t="s">
        <v>76</v>
      </c>
      <c r="AY462" s="157" t="s">
        <v>264</v>
      </c>
    </row>
    <row r="463" spans="2:65" s="12" customFormat="1" ht="11.25">
      <c r="B463" s="156"/>
      <c r="D463" s="154" t="s">
        <v>277</v>
      </c>
      <c r="E463" s="157" t="s">
        <v>1</v>
      </c>
      <c r="F463" s="158" t="s">
        <v>751</v>
      </c>
      <c r="H463" s="159">
        <v>147.90100000000001</v>
      </c>
      <c r="I463" s="160"/>
      <c r="L463" s="156"/>
      <c r="M463" s="161"/>
      <c r="T463" s="162"/>
      <c r="AT463" s="157" t="s">
        <v>277</v>
      </c>
      <c r="AU463" s="157" t="s">
        <v>89</v>
      </c>
      <c r="AV463" s="12" t="s">
        <v>89</v>
      </c>
      <c r="AW463" s="12" t="s">
        <v>32</v>
      </c>
      <c r="AX463" s="12" t="s">
        <v>76</v>
      </c>
      <c r="AY463" s="157" t="s">
        <v>264</v>
      </c>
    </row>
    <row r="464" spans="2:65" s="12" customFormat="1" ht="11.25">
      <c r="B464" s="156"/>
      <c r="D464" s="154" t="s">
        <v>277</v>
      </c>
      <c r="E464" s="157" t="s">
        <v>1</v>
      </c>
      <c r="F464" s="158" t="s">
        <v>752</v>
      </c>
      <c r="H464" s="159">
        <v>6.79</v>
      </c>
      <c r="I464" s="160"/>
      <c r="L464" s="156"/>
      <c r="M464" s="161"/>
      <c r="T464" s="162"/>
      <c r="AT464" s="157" t="s">
        <v>277</v>
      </c>
      <c r="AU464" s="157" t="s">
        <v>89</v>
      </c>
      <c r="AV464" s="12" t="s">
        <v>89</v>
      </c>
      <c r="AW464" s="12" t="s">
        <v>32</v>
      </c>
      <c r="AX464" s="12" t="s">
        <v>76</v>
      </c>
      <c r="AY464" s="157" t="s">
        <v>264</v>
      </c>
    </row>
    <row r="465" spans="2:65" s="13" customFormat="1" ht="11.25">
      <c r="B465" s="163"/>
      <c r="D465" s="154" t="s">
        <v>277</v>
      </c>
      <c r="E465" s="164" t="s">
        <v>1</v>
      </c>
      <c r="F465" s="165" t="s">
        <v>279</v>
      </c>
      <c r="H465" s="166">
        <v>357.755</v>
      </c>
      <c r="I465" s="167"/>
      <c r="L465" s="163"/>
      <c r="M465" s="168"/>
      <c r="T465" s="169"/>
      <c r="AT465" s="164" t="s">
        <v>277</v>
      </c>
      <c r="AU465" s="164" t="s">
        <v>89</v>
      </c>
      <c r="AV465" s="13" t="s">
        <v>271</v>
      </c>
      <c r="AW465" s="13" t="s">
        <v>32</v>
      </c>
      <c r="AX465" s="13" t="s">
        <v>83</v>
      </c>
      <c r="AY465" s="164" t="s">
        <v>264</v>
      </c>
    </row>
    <row r="466" spans="2:65" s="1" customFormat="1" ht="16.5" customHeight="1">
      <c r="B466" s="136"/>
      <c r="C466" s="137" t="s">
        <v>753</v>
      </c>
      <c r="D466" s="137" t="s">
        <v>266</v>
      </c>
      <c r="E466" s="138" t="s">
        <v>754</v>
      </c>
      <c r="F466" s="139" t="s">
        <v>755</v>
      </c>
      <c r="G466" s="140" t="s">
        <v>341</v>
      </c>
      <c r="H466" s="141">
        <v>357.755</v>
      </c>
      <c r="I466" s="142"/>
      <c r="J466" s="143">
        <f>ROUND(I466*H466,2)</f>
        <v>0</v>
      </c>
      <c r="K466" s="139" t="s">
        <v>270</v>
      </c>
      <c r="L466" s="32"/>
      <c r="M466" s="144" t="s">
        <v>1</v>
      </c>
      <c r="N466" s="145" t="s">
        <v>42</v>
      </c>
      <c r="P466" s="146">
        <f>O466*H466</f>
        <v>0</v>
      </c>
      <c r="Q466" s="146">
        <v>2.5999999999999998E-4</v>
      </c>
      <c r="R466" s="146">
        <f>Q466*H466</f>
        <v>9.3016299999999996E-2</v>
      </c>
      <c r="S466" s="146">
        <v>0</v>
      </c>
      <c r="T466" s="147">
        <f>S466*H466</f>
        <v>0</v>
      </c>
      <c r="AR466" s="148" t="s">
        <v>271</v>
      </c>
      <c r="AT466" s="148" t="s">
        <v>266</v>
      </c>
      <c r="AU466" s="148" t="s">
        <v>89</v>
      </c>
      <c r="AY466" s="17" t="s">
        <v>264</v>
      </c>
      <c r="BE466" s="149">
        <f>IF(N466="základní",J466,0)</f>
        <v>0</v>
      </c>
      <c r="BF466" s="149">
        <f>IF(N466="snížená",J466,0)</f>
        <v>0</v>
      </c>
      <c r="BG466" s="149">
        <f>IF(N466="zákl. přenesená",J466,0)</f>
        <v>0</v>
      </c>
      <c r="BH466" s="149">
        <f>IF(N466="sníž. přenesená",J466,0)</f>
        <v>0</v>
      </c>
      <c r="BI466" s="149">
        <f>IF(N466="nulová",J466,0)</f>
        <v>0</v>
      </c>
      <c r="BJ466" s="17" t="s">
        <v>89</v>
      </c>
      <c r="BK466" s="149">
        <f>ROUND(I466*H466,2)</f>
        <v>0</v>
      </c>
      <c r="BL466" s="17" t="s">
        <v>271</v>
      </c>
      <c r="BM466" s="148" t="s">
        <v>756</v>
      </c>
    </row>
    <row r="467" spans="2:65" s="1" customFormat="1" ht="11.25">
      <c r="B467" s="32"/>
      <c r="D467" s="150" t="s">
        <v>273</v>
      </c>
      <c r="F467" s="151" t="s">
        <v>757</v>
      </c>
      <c r="I467" s="152"/>
      <c r="L467" s="32"/>
      <c r="M467" s="153"/>
      <c r="T467" s="56"/>
      <c r="AT467" s="17" t="s">
        <v>273</v>
      </c>
      <c r="AU467" s="17" t="s">
        <v>89</v>
      </c>
    </row>
    <row r="468" spans="2:65" s="12" customFormat="1" ht="11.25">
      <c r="B468" s="156"/>
      <c r="D468" s="154" t="s">
        <v>277</v>
      </c>
      <c r="E468" s="157" t="s">
        <v>1</v>
      </c>
      <c r="F468" s="158" t="s">
        <v>750</v>
      </c>
      <c r="H468" s="159">
        <v>203.06399999999999</v>
      </c>
      <c r="I468" s="160"/>
      <c r="L468" s="156"/>
      <c r="M468" s="161"/>
      <c r="T468" s="162"/>
      <c r="AT468" s="157" t="s">
        <v>277</v>
      </c>
      <c r="AU468" s="157" t="s">
        <v>89</v>
      </c>
      <c r="AV468" s="12" t="s">
        <v>89</v>
      </c>
      <c r="AW468" s="12" t="s">
        <v>32</v>
      </c>
      <c r="AX468" s="12" t="s">
        <v>76</v>
      </c>
      <c r="AY468" s="157" t="s">
        <v>264</v>
      </c>
    </row>
    <row r="469" spans="2:65" s="12" customFormat="1" ht="11.25">
      <c r="B469" s="156"/>
      <c r="D469" s="154" t="s">
        <v>277</v>
      </c>
      <c r="E469" s="157" t="s">
        <v>1</v>
      </c>
      <c r="F469" s="158" t="s">
        <v>751</v>
      </c>
      <c r="H469" s="159">
        <v>147.90100000000001</v>
      </c>
      <c r="I469" s="160"/>
      <c r="L469" s="156"/>
      <c r="M469" s="161"/>
      <c r="T469" s="162"/>
      <c r="AT469" s="157" t="s">
        <v>277</v>
      </c>
      <c r="AU469" s="157" t="s">
        <v>89</v>
      </c>
      <c r="AV469" s="12" t="s">
        <v>89</v>
      </c>
      <c r="AW469" s="12" t="s">
        <v>32</v>
      </c>
      <c r="AX469" s="12" t="s">
        <v>76</v>
      </c>
      <c r="AY469" s="157" t="s">
        <v>264</v>
      </c>
    </row>
    <row r="470" spans="2:65" s="12" customFormat="1" ht="11.25">
      <c r="B470" s="156"/>
      <c r="D470" s="154" t="s">
        <v>277</v>
      </c>
      <c r="E470" s="157" t="s">
        <v>1</v>
      </c>
      <c r="F470" s="158" t="s">
        <v>752</v>
      </c>
      <c r="H470" s="159">
        <v>6.79</v>
      </c>
      <c r="I470" s="160"/>
      <c r="L470" s="156"/>
      <c r="M470" s="161"/>
      <c r="T470" s="162"/>
      <c r="AT470" s="157" t="s">
        <v>277</v>
      </c>
      <c r="AU470" s="157" t="s">
        <v>89</v>
      </c>
      <c r="AV470" s="12" t="s">
        <v>89</v>
      </c>
      <c r="AW470" s="12" t="s">
        <v>32</v>
      </c>
      <c r="AX470" s="12" t="s">
        <v>76</v>
      </c>
      <c r="AY470" s="157" t="s">
        <v>264</v>
      </c>
    </row>
    <row r="471" spans="2:65" s="13" customFormat="1" ht="11.25">
      <c r="B471" s="163"/>
      <c r="D471" s="154" t="s">
        <v>277</v>
      </c>
      <c r="E471" s="164" t="s">
        <v>1</v>
      </c>
      <c r="F471" s="165" t="s">
        <v>279</v>
      </c>
      <c r="H471" s="166">
        <v>357.755</v>
      </c>
      <c r="I471" s="167"/>
      <c r="L471" s="163"/>
      <c r="M471" s="168"/>
      <c r="T471" s="169"/>
      <c r="AT471" s="164" t="s">
        <v>277</v>
      </c>
      <c r="AU471" s="164" t="s">
        <v>89</v>
      </c>
      <c r="AV471" s="13" t="s">
        <v>271</v>
      </c>
      <c r="AW471" s="13" t="s">
        <v>32</v>
      </c>
      <c r="AX471" s="13" t="s">
        <v>83</v>
      </c>
      <c r="AY471" s="164" t="s">
        <v>264</v>
      </c>
    </row>
    <row r="472" spans="2:65" s="1" customFormat="1" ht="16.5" customHeight="1">
      <c r="B472" s="136"/>
      <c r="C472" s="137" t="s">
        <v>758</v>
      </c>
      <c r="D472" s="137" t="s">
        <v>266</v>
      </c>
      <c r="E472" s="138" t="s">
        <v>759</v>
      </c>
      <c r="F472" s="139" t="s">
        <v>760</v>
      </c>
      <c r="G472" s="140" t="s">
        <v>341</v>
      </c>
      <c r="H472" s="141">
        <v>12.25</v>
      </c>
      <c r="I472" s="142"/>
      <c r="J472" s="143">
        <f>ROUND(I472*H472,2)</f>
        <v>0</v>
      </c>
      <c r="K472" s="139" t="s">
        <v>270</v>
      </c>
      <c r="L472" s="32"/>
      <c r="M472" s="144" t="s">
        <v>1</v>
      </c>
      <c r="N472" s="145" t="s">
        <v>42</v>
      </c>
      <c r="P472" s="146">
        <f>O472*H472</f>
        <v>0</v>
      </c>
      <c r="Q472" s="146">
        <v>1.3999999999999999E-4</v>
      </c>
      <c r="R472" s="146">
        <f>Q472*H472</f>
        <v>1.7149999999999999E-3</v>
      </c>
      <c r="S472" s="146">
        <v>0</v>
      </c>
      <c r="T472" s="147">
        <f>S472*H472</f>
        <v>0</v>
      </c>
      <c r="AR472" s="148" t="s">
        <v>271</v>
      </c>
      <c r="AT472" s="148" t="s">
        <v>266</v>
      </c>
      <c r="AU472" s="148" t="s">
        <v>89</v>
      </c>
      <c r="AY472" s="17" t="s">
        <v>264</v>
      </c>
      <c r="BE472" s="149">
        <f>IF(N472="základní",J472,0)</f>
        <v>0</v>
      </c>
      <c r="BF472" s="149">
        <f>IF(N472="snížená",J472,0)</f>
        <v>0</v>
      </c>
      <c r="BG472" s="149">
        <f>IF(N472="zákl. přenesená",J472,0)</f>
        <v>0</v>
      </c>
      <c r="BH472" s="149">
        <f>IF(N472="sníž. přenesená",J472,0)</f>
        <v>0</v>
      </c>
      <c r="BI472" s="149">
        <f>IF(N472="nulová",J472,0)</f>
        <v>0</v>
      </c>
      <c r="BJ472" s="17" t="s">
        <v>89</v>
      </c>
      <c r="BK472" s="149">
        <f>ROUND(I472*H472,2)</f>
        <v>0</v>
      </c>
      <c r="BL472" s="17" t="s">
        <v>271</v>
      </c>
      <c r="BM472" s="148" t="s">
        <v>761</v>
      </c>
    </row>
    <row r="473" spans="2:65" s="1" customFormat="1" ht="11.25">
      <c r="B473" s="32"/>
      <c r="D473" s="150" t="s">
        <v>273</v>
      </c>
      <c r="F473" s="151" t="s">
        <v>762</v>
      </c>
      <c r="I473" s="152"/>
      <c r="L473" s="32"/>
      <c r="M473" s="153"/>
      <c r="T473" s="56"/>
      <c r="AT473" s="17" t="s">
        <v>273</v>
      </c>
      <c r="AU473" s="17" t="s">
        <v>89</v>
      </c>
    </row>
    <row r="474" spans="2:65" s="1" customFormat="1" ht="24.2" customHeight="1">
      <c r="B474" s="136"/>
      <c r="C474" s="137" t="s">
        <v>763</v>
      </c>
      <c r="D474" s="137" t="s">
        <v>266</v>
      </c>
      <c r="E474" s="138" t="s">
        <v>764</v>
      </c>
      <c r="F474" s="139" t="s">
        <v>765</v>
      </c>
      <c r="G474" s="140" t="s">
        <v>341</v>
      </c>
      <c r="H474" s="141">
        <v>39.450000000000003</v>
      </c>
      <c r="I474" s="142"/>
      <c r="J474" s="143">
        <f>ROUND(I474*H474,2)</f>
        <v>0</v>
      </c>
      <c r="K474" s="139" t="s">
        <v>270</v>
      </c>
      <c r="L474" s="32"/>
      <c r="M474" s="144" t="s">
        <v>1</v>
      </c>
      <c r="N474" s="145" t="s">
        <v>42</v>
      </c>
      <c r="P474" s="146">
        <f>O474*H474</f>
        <v>0</v>
      </c>
      <c r="Q474" s="146">
        <v>8.6800000000000002E-3</v>
      </c>
      <c r="R474" s="146">
        <f>Q474*H474</f>
        <v>0.34242600000000001</v>
      </c>
      <c r="S474" s="146">
        <v>0</v>
      </c>
      <c r="T474" s="147">
        <f>S474*H474</f>
        <v>0</v>
      </c>
      <c r="AR474" s="148" t="s">
        <v>271</v>
      </c>
      <c r="AT474" s="148" t="s">
        <v>266</v>
      </c>
      <c r="AU474" s="148" t="s">
        <v>89</v>
      </c>
      <c r="AY474" s="17" t="s">
        <v>264</v>
      </c>
      <c r="BE474" s="149">
        <f>IF(N474="základní",J474,0)</f>
        <v>0</v>
      </c>
      <c r="BF474" s="149">
        <f>IF(N474="snížená",J474,0)</f>
        <v>0</v>
      </c>
      <c r="BG474" s="149">
        <f>IF(N474="zákl. přenesená",J474,0)</f>
        <v>0</v>
      </c>
      <c r="BH474" s="149">
        <f>IF(N474="sníž. přenesená",J474,0)</f>
        <v>0</v>
      </c>
      <c r="BI474" s="149">
        <f>IF(N474="nulová",J474,0)</f>
        <v>0</v>
      </c>
      <c r="BJ474" s="17" t="s">
        <v>89</v>
      </c>
      <c r="BK474" s="149">
        <f>ROUND(I474*H474,2)</f>
        <v>0</v>
      </c>
      <c r="BL474" s="17" t="s">
        <v>271</v>
      </c>
      <c r="BM474" s="148" t="s">
        <v>766</v>
      </c>
    </row>
    <row r="475" spans="2:65" s="1" customFormat="1" ht="11.25">
      <c r="B475" s="32"/>
      <c r="D475" s="150" t="s">
        <v>273</v>
      </c>
      <c r="F475" s="151" t="s">
        <v>767</v>
      </c>
      <c r="I475" s="152"/>
      <c r="L475" s="32"/>
      <c r="M475" s="153"/>
      <c r="T475" s="56"/>
      <c r="AT475" s="17" t="s">
        <v>273</v>
      </c>
      <c r="AU475" s="17" t="s">
        <v>89</v>
      </c>
    </row>
    <row r="476" spans="2:65" s="1" customFormat="1" ht="19.5">
      <c r="B476" s="32"/>
      <c r="D476" s="154" t="s">
        <v>275</v>
      </c>
      <c r="F476" s="155" t="s">
        <v>768</v>
      </c>
      <c r="I476" s="152"/>
      <c r="L476" s="32"/>
      <c r="M476" s="153"/>
      <c r="T476" s="56"/>
      <c r="AT476" s="17" t="s">
        <v>275</v>
      </c>
      <c r="AU476" s="17" t="s">
        <v>89</v>
      </c>
    </row>
    <row r="477" spans="2:65" s="12" customFormat="1" ht="11.25">
      <c r="B477" s="156"/>
      <c r="D477" s="154" t="s">
        <v>277</v>
      </c>
      <c r="E477" s="157" t="s">
        <v>1</v>
      </c>
      <c r="F477" s="158" t="s">
        <v>769</v>
      </c>
      <c r="H477" s="159">
        <v>27.2</v>
      </c>
      <c r="I477" s="160"/>
      <c r="L477" s="156"/>
      <c r="M477" s="161"/>
      <c r="T477" s="162"/>
      <c r="AT477" s="157" t="s">
        <v>277</v>
      </c>
      <c r="AU477" s="157" t="s">
        <v>89</v>
      </c>
      <c r="AV477" s="12" t="s">
        <v>89</v>
      </c>
      <c r="AW477" s="12" t="s">
        <v>32</v>
      </c>
      <c r="AX477" s="12" t="s">
        <v>76</v>
      </c>
      <c r="AY477" s="157" t="s">
        <v>264</v>
      </c>
    </row>
    <row r="478" spans="2:65" s="12" customFormat="1" ht="11.25">
      <c r="B478" s="156"/>
      <c r="D478" s="154" t="s">
        <v>277</v>
      </c>
      <c r="E478" s="157" t="s">
        <v>1</v>
      </c>
      <c r="F478" s="158" t="s">
        <v>770</v>
      </c>
      <c r="H478" s="159">
        <v>12.25</v>
      </c>
      <c r="I478" s="160"/>
      <c r="L478" s="156"/>
      <c r="M478" s="161"/>
      <c r="T478" s="162"/>
      <c r="AT478" s="157" t="s">
        <v>277</v>
      </c>
      <c r="AU478" s="157" t="s">
        <v>89</v>
      </c>
      <c r="AV478" s="12" t="s">
        <v>89</v>
      </c>
      <c r="AW478" s="12" t="s">
        <v>32</v>
      </c>
      <c r="AX478" s="12" t="s">
        <v>76</v>
      </c>
      <c r="AY478" s="157" t="s">
        <v>264</v>
      </c>
    </row>
    <row r="479" spans="2:65" s="13" customFormat="1" ht="11.25">
      <c r="B479" s="163"/>
      <c r="D479" s="154" t="s">
        <v>277</v>
      </c>
      <c r="E479" s="164" t="s">
        <v>1</v>
      </c>
      <c r="F479" s="165" t="s">
        <v>279</v>
      </c>
      <c r="H479" s="166">
        <v>39.450000000000003</v>
      </c>
      <c r="I479" s="167"/>
      <c r="L479" s="163"/>
      <c r="M479" s="168"/>
      <c r="T479" s="169"/>
      <c r="AT479" s="164" t="s">
        <v>277</v>
      </c>
      <c r="AU479" s="164" t="s">
        <v>89</v>
      </c>
      <c r="AV479" s="13" t="s">
        <v>271</v>
      </c>
      <c r="AW479" s="13" t="s">
        <v>32</v>
      </c>
      <c r="AX479" s="13" t="s">
        <v>83</v>
      </c>
      <c r="AY479" s="164" t="s">
        <v>264</v>
      </c>
    </row>
    <row r="480" spans="2:65" s="1" customFormat="1" ht="16.5" customHeight="1">
      <c r="B480" s="136"/>
      <c r="C480" s="176" t="s">
        <v>771</v>
      </c>
      <c r="D480" s="176" t="s">
        <v>310</v>
      </c>
      <c r="E480" s="177" t="s">
        <v>772</v>
      </c>
      <c r="F480" s="178" t="s">
        <v>773</v>
      </c>
      <c r="G480" s="179" t="s">
        <v>341</v>
      </c>
      <c r="H480" s="180">
        <v>43.395000000000003</v>
      </c>
      <c r="I480" s="181"/>
      <c r="J480" s="182">
        <f>ROUND(I480*H480,2)</f>
        <v>0</v>
      </c>
      <c r="K480" s="178" t="s">
        <v>313</v>
      </c>
      <c r="L480" s="183"/>
      <c r="M480" s="184" t="s">
        <v>1</v>
      </c>
      <c r="N480" s="185" t="s">
        <v>42</v>
      </c>
      <c r="P480" s="146">
        <f>O480*H480</f>
        <v>0</v>
      </c>
      <c r="Q480" s="146">
        <v>7.0000000000000001E-3</v>
      </c>
      <c r="R480" s="146">
        <f>Q480*H480</f>
        <v>0.30376500000000001</v>
      </c>
      <c r="S480" s="146">
        <v>0</v>
      </c>
      <c r="T480" s="147">
        <f>S480*H480</f>
        <v>0</v>
      </c>
      <c r="AR480" s="148" t="s">
        <v>314</v>
      </c>
      <c r="AT480" s="148" t="s">
        <v>310</v>
      </c>
      <c r="AU480" s="148" t="s">
        <v>89</v>
      </c>
      <c r="AY480" s="17" t="s">
        <v>264</v>
      </c>
      <c r="BE480" s="149">
        <f>IF(N480="základní",J480,0)</f>
        <v>0</v>
      </c>
      <c r="BF480" s="149">
        <f>IF(N480="snížená",J480,0)</f>
        <v>0</v>
      </c>
      <c r="BG480" s="149">
        <f>IF(N480="zákl. přenesená",J480,0)</f>
        <v>0</v>
      </c>
      <c r="BH480" s="149">
        <f>IF(N480="sníž. přenesená",J480,0)</f>
        <v>0</v>
      </c>
      <c r="BI480" s="149">
        <f>IF(N480="nulová",J480,0)</f>
        <v>0</v>
      </c>
      <c r="BJ480" s="17" t="s">
        <v>89</v>
      </c>
      <c r="BK480" s="149">
        <f>ROUND(I480*H480,2)</f>
        <v>0</v>
      </c>
      <c r="BL480" s="17" t="s">
        <v>271</v>
      </c>
      <c r="BM480" s="148" t="s">
        <v>774</v>
      </c>
    </row>
    <row r="481" spans="2:65" s="12" customFormat="1" ht="11.25">
      <c r="B481" s="156"/>
      <c r="D481" s="154" t="s">
        <v>277</v>
      </c>
      <c r="F481" s="158" t="s">
        <v>775</v>
      </c>
      <c r="H481" s="159">
        <v>43.395000000000003</v>
      </c>
      <c r="I481" s="160"/>
      <c r="L481" s="156"/>
      <c r="M481" s="161"/>
      <c r="T481" s="162"/>
      <c r="AT481" s="157" t="s">
        <v>277</v>
      </c>
      <c r="AU481" s="157" t="s">
        <v>89</v>
      </c>
      <c r="AV481" s="12" t="s">
        <v>89</v>
      </c>
      <c r="AW481" s="12" t="s">
        <v>3</v>
      </c>
      <c r="AX481" s="12" t="s">
        <v>83</v>
      </c>
      <c r="AY481" s="157" t="s">
        <v>264</v>
      </c>
    </row>
    <row r="482" spans="2:65" s="1" customFormat="1" ht="24.2" customHeight="1">
      <c r="B482" s="136"/>
      <c r="C482" s="137" t="s">
        <v>776</v>
      </c>
      <c r="D482" s="137" t="s">
        <v>266</v>
      </c>
      <c r="E482" s="138" t="s">
        <v>777</v>
      </c>
      <c r="F482" s="139" t="s">
        <v>778</v>
      </c>
      <c r="G482" s="140" t="s">
        <v>428</v>
      </c>
      <c r="H482" s="141">
        <v>30.2</v>
      </c>
      <c r="I482" s="142"/>
      <c r="J482" s="143">
        <f>ROUND(I482*H482,2)</f>
        <v>0</v>
      </c>
      <c r="K482" s="139" t="s">
        <v>270</v>
      </c>
      <c r="L482" s="32"/>
      <c r="M482" s="144" t="s">
        <v>1</v>
      </c>
      <c r="N482" s="145" t="s">
        <v>42</v>
      </c>
      <c r="P482" s="146">
        <f>O482*H482</f>
        <v>0</v>
      </c>
      <c r="Q482" s="146">
        <v>1.7600000000000001E-3</v>
      </c>
      <c r="R482" s="146">
        <f>Q482*H482</f>
        <v>5.3151999999999998E-2</v>
      </c>
      <c r="S482" s="146">
        <v>0</v>
      </c>
      <c r="T482" s="147">
        <f>S482*H482</f>
        <v>0</v>
      </c>
      <c r="AR482" s="148" t="s">
        <v>271</v>
      </c>
      <c r="AT482" s="148" t="s">
        <v>266</v>
      </c>
      <c r="AU482" s="148" t="s">
        <v>89</v>
      </c>
      <c r="AY482" s="17" t="s">
        <v>264</v>
      </c>
      <c r="BE482" s="149">
        <f>IF(N482="základní",J482,0)</f>
        <v>0</v>
      </c>
      <c r="BF482" s="149">
        <f>IF(N482="snížená",J482,0)</f>
        <v>0</v>
      </c>
      <c r="BG482" s="149">
        <f>IF(N482="zákl. přenesená",J482,0)</f>
        <v>0</v>
      </c>
      <c r="BH482" s="149">
        <f>IF(N482="sníž. přenesená",J482,0)</f>
        <v>0</v>
      </c>
      <c r="BI482" s="149">
        <f>IF(N482="nulová",J482,0)</f>
        <v>0</v>
      </c>
      <c r="BJ482" s="17" t="s">
        <v>89</v>
      </c>
      <c r="BK482" s="149">
        <f>ROUND(I482*H482,2)</f>
        <v>0</v>
      </c>
      <c r="BL482" s="17" t="s">
        <v>271</v>
      </c>
      <c r="BM482" s="148" t="s">
        <v>779</v>
      </c>
    </row>
    <row r="483" spans="2:65" s="1" customFormat="1" ht="11.25">
      <c r="B483" s="32"/>
      <c r="D483" s="150" t="s">
        <v>273</v>
      </c>
      <c r="F483" s="151" t="s">
        <v>780</v>
      </c>
      <c r="I483" s="152"/>
      <c r="L483" s="32"/>
      <c r="M483" s="153"/>
      <c r="T483" s="56"/>
      <c r="AT483" s="17" t="s">
        <v>273</v>
      </c>
      <c r="AU483" s="17" t="s">
        <v>89</v>
      </c>
    </row>
    <row r="484" spans="2:65" s="1" customFormat="1" ht="16.5" customHeight="1">
      <c r="B484" s="136"/>
      <c r="C484" s="176" t="s">
        <v>781</v>
      </c>
      <c r="D484" s="176" t="s">
        <v>310</v>
      </c>
      <c r="E484" s="177" t="s">
        <v>782</v>
      </c>
      <c r="F484" s="178" t="s">
        <v>783</v>
      </c>
      <c r="G484" s="179" t="s">
        <v>341</v>
      </c>
      <c r="H484" s="180">
        <v>6.04</v>
      </c>
      <c r="I484" s="181"/>
      <c r="J484" s="182">
        <f>ROUND(I484*H484,2)</f>
        <v>0</v>
      </c>
      <c r="K484" s="178" t="s">
        <v>313</v>
      </c>
      <c r="L484" s="183"/>
      <c r="M484" s="184" t="s">
        <v>1</v>
      </c>
      <c r="N484" s="185" t="s">
        <v>42</v>
      </c>
      <c r="P484" s="146">
        <f>O484*H484</f>
        <v>0</v>
      </c>
      <c r="Q484" s="146">
        <v>1.1999999999999999E-3</v>
      </c>
      <c r="R484" s="146">
        <f>Q484*H484</f>
        <v>7.2479999999999992E-3</v>
      </c>
      <c r="S484" s="146">
        <v>0</v>
      </c>
      <c r="T484" s="147">
        <f>S484*H484</f>
        <v>0</v>
      </c>
      <c r="AR484" s="148" t="s">
        <v>314</v>
      </c>
      <c r="AT484" s="148" t="s">
        <v>310</v>
      </c>
      <c r="AU484" s="148" t="s">
        <v>89</v>
      </c>
      <c r="AY484" s="17" t="s">
        <v>264</v>
      </c>
      <c r="BE484" s="149">
        <f>IF(N484="základní",J484,0)</f>
        <v>0</v>
      </c>
      <c r="BF484" s="149">
        <f>IF(N484="snížená",J484,0)</f>
        <v>0</v>
      </c>
      <c r="BG484" s="149">
        <f>IF(N484="zákl. přenesená",J484,0)</f>
        <v>0</v>
      </c>
      <c r="BH484" s="149">
        <f>IF(N484="sníž. přenesená",J484,0)</f>
        <v>0</v>
      </c>
      <c r="BI484" s="149">
        <f>IF(N484="nulová",J484,0)</f>
        <v>0</v>
      </c>
      <c r="BJ484" s="17" t="s">
        <v>89</v>
      </c>
      <c r="BK484" s="149">
        <f>ROUND(I484*H484,2)</f>
        <v>0</v>
      </c>
      <c r="BL484" s="17" t="s">
        <v>271</v>
      </c>
      <c r="BM484" s="148" t="s">
        <v>784</v>
      </c>
    </row>
    <row r="485" spans="2:65" s="12" customFormat="1" ht="11.25">
      <c r="B485" s="156"/>
      <c r="D485" s="154" t="s">
        <v>277</v>
      </c>
      <c r="F485" s="158" t="s">
        <v>785</v>
      </c>
      <c r="H485" s="159">
        <v>6.04</v>
      </c>
      <c r="I485" s="160"/>
      <c r="L485" s="156"/>
      <c r="M485" s="161"/>
      <c r="T485" s="162"/>
      <c r="AT485" s="157" t="s">
        <v>277</v>
      </c>
      <c r="AU485" s="157" t="s">
        <v>89</v>
      </c>
      <c r="AV485" s="12" t="s">
        <v>89</v>
      </c>
      <c r="AW485" s="12" t="s">
        <v>3</v>
      </c>
      <c r="AX485" s="12" t="s">
        <v>83</v>
      </c>
      <c r="AY485" s="157" t="s">
        <v>264</v>
      </c>
    </row>
    <row r="486" spans="2:65" s="1" customFormat="1" ht="24.2" customHeight="1">
      <c r="B486" s="136"/>
      <c r="C486" s="137" t="s">
        <v>786</v>
      </c>
      <c r="D486" s="137" t="s">
        <v>266</v>
      </c>
      <c r="E486" s="138" t="s">
        <v>787</v>
      </c>
      <c r="F486" s="139" t="s">
        <v>788</v>
      </c>
      <c r="G486" s="140" t="s">
        <v>341</v>
      </c>
      <c r="H486" s="141">
        <v>350.96499999999997</v>
      </c>
      <c r="I486" s="142"/>
      <c r="J486" s="143">
        <f>ROUND(I486*H486,2)</f>
        <v>0</v>
      </c>
      <c r="K486" s="139" t="s">
        <v>270</v>
      </c>
      <c r="L486" s="32"/>
      <c r="M486" s="144" t="s">
        <v>1</v>
      </c>
      <c r="N486" s="145" t="s">
        <v>42</v>
      </c>
      <c r="P486" s="146">
        <f>O486*H486</f>
        <v>0</v>
      </c>
      <c r="Q486" s="146">
        <v>1.1679999999999999E-2</v>
      </c>
      <c r="R486" s="146">
        <f>Q486*H486</f>
        <v>4.0992711999999996</v>
      </c>
      <c r="S486" s="146">
        <v>0</v>
      </c>
      <c r="T486" s="147">
        <f>S486*H486</f>
        <v>0</v>
      </c>
      <c r="AR486" s="148" t="s">
        <v>271</v>
      </c>
      <c r="AT486" s="148" t="s">
        <v>266</v>
      </c>
      <c r="AU486" s="148" t="s">
        <v>89</v>
      </c>
      <c r="AY486" s="17" t="s">
        <v>264</v>
      </c>
      <c r="BE486" s="149">
        <f>IF(N486="základní",J486,0)</f>
        <v>0</v>
      </c>
      <c r="BF486" s="149">
        <f>IF(N486="snížená",J486,0)</f>
        <v>0</v>
      </c>
      <c r="BG486" s="149">
        <f>IF(N486="zákl. přenesená",J486,0)</f>
        <v>0</v>
      </c>
      <c r="BH486" s="149">
        <f>IF(N486="sníž. přenesená",J486,0)</f>
        <v>0</v>
      </c>
      <c r="BI486" s="149">
        <f>IF(N486="nulová",J486,0)</f>
        <v>0</v>
      </c>
      <c r="BJ486" s="17" t="s">
        <v>89</v>
      </c>
      <c r="BK486" s="149">
        <f>ROUND(I486*H486,2)</f>
        <v>0</v>
      </c>
      <c r="BL486" s="17" t="s">
        <v>271</v>
      </c>
      <c r="BM486" s="148" t="s">
        <v>789</v>
      </c>
    </row>
    <row r="487" spans="2:65" s="1" customFormat="1" ht="11.25">
      <c r="B487" s="32"/>
      <c r="D487" s="150" t="s">
        <v>273</v>
      </c>
      <c r="F487" s="151" t="s">
        <v>790</v>
      </c>
      <c r="I487" s="152"/>
      <c r="L487" s="32"/>
      <c r="M487" s="153"/>
      <c r="T487" s="56"/>
      <c r="AT487" s="17" t="s">
        <v>273</v>
      </c>
      <c r="AU487" s="17" t="s">
        <v>89</v>
      </c>
    </row>
    <row r="488" spans="2:65" s="12" customFormat="1" ht="11.25">
      <c r="B488" s="156"/>
      <c r="D488" s="154" t="s">
        <v>277</v>
      </c>
      <c r="E488" s="157" t="s">
        <v>1</v>
      </c>
      <c r="F488" s="158" t="s">
        <v>750</v>
      </c>
      <c r="H488" s="159">
        <v>203.06399999999999</v>
      </c>
      <c r="I488" s="160"/>
      <c r="L488" s="156"/>
      <c r="M488" s="161"/>
      <c r="T488" s="162"/>
      <c r="AT488" s="157" t="s">
        <v>277</v>
      </c>
      <c r="AU488" s="157" t="s">
        <v>89</v>
      </c>
      <c r="AV488" s="12" t="s">
        <v>89</v>
      </c>
      <c r="AW488" s="12" t="s">
        <v>32</v>
      </c>
      <c r="AX488" s="12" t="s">
        <v>76</v>
      </c>
      <c r="AY488" s="157" t="s">
        <v>264</v>
      </c>
    </row>
    <row r="489" spans="2:65" s="12" customFormat="1" ht="11.25">
      <c r="B489" s="156"/>
      <c r="D489" s="154" t="s">
        <v>277</v>
      </c>
      <c r="E489" s="157" t="s">
        <v>1</v>
      </c>
      <c r="F489" s="158" t="s">
        <v>751</v>
      </c>
      <c r="H489" s="159">
        <v>147.90100000000001</v>
      </c>
      <c r="I489" s="160"/>
      <c r="L489" s="156"/>
      <c r="M489" s="161"/>
      <c r="T489" s="162"/>
      <c r="AT489" s="157" t="s">
        <v>277</v>
      </c>
      <c r="AU489" s="157" t="s">
        <v>89</v>
      </c>
      <c r="AV489" s="12" t="s">
        <v>89</v>
      </c>
      <c r="AW489" s="12" t="s">
        <v>32</v>
      </c>
      <c r="AX489" s="12" t="s">
        <v>76</v>
      </c>
      <c r="AY489" s="157" t="s">
        <v>264</v>
      </c>
    </row>
    <row r="490" spans="2:65" s="13" customFormat="1" ht="11.25">
      <c r="B490" s="163"/>
      <c r="D490" s="154" t="s">
        <v>277</v>
      </c>
      <c r="E490" s="164" t="s">
        <v>1</v>
      </c>
      <c r="F490" s="165" t="s">
        <v>279</v>
      </c>
      <c r="H490" s="166">
        <v>350.96499999999997</v>
      </c>
      <c r="I490" s="167"/>
      <c r="L490" s="163"/>
      <c r="M490" s="168"/>
      <c r="T490" s="169"/>
      <c r="AT490" s="164" t="s">
        <v>277</v>
      </c>
      <c r="AU490" s="164" t="s">
        <v>89</v>
      </c>
      <c r="AV490" s="13" t="s">
        <v>271</v>
      </c>
      <c r="AW490" s="13" t="s">
        <v>32</v>
      </c>
      <c r="AX490" s="13" t="s">
        <v>83</v>
      </c>
      <c r="AY490" s="164" t="s">
        <v>264</v>
      </c>
    </row>
    <row r="491" spans="2:65" s="1" customFormat="1" ht="16.5" customHeight="1">
      <c r="B491" s="136"/>
      <c r="C491" s="176" t="s">
        <v>791</v>
      </c>
      <c r="D491" s="176" t="s">
        <v>310</v>
      </c>
      <c r="E491" s="177" t="s">
        <v>792</v>
      </c>
      <c r="F491" s="178" t="s">
        <v>793</v>
      </c>
      <c r="G491" s="179" t="s">
        <v>341</v>
      </c>
      <c r="H491" s="180">
        <v>386.06200000000001</v>
      </c>
      <c r="I491" s="181"/>
      <c r="J491" s="182">
        <f>ROUND(I491*H491,2)</f>
        <v>0</v>
      </c>
      <c r="K491" s="178" t="s">
        <v>313</v>
      </c>
      <c r="L491" s="183"/>
      <c r="M491" s="184" t="s">
        <v>1</v>
      </c>
      <c r="N491" s="185" t="s">
        <v>42</v>
      </c>
      <c r="P491" s="146">
        <f>O491*H491</f>
        <v>0</v>
      </c>
      <c r="Q491" s="146">
        <v>3.1E-2</v>
      </c>
      <c r="R491" s="146">
        <f>Q491*H491</f>
        <v>11.967922</v>
      </c>
      <c r="S491" s="146">
        <v>0</v>
      </c>
      <c r="T491" s="147">
        <f>S491*H491</f>
        <v>0</v>
      </c>
      <c r="AR491" s="148" t="s">
        <v>314</v>
      </c>
      <c r="AT491" s="148" t="s">
        <v>310</v>
      </c>
      <c r="AU491" s="148" t="s">
        <v>89</v>
      </c>
      <c r="AY491" s="17" t="s">
        <v>264</v>
      </c>
      <c r="BE491" s="149">
        <f>IF(N491="základní",J491,0)</f>
        <v>0</v>
      </c>
      <c r="BF491" s="149">
        <f>IF(N491="snížená",J491,0)</f>
        <v>0</v>
      </c>
      <c r="BG491" s="149">
        <f>IF(N491="zákl. přenesená",J491,0)</f>
        <v>0</v>
      </c>
      <c r="BH491" s="149">
        <f>IF(N491="sníž. přenesená",J491,0)</f>
        <v>0</v>
      </c>
      <c r="BI491" s="149">
        <f>IF(N491="nulová",J491,0)</f>
        <v>0</v>
      </c>
      <c r="BJ491" s="17" t="s">
        <v>89</v>
      </c>
      <c r="BK491" s="149">
        <f>ROUND(I491*H491,2)</f>
        <v>0</v>
      </c>
      <c r="BL491" s="17" t="s">
        <v>271</v>
      </c>
      <c r="BM491" s="148" t="s">
        <v>794</v>
      </c>
    </row>
    <row r="492" spans="2:65" s="12" customFormat="1" ht="11.25">
      <c r="B492" s="156"/>
      <c r="D492" s="154" t="s">
        <v>277</v>
      </c>
      <c r="F492" s="158" t="s">
        <v>795</v>
      </c>
      <c r="H492" s="159">
        <v>386.06200000000001</v>
      </c>
      <c r="I492" s="160"/>
      <c r="L492" s="156"/>
      <c r="M492" s="161"/>
      <c r="T492" s="162"/>
      <c r="AT492" s="157" t="s">
        <v>277</v>
      </c>
      <c r="AU492" s="157" t="s">
        <v>89</v>
      </c>
      <c r="AV492" s="12" t="s">
        <v>89</v>
      </c>
      <c r="AW492" s="12" t="s">
        <v>3</v>
      </c>
      <c r="AX492" s="12" t="s">
        <v>83</v>
      </c>
      <c r="AY492" s="157" t="s">
        <v>264</v>
      </c>
    </row>
    <row r="493" spans="2:65" s="1" customFormat="1" ht="24.2" customHeight="1">
      <c r="B493" s="136"/>
      <c r="C493" s="137" t="s">
        <v>796</v>
      </c>
      <c r="D493" s="137" t="s">
        <v>266</v>
      </c>
      <c r="E493" s="138" t="s">
        <v>797</v>
      </c>
      <c r="F493" s="139" t="s">
        <v>798</v>
      </c>
      <c r="G493" s="140" t="s">
        <v>428</v>
      </c>
      <c r="H493" s="141">
        <v>33.950000000000003</v>
      </c>
      <c r="I493" s="142"/>
      <c r="J493" s="143">
        <f>ROUND(I493*H493,2)</f>
        <v>0</v>
      </c>
      <c r="K493" s="139" t="s">
        <v>270</v>
      </c>
      <c r="L493" s="32"/>
      <c r="M493" s="144" t="s">
        <v>1</v>
      </c>
      <c r="N493" s="145" t="s">
        <v>42</v>
      </c>
      <c r="P493" s="146">
        <f>O493*H493</f>
        <v>0</v>
      </c>
      <c r="Q493" s="146">
        <v>1.7600000000000001E-3</v>
      </c>
      <c r="R493" s="146">
        <f>Q493*H493</f>
        <v>5.9752000000000006E-2</v>
      </c>
      <c r="S493" s="146">
        <v>0</v>
      </c>
      <c r="T493" s="147">
        <f>S493*H493</f>
        <v>0</v>
      </c>
      <c r="AR493" s="148" t="s">
        <v>271</v>
      </c>
      <c r="AT493" s="148" t="s">
        <v>266</v>
      </c>
      <c r="AU493" s="148" t="s">
        <v>89</v>
      </c>
      <c r="AY493" s="17" t="s">
        <v>264</v>
      </c>
      <c r="BE493" s="149">
        <f>IF(N493="základní",J493,0)</f>
        <v>0</v>
      </c>
      <c r="BF493" s="149">
        <f>IF(N493="snížená",J493,0)</f>
        <v>0</v>
      </c>
      <c r="BG493" s="149">
        <f>IF(N493="zákl. přenesená",J493,0)</f>
        <v>0</v>
      </c>
      <c r="BH493" s="149">
        <f>IF(N493="sníž. přenesená",J493,0)</f>
        <v>0</v>
      </c>
      <c r="BI493" s="149">
        <f>IF(N493="nulová",J493,0)</f>
        <v>0</v>
      </c>
      <c r="BJ493" s="17" t="s">
        <v>89</v>
      </c>
      <c r="BK493" s="149">
        <f>ROUND(I493*H493,2)</f>
        <v>0</v>
      </c>
      <c r="BL493" s="17" t="s">
        <v>271</v>
      </c>
      <c r="BM493" s="148" t="s">
        <v>799</v>
      </c>
    </row>
    <row r="494" spans="2:65" s="1" customFormat="1" ht="11.25">
      <c r="B494" s="32"/>
      <c r="D494" s="150" t="s">
        <v>273</v>
      </c>
      <c r="F494" s="151" t="s">
        <v>800</v>
      </c>
      <c r="I494" s="152"/>
      <c r="L494" s="32"/>
      <c r="M494" s="153"/>
      <c r="T494" s="56"/>
      <c r="AT494" s="17" t="s">
        <v>273</v>
      </c>
      <c r="AU494" s="17" t="s">
        <v>89</v>
      </c>
    </row>
    <row r="495" spans="2:65" s="12" customFormat="1" ht="11.25">
      <c r="B495" s="156"/>
      <c r="D495" s="154" t="s">
        <v>277</v>
      </c>
      <c r="E495" s="157" t="s">
        <v>1</v>
      </c>
      <c r="F495" s="158" t="s">
        <v>801</v>
      </c>
      <c r="H495" s="159">
        <v>33.950000000000003</v>
      </c>
      <c r="I495" s="160"/>
      <c r="L495" s="156"/>
      <c r="M495" s="161"/>
      <c r="T495" s="162"/>
      <c r="AT495" s="157" t="s">
        <v>277</v>
      </c>
      <c r="AU495" s="157" t="s">
        <v>89</v>
      </c>
      <c r="AV495" s="12" t="s">
        <v>89</v>
      </c>
      <c r="AW495" s="12" t="s">
        <v>32</v>
      </c>
      <c r="AX495" s="12" t="s">
        <v>76</v>
      </c>
      <c r="AY495" s="157" t="s">
        <v>264</v>
      </c>
    </row>
    <row r="496" spans="2:65" s="13" customFormat="1" ht="11.25">
      <c r="B496" s="163"/>
      <c r="D496" s="154" t="s">
        <v>277</v>
      </c>
      <c r="E496" s="164" t="s">
        <v>1</v>
      </c>
      <c r="F496" s="165" t="s">
        <v>279</v>
      </c>
      <c r="H496" s="166">
        <v>33.950000000000003</v>
      </c>
      <c r="I496" s="167"/>
      <c r="L496" s="163"/>
      <c r="M496" s="168"/>
      <c r="T496" s="169"/>
      <c r="AT496" s="164" t="s">
        <v>277</v>
      </c>
      <c r="AU496" s="164" t="s">
        <v>89</v>
      </c>
      <c r="AV496" s="13" t="s">
        <v>271</v>
      </c>
      <c r="AW496" s="13" t="s">
        <v>32</v>
      </c>
      <c r="AX496" s="13" t="s">
        <v>83</v>
      </c>
      <c r="AY496" s="164" t="s">
        <v>264</v>
      </c>
    </row>
    <row r="497" spans="2:65" s="1" customFormat="1" ht="16.5" customHeight="1">
      <c r="B497" s="136"/>
      <c r="C497" s="176" t="s">
        <v>802</v>
      </c>
      <c r="D497" s="176" t="s">
        <v>310</v>
      </c>
      <c r="E497" s="177" t="s">
        <v>803</v>
      </c>
      <c r="F497" s="178" t="s">
        <v>804</v>
      </c>
      <c r="G497" s="179" t="s">
        <v>341</v>
      </c>
      <c r="H497" s="180">
        <v>6.79</v>
      </c>
      <c r="I497" s="181"/>
      <c r="J497" s="182">
        <f>ROUND(I497*H497,2)</f>
        <v>0</v>
      </c>
      <c r="K497" s="178" t="s">
        <v>313</v>
      </c>
      <c r="L497" s="183"/>
      <c r="M497" s="184" t="s">
        <v>1</v>
      </c>
      <c r="N497" s="185" t="s">
        <v>42</v>
      </c>
      <c r="P497" s="146">
        <f>O497*H497</f>
        <v>0</v>
      </c>
      <c r="Q497" s="146">
        <v>4.7999999999999996E-3</v>
      </c>
      <c r="R497" s="146">
        <f>Q497*H497</f>
        <v>3.2591999999999996E-2</v>
      </c>
      <c r="S497" s="146">
        <v>0</v>
      </c>
      <c r="T497" s="147">
        <f>S497*H497</f>
        <v>0</v>
      </c>
      <c r="AR497" s="148" t="s">
        <v>314</v>
      </c>
      <c r="AT497" s="148" t="s">
        <v>310</v>
      </c>
      <c r="AU497" s="148" t="s">
        <v>89</v>
      </c>
      <c r="AY497" s="17" t="s">
        <v>264</v>
      </c>
      <c r="BE497" s="149">
        <f>IF(N497="základní",J497,0)</f>
        <v>0</v>
      </c>
      <c r="BF497" s="149">
        <f>IF(N497="snížená",J497,0)</f>
        <v>0</v>
      </c>
      <c r="BG497" s="149">
        <f>IF(N497="zákl. přenesená",J497,0)</f>
        <v>0</v>
      </c>
      <c r="BH497" s="149">
        <f>IF(N497="sníž. přenesená",J497,0)</f>
        <v>0</v>
      </c>
      <c r="BI497" s="149">
        <f>IF(N497="nulová",J497,0)</f>
        <v>0</v>
      </c>
      <c r="BJ497" s="17" t="s">
        <v>89</v>
      </c>
      <c r="BK497" s="149">
        <f>ROUND(I497*H497,2)</f>
        <v>0</v>
      </c>
      <c r="BL497" s="17" t="s">
        <v>271</v>
      </c>
      <c r="BM497" s="148" t="s">
        <v>805</v>
      </c>
    </row>
    <row r="498" spans="2:65" s="12" customFormat="1" ht="11.25">
      <c r="B498" s="156"/>
      <c r="D498" s="154" t="s">
        <v>277</v>
      </c>
      <c r="F498" s="158" t="s">
        <v>806</v>
      </c>
      <c r="H498" s="159">
        <v>6.79</v>
      </c>
      <c r="I498" s="160"/>
      <c r="L498" s="156"/>
      <c r="M498" s="161"/>
      <c r="T498" s="162"/>
      <c r="AT498" s="157" t="s">
        <v>277</v>
      </c>
      <c r="AU498" s="157" t="s">
        <v>89</v>
      </c>
      <c r="AV498" s="12" t="s">
        <v>89</v>
      </c>
      <c r="AW498" s="12" t="s">
        <v>3</v>
      </c>
      <c r="AX498" s="12" t="s">
        <v>83</v>
      </c>
      <c r="AY498" s="157" t="s">
        <v>264</v>
      </c>
    </row>
    <row r="499" spans="2:65" s="1" customFormat="1" ht="24.2" customHeight="1">
      <c r="B499" s="136"/>
      <c r="C499" s="137" t="s">
        <v>807</v>
      </c>
      <c r="D499" s="137" t="s">
        <v>266</v>
      </c>
      <c r="E499" s="138" t="s">
        <v>808</v>
      </c>
      <c r="F499" s="139" t="s">
        <v>809</v>
      </c>
      <c r="G499" s="140" t="s">
        <v>341</v>
      </c>
      <c r="H499" s="141">
        <v>39.450000000000003</v>
      </c>
      <c r="I499" s="142"/>
      <c r="J499" s="143">
        <f>ROUND(I499*H499,2)</f>
        <v>0</v>
      </c>
      <c r="K499" s="139" t="s">
        <v>270</v>
      </c>
      <c r="L499" s="32"/>
      <c r="M499" s="144" t="s">
        <v>1</v>
      </c>
      <c r="N499" s="145" t="s">
        <v>42</v>
      </c>
      <c r="P499" s="146">
        <f>O499*H499</f>
        <v>0</v>
      </c>
      <c r="Q499" s="146">
        <v>8.0000000000000007E-5</v>
      </c>
      <c r="R499" s="146">
        <f>Q499*H499</f>
        <v>3.1560000000000004E-3</v>
      </c>
      <c r="S499" s="146">
        <v>0</v>
      </c>
      <c r="T499" s="147">
        <f>S499*H499</f>
        <v>0</v>
      </c>
      <c r="AR499" s="148" t="s">
        <v>271</v>
      </c>
      <c r="AT499" s="148" t="s">
        <v>266</v>
      </c>
      <c r="AU499" s="148" t="s">
        <v>89</v>
      </c>
      <c r="AY499" s="17" t="s">
        <v>264</v>
      </c>
      <c r="BE499" s="149">
        <f>IF(N499="základní",J499,0)</f>
        <v>0</v>
      </c>
      <c r="BF499" s="149">
        <f>IF(N499="snížená",J499,0)</f>
        <v>0</v>
      </c>
      <c r="BG499" s="149">
        <f>IF(N499="zákl. přenesená",J499,0)</f>
        <v>0</v>
      </c>
      <c r="BH499" s="149">
        <f>IF(N499="sníž. přenesená",J499,0)</f>
        <v>0</v>
      </c>
      <c r="BI499" s="149">
        <f>IF(N499="nulová",J499,0)</f>
        <v>0</v>
      </c>
      <c r="BJ499" s="17" t="s">
        <v>89</v>
      </c>
      <c r="BK499" s="149">
        <f>ROUND(I499*H499,2)</f>
        <v>0</v>
      </c>
      <c r="BL499" s="17" t="s">
        <v>271</v>
      </c>
      <c r="BM499" s="148" t="s">
        <v>810</v>
      </c>
    </row>
    <row r="500" spans="2:65" s="1" customFormat="1" ht="11.25">
      <c r="B500" s="32"/>
      <c r="D500" s="150" t="s">
        <v>273</v>
      </c>
      <c r="F500" s="151" t="s">
        <v>811</v>
      </c>
      <c r="I500" s="152"/>
      <c r="L500" s="32"/>
      <c r="M500" s="153"/>
      <c r="T500" s="56"/>
      <c r="AT500" s="17" t="s">
        <v>273</v>
      </c>
      <c r="AU500" s="17" t="s">
        <v>89</v>
      </c>
    </row>
    <row r="501" spans="2:65" s="12" customFormat="1" ht="11.25">
      <c r="B501" s="156"/>
      <c r="D501" s="154" t="s">
        <v>277</v>
      </c>
      <c r="E501" s="157" t="s">
        <v>1</v>
      </c>
      <c r="F501" s="158" t="s">
        <v>769</v>
      </c>
      <c r="H501" s="159">
        <v>27.2</v>
      </c>
      <c r="I501" s="160"/>
      <c r="L501" s="156"/>
      <c r="M501" s="161"/>
      <c r="T501" s="162"/>
      <c r="AT501" s="157" t="s">
        <v>277</v>
      </c>
      <c r="AU501" s="157" t="s">
        <v>89</v>
      </c>
      <c r="AV501" s="12" t="s">
        <v>89</v>
      </c>
      <c r="AW501" s="12" t="s">
        <v>32</v>
      </c>
      <c r="AX501" s="12" t="s">
        <v>76</v>
      </c>
      <c r="AY501" s="157" t="s">
        <v>264</v>
      </c>
    </row>
    <row r="502" spans="2:65" s="12" customFormat="1" ht="11.25">
      <c r="B502" s="156"/>
      <c r="D502" s="154" t="s">
        <v>277</v>
      </c>
      <c r="E502" s="157" t="s">
        <v>1</v>
      </c>
      <c r="F502" s="158" t="s">
        <v>770</v>
      </c>
      <c r="H502" s="159">
        <v>12.25</v>
      </c>
      <c r="I502" s="160"/>
      <c r="L502" s="156"/>
      <c r="M502" s="161"/>
      <c r="T502" s="162"/>
      <c r="AT502" s="157" t="s">
        <v>277</v>
      </c>
      <c r="AU502" s="157" t="s">
        <v>89</v>
      </c>
      <c r="AV502" s="12" t="s">
        <v>89</v>
      </c>
      <c r="AW502" s="12" t="s">
        <v>32</v>
      </c>
      <c r="AX502" s="12" t="s">
        <v>76</v>
      </c>
      <c r="AY502" s="157" t="s">
        <v>264</v>
      </c>
    </row>
    <row r="503" spans="2:65" s="13" customFormat="1" ht="11.25">
      <c r="B503" s="163"/>
      <c r="D503" s="154" t="s">
        <v>277</v>
      </c>
      <c r="E503" s="164" t="s">
        <v>1</v>
      </c>
      <c r="F503" s="165" t="s">
        <v>279</v>
      </c>
      <c r="H503" s="166">
        <v>39.450000000000003</v>
      </c>
      <c r="I503" s="167"/>
      <c r="L503" s="163"/>
      <c r="M503" s="168"/>
      <c r="T503" s="169"/>
      <c r="AT503" s="164" t="s">
        <v>277</v>
      </c>
      <c r="AU503" s="164" t="s">
        <v>89</v>
      </c>
      <c r="AV503" s="13" t="s">
        <v>271</v>
      </c>
      <c r="AW503" s="13" t="s">
        <v>32</v>
      </c>
      <c r="AX503" s="13" t="s">
        <v>83</v>
      </c>
      <c r="AY503" s="164" t="s">
        <v>264</v>
      </c>
    </row>
    <row r="504" spans="2:65" s="1" customFormat="1" ht="24.2" customHeight="1">
      <c r="B504" s="136"/>
      <c r="C504" s="137" t="s">
        <v>812</v>
      </c>
      <c r="D504" s="137" t="s">
        <v>266</v>
      </c>
      <c r="E504" s="138" t="s">
        <v>813</v>
      </c>
      <c r="F504" s="139" t="s">
        <v>814</v>
      </c>
      <c r="G504" s="140" t="s">
        <v>341</v>
      </c>
      <c r="H504" s="141">
        <v>350.96499999999997</v>
      </c>
      <c r="I504" s="142"/>
      <c r="J504" s="143">
        <f>ROUND(I504*H504,2)</f>
        <v>0</v>
      </c>
      <c r="K504" s="139" t="s">
        <v>270</v>
      </c>
      <c r="L504" s="32"/>
      <c r="M504" s="144" t="s">
        <v>1</v>
      </c>
      <c r="N504" s="145" t="s">
        <v>42</v>
      </c>
      <c r="P504" s="146">
        <f>O504*H504</f>
        <v>0</v>
      </c>
      <c r="Q504" s="146">
        <v>8.0000000000000007E-5</v>
      </c>
      <c r="R504" s="146">
        <f>Q504*H504</f>
        <v>2.80772E-2</v>
      </c>
      <c r="S504" s="146">
        <v>0</v>
      </c>
      <c r="T504" s="147">
        <f>S504*H504</f>
        <v>0</v>
      </c>
      <c r="AR504" s="148" t="s">
        <v>271</v>
      </c>
      <c r="AT504" s="148" t="s">
        <v>266</v>
      </c>
      <c r="AU504" s="148" t="s">
        <v>89</v>
      </c>
      <c r="AY504" s="17" t="s">
        <v>264</v>
      </c>
      <c r="BE504" s="149">
        <f>IF(N504="základní",J504,0)</f>
        <v>0</v>
      </c>
      <c r="BF504" s="149">
        <f>IF(N504="snížená",J504,0)</f>
        <v>0</v>
      </c>
      <c r="BG504" s="149">
        <f>IF(N504="zákl. přenesená",J504,0)</f>
        <v>0</v>
      </c>
      <c r="BH504" s="149">
        <f>IF(N504="sníž. přenesená",J504,0)</f>
        <v>0</v>
      </c>
      <c r="BI504" s="149">
        <f>IF(N504="nulová",J504,0)</f>
        <v>0</v>
      </c>
      <c r="BJ504" s="17" t="s">
        <v>89</v>
      </c>
      <c r="BK504" s="149">
        <f>ROUND(I504*H504,2)</f>
        <v>0</v>
      </c>
      <c r="BL504" s="17" t="s">
        <v>271</v>
      </c>
      <c r="BM504" s="148" t="s">
        <v>815</v>
      </c>
    </row>
    <row r="505" spans="2:65" s="1" customFormat="1" ht="11.25">
      <c r="B505" s="32"/>
      <c r="D505" s="150" t="s">
        <v>273</v>
      </c>
      <c r="F505" s="151" t="s">
        <v>816</v>
      </c>
      <c r="I505" s="152"/>
      <c r="L505" s="32"/>
      <c r="M505" s="153"/>
      <c r="T505" s="56"/>
      <c r="AT505" s="17" t="s">
        <v>273</v>
      </c>
      <c r="AU505" s="17" t="s">
        <v>89</v>
      </c>
    </row>
    <row r="506" spans="2:65" s="12" customFormat="1" ht="11.25">
      <c r="B506" s="156"/>
      <c r="D506" s="154" t="s">
        <v>277</v>
      </c>
      <c r="E506" s="157" t="s">
        <v>1</v>
      </c>
      <c r="F506" s="158" t="s">
        <v>750</v>
      </c>
      <c r="H506" s="159">
        <v>203.06399999999999</v>
      </c>
      <c r="I506" s="160"/>
      <c r="L506" s="156"/>
      <c r="M506" s="161"/>
      <c r="T506" s="162"/>
      <c r="AT506" s="157" t="s">
        <v>277</v>
      </c>
      <c r="AU506" s="157" t="s">
        <v>89</v>
      </c>
      <c r="AV506" s="12" t="s">
        <v>89</v>
      </c>
      <c r="AW506" s="12" t="s">
        <v>32</v>
      </c>
      <c r="AX506" s="12" t="s">
        <v>76</v>
      </c>
      <c r="AY506" s="157" t="s">
        <v>264</v>
      </c>
    </row>
    <row r="507" spans="2:65" s="12" customFormat="1" ht="11.25">
      <c r="B507" s="156"/>
      <c r="D507" s="154" t="s">
        <v>277</v>
      </c>
      <c r="E507" s="157" t="s">
        <v>1</v>
      </c>
      <c r="F507" s="158" t="s">
        <v>751</v>
      </c>
      <c r="H507" s="159">
        <v>147.90100000000001</v>
      </c>
      <c r="I507" s="160"/>
      <c r="L507" s="156"/>
      <c r="M507" s="161"/>
      <c r="T507" s="162"/>
      <c r="AT507" s="157" t="s">
        <v>277</v>
      </c>
      <c r="AU507" s="157" t="s">
        <v>89</v>
      </c>
      <c r="AV507" s="12" t="s">
        <v>89</v>
      </c>
      <c r="AW507" s="12" t="s">
        <v>32</v>
      </c>
      <c r="AX507" s="12" t="s">
        <v>76</v>
      </c>
      <c r="AY507" s="157" t="s">
        <v>264</v>
      </c>
    </row>
    <row r="508" spans="2:65" s="13" customFormat="1" ht="11.25">
      <c r="B508" s="163"/>
      <c r="D508" s="154" t="s">
        <v>277</v>
      </c>
      <c r="E508" s="164" t="s">
        <v>1</v>
      </c>
      <c r="F508" s="165" t="s">
        <v>279</v>
      </c>
      <c r="H508" s="166">
        <v>350.96499999999997</v>
      </c>
      <c r="I508" s="167"/>
      <c r="L508" s="163"/>
      <c r="M508" s="168"/>
      <c r="T508" s="169"/>
      <c r="AT508" s="164" t="s">
        <v>277</v>
      </c>
      <c r="AU508" s="164" t="s">
        <v>89</v>
      </c>
      <c r="AV508" s="13" t="s">
        <v>271</v>
      </c>
      <c r="AW508" s="13" t="s">
        <v>32</v>
      </c>
      <c r="AX508" s="13" t="s">
        <v>83</v>
      </c>
      <c r="AY508" s="164" t="s">
        <v>264</v>
      </c>
    </row>
    <row r="509" spans="2:65" s="1" customFormat="1" ht="21.75" customHeight="1">
      <c r="B509" s="136"/>
      <c r="C509" s="137" t="s">
        <v>817</v>
      </c>
      <c r="D509" s="137" t="s">
        <v>266</v>
      </c>
      <c r="E509" s="138" t="s">
        <v>818</v>
      </c>
      <c r="F509" s="139" t="s">
        <v>819</v>
      </c>
      <c r="G509" s="140" t="s">
        <v>341</v>
      </c>
      <c r="H509" s="141">
        <v>154.691</v>
      </c>
      <c r="I509" s="142"/>
      <c r="J509" s="143">
        <f>ROUND(I509*H509,2)</f>
        <v>0</v>
      </c>
      <c r="K509" s="139" t="s">
        <v>270</v>
      </c>
      <c r="L509" s="32"/>
      <c r="M509" s="144" t="s">
        <v>1</v>
      </c>
      <c r="N509" s="145" t="s">
        <v>42</v>
      </c>
      <c r="P509" s="146">
        <f>O509*H509</f>
        <v>0</v>
      </c>
      <c r="Q509" s="146">
        <v>0</v>
      </c>
      <c r="R509" s="146">
        <f>Q509*H509</f>
        <v>0</v>
      </c>
      <c r="S509" s="146">
        <v>0</v>
      </c>
      <c r="T509" s="147">
        <f>S509*H509</f>
        <v>0</v>
      </c>
      <c r="AR509" s="148" t="s">
        <v>271</v>
      </c>
      <c r="AT509" s="148" t="s">
        <v>266</v>
      </c>
      <c r="AU509" s="148" t="s">
        <v>89</v>
      </c>
      <c r="AY509" s="17" t="s">
        <v>264</v>
      </c>
      <c r="BE509" s="149">
        <f>IF(N509="základní",J509,0)</f>
        <v>0</v>
      </c>
      <c r="BF509" s="149">
        <f>IF(N509="snížená",J509,0)</f>
        <v>0</v>
      </c>
      <c r="BG509" s="149">
        <f>IF(N509="zákl. přenesená",J509,0)</f>
        <v>0</v>
      </c>
      <c r="BH509" s="149">
        <f>IF(N509="sníž. přenesená",J509,0)</f>
        <v>0</v>
      </c>
      <c r="BI509" s="149">
        <f>IF(N509="nulová",J509,0)</f>
        <v>0</v>
      </c>
      <c r="BJ509" s="17" t="s">
        <v>89</v>
      </c>
      <c r="BK509" s="149">
        <f>ROUND(I509*H509,2)</f>
        <v>0</v>
      </c>
      <c r="BL509" s="17" t="s">
        <v>271</v>
      </c>
      <c r="BM509" s="148" t="s">
        <v>820</v>
      </c>
    </row>
    <row r="510" spans="2:65" s="1" customFormat="1" ht="11.25">
      <c r="B510" s="32"/>
      <c r="D510" s="150" t="s">
        <v>273</v>
      </c>
      <c r="F510" s="151" t="s">
        <v>821</v>
      </c>
      <c r="I510" s="152"/>
      <c r="L510" s="32"/>
      <c r="M510" s="153"/>
      <c r="T510" s="56"/>
      <c r="AT510" s="17" t="s">
        <v>273</v>
      </c>
      <c r="AU510" s="17" t="s">
        <v>89</v>
      </c>
    </row>
    <row r="511" spans="2:65" s="12" customFormat="1" ht="11.25">
      <c r="B511" s="156"/>
      <c r="D511" s="154" t="s">
        <v>277</v>
      </c>
      <c r="E511" s="157" t="s">
        <v>1</v>
      </c>
      <c r="F511" s="158" t="s">
        <v>751</v>
      </c>
      <c r="H511" s="159">
        <v>147.90100000000001</v>
      </c>
      <c r="I511" s="160"/>
      <c r="L511" s="156"/>
      <c r="M511" s="161"/>
      <c r="T511" s="162"/>
      <c r="AT511" s="157" t="s">
        <v>277</v>
      </c>
      <c r="AU511" s="157" t="s">
        <v>89</v>
      </c>
      <c r="AV511" s="12" t="s">
        <v>89</v>
      </c>
      <c r="AW511" s="12" t="s">
        <v>32</v>
      </c>
      <c r="AX511" s="12" t="s">
        <v>76</v>
      </c>
      <c r="AY511" s="157" t="s">
        <v>264</v>
      </c>
    </row>
    <row r="512" spans="2:65" s="12" customFormat="1" ht="11.25">
      <c r="B512" s="156"/>
      <c r="D512" s="154" t="s">
        <v>277</v>
      </c>
      <c r="E512" s="157" t="s">
        <v>1</v>
      </c>
      <c r="F512" s="158" t="s">
        <v>752</v>
      </c>
      <c r="H512" s="159">
        <v>6.79</v>
      </c>
      <c r="I512" s="160"/>
      <c r="L512" s="156"/>
      <c r="M512" s="161"/>
      <c r="T512" s="162"/>
      <c r="AT512" s="157" t="s">
        <v>277</v>
      </c>
      <c r="AU512" s="157" t="s">
        <v>89</v>
      </c>
      <c r="AV512" s="12" t="s">
        <v>89</v>
      </c>
      <c r="AW512" s="12" t="s">
        <v>32</v>
      </c>
      <c r="AX512" s="12" t="s">
        <v>76</v>
      </c>
      <c r="AY512" s="157" t="s">
        <v>264</v>
      </c>
    </row>
    <row r="513" spans="2:65" s="13" customFormat="1" ht="11.25">
      <c r="B513" s="163"/>
      <c r="D513" s="154" t="s">
        <v>277</v>
      </c>
      <c r="E513" s="164" t="s">
        <v>1</v>
      </c>
      <c r="F513" s="165" t="s">
        <v>279</v>
      </c>
      <c r="H513" s="166">
        <v>154.691</v>
      </c>
      <c r="I513" s="167"/>
      <c r="L513" s="163"/>
      <c r="M513" s="168"/>
      <c r="T513" s="169"/>
      <c r="AT513" s="164" t="s">
        <v>277</v>
      </c>
      <c r="AU513" s="164" t="s">
        <v>89</v>
      </c>
      <c r="AV513" s="13" t="s">
        <v>271</v>
      </c>
      <c r="AW513" s="13" t="s">
        <v>32</v>
      </c>
      <c r="AX513" s="13" t="s">
        <v>83</v>
      </c>
      <c r="AY513" s="164" t="s">
        <v>264</v>
      </c>
    </row>
    <row r="514" spans="2:65" s="1" customFormat="1" ht="16.5" customHeight="1">
      <c r="B514" s="136"/>
      <c r="C514" s="137" t="s">
        <v>822</v>
      </c>
      <c r="D514" s="137" t="s">
        <v>266</v>
      </c>
      <c r="E514" s="138" t="s">
        <v>823</v>
      </c>
      <c r="F514" s="139" t="s">
        <v>824</v>
      </c>
      <c r="G514" s="140" t="s">
        <v>341</v>
      </c>
      <c r="H514" s="141">
        <v>357.755</v>
      </c>
      <c r="I514" s="142"/>
      <c r="J514" s="143">
        <f>ROUND(I514*H514,2)</f>
        <v>0</v>
      </c>
      <c r="K514" s="139" t="s">
        <v>270</v>
      </c>
      <c r="L514" s="32"/>
      <c r="M514" s="144" t="s">
        <v>1</v>
      </c>
      <c r="N514" s="145" t="s">
        <v>42</v>
      </c>
      <c r="P514" s="146">
        <f>O514*H514</f>
        <v>0</v>
      </c>
      <c r="Q514" s="146">
        <v>1.8100000000000002E-2</v>
      </c>
      <c r="R514" s="146">
        <f>Q514*H514</f>
        <v>6.4753655000000006</v>
      </c>
      <c r="S514" s="146">
        <v>0</v>
      </c>
      <c r="T514" s="147">
        <f>S514*H514</f>
        <v>0</v>
      </c>
      <c r="AR514" s="148" t="s">
        <v>271</v>
      </c>
      <c r="AT514" s="148" t="s">
        <v>266</v>
      </c>
      <c r="AU514" s="148" t="s">
        <v>89</v>
      </c>
      <c r="AY514" s="17" t="s">
        <v>264</v>
      </c>
      <c r="BE514" s="149">
        <f>IF(N514="základní",J514,0)</f>
        <v>0</v>
      </c>
      <c r="BF514" s="149">
        <f>IF(N514="snížená",J514,0)</f>
        <v>0</v>
      </c>
      <c r="BG514" s="149">
        <f>IF(N514="zákl. přenesená",J514,0)</f>
        <v>0</v>
      </c>
      <c r="BH514" s="149">
        <f>IF(N514="sníž. přenesená",J514,0)</f>
        <v>0</v>
      </c>
      <c r="BI514" s="149">
        <f>IF(N514="nulová",J514,0)</f>
        <v>0</v>
      </c>
      <c r="BJ514" s="17" t="s">
        <v>89</v>
      </c>
      <c r="BK514" s="149">
        <f>ROUND(I514*H514,2)</f>
        <v>0</v>
      </c>
      <c r="BL514" s="17" t="s">
        <v>271</v>
      </c>
      <c r="BM514" s="148" t="s">
        <v>825</v>
      </c>
    </row>
    <row r="515" spans="2:65" s="1" customFormat="1" ht="11.25">
      <c r="B515" s="32"/>
      <c r="D515" s="150" t="s">
        <v>273</v>
      </c>
      <c r="F515" s="151" t="s">
        <v>826</v>
      </c>
      <c r="I515" s="152"/>
      <c r="L515" s="32"/>
      <c r="M515" s="153"/>
      <c r="T515" s="56"/>
      <c r="AT515" s="17" t="s">
        <v>273</v>
      </c>
      <c r="AU515" s="17" t="s">
        <v>89</v>
      </c>
    </row>
    <row r="516" spans="2:65" s="1" customFormat="1" ht="16.5" customHeight="1">
      <c r="B516" s="136"/>
      <c r="C516" s="137" t="s">
        <v>827</v>
      </c>
      <c r="D516" s="137" t="s">
        <v>266</v>
      </c>
      <c r="E516" s="138" t="s">
        <v>828</v>
      </c>
      <c r="F516" s="139" t="s">
        <v>829</v>
      </c>
      <c r="G516" s="140" t="s">
        <v>341</v>
      </c>
      <c r="H516" s="141">
        <v>166.941</v>
      </c>
      <c r="I516" s="142"/>
      <c r="J516" s="143">
        <f>ROUND(I516*H516,2)</f>
        <v>0</v>
      </c>
      <c r="K516" s="139" t="s">
        <v>313</v>
      </c>
      <c r="L516" s="32"/>
      <c r="M516" s="144" t="s">
        <v>1</v>
      </c>
      <c r="N516" s="145" t="s">
        <v>42</v>
      </c>
      <c r="P516" s="146">
        <f>O516*H516</f>
        <v>0</v>
      </c>
      <c r="Q516" s="146">
        <v>0</v>
      </c>
      <c r="R516" s="146">
        <f>Q516*H516</f>
        <v>0</v>
      </c>
      <c r="S516" s="146">
        <v>0</v>
      </c>
      <c r="T516" s="147">
        <f>S516*H516</f>
        <v>0</v>
      </c>
      <c r="AR516" s="148" t="s">
        <v>271</v>
      </c>
      <c r="AT516" s="148" t="s">
        <v>266</v>
      </c>
      <c r="AU516" s="148" t="s">
        <v>89</v>
      </c>
      <c r="AY516" s="17" t="s">
        <v>264</v>
      </c>
      <c r="BE516" s="149">
        <f>IF(N516="základní",J516,0)</f>
        <v>0</v>
      </c>
      <c r="BF516" s="149">
        <f>IF(N516="snížená",J516,0)</f>
        <v>0</v>
      </c>
      <c r="BG516" s="149">
        <f>IF(N516="zákl. přenesená",J516,0)</f>
        <v>0</v>
      </c>
      <c r="BH516" s="149">
        <f>IF(N516="sníž. přenesená",J516,0)</f>
        <v>0</v>
      </c>
      <c r="BI516" s="149">
        <f>IF(N516="nulová",J516,0)</f>
        <v>0</v>
      </c>
      <c r="BJ516" s="17" t="s">
        <v>89</v>
      </c>
      <c r="BK516" s="149">
        <f>ROUND(I516*H516,2)</f>
        <v>0</v>
      </c>
      <c r="BL516" s="17" t="s">
        <v>271</v>
      </c>
      <c r="BM516" s="148" t="s">
        <v>830</v>
      </c>
    </row>
    <row r="517" spans="2:65" s="1" customFormat="1" ht="58.5">
      <c r="B517" s="32"/>
      <c r="D517" s="154" t="s">
        <v>275</v>
      </c>
      <c r="F517" s="155" t="s">
        <v>831</v>
      </c>
      <c r="I517" s="152"/>
      <c r="L517" s="32"/>
      <c r="M517" s="153"/>
      <c r="T517" s="56"/>
      <c r="AT517" s="17" t="s">
        <v>275</v>
      </c>
      <c r="AU517" s="17" t="s">
        <v>89</v>
      </c>
    </row>
    <row r="518" spans="2:65" s="1" customFormat="1" ht="24.2" customHeight="1">
      <c r="B518" s="136"/>
      <c r="C518" s="137" t="s">
        <v>832</v>
      </c>
      <c r="D518" s="137" t="s">
        <v>266</v>
      </c>
      <c r="E518" s="138" t="s">
        <v>833</v>
      </c>
      <c r="F518" s="139" t="s">
        <v>834</v>
      </c>
      <c r="G518" s="140" t="s">
        <v>341</v>
      </c>
      <c r="H518" s="141">
        <v>12.25</v>
      </c>
      <c r="I518" s="142"/>
      <c r="J518" s="143">
        <f>ROUND(I518*H518,2)</f>
        <v>0</v>
      </c>
      <c r="K518" s="139" t="s">
        <v>313</v>
      </c>
      <c r="L518" s="32"/>
      <c r="M518" s="144" t="s">
        <v>1</v>
      </c>
      <c r="N518" s="145" t="s">
        <v>42</v>
      </c>
      <c r="P518" s="146">
        <f>O518*H518</f>
        <v>0</v>
      </c>
      <c r="Q518" s="146">
        <v>1.8E-3</v>
      </c>
      <c r="R518" s="146">
        <f>Q518*H518</f>
        <v>2.205E-2</v>
      </c>
      <c r="S518" s="146">
        <v>0</v>
      </c>
      <c r="T518" s="147">
        <f>S518*H518</f>
        <v>0</v>
      </c>
      <c r="AR518" s="148" t="s">
        <v>271</v>
      </c>
      <c r="AT518" s="148" t="s">
        <v>266</v>
      </c>
      <c r="AU518" s="148" t="s">
        <v>89</v>
      </c>
      <c r="AY518" s="17" t="s">
        <v>264</v>
      </c>
      <c r="BE518" s="149">
        <f>IF(N518="základní",J518,0)</f>
        <v>0</v>
      </c>
      <c r="BF518" s="149">
        <f>IF(N518="snížená",J518,0)</f>
        <v>0</v>
      </c>
      <c r="BG518" s="149">
        <f>IF(N518="zákl. přenesená",J518,0)</f>
        <v>0</v>
      </c>
      <c r="BH518" s="149">
        <f>IF(N518="sníž. přenesená",J518,0)</f>
        <v>0</v>
      </c>
      <c r="BI518" s="149">
        <f>IF(N518="nulová",J518,0)</f>
        <v>0</v>
      </c>
      <c r="BJ518" s="17" t="s">
        <v>89</v>
      </c>
      <c r="BK518" s="149">
        <f>ROUND(I518*H518,2)</f>
        <v>0</v>
      </c>
      <c r="BL518" s="17" t="s">
        <v>271</v>
      </c>
      <c r="BM518" s="148" t="s">
        <v>835</v>
      </c>
    </row>
    <row r="519" spans="2:65" s="1" customFormat="1" ht="29.25">
      <c r="B519" s="32"/>
      <c r="D519" s="154" t="s">
        <v>275</v>
      </c>
      <c r="F519" s="155" t="s">
        <v>836</v>
      </c>
      <c r="I519" s="152"/>
      <c r="L519" s="32"/>
      <c r="M519" s="153"/>
      <c r="T519" s="56"/>
      <c r="AT519" s="17" t="s">
        <v>275</v>
      </c>
      <c r="AU519" s="17" t="s">
        <v>89</v>
      </c>
    </row>
    <row r="520" spans="2:65" s="12" customFormat="1" ht="11.25">
      <c r="B520" s="156"/>
      <c r="D520" s="154" t="s">
        <v>277</v>
      </c>
      <c r="E520" s="157" t="s">
        <v>1</v>
      </c>
      <c r="F520" s="158" t="s">
        <v>770</v>
      </c>
      <c r="H520" s="159">
        <v>12.25</v>
      </c>
      <c r="I520" s="160"/>
      <c r="L520" s="156"/>
      <c r="M520" s="161"/>
      <c r="T520" s="162"/>
      <c r="AT520" s="157" t="s">
        <v>277</v>
      </c>
      <c r="AU520" s="157" t="s">
        <v>89</v>
      </c>
      <c r="AV520" s="12" t="s">
        <v>89</v>
      </c>
      <c r="AW520" s="12" t="s">
        <v>32</v>
      </c>
      <c r="AX520" s="12" t="s">
        <v>76</v>
      </c>
      <c r="AY520" s="157" t="s">
        <v>264</v>
      </c>
    </row>
    <row r="521" spans="2:65" s="13" customFormat="1" ht="11.25">
      <c r="B521" s="163"/>
      <c r="D521" s="154" t="s">
        <v>277</v>
      </c>
      <c r="E521" s="164" t="s">
        <v>1</v>
      </c>
      <c r="F521" s="165" t="s">
        <v>279</v>
      </c>
      <c r="H521" s="166">
        <v>12.25</v>
      </c>
      <c r="I521" s="167"/>
      <c r="L521" s="163"/>
      <c r="M521" s="168"/>
      <c r="T521" s="169"/>
      <c r="AT521" s="164" t="s">
        <v>277</v>
      </c>
      <c r="AU521" s="164" t="s">
        <v>89</v>
      </c>
      <c r="AV521" s="13" t="s">
        <v>271</v>
      </c>
      <c r="AW521" s="13" t="s">
        <v>32</v>
      </c>
      <c r="AX521" s="13" t="s">
        <v>83</v>
      </c>
      <c r="AY521" s="164" t="s">
        <v>264</v>
      </c>
    </row>
    <row r="522" spans="2:65" s="1" customFormat="1" ht="16.5" customHeight="1">
      <c r="B522" s="136"/>
      <c r="C522" s="137" t="s">
        <v>837</v>
      </c>
      <c r="D522" s="137" t="s">
        <v>266</v>
      </c>
      <c r="E522" s="138" t="s">
        <v>838</v>
      </c>
      <c r="F522" s="139" t="s">
        <v>839</v>
      </c>
      <c r="G522" s="140" t="s">
        <v>341</v>
      </c>
      <c r="H522" s="141">
        <v>12.25</v>
      </c>
      <c r="I522" s="142"/>
      <c r="J522" s="143">
        <f>ROUND(I522*H522,2)</f>
        <v>0</v>
      </c>
      <c r="K522" s="139" t="s">
        <v>270</v>
      </c>
      <c r="L522" s="32"/>
      <c r="M522" s="144" t="s">
        <v>1</v>
      </c>
      <c r="N522" s="145" t="s">
        <v>42</v>
      </c>
      <c r="P522" s="146">
        <f>O522*H522</f>
        <v>0</v>
      </c>
      <c r="Q522" s="146">
        <v>2.8500000000000001E-3</v>
      </c>
      <c r="R522" s="146">
        <f>Q522*H522</f>
        <v>3.4912499999999999E-2</v>
      </c>
      <c r="S522" s="146">
        <v>0</v>
      </c>
      <c r="T522" s="147">
        <f>S522*H522</f>
        <v>0</v>
      </c>
      <c r="AR522" s="148" t="s">
        <v>271</v>
      </c>
      <c r="AT522" s="148" t="s">
        <v>266</v>
      </c>
      <c r="AU522" s="148" t="s">
        <v>89</v>
      </c>
      <c r="AY522" s="17" t="s">
        <v>264</v>
      </c>
      <c r="BE522" s="149">
        <f>IF(N522="základní",J522,0)</f>
        <v>0</v>
      </c>
      <c r="BF522" s="149">
        <f>IF(N522="snížená",J522,0)</f>
        <v>0</v>
      </c>
      <c r="BG522" s="149">
        <f>IF(N522="zákl. přenesená",J522,0)</f>
        <v>0</v>
      </c>
      <c r="BH522" s="149">
        <f>IF(N522="sníž. přenesená",J522,0)</f>
        <v>0</v>
      </c>
      <c r="BI522" s="149">
        <f>IF(N522="nulová",J522,0)</f>
        <v>0</v>
      </c>
      <c r="BJ522" s="17" t="s">
        <v>89</v>
      </c>
      <c r="BK522" s="149">
        <f>ROUND(I522*H522,2)</f>
        <v>0</v>
      </c>
      <c r="BL522" s="17" t="s">
        <v>271</v>
      </c>
      <c r="BM522" s="148" t="s">
        <v>840</v>
      </c>
    </row>
    <row r="523" spans="2:65" s="1" customFormat="1" ht="11.25">
      <c r="B523" s="32"/>
      <c r="D523" s="150" t="s">
        <v>273</v>
      </c>
      <c r="F523" s="151" t="s">
        <v>841</v>
      </c>
      <c r="I523" s="152"/>
      <c r="L523" s="32"/>
      <c r="M523" s="153"/>
      <c r="T523" s="56"/>
      <c r="AT523" s="17" t="s">
        <v>273</v>
      </c>
      <c r="AU523" s="17" t="s">
        <v>89</v>
      </c>
    </row>
    <row r="524" spans="2:65" s="12" customFormat="1" ht="11.25">
      <c r="B524" s="156"/>
      <c r="D524" s="154" t="s">
        <v>277</v>
      </c>
      <c r="E524" s="157" t="s">
        <v>1</v>
      </c>
      <c r="F524" s="158" t="s">
        <v>770</v>
      </c>
      <c r="H524" s="159">
        <v>12.25</v>
      </c>
      <c r="I524" s="160"/>
      <c r="L524" s="156"/>
      <c r="M524" s="161"/>
      <c r="T524" s="162"/>
      <c r="AT524" s="157" t="s">
        <v>277</v>
      </c>
      <c r="AU524" s="157" t="s">
        <v>89</v>
      </c>
      <c r="AV524" s="12" t="s">
        <v>89</v>
      </c>
      <c r="AW524" s="12" t="s">
        <v>32</v>
      </c>
      <c r="AX524" s="12" t="s">
        <v>76</v>
      </c>
      <c r="AY524" s="157" t="s">
        <v>264</v>
      </c>
    </row>
    <row r="525" spans="2:65" s="13" customFormat="1" ht="11.25">
      <c r="B525" s="163"/>
      <c r="D525" s="154" t="s">
        <v>277</v>
      </c>
      <c r="E525" s="164" t="s">
        <v>1</v>
      </c>
      <c r="F525" s="165" t="s">
        <v>279</v>
      </c>
      <c r="H525" s="166">
        <v>12.25</v>
      </c>
      <c r="I525" s="167"/>
      <c r="L525" s="163"/>
      <c r="M525" s="168"/>
      <c r="T525" s="169"/>
      <c r="AT525" s="164" t="s">
        <v>277</v>
      </c>
      <c r="AU525" s="164" t="s">
        <v>89</v>
      </c>
      <c r="AV525" s="13" t="s">
        <v>271</v>
      </c>
      <c r="AW525" s="13" t="s">
        <v>32</v>
      </c>
      <c r="AX525" s="13" t="s">
        <v>83</v>
      </c>
      <c r="AY525" s="164" t="s">
        <v>264</v>
      </c>
    </row>
    <row r="526" spans="2:65" s="1" customFormat="1" ht="24.2" customHeight="1">
      <c r="B526" s="136"/>
      <c r="C526" s="137" t="s">
        <v>842</v>
      </c>
      <c r="D526" s="137" t="s">
        <v>266</v>
      </c>
      <c r="E526" s="138" t="s">
        <v>843</v>
      </c>
      <c r="F526" s="139" t="s">
        <v>844</v>
      </c>
      <c r="G526" s="140" t="s">
        <v>341</v>
      </c>
      <c r="H526" s="141">
        <v>154.691</v>
      </c>
      <c r="I526" s="142"/>
      <c r="J526" s="143">
        <f>ROUND(I526*H526,2)</f>
        <v>0</v>
      </c>
      <c r="K526" s="139" t="s">
        <v>313</v>
      </c>
      <c r="L526" s="32"/>
      <c r="M526" s="144" t="s">
        <v>1</v>
      </c>
      <c r="N526" s="145" t="s">
        <v>42</v>
      </c>
      <c r="P526" s="146">
        <f>O526*H526</f>
        <v>0</v>
      </c>
      <c r="Q526" s="146">
        <v>2.8500000000000001E-3</v>
      </c>
      <c r="R526" s="146">
        <f>Q526*H526</f>
        <v>0.44086935000000005</v>
      </c>
      <c r="S526" s="146">
        <v>0</v>
      </c>
      <c r="T526" s="147">
        <f>S526*H526</f>
        <v>0</v>
      </c>
      <c r="AR526" s="148" t="s">
        <v>271</v>
      </c>
      <c r="AT526" s="148" t="s">
        <v>266</v>
      </c>
      <c r="AU526" s="148" t="s">
        <v>89</v>
      </c>
      <c r="AY526" s="17" t="s">
        <v>264</v>
      </c>
      <c r="BE526" s="149">
        <f>IF(N526="základní",J526,0)</f>
        <v>0</v>
      </c>
      <c r="BF526" s="149">
        <f>IF(N526="snížená",J526,0)</f>
        <v>0</v>
      </c>
      <c r="BG526" s="149">
        <f>IF(N526="zákl. přenesená",J526,0)</f>
        <v>0</v>
      </c>
      <c r="BH526" s="149">
        <f>IF(N526="sníž. přenesená",J526,0)</f>
        <v>0</v>
      </c>
      <c r="BI526" s="149">
        <f>IF(N526="nulová",J526,0)</f>
        <v>0</v>
      </c>
      <c r="BJ526" s="17" t="s">
        <v>89</v>
      </c>
      <c r="BK526" s="149">
        <f>ROUND(I526*H526,2)</f>
        <v>0</v>
      </c>
      <c r="BL526" s="17" t="s">
        <v>271</v>
      </c>
      <c r="BM526" s="148" t="s">
        <v>845</v>
      </c>
    </row>
    <row r="527" spans="2:65" s="1" customFormat="1" ht="29.25">
      <c r="B527" s="32"/>
      <c r="D527" s="154" t="s">
        <v>275</v>
      </c>
      <c r="F527" s="155" t="s">
        <v>836</v>
      </c>
      <c r="I527" s="152"/>
      <c r="L527" s="32"/>
      <c r="M527" s="153"/>
      <c r="T527" s="56"/>
      <c r="AT527" s="17" t="s">
        <v>275</v>
      </c>
      <c r="AU527" s="17" t="s">
        <v>89</v>
      </c>
    </row>
    <row r="528" spans="2:65" s="12" customFormat="1" ht="11.25">
      <c r="B528" s="156"/>
      <c r="D528" s="154" t="s">
        <v>277</v>
      </c>
      <c r="E528" s="157" t="s">
        <v>1</v>
      </c>
      <c r="F528" s="158" t="s">
        <v>751</v>
      </c>
      <c r="H528" s="159">
        <v>147.90100000000001</v>
      </c>
      <c r="I528" s="160"/>
      <c r="L528" s="156"/>
      <c r="M528" s="161"/>
      <c r="T528" s="162"/>
      <c r="AT528" s="157" t="s">
        <v>277</v>
      </c>
      <c r="AU528" s="157" t="s">
        <v>89</v>
      </c>
      <c r="AV528" s="12" t="s">
        <v>89</v>
      </c>
      <c r="AW528" s="12" t="s">
        <v>32</v>
      </c>
      <c r="AX528" s="12" t="s">
        <v>76</v>
      </c>
      <c r="AY528" s="157" t="s">
        <v>264</v>
      </c>
    </row>
    <row r="529" spans="2:65" s="12" customFormat="1" ht="11.25">
      <c r="B529" s="156"/>
      <c r="D529" s="154" t="s">
        <v>277</v>
      </c>
      <c r="E529" s="157" t="s">
        <v>1</v>
      </c>
      <c r="F529" s="158" t="s">
        <v>752</v>
      </c>
      <c r="H529" s="159">
        <v>6.79</v>
      </c>
      <c r="I529" s="160"/>
      <c r="L529" s="156"/>
      <c r="M529" s="161"/>
      <c r="T529" s="162"/>
      <c r="AT529" s="157" t="s">
        <v>277</v>
      </c>
      <c r="AU529" s="157" t="s">
        <v>89</v>
      </c>
      <c r="AV529" s="12" t="s">
        <v>89</v>
      </c>
      <c r="AW529" s="12" t="s">
        <v>32</v>
      </c>
      <c r="AX529" s="12" t="s">
        <v>76</v>
      </c>
      <c r="AY529" s="157" t="s">
        <v>264</v>
      </c>
    </row>
    <row r="530" spans="2:65" s="13" customFormat="1" ht="11.25">
      <c r="B530" s="163"/>
      <c r="D530" s="154" t="s">
        <v>277</v>
      </c>
      <c r="E530" s="164" t="s">
        <v>1</v>
      </c>
      <c r="F530" s="165" t="s">
        <v>279</v>
      </c>
      <c r="H530" s="166">
        <v>154.691</v>
      </c>
      <c r="I530" s="167"/>
      <c r="L530" s="163"/>
      <c r="M530" s="168"/>
      <c r="T530" s="169"/>
      <c r="AT530" s="164" t="s">
        <v>277</v>
      </c>
      <c r="AU530" s="164" t="s">
        <v>89</v>
      </c>
      <c r="AV530" s="13" t="s">
        <v>271</v>
      </c>
      <c r="AW530" s="13" t="s">
        <v>32</v>
      </c>
      <c r="AX530" s="13" t="s">
        <v>83</v>
      </c>
      <c r="AY530" s="164" t="s">
        <v>264</v>
      </c>
    </row>
    <row r="531" spans="2:65" s="1" customFormat="1" ht="16.5" customHeight="1">
      <c r="B531" s="136"/>
      <c r="C531" s="137" t="s">
        <v>846</v>
      </c>
      <c r="D531" s="137" t="s">
        <v>266</v>
      </c>
      <c r="E531" s="138" t="s">
        <v>847</v>
      </c>
      <c r="F531" s="139" t="s">
        <v>848</v>
      </c>
      <c r="G531" s="140" t="s">
        <v>341</v>
      </c>
      <c r="H531" s="141">
        <v>49.01</v>
      </c>
      <c r="I531" s="142"/>
      <c r="J531" s="143">
        <f>ROUND(I531*H531,2)</f>
        <v>0</v>
      </c>
      <c r="K531" s="139" t="s">
        <v>270</v>
      </c>
      <c r="L531" s="32"/>
      <c r="M531" s="144" t="s">
        <v>1</v>
      </c>
      <c r="N531" s="145" t="s">
        <v>42</v>
      </c>
      <c r="P531" s="146">
        <f>O531*H531</f>
        <v>0</v>
      </c>
      <c r="Q531" s="146">
        <v>2.0000000000000002E-5</v>
      </c>
      <c r="R531" s="146">
        <f>Q531*H531</f>
        <v>9.8020000000000008E-4</v>
      </c>
      <c r="S531" s="146">
        <v>1.0000000000000001E-5</v>
      </c>
      <c r="T531" s="147">
        <f>S531*H531</f>
        <v>4.9010000000000004E-4</v>
      </c>
      <c r="AR531" s="148" t="s">
        <v>271</v>
      </c>
      <c r="AT531" s="148" t="s">
        <v>266</v>
      </c>
      <c r="AU531" s="148" t="s">
        <v>89</v>
      </c>
      <c r="AY531" s="17" t="s">
        <v>264</v>
      </c>
      <c r="BE531" s="149">
        <f>IF(N531="základní",J531,0)</f>
        <v>0</v>
      </c>
      <c r="BF531" s="149">
        <f>IF(N531="snížená",J531,0)</f>
        <v>0</v>
      </c>
      <c r="BG531" s="149">
        <f>IF(N531="zákl. přenesená",J531,0)</f>
        <v>0</v>
      </c>
      <c r="BH531" s="149">
        <f>IF(N531="sníž. přenesená",J531,0)</f>
        <v>0</v>
      </c>
      <c r="BI531" s="149">
        <f>IF(N531="nulová",J531,0)</f>
        <v>0</v>
      </c>
      <c r="BJ531" s="17" t="s">
        <v>89</v>
      </c>
      <c r="BK531" s="149">
        <f>ROUND(I531*H531,2)</f>
        <v>0</v>
      </c>
      <c r="BL531" s="17" t="s">
        <v>271</v>
      </c>
      <c r="BM531" s="148" t="s">
        <v>849</v>
      </c>
    </row>
    <row r="532" spans="2:65" s="1" customFormat="1" ht="11.25">
      <c r="B532" s="32"/>
      <c r="D532" s="150" t="s">
        <v>273</v>
      </c>
      <c r="F532" s="151" t="s">
        <v>850</v>
      </c>
      <c r="I532" s="152"/>
      <c r="L532" s="32"/>
      <c r="M532" s="153"/>
      <c r="T532" s="56"/>
      <c r="AT532" s="17" t="s">
        <v>273</v>
      </c>
      <c r="AU532" s="17" t="s">
        <v>89</v>
      </c>
    </row>
    <row r="533" spans="2:65" s="1" customFormat="1" ht="21.75" customHeight="1">
      <c r="B533" s="136"/>
      <c r="C533" s="137" t="s">
        <v>851</v>
      </c>
      <c r="D533" s="137" t="s">
        <v>266</v>
      </c>
      <c r="E533" s="138" t="s">
        <v>852</v>
      </c>
      <c r="F533" s="139" t="s">
        <v>853</v>
      </c>
      <c r="G533" s="140" t="s">
        <v>282</v>
      </c>
      <c r="H533" s="141">
        <v>1.7709999999999999</v>
      </c>
      <c r="I533" s="142"/>
      <c r="J533" s="143">
        <f>ROUND(I533*H533,2)</f>
        <v>0</v>
      </c>
      <c r="K533" s="139" t="s">
        <v>270</v>
      </c>
      <c r="L533" s="32"/>
      <c r="M533" s="144" t="s">
        <v>1</v>
      </c>
      <c r="N533" s="145" t="s">
        <v>42</v>
      </c>
      <c r="P533" s="146">
        <f>O533*H533</f>
        <v>0</v>
      </c>
      <c r="Q533" s="146">
        <v>2.5018699999999998</v>
      </c>
      <c r="R533" s="146">
        <f>Q533*H533</f>
        <v>4.4308117699999992</v>
      </c>
      <c r="S533" s="146">
        <v>0</v>
      </c>
      <c r="T533" s="147">
        <f>S533*H533</f>
        <v>0</v>
      </c>
      <c r="AR533" s="148" t="s">
        <v>271</v>
      </c>
      <c r="AT533" s="148" t="s">
        <v>266</v>
      </c>
      <c r="AU533" s="148" t="s">
        <v>89</v>
      </c>
      <c r="AY533" s="17" t="s">
        <v>264</v>
      </c>
      <c r="BE533" s="149">
        <f>IF(N533="základní",J533,0)</f>
        <v>0</v>
      </c>
      <c r="BF533" s="149">
        <f>IF(N533="snížená",J533,0)</f>
        <v>0</v>
      </c>
      <c r="BG533" s="149">
        <f>IF(N533="zákl. přenesená",J533,0)</f>
        <v>0</v>
      </c>
      <c r="BH533" s="149">
        <f>IF(N533="sníž. přenesená",J533,0)</f>
        <v>0</v>
      </c>
      <c r="BI533" s="149">
        <f>IF(N533="nulová",J533,0)</f>
        <v>0</v>
      </c>
      <c r="BJ533" s="17" t="s">
        <v>89</v>
      </c>
      <c r="BK533" s="149">
        <f>ROUND(I533*H533,2)</f>
        <v>0</v>
      </c>
      <c r="BL533" s="17" t="s">
        <v>271</v>
      </c>
      <c r="BM533" s="148" t="s">
        <v>854</v>
      </c>
    </row>
    <row r="534" spans="2:65" s="1" customFormat="1" ht="11.25">
      <c r="B534" s="32"/>
      <c r="D534" s="150" t="s">
        <v>273</v>
      </c>
      <c r="F534" s="151" t="s">
        <v>855</v>
      </c>
      <c r="I534" s="152"/>
      <c r="L534" s="32"/>
      <c r="M534" s="153"/>
      <c r="T534" s="56"/>
      <c r="AT534" s="17" t="s">
        <v>273</v>
      </c>
      <c r="AU534" s="17" t="s">
        <v>89</v>
      </c>
    </row>
    <row r="535" spans="2:65" s="12" customFormat="1" ht="11.25">
      <c r="B535" s="156"/>
      <c r="D535" s="154" t="s">
        <v>277</v>
      </c>
      <c r="E535" s="157" t="s">
        <v>1</v>
      </c>
      <c r="F535" s="158" t="s">
        <v>856</v>
      </c>
      <c r="H535" s="159">
        <v>1.7709999999999999</v>
      </c>
      <c r="I535" s="160"/>
      <c r="L535" s="156"/>
      <c r="M535" s="161"/>
      <c r="T535" s="162"/>
      <c r="AT535" s="157" t="s">
        <v>277</v>
      </c>
      <c r="AU535" s="157" t="s">
        <v>89</v>
      </c>
      <c r="AV535" s="12" t="s">
        <v>89</v>
      </c>
      <c r="AW535" s="12" t="s">
        <v>32</v>
      </c>
      <c r="AX535" s="12" t="s">
        <v>76</v>
      </c>
      <c r="AY535" s="157" t="s">
        <v>264</v>
      </c>
    </row>
    <row r="536" spans="2:65" s="13" customFormat="1" ht="11.25">
      <c r="B536" s="163"/>
      <c r="D536" s="154" t="s">
        <v>277</v>
      </c>
      <c r="E536" s="164" t="s">
        <v>1</v>
      </c>
      <c r="F536" s="165" t="s">
        <v>279</v>
      </c>
      <c r="H536" s="166">
        <v>1.7709999999999999</v>
      </c>
      <c r="I536" s="167"/>
      <c r="L536" s="163"/>
      <c r="M536" s="168"/>
      <c r="T536" s="169"/>
      <c r="AT536" s="164" t="s">
        <v>277</v>
      </c>
      <c r="AU536" s="164" t="s">
        <v>89</v>
      </c>
      <c r="AV536" s="13" t="s">
        <v>271</v>
      </c>
      <c r="AW536" s="13" t="s">
        <v>32</v>
      </c>
      <c r="AX536" s="13" t="s">
        <v>83</v>
      </c>
      <c r="AY536" s="164" t="s">
        <v>264</v>
      </c>
    </row>
    <row r="537" spans="2:65" s="1" customFormat="1" ht="16.5" customHeight="1">
      <c r="B537" s="136"/>
      <c r="C537" s="137" t="s">
        <v>857</v>
      </c>
      <c r="D537" s="137" t="s">
        <v>266</v>
      </c>
      <c r="E537" s="138" t="s">
        <v>858</v>
      </c>
      <c r="F537" s="139" t="s">
        <v>859</v>
      </c>
      <c r="G537" s="140" t="s">
        <v>282</v>
      </c>
      <c r="H537" s="141">
        <v>1.7709999999999999</v>
      </c>
      <c r="I537" s="142"/>
      <c r="J537" s="143">
        <f>ROUND(I537*H537,2)</f>
        <v>0</v>
      </c>
      <c r="K537" s="139" t="s">
        <v>270</v>
      </c>
      <c r="L537" s="32"/>
      <c r="M537" s="144" t="s">
        <v>1</v>
      </c>
      <c r="N537" s="145" t="s">
        <v>42</v>
      </c>
      <c r="P537" s="146">
        <f>O537*H537</f>
        <v>0</v>
      </c>
      <c r="Q537" s="146">
        <v>0</v>
      </c>
      <c r="R537" s="146">
        <f>Q537*H537</f>
        <v>0</v>
      </c>
      <c r="S537" s="146">
        <v>0</v>
      </c>
      <c r="T537" s="147">
        <f>S537*H537</f>
        <v>0</v>
      </c>
      <c r="AR537" s="148" t="s">
        <v>271</v>
      </c>
      <c r="AT537" s="148" t="s">
        <v>266</v>
      </c>
      <c r="AU537" s="148" t="s">
        <v>89</v>
      </c>
      <c r="AY537" s="17" t="s">
        <v>264</v>
      </c>
      <c r="BE537" s="149">
        <f>IF(N537="základní",J537,0)</f>
        <v>0</v>
      </c>
      <c r="BF537" s="149">
        <f>IF(N537="snížená",J537,0)</f>
        <v>0</v>
      </c>
      <c r="BG537" s="149">
        <f>IF(N537="zákl. přenesená",J537,0)</f>
        <v>0</v>
      </c>
      <c r="BH537" s="149">
        <f>IF(N537="sníž. přenesená",J537,0)</f>
        <v>0</v>
      </c>
      <c r="BI537" s="149">
        <f>IF(N537="nulová",J537,0)</f>
        <v>0</v>
      </c>
      <c r="BJ537" s="17" t="s">
        <v>89</v>
      </c>
      <c r="BK537" s="149">
        <f>ROUND(I537*H537,2)</f>
        <v>0</v>
      </c>
      <c r="BL537" s="17" t="s">
        <v>271</v>
      </c>
      <c r="BM537" s="148" t="s">
        <v>860</v>
      </c>
    </row>
    <row r="538" spans="2:65" s="1" customFormat="1" ht="11.25">
      <c r="B538" s="32"/>
      <c r="D538" s="150" t="s">
        <v>273</v>
      </c>
      <c r="F538" s="151" t="s">
        <v>861</v>
      </c>
      <c r="I538" s="152"/>
      <c r="L538" s="32"/>
      <c r="M538" s="153"/>
      <c r="T538" s="56"/>
      <c r="AT538" s="17" t="s">
        <v>273</v>
      </c>
      <c r="AU538" s="17" t="s">
        <v>89</v>
      </c>
    </row>
    <row r="539" spans="2:65" s="1" customFormat="1" ht="21.75" customHeight="1">
      <c r="B539" s="136"/>
      <c r="C539" s="137" t="s">
        <v>862</v>
      </c>
      <c r="D539" s="137" t="s">
        <v>266</v>
      </c>
      <c r="E539" s="138" t="s">
        <v>863</v>
      </c>
      <c r="F539" s="139" t="s">
        <v>864</v>
      </c>
      <c r="G539" s="140" t="s">
        <v>282</v>
      </c>
      <c r="H539" s="141">
        <v>1.7709999999999999</v>
      </c>
      <c r="I539" s="142"/>
      <c r="J539" s="143">
        <f>ROUND(I539*H539,2)</f>
        <v>0</v>
      </c>
      <c r="K539" s="139" t="s">
        <v>270</v>
      </c>
      <c r="L539" s="32"/>
      <c r="M539" s="144" t="s">
        <v>1</v>
      </c>
      <c r="N539" s="145" t="s">
        <v>42</v>
      </c>
      <c r="P539" s="146">
        <f>O539*H539</f>
        <v>0</v>
      </c>
      <c r="Q539" s="146">
        <v>0</v>
      </c>
      <c r="R539" s="146">
        <f>Q539*H539</f>
        <v>0</v>
      </c>
      <c r="S539" s="146">
        <v>0</v>
      </c>
      <c r="T539" s="147">
        <f>S539*H539</f>
        <v>0</v>
      </c>
      <c r="AR539" s="148" t="s">
        <v>271</v>
      </c>
      <c r="AT539" s="148" t="s">
        <v>266</v>
      </c>
      <c r="AU539" s="148" t="s">
        <v>89</v>
      </c>
      <c r="AY539" s="17" t="s">
        <v>264</v>
      </c>
      <c r="BE539" s="149">
        <f>IF(N539="základní",J539,0)</f>
        <v>0</v>
      </c>
      <c r="BF539" s="149">
        <f>IF(N539="snížená",J539,0)</f>
        <v>0</v>
      </c>
      <c r="BG539" s="149">
        <f>IF(N539="zákl. přenesená",J539,0)</f>
        <v>0</v>
      </c>
      <c r="BH539" s="149">
        <f>IF(N539="sníž. přenesená",J539,0)</f>
        <v>0</v>
      </c>
      <c r="BI539" s="149">
        <f>IF(N539="nulová",J539,0)</f>
        <v>0</v>
      </c>
      <c r="BJ539" s="17" t="s">
        <v>89</v>
      </c>
      <c r="BK539" s="149">
        <f>ROUND(I539*H539,2)</f>
        <v>0</v>
      </c>
      <c r="BL539" s="17" t="s">
        <v>271</v>
      </c>
      <c r="BM539" s="148" t="s">
        <v>865</v>
      </c>
    </row>
    <row r="540" spans="2:65" s="1" customFormat="1" ht="11.25">
      <c r="B540" s="32"/>
      <c r="D540" s="150" t="s">
        <v>273</v>
      </c>
      <c r="F540" s="151" t="s">
        <v>866</v>
      </c>
      <c r="I540" s="152"/>
      <c r="L540" s="32"/>
      <c r="M540" s="153"/>
      <c r="T540" s="56"/>
      <c r="AT540" s="17" t="s">
        <v>273</v>
      </c>
      <c r="AU540" s="17" t="s">
        <v>89</v>
      </c>
    </row>
    <row r="541" spans="2:65" s="1" customFormat="1" ht="16.5" customHeight="1">
      <c r="B541" s="136"/>
      <c r="C541" s="137" t="s">
        <v>867</v>
      </c>
      <c r="D541" s="137" t="s">
        <v>266</v>
      </c>
      <c r="E541" s="138" t="s">
        <v>868</v>
      </c>
      <c r="F541" s="139" t="s">
        <v>869</v>
      </c>
      <c r="G541" s="140" t="s">
        <v>319</v>
      </c>
      <c r="H541" s="141">
        <v>8.2000000000000003E-2</v>
      </c>
      <c r="I541" s="142"/>
      <c r="J541" s="143">
        <f>ROUND(I541*H541,2)</f>
        <v>0</v>
      </c>
      <c r="K541" s="139" t="s">
        <v>270</v>
      </c>
      <c r="L541" s="32"/>
      <c r="M541" s="144" t="s">
        <v>1</v>
      </c>
      <c r="N541" s="145" t="s">
        <v>42</v>
      </c>
      <c r="P541" s="146">
        <f>O541*H541</f>
        <v>0</v>
      </c>
      <c r="Q541" s="146">
        <v>1.06277</v>
      </c>
      <c r="R541" s="146">
        <f>Q541*H541</f>
        <v>8.7147139999999998E-2</v>
      </c>
      <c r="S541" s="146">
        <v>0</v>
      </c>
      <c r="T541" s="147">
        <f>S541*H541</f>
        <v>0</v>
      </c>
      <c r="AR541" s="148" t="s">
        <v>271</v>
      </c>
      <c r="AT541" s="148" t="s">
        <v>266</v>
      </c>
      <c r="AU541" s="148" t="s">
        <v>89</v>
      </c>
      <c r="AY541" s="17" t="s">
        <v>264</v>
      </c>
      <c r="BE541" s="149">
        <f>IF(N541="základní",J541,0)</f>
        <v>0</v>
      </c>
      <c r="BF541" s="149">
        <f>IF(N541="snížená",J541,0)</f>
        <v>0</v>
      </c>
      <c r="BG541" s="149">
        <f>IF(N541="zákl. přenesená",J541,0)</f>
        <v>0</v>
      </c>
      <c r="BH541" s="149">
        <f>IF(N541="sníž. přenesená",J541,0)</f>
        <v>0</v>
      </c>
      <c r="BI541" s="149">
        <f>IF(N541="nulová",J541,0)</f>
        <v>0</v>
      </c>
      <c r="BJ541" s="17" t="s">
        <v>89</v>
      </c>
      <c r="BK541" s="149">
        <f>ROUND(I541*H541,2)</f>
        <v>0</v>
      </c>
      <c r="BL541" s="17" t="s">
        <v>271</v>
      </c>
      <c r="BM541" s="148" t="s">
        <v>870</v>
      </c>
    </row>
    <row r="542" spans="2:65" s="1" customFormat="1" ht="11.25">
      <c r="B542" s="32"/>
      <c r="D542" s="150" t="s">
        <v>273</v>
      </c>
      <c r="F542" s="151" t="s">
        <v>871</v>
      </c>
      <c r="I542" s="152"/>
      <c r="L542" s="32"/>
      <c r="M542" s="153"/>
      <c r="T542" s="56"/>
      <c r="AT542" s="17" t="s">
        <v>273</v>
      </c>
      <c r="AU542" s="17" t="s">
        <v>89</v>
      </c>
    </row>
    <row r="543" spans="2:65" s="12" customFormat="1" ht="11.25">
      <c r="B543" s="156"/>
      <c r="D543" s="154" t="s">
        <v>277</v>
      </c>
      <c r="E543" s="157" t="s">
        <v>1</v>
      </c>
      <c r="F543" s="158" t="s">
        <v>872</v>
      </c>
      <c r="H543" s="159">
        <v>8.2000000000000003E-2</v>
      </c>
      <c r="I543" s="160"/>
      <c r="L543" s="156"/>
      <c r="M543" s="161"/>
      <c r="T543" s="162"/>
      <c r="AT543" s="157" t="s">
        <v>277</v>
      </c>
      <c r="AU543" s="157" t="s">
        <v>89</v>
      </c>
      <c r="AV543" s="12" t="s">
        <v>89</v>
      </c>
      <c r="AW543" s="12" t="s">
        <v>32</v>
      </c>
      <c r="AX543" s="12" t="s">
        <v>76</v>
      </c>
      <c r="AY543" s="157" t="s">
        <v>264</v>
      </c>
    </row>
    <row r="544" spans="2:65" s="13" customFormat="1" ht="11.25">
      <c r="B544" s="163"/>
      <c r="D544" s="154" t="s">
        <v>277</v>
      </c>
      <c r="E544" s="164" t="s">
        <v>1</v>
      </c>
      <c r="F544" s="165" t="s">
        <v>279</v>
      </c>
      <c r="H544" s="166">
        <v>8.2000000000000003E-2</v>
      </c>
      <c r="I544" s="167"/>
      <c r="L544" s="163"/>
      <c r="M544" s="168"/>
      <c r="T544" s="169"/>
      <c r="AT544" s="164" t="s">
        <v>277</v>
      </c>
      <c r="AU544" s="164" t="s">
        <v>89</v>
      </c>
      <c r="AV544" s="13" t="s">
        <v>271</v>
      </c>
      <c r="AW544" s="13" t="s">
        <v>32</v>
      </c>
      <c r="AX544" s="13" t="s">
        <v>83</v>
      </c>
      <c r="AY544" s="164" t="s">
        <v>264</v>
      </c>
    </row>
    <row r="545" spans="2:65" s="1" customFormat="1" ht="16.5" customHeight="1">
      <c r="B545" s="136"/>
      <c r="C545" s="137" t="s">
        <v>873</v>
      </c>
      <c r="D545" s="137" t="s">
        <v>266</v>
      </c>
      <c r="E545" s="138" t="s">
        <v>874</v>
      </c>
      <c r="F545" s="139" t="s">
        <v>875</v>
      </c>
      <c r="G545" s="140" t="s">
        <v>341</v>
      </c>
      <c r="H545" s="141">
        <v>227.2</v>
      </c>
      <c r="I545" s="142"/>
      <c r="J545" s="143">
        <f>ROUND(I545*H545,2)</f>
        <v>0</v>
      </c>
      <c r="K545" s="139" t="s">
        <v>270</v>
      </c>
      <c r="L545" s="32"/>
      <c r="M545" s="144" t="s">
        <v>1</v>
      </c>
      <c r="N545" s="145" t="s">
        <v>42</v>
      </c>
      <c r="P545" s="146">
        <f>O545*H545</f>
        <v>0</v>
      </c>
      <c r="Q545" s="146">
        <v>1.0200000000000001E-2</v>
      </c>
      <c r="R545" s="146">
        <f>Q545*H545</f>
        <v>2.3174399999999999</v>
      </c>
      <c r="S545" s="146">
        <v>0</v>
      </c>
      <c r="T545" s="147">
        <f>S545*H545</f>
        <v>0</v>
      </c>
      <c r="AR545" s="148" t="s">
        <v>271</v>
      </c>
      <c r="AT545" s="148" t="s">
        <v>266</v>
      </c>
      <c r="AU545" s="148" t="s">
        <v>89</v>
      </c>
      <c r="AY545" s="17" t="s">
        <v>264</v>
      </c>
      <c r="BE545" s="149">
        <f>IF(N545="základní",J545,0)</f>
        <v>0</v>
      </c>
      <c r="BF545" s="149">
        <f>IF(N545="snížená",J545,0)</f>
        <v>0</v>
      </c>
      <c r="BG545" s="149">
        <f>IF(N545="zákl. přenesená",J545,0)</f>
        <v>0</v>
      </c>
      <c r="BH545" s="149">
        <f>IF(N545="sníž. přenesená",J545,0)</f>
        <v>0</v>
      </c>
      <c r="BI545" s="149">
        <f>IF(N545="nulová",J545,0)</f>
        <v>0</v>
      </c>
      <c r="BJ545" s="17" t="s">
        <v>89</v>
      </c>
      <c r="BK545" s="149">
        <f>ROUND(I545*H545,2)</f>
        <v>0</v>
      </c>
      <c r="BL545" s="17" t="s">
        <v>271</v>
      </c>
      <c r="BM545" s="148" t="s">
        <v>876</v>
      </c>
    </row>
    <row r="546" spans="2:65" s="1" customFormat="1" ht="11.25">
      <c r="B546" s="32"/>
      <c r="D546" s="150" t="s">
        <v>273</v>
      </c>
      <c r="F546" s="151" t="s">
        <v>877</v>
      </c>
      <c r="I546" s="152"/>
      <c r="L546" s="32"/>
      <c r="M546" s="153"/>
      <c r="T546" s="56"/>
      <c r="AT546" s="17" t="s">
        <v>273</v>
      </c>
      <c r="AU546" s="17" t="s">
        <v>89</v>
      </c>
    </row>
    <row r="547" spans="2:65" s="12" customFormat="1" ht="11.25">
      <c r="B547" s="156"/>
      <c r="D547" s="154" t="s">
        <v>277</v>
      </c>
      <c r="E547" s="157" t="s">
        <v>1</v>
      </c>
      <c r="F547" s="158" t="s">
        <v>878</v>
      </c>
      <c r="H547" s="159">
        <v>64.900000000000006</v>
      </c>
      <c r="I547" s="160"/>
      <c r="L547" s="156"/>
      <c r="M547" s="161"/>
      <c r="T547" s="162"/>
      <c r="AT547" s="157" t="s">
        <v>277</v>
      </c>
      <c r="AU547" s="157" t="s">
        <v>89</v>
      </c>
      <c r="AV547" s="12" t="s">
        <v>89</v>
      </c>
      <c r="AW547" s="12" t="s">
        <v>32</v>
      </c>
      <c r="AX547" s="12" t="s">
        <v>76</v>
      </c>
      <c r="AY547" s="157" t="s">
        <v>264</v>
      </c>
    </row>
    <row r="548" spans="2:65" s="12" customFormat="1" ht="11.25">
      <c r="B548" s="156"/>
      <c r="D548" s="154" t="s">
        <v>277</v>
      </c>
      <c r="E548" s="157" t="s">
        <v>1</v>
      </c>
      <c r="F548" s="158" t="s">
        <v>879</v>
      </c>
      <c r="H548" s="159">
        <v>162.30000000000001</v>
      </c>
      <c r="I548" s="160"/>
      <c r="L548" s="156"/>
      <c r="M548" s="161"/>
      <c r="T548" s="162"/>
      <c r="AT548" s="157" t="s">
        <v>277</v>
      </c>
      <c r="AU548" s="157" t="s">
        <v>89</v>
      </c>
      <c r="AV548" s="12" t="s">
        <v>89</v>
      </c>
      <c r="AW548" s="12" t="s">
        <v>32</v>
      </c>
      <c r="AX548" s="12" t="s">
        <v>76</v>
      </c>
      <c r="AY548" s="157" t="s">
        <v>264</v>
      </c>
    </row>
    <row r="549" spans="2:65" s="13" customFormat="1" ht="11.25">
      <c r="B549" s="163"/>
      <c r="D549" s="154" t="s">
        <v>277</v>
      </c>
      <c r="E549" s="164" t="s">
        <v>1</v>
      </c>
      <c r="F549" s="165" t="s">
        <v>279</v>
      </c>
      <c r="H549" s="166">
        <v>227.2</v>
      </c>
      <c r="I549" s="167"/>
      <c r="L549" s="163"/>
      <c r="M549" s="168"/>
      <c r="T549" s="169"/>
      <c r="AT549" s="164" t="s">
        <v>277</v>
      </c>
      <c r="AU549" s="164" t="s">
        <v>89</v>
      </c>
      <c r="AV549" s="13" t="s">
        <v>271</v>
      </c>
      <c r="AW549" s="13" t="s">
        <v>32</v>
      </c>
      <c r="AX549" s="13" t="s">
        <v>83</v>
      </c>
      <c r="AY549" s="164" t="s">
        <v>264</v>
      </c>
    </row>
    <row r="550" spans="2:65" s="1" customFormat="1" ht="16.5" customHeight="1">
      <c r="B550" s="136"/>
      <c r="C550" s="137" t="s">
        <v>880</v>
      </c>
      <c r="D550" s="137" t="s">
        <v>266</v>
      </c>
      <c r="E550" s="138" t="s">
        <v>881</v>
      </c>
      <c r="F550" s="139" t="s">
        <v>882</v>
      </c>
      <c r="G550" s="140" t="s">
        <v>341</v>
      </c>
      <c r="H550" s="141">
        <v>300.39999999999998</v>
      </c>
      <c r="I550" s="142"/>
      <c r="J550" s="143">
        <f>ROUND(I550*H550,2)</f>
        <v>0</v>
      </c>
      <c r="K550" s="139" t="s">
        <v>270</v>
      </c>
      <c r="L550" s="32"/>
      <c r="M550" s="144" t="s">
        <v>1</v>
      </c>
      <c r="N550" s="145" t="s">
        <v>42</v>
      </c>
      <c r="P550" s="146">
        <f>O550*H550</f>
        <v>0</v>
      </c>
      <c r="Q550" s="146">
        <v>0.11</v>
      </c>
      <c r="R550" s="146">
        <f>Q550*H550</f>
        <v>33.043999999999997</v>
      </c>
      <c r="S550" s="146">
        <v>0</v>
      </c>
      <c r="T550" s="147">
        <f>S550*H550</f>
        <v>0</v>
      </c>
      <c r="AR550" s="148" t="s">
        <v>271</v>
      </c>
      <c r="AT550" s="148" t="s">
        <v>266</v>
      </c>
      <c r="AU550" s="148" t="s">
        <v>89</v>
      </c>
      <c r="AY550" s="17" t="s">
        <v>264</v>
      </c>
      <c r="BE550" s="149">
        <f>IF(N550="základní",J550,0)</f>
        <v>0</v>
      </c>
      <c r="BF550" s="149">
        <f>IF(N550="snížená",J550,0)</f>
        <v>0</v>
      </c>
      <c r="BG550" s="149">
        <f>IF(N550="zákl. přenesená",J550,0)</f>
        <v>0</v>
      </c>
      <c r="BH550" s="149">
        <f>IF(N550="sníž. přenesená",J550,0)</f>
        <v>0</v>
      </c>
      <c r="BI550" s="149">
        <f>IF(N550="nulová",J550,0)</f>
        <v>0</v>
      </c>
      <c r="BJ550" s="17" t="s">
        <v>89</v>
      </c>
      <c r="BK550" s="149">
        <f>ROUND(I550*H550,2)</f>
        <v>0</v>
      </c>
      <c r="BL550" s="17" t="s">
        <v>271</v>
      </c>
      <c r="BM550" s="148" t="s">
        <v>883</v>
      </c>
    </row>
    <row r="551" spans="2:65" s="1" customFormat="1" ht="11.25">
      <c r="B551" s="32"/>
      <c r="D551" s="150" t="s">
        <v>273</v>
      </c>
      <c r="F551" s="151" t="s">
        <v>884</v>
      </c>
      <c r="I551" s="152"/>
      <c r="L551" s="32"/>
      <c r="M551" s="153"/>
      <c r="T551" s="56"/>
      <c r="AT551" s="17" t="s">
        <v>273</v>
      </c>
      <c r="AU551" s="17" t="s">
        <v>89</v>
      </c>
    </row>
    <row r="552" spans="2:65" s="12" customFormat="1" ht="11.25">
      <c r="B552" s="156"/>
      <c r="D552" s="154" t="s">
        <v>277</v>
      </c>
      <c r="E552" s="157" t="s">
        <v>1</v>
      </c>
      <c r="F552" s="158" t="s">
        <v>885</v>
      </c>
      <c r="H552" s="159">
        <v>7.9</v>
      </c>
      <c r="I552" s="160"/>
      <c r="L552" s="156"/>
      <c r="M552" s="161"/>
      <c r="T552" s="162"/>
      <c r="AT552" s="157" t="s">
        <v>277</v>
      </c>
      <c r="AU552" s="157" t="s">
        <v>89</v>
      </c>
      <c r="AV552" s="12" t="s">
        <v>89</v>
      </c>
      <c r="AW552" s="12" t="s">
        <v>32</v>
      </c>
      <c r="AX552" s="12" t="s">
        <v>76</v>
      </c>
      <c r="AY552" s="157" t="s">
        <v>264</v>
      </c>
    </row>
    <row r="553" spans="2:65" s="12" customFormat="1" ht="11.25">
      <c r="B553" s="156"/>
      <c r="D553" s="154" t="s">
        <v>277</v>
      </c>
      <c r="E553" s="157" t="s">
        <v>1</v>
      </c>
      <c r="F553" s="158" t="s">
        <v>878</v>
      </c>
      <c r="H553" s="159">
        <v>64.900000000000006</v>
      </c>
      <c r="I553" s="160"/>
      <c r="L553" s="156"/>
      <c r="M553" s="161"/>
      <c r="T553" s="162"/>
      <c r="AT553" s="157" t="s">
        <v>277</v>
      </c>
      <c r="AU553" s="157" t="s">
        <v>89</v>
      </c>
      <c r="AV553" s="12" t="s">
        <v>89</v>
      </c>
      <c r="AW553" s="12" t="s">
        <v>32</v>
      </c>
      <c r="AX553" s="12" t="s">
        <v>76</v>
      </c>
      <c r="AY553" s="157" t="s">
        <v>264</v>
      </c>
    </row>
    <row r="554" spans="2:65" s="12" customFormat="1" ht="11.25">
      <c r="B554" s="156"/>
      <c r="D554" s="154" t="s">
        <v>277</v>
      </c>
      <c r="E554" s="157" t="s">
        <v>1</v>
      </c>
      <c r="F554" s="158" t="s">
        <v>886</v>
      </c>
      <c r="H554" s="159">
        <v>56.3</v>
      </c>
      <c r="I554" s="160"/>
      <c r="L554" s="156"/>
      <c r="M554" s="161"/>
      <c r="T554" s="162"/>
      <c r="AT554" s="157" t="s">
        <v>277</v>
      </c>
      <c r="AU554" s="157" t="s">
        <v>89</v>
      </c>
      <c r="AV554" s="12" t="s">
        <v>89</v>
      </c>
      <c r="AW554" s="12" t="s">
        <v>32</v>
      </c>
      <c r="AX554" s="12" t="s">
        <v>76</v>
      </c>
      <c r="AY554" s="157" t="s">
        <v>264</v>
      </c>
    </row>
    <row r="555" spans="2:65" s="12" customFormat="1" ht="11.25">
      <c r="B555" s="156"/>
      <c r="D555" s="154" t="s">
        <v>277</v>
      </c>
      <c r="E555" s="157" t="s">
        <v>1</v>
      </c>
      <c r="F555" s="158" t="s">
        <v>887</v>
      </c>
      <c r="H555" s="159">
        <v>9</v>
      </c>
      <c r="I555" s="160"/>
      <c r="L555" s="156"/>
      <c r="M555" s="161"/>
      <c r="T555" s="162"/>
      <c r="AT555" s="157" t="s">
        <v>277</v>
      </c>
      <c r="AU555" s="157" t="s">
        <v>89</v>
      </c>
      <c r="AV555" s="12" t="s">
        <v>89</v>
      </c>
      <c r="AW555" s="12" t="s">
        <v>32</v>
      </c>
      <c r="AX555" s="12" t="s">
        <v>76</v>
      </c>
      <c r="AY555" s="157" t="s">
        <v>264</v>
      </c>
    </row>
    <row r="556" spans="2:65" s="12" customFormat="1" ht="11.25">
      <c r="B556" s="156"/>
      <c r="D556" s="154" t="s">
        <v>277</v>
      </c>
      <c r="E556" s="157" t="s">
        <v>1</v>
      </c>
      <c r="F556" s="158" t="s">
        <v>879</v>
      </c>
      <c r="H556" s="159">
        <v>162.30000000000001</v>
      </c>
      <c r="I556" s="160"/>
      <c r="L556" s="156"/>
      <c r="M556" s="161"/>
      <c r="T556" s="162"/>
      <c r="AT556" s="157" t="s">
        <v>277</v>
      </c>
      <c r="AU556" s="157" t="s">
        <v>89</v>
      </c>
      <c r="AV556" s="12" t="s">
        <v>89</v>
      </c>
      <c r="AW556" s="12" t="s">
        <v>32</v>
      </c>
      <c r="AX556" s="12" t="s">
        <v>76</v>
      </c>
      <c r="AY556" s="157" t="s">
        <v>264</v>
      </c>
    </row>
    <row r="557" spans="2:65" s="13" customFormat="1" ht="11.25">
      <c r="B557" s="163"/>
      <c r="D557" s="154" t="s">
        <v>277</v>
      </c>
      <c r="E557" s="164" t="s">
        <v>1</v>
      </c>
      <c r="F557" s="165" t="s">
        <v>279</v>
      </c>
      <c r="H557" s="166">
        <v>300.39999999999998</v>
      </c>
      <c r="I557" s="167"/>
      <c r="L557" s="163"/>
      <c r="M557" s="168"/>
      <c r="T557" s="169"/>
      <c r="AT557" s="164" t="s">
        <v>277</v>
      </c>
      <c r="AU557" s="164" t="s">
        <v>89</v>
      </c>
      <c r="AV557" s="13" t="s">
        <v>271</v>
      </c>
      <c r="AW557" s="13" t="s">
        <v>32</v>
      </c>
      <c r="AX557" s="13" t="s">
        <v>83</v>
      </c>
      <c r="AY557" s="164" t="s">
        <v>264</v>
      </c>
    </row>
    <row r="558" spans="2:65" s="1" customFormat="1" ht="16.5" customHeight="1">
      <c r="B558" s="136"/>
      <c r="C558" s="137" t="s">
        <v>888</v>
      </c>
      <c r="D558" s="137" t="s">
        <v>266</v>
      </c>
      <c r="E558" s="138" t="s">
        <v>889</v>
      </c>
      <c r="F558" s="139" t="s">
        <v>890</v>
      </c>
      <c r="G558" s="140" t="s">
        <v>341</v>
      </c>
      <c r="H558" s="141">
        <v>600</v>
      </c>
      <c r="I558" s="142"/>
      <c r="J558" s="143">
        <f>ROUND(I558*H558,2)</f>
        <v>0</v>
      </c>
      <c r="K558" s="139" t="s">
        <v>270</v>
      </c>
      <c r="L558" s="32"/>
      <c r="M558" s="144" t="s">
        <v>1</v>
      </c>
      <c r="N558" s="145" t="s">
        <v>42</v>
      </c>
      <c r="P558" s="146">
        <f>O558*H558</f>
        <v>0</v>
      </c>
      <c r="Q558" s="146">
        <v>1.0999999999999999E-2</v>
      </c>
      <c r="R558" s="146">
        <f>Q558*H558</f>
        <v>6.6</v>
      </c>
      <c r="S558" s="146">
        <v>0</v>
      </c>
      <c r="T558" s="147">
        <f>S558*H558</f>
        <v>0</v>
      </c>
      <c r="AR558" s="148" t="s">
        <v>271</v>
      </c>
      <c r="AT558" s="148" t="s">
        <v>266</v>
      </c>
      <c r="AU558" s="148" t="s">
        <v>89</v>
      </c>
      <c r="AY558" s="17" t="s">
        <v>264</v>
      </c>
      <c r="BE558" s="149">
        <f>IF(N558="základní",J558,0)</f>
        <v>0</v>
      </c>
      <c r="BF558" s="149">
        <f>IF(N558="snížená",J558,0)</f>
        <v>0</v>
      </c>
      <c r="BG558" s="149">
        <f>IF(N558="zákl. přenesená",J558,0)</f>
        <v>0</v>
      </c>
      <c r="BH558" s="149">
        <f>IF(N558="sníž. přenesená",J558,0)</f>
        <v>0</v>
      </c>
      <c r="BI558" s="149">
        <f>IF(N558="nulová",J558,0)</f>
        <v>0</v>
      </c>
      <c r="BJ558" s="17" t="s">
        <v>89</v>
      </c>
      <c r="BK558" s="149">
        <f>ROUND(I558*H558,2)</f>
        <v>0</v>
      </c>
      <c r="BL558" s="17" t="s">
        <v>271</v>
      </c>
      <c r="BM558" s="148" t="s">
        <v>891</v>
      </c>
    </row>
    <row r="559" spans="2:65" s="1" customFormat="1" ht="11.25">
      <c r="B559" s="32"/>
      <c r="D559" s="150" t="s">
        <v>273</v>
      </c>
      <c r="F559" s="151" t="s">
        <v>892</v>
      </c>
      <c r="I559" s="152"/>
      <c r="L559" s="32"/>
      <c r="M559" s="153"/>
      <c r="T559" s="56"/>
      <c r="AT559" s="17" t="s">
        <v>273</v>
      </c>
      <c r="AU559" s="17" t="s">
        <v>89</v>
      </c>
    </row>
    <row r="560" spans="2:65" s="12" customFormat="1" ht="11.25">
      <c r="B560" s="156"/>
      <c r="D560" s="154" t="s">
        <v>277</v>
      </c>
      <c r="E560" s="157" t="s">
        <v>1</v>
      </c>
      <c r="F560" s="158" t="s">
        <v>893</v>
      </c>
      <c r="H560" s="159">
        <v>15.8</v>
      </c>
      <c r="I560" s="160"/>
      <c r="L560" s="156"/>
      <c r="M560" s="161"/>
      <c r="T560" s="162"/>
      <c r="AT560" s="157" t="s">
        <v>277</v>
      </c>
      <c r="AU560" s="157" t="s">
        <v>89</v>
      </c>
      <c r="AV560" s="12" t="s">
        <v>89</v>
      </c>
      <c r="AW560" s="12" t="s">
        <v>32</v>
      </c>
      <c r="AX560" s="12" t="s">
        <v>76</v>
      </c>
      <c r="AY560" s="157" t="s">
        <v>264</v>
      </c>
    </row>
    <row r="561" spans="2:65" s="12" customFormat="1" ht="11.25">
      <c r="B561" s="156"/>
      <c r="D561" s="154" t="s">
        <v>277</v>
      </c>
      <c r="E561" s="157" t="s">
        <v>1</v>
      </c>
      <c r="F561" s="158" t="s">
        <v>894</v>
      </c>
      <c r="H561" s="159">
        <v>259.60000000000002</v>
      </c>
      <c r="I561" s="160"/>
      <c r="L561" s="156"/>
      <c r="M561" s="161"/>
      <c r="T561" s="162"/>
      <c r="AT561" s="157" t="s">
        <v>277</v>
      </c>
      <c r="AU561" s="157" t="s">
        <v>89</v>
      </c>
      <c r="AV561" s="12" t="s">
        <v>89</v>
      </c>
      <c r="AW561" s="12" t="s">
        <v>32</v>
      </c>
      <c r="AX561" s="12" t="s">
        <v>76</v>
      </c>
      <c r="AY561" s="157" t="s">
        <v>264</v>
      </c>
    </row>
    <row r="562" spans="2:65" s="12" customFormat="1" ht="11.25">
      <c r="B562" s="156"/>
      <c r="D562" s="154" t="s">
        <v>277</v>
      </c>
      <c r="E562" s="157" t="s">
        <v>1</v>
      </c>
      <c r="F562" s="158" t="s">
        <v>895</v>
      </c>
      <c r="H562" s="159">
        <v>324.60000000000002</v>
      </c>
      <c r="I562" s="160"/>
      <c r="L562" s="156"/>
      <c r="M562" s="161"/>
      <c r="T562" s="162"/>
      <c r="AT562" s="157" t="s">
        <v>277</v>
      </c>
      <c r="AU562" s="157" t="s">
        <v>89</v>
      </c>
      <c r="AV562" s="12" t="s">
        <v>89</v>
      </c>
      <c r="AW562" s="12" t="s">
        <v>32</v>
      </c>
      <c r="AX562" s="12" t="s">
        <v>76</v>
      </c>
      <c r="AY562" s="157" t="s">
        <v>264</v>
      </c>
    </row>
    <row r="563" spans="2:65" s="13" customFormat="1" ht="11.25">
      <c r="B563" s="163"/>
      <c r="D563" s="154" t="s">
        <v>277</v>
      </c>
      <c r="E563" s="164" t="s">
        <v>1</v>
      </c>
      <c r="F563" s="165" t="s">
        <v>279</v>
      </c>
      <c r="H563" s="166">
        <v>600</v>
      </c>
      <c r="I563" s="167"/>
      <c r="L563" s="163"/>
      <c r="M563" s="168"/>
      <c r="T563" s="169"/>
      <c r="AT563" s="164" t="s">
        <v>277</v>
      </c>
      <c r="AU563" s="164" t="s">
        <v>89</v>
      </c>
      <c r="AV563" s="13" t="s">
        <v>271</v>
      </c>
      <c r="AW563" s="13" t="s">
        <v>32</v>
      </c>
      <c r="AX563" s="13" t="s">
        <v>83</v>
      </c>
      <c r="AY563" s="164" t="s">
        <v>264</v>
      </c>
    </row>
    <row r="564" spans="2:65" s="1" customFormat="1" ht="16.5" customHeight="1">
      <c r="B564" s="136"/>
      <c r="C564" s="137" t="s">
        <v>896</v>
      </c>
      <c r="D564" s="137" t="s">
        <v>266</v>
      </c>
      <c r="E564" s="138" t="s">
        <v>897</v>
      </c>
      <c r="F564" s="139" t="s">
        <v>898</v>
      </c>
      <c r="G564" s="140" t="s">
        <v>341</v>
      </c>
      <c r="H564" s="141">
        <v>527.6</v>
      </c>
      <c r="I564" s="142"/>
      <c r="J564" s="143">
        <f>ROUND(I564*H564,2)</f>
        <v>0</v>
      </c>
      <c r="K564" s="139" t="s">
        <v>270</v>
      </c>
      <c r="L564" s="32"/>
      <c r="M564" s="144" t="s">
        <v>1</v>
      </c>
      <c r="N564" s="145" t="s">
        <v>42</v>
      </c>
      <c r="P564" s="146">
        <f>O564*H564</f>
        <v>0</v>
      </c>
      <c r="Q564" s="146">
        <v>0</v>
      </c>
      <c r="R564" s="146">
        <f>Q564*H564</f>
        <v>0</v>
      </c>
      <c r="S564" s="146">
        <v>0</v>
      </c>
      <c r="T564" s="147">
        <f>S564*H564</f>
        <v>0</v>
      </c>
      <c r="AR564" s="148" t="s">
        <v>271</v>
      </c>
      <c r="AT564" s="148" t="s">
        <v>266</v>
      </c>
      <c r="AU564" s="148" t="s">
        <v>89</v>
      </c>
      <c r="AY564" s="17" t="s">
        <v>264</v>
      </c>
      <c r="BE564" s="149">
        <f>IF(N564="základní",J564,0)</f>
        <v>0</v>
      </c>
      <c r="BF564" s="149">
        <f>IF(N564="snížená",J564,0)</f>
        <v>0</v>
      </c>
      <c r="BG564" s="149">
        <f>IF(N564="zákl. přenesená",J564,0)</f>
        <v>0</v>
      </c>
      <c r="BH564" s="149">
        <f>IF(N564="sníž. přenesená",J564,0)</f>
        <v>0</v>
      </c>
      <c r="BI564" s="149">
        <f>IF(N564="nulová",J564,0)</f>
        <v>0</v>
      </c>
      <c r="BJ564" s="17" t="s">
        <v>89</v>
      </c>
      <c r="BK564" s="149">
        <f>ROUND(I564*H564,2)</f>
        <v>0</v>
      </c>
      <c r="BL564" s="17" t="s">
        <v>271</v>
      </c>
      <c r="BM564" s="148" t="s">
        <v>899</v>
      </c>
    </row>
    <row r="565" spans="2:65" s="1" customFormat="1" ht="11.25">
      <c r="B565" s="32"/>
      <c r="D565" s="150" t="s">
        <v>273</v>
      </c>
      <c r="F565" s="151" t="s">
        <v>900</v>
      </c>
      <c r="I565" s="152"/>
      <c r="L565" s="32"/>
      <c r="M565" s="153"/>
      <c r="T565" s="56"/>
      <c r="AT565" s="17" t="s">
        <v>273</v>
      </c>
      <c r="AU565" s="17" t="s">
        <v>89</v>
      </c>
    </row>
    <row r="566" spans="2:65" s="1" customFormat="1" ht="16.5" customHeight="1">
      <c r="B566" s="136"/>
      <c r="C566" s="137" t="s">
        <v>901</v>
      </c>
      <c r="D566" s="137" t="s">
        <v>266</v>
      </c>
      <c r="E566" s="138" t="s">
        <v>902</v>
      </c>
      <c r="F566" s="139" t="s">
        <v>903</v>
      </c>
      <c r="G566" s="140" t="s">
        <v>282</v>
      </c>
      <c r="H566" s="141">
        <v>14.445</v>
      </c>
      <c r="I566" s="142"/>
      <c r="J566" s="143">
        <f>ROUND(I566*H566,2)</f>
        <v>0</v>
      </c>
      <c r="K566" s="139" t="s">
        <v>270</v>
      </c>
      <c r="L566" s="32"/>
      <c r="M566" s="144" t="s">
        <v>1</v>
      </c>
      <c r="N566" s="145" t="s">
        <v>42</v>
      </c>
      <c r="P566" s="146">
        <f>O566*H566</f>
        <v>0</v>
      </c>
      <c r="Q566" s="146">
        <v>1.98</v>
      </c>
      <c r="R566" s="146">
        <f>Q566*H566</f>
        <v>28.601099999999999</v>
      </c>
      <c r="S566" s="146">
        <v>0</v>
      </c>
      <c r="T566" s="147">
        <f>S566*H566</f>
        <v>0</v>
      </c>
      <c r="AR566" s="148" t="s">
        <v>271</v>
      </c>
      <c r="AT566" s="148" t="s">
        <v>266</v>
      </c>
      <c r="AU566" s="148" t="s">
        <v>89</v>
      </c>
      <c r="AY566" s="17" t="s">
        <v>264</v>
      </c>
      <c r="BE566" s="149">
        <f>IF(N566="základní",J566,0)</f>
        <v>0</v>
      </c>
      <c r="BF566" s="149">
        <f>IF(N566="snížená",J566,0)</f>
        <v>0</v>
      </c>
      <c r="BG566" s="149">
        <f>IF(N566="zákl. přenesená",J566,0)</f>
        <v>0</v>
      </c>
      <c r="BH566" s="149">
        <f>IF(N566="sníž. přenesená",J566,0)</f>
        <v>0</v>
      </c>
      <c r="BI566" s="149">
        <f>IF(N566="nulová",J566,0)</f>
        <v>0</v>
      </c>
      <c r="BJ566" s="17" t="s">
        <v>89</v>
      </c>
      <c r="BK566" s="149">
        <f>ROUND(I566*H566,2)</f>
        <v>0</v>
      </c>
      <c r="BL566" s="17" t="s">
        <v>271</v>
      </c>
      <c r="BM566" s="148" t="s">
        <v>904</v>
      </c>
    </row>
    <row r="567" spans="2:65" s="1" customFormat="1" ht="11.25">
      <c r="B567" s="32"/>
      <c r="D567" s="150" t="s">
        <v>273</v>
      </c>
      <c r="F567" s="151" t="s">
        <v>905</v>
      </c>
      <c r="I567" s="152"/>
      <c r="L567" s="32"/>
      <c r="M567" s="153"/>
      <c r="T567" s="56"/>
      <c r="AT567" s="17" t="s">
        <v>273</v>
      </c>
      <c r="AU567" s="17" t="s">
        <v>89</v>
      </c>
    </row>
    <row r="568" spans="2:65" s="12" customFormat="1" ht="11.25">
      <c r="B568" s="156"/>
      <c r="D568" s="154" t="s">
        <v>277</v>
      </c>
      <c r="E568" s="157" t="s">
        <v>1</v>
      </c>
      <c r="F568" s="158" t="s">
        <v>906</v>
      </c>
      <c r="H568" s="159">
        <v>14.445</v>
      </c>
      <c r="I568" s="160"/>
      <c r="L568" s="156"/>
      <c r="M568" s="161"/>
      <c r="T568" s="162"/>
      <c r="AT568" s="157" t="s">
        <v>277</v>
      </c>
      <c r="AU568" s="157" t="s">
        <v>89</v>
      </c>
      <c r="AV568" s="12" t="s">
        <v>89</v>
      </c>
      <c r="AW568" s="12" t="s">
        <v>32</v>
      </c>
      <c r="AX568" s="12" t="s">
        <v>76</v>
      </c>
      <c r="AY568" s="157" t="s">
        <v>264</v>
      </c>
    </row>
    <row r="569" spans="2:65" s="13" customFormat="1" ht="11.25">
      <c r="B569" s="163"/>
      <c r="D569" s="154" t="s">
        <v>277</v>
      </c>
      <c r="E569" s="164" t="s">
        <v>1</v>
      </c>
      <c r="F569" s="165" t="s">
        <v>279</v>
      </c>
      <c r="H569" s="166">
        <v>14.445</v>
      </c>
      <c r="I569" s="167"/>
      <c r="L569" s="163"/>
      <c r="M569" s="168"/>
      <c r="T569" s="169"/>
      <c r="AT569" s="164" t="s">
        <v>277</v>
      </c>
      <c r="AU569" s="164" t="s">
        <v>89</v>
      </c>
      <c r="AV569" s="13" t="s">
        <v>271</v>
      </c>
      <c r="AW569" s="13" t="s">
        <v>32</v>
      </c>
      <c r="AX569" s="13" t="s">
        <v>83</v>
      </c>
      <c r="AY569" s="164" t="s">
        <v>264</v>
      </c>
    </row>
    <row r="570" spans="2:65" s="1" customFormat="1" ht="16.5" customHeight="1">
      <c r="B570" s="136"/>
      <c r="C570" s="137" t="s">
        <v>907</v>
      </c>
      <c r="D570" s="137" t="s">
        <v>266</v>
      </c>
      <c r="E570" s="138" t="s">
        <v>908</v>
      </c>
      <c r="F570" s="139" t="s">
        <v>909</v>
      </c>
      <c r="G570" s="140" t="s">
        <v>282</v>
      </c>
      <c r="H570" s="141">
        <v>57.78</v>
      </c>
      <c r="I570" s="142"/>
      <c r="J570" s="143">
        <f>ROUND(I570*H570,2)</f>
        <v>0</v>
      </c>
      <c r="K570" s="139" t="s">
        <v>270</v>
      </c>
      <c r="L570" s="32"/>
      <c r="M570" s="144" t="s">
        <v>1</v>
      </c>
      <c r="N570" s="145" t="s">
        <v>42</v>
      </c>
      <c r="P570" s="146">
        <f>O570*H570</f>
        <v>0</v>
      </c>
      <c r="Q570" s="146">
        <v>2.16</v>
      </c>
      <c r="R570" s="146">
        <f>Q570*H570</f>
        <v>124.80480000000001</v>
      </c>
      <c r="S570" s="146">
        <v>0</v>
      </c>
      <c r="T570" s="147">
        <f>S570*H570</f>
        <v>0</v>
      </c>
      <c r="AR570" s="148" t="s">
        <v>271</v>
      </c>
      <c r="AT570" s="148" t="s">
        <v>266</v>
      </c>
      <c r="AU570" s="148" t="s">
        <v>89</v>
      </c>
      <c r="AY570" s="17" t="s">
        <v>264</v>
      </c>
      <c r="BE570" s="149">
        <f>IF(N570="základní",J570,0)</f>
        <v>0</v>
      </c>
      <c r="BF570" s="149">
        <f>IF(N570="snížená",J570,0)</f>
        <v>0</v>
      </c>
      <c r="BG570" s="149">
        <f>IF(N570="zákl. přenesená",J570,0)</f>
        <v>0</v>
      </c>
      <c r="BH570" s="149">
        <f>IF(N570="sníž. přenesená",J570,0)</f>
        <v>0</v>
      </c>
      <c r="BI570" s="149">
        <f>IF(N570="nulová",J570,0)</f>
        <v>0</v>
      </c>
      <c r="BJ570" s="17" t="s">
        <v>89</v>
      </c>
      <c r="BK570" s="149">
        <f>ROUND(I570*H570,2)</f>
        <v>0</v>
      </c>
      <c r="BL570" s="17" t="s">
        <v>271</v>
      </c>
      <c r="BM570" s="148" t="s">
        <v>910</v>
      </c>
    </row>
    <row r="571" spans="2:65" s="1" customFormat="1" ht="11.25">
      <c r="B571" s="32"/>
      <c r="D571" s="150" t="s">
        <v>273</v>
      </c>
      <c r="F571" s="151" t="s">
        <v>911</v>
      </c>
      <c r="I571" s="152"/>
      <c r="L571" s="32"/>
      <c r="M571" s="153"/>
      <c r="T571" s="56"/>
      <c r="AT571" s="17" t="s">
        <v>273</v>
      </c>
      <c r="AU571" s="17" t="s">
        <v>89</v>
      </c>
    </row>
    <row r="572" spans="2:65" s="12" customFormat="1" ht="11.25">
      <c r="B572" s="156"/>
      <c r="D572" s="154" t="s">
        <v>277</v>
      </c>
      <c r="E572" s="157" t="s">
        <v>1</v>
      </c>
      <c r="F572" s="158" t="s">
        <v>912</v>
      </c>
      <c r="H572" s="159">
        <v>57.78</v>
      </c>
      <c r="I572" s="160"/>
      <c r="L572" s="156"/>
      <c r="M572" s="161"/>
      <c r="T572" s="162"/>
      <c r="AT572" s="157" t="s">
        <v>277</v>
      </c>
      <c r="AU572" s="157" t="s">
        <v>89</v>
      </c>
      <c r="AV572" s="12" t="s">
        <v>89</v>
      </c>
      <c r="AW572" s="12" t="s">
        <v>32</v>
      </c>
      <c r="AX572" s="12" t="s">
        <v>76</v>
      </c>
      <c r="AY572" s="157" t="s">
        <v>264</v>
      </c>
    </row>
    <row r="573" spans="2:65" s="13" customFormat="1" ht="11.25">
      <c r="B573" s="163"/>
      <c r="D573" s="154" t="s">
        <v>277</v>
      </c>
      <c r="E573" s="164" t="s">
        <v>1</v>
      </c>
      <c r="F573" s="165" t="s">
        <v>279</v>
      </c>
      <c r="H573" s="166">
        <v>57.78</v>
      </c>
      <c r="I573" s="167"/>
      <c r="L573" s="163"/>
      <c r="M573" s="168"/>
      <c r="T573" s="169"/>
      <c r="AT573" s="164" t="s">
        <v>277</v>
      </c>
      <c r="AU573" s="164" t="s">
        <v>89</v>
      </c>
      <c r="AV573" s="13" t="s">
        <v>271</v>
      </c>
      <c r="AW573" s="13" t="s">
        <v>32</v>
      </c>
      <c r="AX573" s="13" t="s">
        <v>83</v>
      </c>
      <c r="AY573" s="164" t="s">
        <v>264</v>
      </c>
    </row>
    <row r="574" spans="2:65" s="1" customFormat="1" ht="16.5" customHeight="1">
      <c r="B574" s="136"/>
      <c r="C574" s="137" t="s">
        <v>913</v>
      </c>
      <c r="D574" s="137" t="s">
        <v>266</v>
      </c>
      <c r="E574" s="138" t="s">
        <v>914</v>
      </c>
      <c r="F574" s="139" t="s">
        <v>915</v>
      </c>
      <c r="G574" s="140" t="s">
        <v>341</v>
      </c>
      <c r="H574" s="141">
        <v>23.574999999999999</v>
      </c>
      <c r="I574" s="142"/>
      <c r="J574" s="143">
        <f>ROUND(I574*H574,2)</f>
        <v>0</v>
      </c>
      <c r="K574" s="139" t="s">
        <v>270</v>
      </c>
      <c r="L574" s="32"/>
      <c r="M574" s="144" t="s">
        <v>1</v>
      </c>
      <c r="N574" s="145" t="s">
        <v>42</v>
      </c>
      <c r="P574" s="146">
        <f>O574*H574</f>
        <v>0</v>
      </c>
      <c r="Q574" s="146">
        <v>0.1837</v>
      </c>
      <c r="R574" s="146">
        <f>Q574*H574</f>
        <v>4.3307275000000001</v>
      </c>
      <c r="S574" s="146">
        <v>0</v>
      </c>
      <c r="T574" s="147">
        <f>S574*H574</f>
        <v>0</v>
      </c>
      <c r="AR574" s="148" t="s">
        <v>271</v>
      </c>
      <c r="AT574" s="148" t="s">
        <v>266</v>
      </c>
      <c r="AU574" s="148" t="s">
        <v>89</v>
      </c>
      <c r="AY574" s="17" t="s">
        <v>264</v>
      </c>
      <c r="BE574" s="149">
        <f>IF(N574="základní",J574,0)</f>
        <v>0</v>
      </c>
      <c r="BF574" s="149">
        <f>IF(N574="snížená",J574,0)</f>
        <v>0</v>
      </c>
      <c r="BG574" s="149">
        <f>IF(N574="zákl. přenesená",J574,0)</f>
        <v>0</v>
      </c>
      <c r="BH574" s="149">
        <f>IF(N574="sníž. přenesená",J574,0)</f>
        <v>0</v>
      </c>
      <c r="BI574" s="149">
        <f>IF(N574="nulová",J574,0)</f>
        <v>0</v>
      </c>
      <c r="BJ574" s="17" t="s">
        <v>89</v>
      </c>
      <c r="BK574" s="149">
        <f>ROUND(I574*H574,2)</f>
        <v>0</v>
      </c>
      <c r="BL574" s="17" t="s">
        <v>271</v>
      </c>
      <c r="BM574" s="148" t="s">
        <v>916</v>
      </c>
    </row>
    <row r="575" spans="2:65" s="1" customFormat="1" ht="11.25">
      <c r="B575" s="32"/>
      <c r="D575" s="150" t="s">
        <v>273</v>
      </c>
      <c r="F575" s="151" t="s">
        <v>917</v>
      </c>
      <c r="I575" s="152"/>
      <c r="L575" s="32"/>
      <c r="M575" s="153"/>
      <c r="T575" s="56"/>
      <c r="AT575" s="17" t="s">
        <v>273</v>
      </c>
      <c r="AU575" s="17" t="s">
        <v>89</v>
      </c>
    </row>
    <row r="576" spans="2:65" s="12" customFormat="1" ht="11.25">
      <c r="B576" s="156"/>
      <c r="D576" s="154" t="s">
        <v>277</v>
      </c>
      <c r="E576" s="157" t="s">
        <v>1</v>
      </c>
      <c r="F576" s="158" t="s">
        <v>918</v>
      </c>
      <c r="H576" s="159">
        <v>23.574999999999999</v>
      </c>
      <c r="I576" s="160"/>
      <c r="L576" s="156"/>
      <c r="M576" s="161"/>
      <c r="T576" s="162"/>
      <c r="AT576" s="157" t="s">
        <v>277</v>
      </c>
      <c r="AU576" s="157" t="s">
        <v>89</v>
      </c>
      <c r="AV576" s="12" t="s">
        <v>89</v>
      </c>
      <c r="AW576" s="12" t="s">
        <v>32</v>
      </c>
      <c r="AX576" s="12" t="s">
        <v>76</v>
      </c>
      <c r="AY576" s="157" t="s">
        <v>264</v>
      </c>
    </row>
    <row r="577" spans="2:65" s="13" customFormat="1" ht="11.25">
      <c r="B577" s="163"/>
      <c r="D577" s="154" t="s">
        <v>277</v>
      </c>
      <c r="E577" s="164" t="s">
        <v>1</v>
      </c>
      <c r="F577" s="165" t="s">
        <v>279</v>
      </c>
      <c r="H577" s="166">
        <v>23.574999999999999</v>
      </c>
      <c r="I577" s="167"/>
      <c r="L577" s="163"/>
      <c r="M577" s="168"/>
      <c r="T577" s="169"/>
      <c r="AT577" s="164" t="s">
        <v>277</v>
      </c>
      <c r="AU577" s="164" t="s">
        <v>89</v>
      </c>
      <c r="AV577" s="13" t="s">
        <v>271</v>
      </c>
      <c r="AW577" s="13" t="s">
        <v>32</v>
      </c>
      <c r="AX577" s="13" t="s">
        <v>83</v>
      </c>
      <c r="AY577" s="164" t="s">
        <v>264</v>
      </c>
    </row>
    <row r="578" spans="2:65" s="1" customFormat="1" ht="16.5" customHeight="1">
      <c r="B578" s="136"/>
      <c r="C578" s="137" t="s">
        <v>919</v>
      </c>
      <c r="D578" s="137" t="s">
        <v>266</v>
      </c>
      <c r="E578" s="138" t="s">
        <v>920</v>
      </c>
      <c r="F578" s="139" t="s">
        <v>921</v>
      </c>
      <c r="G578" s="140" t="s">
        <v>428</v>
      </c>
      <c r="H578" s="141">
        <v>47.15</v>
      </c>
      <c r="I578" s="142"/>
      <c r="J578" s="143">
        <f>ROUND(I578*H578,2)</f>
        <v>0</v>
      </c>
      <c r="K578" s="139" t="s">
        <v>270</v>
      </c>
      <c r="L578" s="32"/>
      <c r="M578" s="144" t="s">
        <v>1</v>
      </c>
      <c r="N578" s="145" t="s">
        <v>42</v>
      </c>
      <c r="P578" s="146">
        <f>O578*H578</f>
        <v>0</v>
      </c>
      <c r="Q578" s="146">
        <v>0.12895000000000001</v>
      </c>
      <c r="R578" s="146">
        <f>Q578*H578</f>
        <v>6.0799925000000004</v>
      </c>
      <c r="S578" s="146">
        <v>0</v>
      </c>
      <c r="T578" s="147">
        <f>S578*H578</f>
        <v>0</v>
      </c>
      <c r="AR578" s="148" t="s">
        <v>271</v>
      </c>
      <c r="AT578" s="148" t="s">
        <v>266</v>
      </c>
      <c r="AU578" s="148" t="s">
        <v>89</v>
      </c>
      <c r="AY578" s="17" t="s">
        <v>264</v>
      </c>
      <c r="BE578" s="149">
        <f>IF(N578="základní",J578,0)</f>
        <v>0</v>
      </c>
      <c r="BF578" s="149">
        <f>IF(N578="snížená",J578,0)</f>
        <v>0</v>
      </c>
      <c r="BG578" s="149">
        <f>IF(N578="zákl. přenesená",J578,0)</f>
        <v>0</v>
      </c>
      <c r="BH578" s="149">
        <f>IF(N578="sníž. přenesená",J578,0)</f>
        <v>0</v>
      </c>
      <c r="BI578" s="149">
        <f>IF(N578="nulová",J578,0)</f>
        <v>0</v>
      </c>
      <c r="BJ578" s="17" t="s">
        <v>89</v>
      </c>
      <c r="BK578" s="149">
        <f>ROUND(I578*H578,2)</f>
        <v>0</v>
      </c>
      <c r="BL578" s="17" t="s">
        <v>271</v>
      </c>
      <c r="BM578" s="148" t="s">
        <v>922</v>
      </c>
    </row>
    <row r="579" spans="2:65" s="1" customFormat="1" ht="11.25">
      <c r="B579" s="32"/>
      <c r="D579" s="150" t="s">
        <v>273</v>
      </c>
      <c r="F579" s="151" t="s">
        <v>923</v>
      </c>
      <c r="I579" s="152"/>
      <c r="L579" s="32"/>
      <c r="M579" s="153"/>
      <c r="T579" s="56"/>
      <c r="AT579" s="17" t="s">
        <v>273</v>
      </c>
      <c r="AU579" s="17" t="s">
        <v>89</v>
      </c>
    </row>
    <row r="580" spans="2:65" s="12" customFormat="1" ht="11.25">
      <c r="B580" s="156"/>
      <c r="D580" s="154" t="s">
        <v>277</v>
      </c>
      <c r="E580" s="157" t="s">
        <v>1</v>
      </c>
      <c r="F580" s="158" t="s">
        <v>924</v>
      </c>
      <c r="H580" s="159">
        <v>47.15</v>
      </c>
      <c r="I580" s="160"/>
      <c r="L580" s="156"/>
      <c r="M580" s="161"/>
      <c r="T580" s="162"/>
      <c r="AT580" s="157" t="s">
        <v>277</v>
      </c>
      <c r="AU580" s="157" t="s">
        <v>89</v>
      </c>
      <c r="AV580" s="12" t="s">
        <v>89</v>
      </c>
      <c r="AW580" s="12" t="s">
        <v>32</v>
      </c>
      <c r="AX580" s="12" t="s">
        <v>76</v>
      </c>
      <c r="AY580" s="157" t="s">
        <v>264</v>
      </c>
    </row>
    <row r="581" spans="2:65" s="13" customFormat="1" ht="11.25">
      <c r="B581" s="163"/>
      <c r="D581" s="154" t="s">
        <v>277</v>
      </c>
      <c r="E581" s="164" t="s">
        <v>1</v>
      </c>
      <c r="F581" s="165" t="s">
        <v>279</v>
      </c>
      <c r="H581" s="166">
        <v>47.15</v>
      </c>
      <c r="I581" s="167"/>
      <c r="L581" s="163"/>
      <c r="M581" s="168"/>
      <c r="T581" s="169"/>
      <c r="AT581" s="164" t="s">
        <v>277</v>
      </c>
      <c r="AU581" s="164" t="s">
        <v>89</v>
      </c>
      <c r="AV581" s="13" t="s">
        <v>271</v>
      </c>
      <c r="AW581" s="13" t="s">
        <v>32</v>
      </c>
      <c r="AX581" s="13" t="s">
        <v>83</v>
      </c>
      <c r="AY581" s="164" t="s">
        <v>264</v>
      </c>
    </row>
    <row r="582" spans="2:65" s="11" customFormat="1" ht="22.9" customHeight="1">
      <c r="B582" s="124"/>
      <c r="D582" s="125" t="s">
        <v>75</v>
      </c>
      <c r="E582" s="134" t="s">
        <v>323</v>
      </c>
      <c r="F582" s="134" t="s">
        <v>925</v>
      </c>
      <c r="I582" s="127"/>
      <c r="J582" s="135">
        <f>BK582</f>
        <v>0</v>
      </c>
      <c r="L582" s="124"/>
      <c r="M582" s="129"/>
      <c r="P582" s="130">
        <f>P583+SUM(P584:P676)</f>
        <v>0</v>
      </c>
      <c r="R582" s="130">
        <f>R583+SUM(R584:R676)</f>
        <v>0.38197377000000005</v>
      </c>
      <c r="T582" s="131">
        <f>T583+SUM(T584:T676)</f>
        <v>0</v>
      </c>
      <c r="AR582" s="125" t="s">
        <v>83</v>
      </c>
      <c r="AT582" s="132" t="s">
        <v>75</v>
      </c>
      <c r="AU582" s="132" t="s">
        <v>83</v>
      </c>
      <c r="AY582" s="125" t="s">
        <v>264</v>
      </c>
      <c r="BK582" s="133">
        <f>BK583+SUM(BK584:BK676)</f>
        <v>0</v>
      </c>
    </row>
    <row r="583" spans="2:65" s="1" customFormat="1" ht="16.5" customHeight="1">
      <c r="B583" s="136"/>
      <c r="C583" s="137" t="s">
        <v>926</v>
      </c>
      <c r="D583" s="137" t="s">
        <v>266</v>
      </c>
      <c r="E583" s="138" t="s">
        <v>927</v>
      </c>
      <c r="F583" s="139" t="s">
        <v>928</v>
      </c>
      <c r="G583" s="140" t="s">
        <v>341</v>
      </c>
      <c r="H583" s="141">
        <v>23.574999999999999</v>
      </c>
      <c r="I583" s="142"/>
      <c r="J583" s="143">
        <f>ROUND(I583*H583,2)</f>
        <v>0</v>
      </c>
      <c r="K583" s="139" t="s">
        <v>270</v>
      </c>
      <c r="L583" s="32"/>
      <c r="M583" s="144" t="s">
        <v>1</v>
      </c>
      <c r="N583" s="145" t="s">
        <v>42</v>
      </c>
      <c r="P583" s="146">
        <f>O583*H583</f>
        <v>0</v>
      </c>
      <c r="Q583" s="146">
        <v>4.6999999999999999E-4</v>
      </c>
      <c r="R583" s="146">
        <f>Q583*H583</f>
        <v>1.108025E-2</v>
      </c>
      <c r="S583" s="146">
        <v>0</v>
      </c>
      <c r="T583" s="147">
        <f>S583*H583</f>
        <v>0</v>
      </c>
      <c r="AR583" s="148" t="s">
        <v>271</v>
      </c>
      <c r="AT583" s="148" t="s">
        <v>266</v>
      </c>
      <c r="AU583" s="148" t="s">
        <v>89</v>
      </c>
      <c r="AY583" s="17" t="s">
        <v>264</v>
      </c>
      <c r="BE583" s="149">
        <f>IF(N583="základní",J583,0)</f>
        <v>0</v>
      </c>
      <c r="BF583" s="149">
        <f>IF(N583="snížená",J583,0)</f>
        <v>0</v>
      </c>
      <c r="BG583" s="149">
        <f>IF(N583="zákl. přenesená",J583,0)</f>
        <v>0</v>
      </c>
      <c r="BH583" s="149">
        <f>IF(N583="sníž. přenesená",J583,0)</f>
        <v>0</v>
      </c>
      <c r="BI583" s="149">
        <f>IF(N583="nulová",J583,0)</f>
        <v>0</v>
      </c>
      <c r="BJ583" s="17" t="s">
        <v>89</v>
      </c>
      <c r="BK583" s="149">
        <f>ROUND(I583*H583,2)</f>
        <v>0</v>
      </c>
      <c r="BL583" s="17" t="s">
        <v>271</v>
      </c>
      <c r="BM583" s="148" t="s">
        <v>929</v>
      </c>
    </row>
    <row r="584" spans="2:65" s="1" customFormat="1" ht="11.25">
      <c r="B584" s="32"/>
      <c r="D584" s="150" t="s">
        <v>273</v>
      </c>
      <c r="F584" s="151" t="s">
        <v>930</v>
      </c>
      <c r="I584" s="152"/>
      <c r="L584" s="32"/>
      <c r="M584" s="153"/>
      <c r="T584" s="56"/>
      <c r="AT584" s="17" t="s">
        <v>273</v>
      </c>
      <c r="AU584" s="17" t="s">
        <v>89</v>
      </c>
    </row>
    <row r="585" spans="2:65" s="12" customFormat="1" ht="11.25">
      <c r="B585" s="156"/>
      <c r="D585" s="154" t="s">
        <v>277</v>
      </c>
      <c r="E585" s="157" t="s">
        <v>1</v>
      </c>
      <c r="F585" s="158" t="s">
        <v>918</v>
      </c>
      <c r="H585" s="159">
        <v>23.574999999999999</v>
      </c>
      <c r="I585" s="160"/>
      <c r="L585" s="156"/>
      <c r="M585" s="161"/>
      <c r="T585" s="162"/>
      <c r="AT585" s="157" t="s">
        <v>277</v>
      </c>
      <c r="AU585" s="157" t="s">
        <v>89</v>
      </c>
      <c r="AV585" s="12" t="s">
        <v>89</v>
      </c>
      <c r="AW585" s="12" t="s">
        <v>32</v>
      </c>
      <c r="AX585" s="12" t="s">
        <v>76</v>
      </c>
      <c r="AY585" s="157" t="s">
        <v>264</v>
      </c>
    </row>
    <row r="586" spans="2:65" s="13" customFormat="1" ht="11.25">
      <c r="B586" s="163"/>
      <c r="D586" s="154" t="s">
        <v>277</v>
      </c>
      <c r="E586" s="164" t="s">
        <v>1</v>
      </c>
      <c r="F586" s="165" t="s">
        <v>279</v>
      </c>
      <c r="H586" s="166">
        <v>23.574999999999999</v>
      </c>
      <c r="I586" s="167"/>
      <c r="L586" s="163"/>
      <c r="M586" s="168"/>
      <c r="T586" s="169"/>
      <c r="AT586" s="164" t="s">
        <v>277</v>
      </c>
      <c r="AU586" s="164" t="s">
        <v>89</v>
      </c>
      <c r="AV586" s="13" t="s">
        <v>271</v>
      </c>
      <c r="AW586" s="13" t="s">
        <v>32</v>
      </c>
      <c r="AX586" s="13" t="s">
        <v>83</v>
      </c>
      <c r="AY586" s="164" t="s">
        <v>264</v>
      </c>
    </row>
    <row r="587" spans="2:65" s="1" customFormat="1" ht="16.5" customHeight="1">
      <c r="B587" s="136"/>
      <c r="C587" s="137" t="s">
        <v>931</v>
      </c>
      <c r="D587" s="137" t="s">
        <v>266</v>
      </c>
      <c r="E587" s="138" t="s">
        <v>932</v>
      </c>
      <c r="F587" s="139" t="s">
        <v>933</v>
      </c>
      <c r="G587" s="140" t="s">
        <v>341</v>
      </c>
      <c r="H587" s="141">
        <v>288.89800000000002</v>
      </c>
      <c r="I587" s="142"/>
      <c r="J587" s="143">
        <f>ROUND(I587*H587,2)</f>
        <v>0</v>
      </c>
      <c r="K587" s="139" t="s">
        <v>270</v>
      </c>
      <c r="L587" s="32"/>
      <c r="M587" s="144" t="s">
        <v>1</v>
      </c>
      <c r="N587" s="145" t="s">
        <v>42</v>
      </c>
      <c r="P587" s="146">
        <f>O587*H587</f>
        <v>0</v>
      </c>
      <c r="Q587" s="146">
        <v>1.24E-3</v>
      </c>
      <c r="R587" s="146">
        <f>Q587*H587</f>
        <v>0.35823352000000003</v>
      </c>
      <c r="S587" s="146">
        <v>0</v>
      </c>
      <c r="T587" s="147">
        <f>S587*H587</f>
        <v>0</v>
      </c>
      <c r="AR587" s="148" t="s">
        <v>271</v>
      </c>
      <c r="AT587" s="148" t="s">
        <v>266</v>
      </c>
      <c r="AU587" s="148" t="s">
        <v>89</v>
      </c>
      <c r="AY587" s="17" t="s">
        <v>264</v>
      </c>
      <c r="BE587" s="149">
        <f>IF(N587="základní",J587,0)</f>
        <v>0</v>
      </c>
      <c r="BF587" s="149">
        <f>IF(N587="snížená",J587,0)</f>
        <v>0</v>
      </c>
      <c r="BG587" s="149">
        <f>IF(N587="zákl. přenesená",J587,0)</f>
        <v>0</v>
      </c>
      <c r="BH587" s="149">
        <f>IF(N587="sníž. přenesená",J587,0)</f>
        <v>0</v>
      </c>
      <c r="BI587" s="149">
        <f>IF(N587="nulová",J587,0)</f>
        <v>0</v>
      </c>
      <c r="BJ587" s="17" t="s">
        <v>89</v>
      </c>
      <c r="BK587" s="149">
        <f>ROUND(I587*H587,2)</f>
        <v>0</v>
      </c>
      <c r="BL587" s="17" t="s">
        <v>271</v>
      </c>
      <c r="BM587" s="148" t="s">
        <v>934</v>
      </c>
    </row>
    <row r="588" spans="2:65" s="1" customFormat="1" ht="11.25">
      <c r="B588" s="32"/>
      <c r="D588" s="150" t="s">
        <v>273</v>
      </c>
      <c r="F588" s="151" t="s">
        <v>935</v>
      </c>
      <c r="I588" s="152"/>
      <c r="L588" s="32"/>
      <c r="M588" s="153"/>
      <c r="T588" s="56"/>
      <c r="AT588" s="17" t="s">
        <v>273</v>
      </c>
      <c r="AU588" s="17" t="s">
        <v>89</v>
      </c>
    </row>
    <row r="589" spans="2:65" s="12" customFormat="1" ht="11.25">
      <c r="B589" s="156"/>
      <c r="D589" s="154" t="s">
        <v>277</v>
      </c>
      <c r="E589" s="157" t="s">
        <v>1</v>
      </c>
      <c r="F589" s="158" t="s">
        <v>936</v>
      </c>
      <c r="H589" s="159">
        <v>288.89800000000002</v>
      </c>
      <c r="I589" s="160"/>
      <c r="L589" s="156"/>
      <c r="M589" s="161"/>
      <c r="T589" s="162"/>
      <c r="AT589" s="157" t="s">
        <v>277</v>
      </c>
      <c r="AU589" s="157" t="s">
        <v>89</v>
      </c>
      <c r="AV589" s="12" t="s">
        <v>89</v>
      </c>
      <c r="AW589" s="12" t="s">
        <v>32</v>
      </c>
      <c r="AX589" s="12" t="s">
        <v>76</v>
      </c>
      <c r="AY589" s="157" t="s">
        <v>264</v>
      </c>
    </row>
    <row r="590" spans="2:65" s="13" customFormat="1" ht="11.25">
      <c r="B590" s="163"/>
      <c r="D590" s="154" t="s">
        <v>277</v>
      </c>
      <c r="E590" s="164" t="s">
        <v>1</v>
      </c>
      <c r="F590" s="165" t="s">
        <v>279</v>
      </c>
      <c r="H590" s="166">
        <v>288.89800000000002</v>
      </c>
      <c r="I590" s="167"/>
      <c r="L590" s="163"/>
      <c r="M590" s="168"/>
      <c r="T590" s="169"/>
      <c r="AT590" s="164" t="s">
        <v>277</v>
      </c>
      <c r="AU590" s="164" t="s">
        <v>89</v>
      </c>
      <c r="AV590" s="13" t="s">
        <v>271</v>
      </c>
      <c r="AW590" s="13" t="s">
        <v>32</v>
      </c>
      <c r="AX590" s="13" t="s">
        <v>83</v>
      </c>
      <c r="AY590" s="164" t="s">
        <v>264</v>
      </c>
    </row>
    <row r="591" spans="2:65" s="1" customFormat="1" ht="21.75" customHeight="1">
      <c r="B591" s="136"/>
      <c r="C591" s="137" t="s">
        <v>937</v>
      </c>
      <c r="D591" s="137" t="s">
        <v>266</v>
      </c>
      <c r="E591" s="138" t="s">
        <v>938</v>
      </c>
      <c r="F591" s="139" t="s">
        <v>939</v>
      </c>
      <c r="G591" s="140" t="s">
        <v>341</v>
      </c>
      <c r="H591" s="141">
        <v>445.43099999999998</v>
      </c>
      <c r="I591" s="142"/>
      <c r="J591" s="143">
        <f>ROUND(I591*H591,2)</f>
        <v>0</v>
      </c>
      <c r="K591" s="139" t="s">
        <v>270</v>
      </c>
      <c r="L591" s="32"/>
      <c r="M591" s="144" t="s">
        <v>1</v>
      </c>
      <c r="N591" s="145" t="s">
        <v>42</v>
      </c>
      <c r="P591" s="146">
        <f>O591*H591</f>
        <v>0</v>
      </c>
      <c r="Q591" s="146">
        <v>0</v>
      </c>
      <c r="R591" s="146">
        <f>Q591*H591</f>
        <v>0</v>
      </c>
      <c r="S591" s="146">
        <v>0</v>
      </c>
      <c r="T591" s="147">
        <f>S591*H591</f>
        <v>0</v>
      </c>
      <c r="AR591" s="148" t="s">
        <v>271</v>
      </c>
      <c r="AT591" s="148" t="s">
        <v>266</v>
      </c>
      <c r="AU591" s="148" t="s">
        <v>89</v>
      </c>
      <c r="AY591" s="17" t="s">
        <v>264</v>
      </c>
      <c r="BE591" s="149">
        <f>IF(N591="základní",J591,0)</f>
        <v>0</v>
      </c>
      <c r="BF591" s="149">
        <f>IF(N591="snížená",J591,0)</f>
        <v>0</v>
      </c>
      <c r="BG591" s="149">
        <f>IF(N591="zákl. přenesená",J591,0)</f>
        <v>0</v>
      </c>
      <c r="BH591" s="149">
        <f>IF(N591="sníž. přenesená",J591,0)</f>
        <v>0</v>
      </c>
      <c r="BI591" s="149">
        <f>IF(N591="nulová",J591,0)</f>
        <v>0</v>
      </c>
      <c r="BJ591" s="17" t="s">
        <v>89</v>
      </c>
      <c r="BK591" s="149">
        <f>ROUND(I591*H591,2)</f>
        <v>0</v>
      </c>
      <c r="BL591" s="17" t="s">
        <v>271</v>
      </c>
      <c r="BM591" s="148" t="s">
        <v>940</v>
      </c>
    </row>
    <row r="592" spans="2:65" s="1" customFormat="1" ht="11.25">
      <c r="B592" s="32"/>
      <c r="D592" s="150" t="s">
        <v>273</v>
      </c>
      <c r="F592" s="151" t="s">
        <v>941</v>
      </c>
      <c r="I592" s="152"/>
      <c r="L592" s="32"/>
      <c r="M592" s="153"/>
      <c r="T592" s="56"/>
      <c r="AT592" s="17" t="s">
        <v>273</v>
      </c>
      <c r="AU592" s="17" t="s">
        <v>89</v>
      </c>
    </row>
    <row r="593" spans="2:65" s="14" customFormat="1" ht="11.25">
      <c r="B593" s="170"/>
      <c r="D593" s="154" t="s">
        <v>277</v>
      </c>
      <c r="E593" s="171" t="s">
        <v>1</v>
      </c>
      <c r="F593" s="172" t="s">
        <v>942</v>
      </c>
      <c r="H593" s="171" t="s">
        <v>1</v>
      </c>
      <c r="I593" s="173"/>
      <c r="L593" s="170"/>
      <c r="M593" s="174"/>
      <c r="T593" s="175"/>
      <c r="AT593" s="171" t="s">
        <v>277</v>
      </c>
      <c r="AU593" s="171" t="s">
        <v>89</v>
      </c>
      <c r="AV593" s="14" t="s">
        <v>83</v>
      </c>
      <c r="AW593" s="14" t="s">
        <v>32</v>
      </c>
      <c r="AX593" s="14" t="s">
        <v>76</v>
      </c>
      <c r="AY593" s="171" t="s">
        <v>264</v>
      </c>
    </row>
    <row r="594" spans="2:65" s="12" customFormat="1" ht="11.25">
      <c r="B594" s="156"/>
      <c r="D594" s="154" t="s">
        <v>277</v>
      </c>
      <c r="E594" s="157" t="s">
        <v>1</v>
      </c>
      <c r="F594" s="158" t="s">
        <v>943</v>
      </c>
      <c r="H594" s="159">
        <v>45.442999999999998</v>
      </c>
      <c r="I594" s="160"/>
      <c r="L594" s="156"/>
      <c r="M594" s="161"/>
      <c r="T594" s="162"/>
      <c r="AT594" s="157" t="s">
        <v>277</v>
      </c>
      <c r="AU594" s="157" t="s">
        <v>89</v>
      </c>
      <c r="AV594" s="12" t="s">
        <v>89</v>
      </c>
      <c r="AW594" s="12" t="s">
        <v>32</v>
      </c>
      <c r="AX594" s="12" t="s">
        <v>76</v>
      </c>
      <c r="AY594" s="157" t="s">
        <v>264</v>
      </c>
    </row>
    <row r="595" spans="2:65" s="12" customFormat="1" ht="11.25">
      <c r="B595" s="156"/>
      <c r="D595" s="154" t="s">
        <v>277</v>
      </c>
      <c r="E595" s="157" t="s">
        <v>1</v>
      </c>
      <c r="F595" s="158" t="s">
        <v>944</v>
      </c>
      <c r="H595" s="159">
        <v>46.744999999999997</v>
      </c>
      <c r="I595" s="160"/>
      <c r="L595" s="156"/>
      <c r="M595" s="161"/>
      <c r="T595" s="162"/>
      <c r="AT595" s="157" t="s">
        <v>277</v>
      </c>
      <c r="AU595" s="157" t="s">
        <v>89</v>
      </c>
      <c r="AV595" s="12" t="s">
        <v>89</v>
      </c>
      <c r="AW595" s="12" t="s">
        <v>32</v>
      </c>
      <c r="AX595" s="12" t="s">
        <v>76</v>
      </c>
      <c r="AY595" s="157" t="s">
        <v>264</v>
      </c>
    </row>
    <row r="596" spans="2:65" s="12" customFormat="1" ht="11.25">
      <c r="B596" s="156"/>
      <c r="D596" s="154" t="s">
        <v>277</v>
      </c>
      <c r="E596" s="157" t="s">
        <v>1</v>
      </c>
      <c r="F596" s="158" t="s">
        <v>943</v>
      </c>
      <c r="H596" s="159">
        <v>45.442999999999998</v>
      </c>
      <c r="I596" s="160"/>
      <c r="L596" s="156"/>
      <c r="M596" s="161"/>
      <c r="T596" s="162"/>
      <c r="AT596" s="157" t="s">
        <v>277</v>
      </c>
      <c r="AU596" s="157" t="s">
        <v>89</v>
      </c>
      <c r="AV596" s="12" t="s">
        <v>89</v>
      </c>
      <c r="AW596" s="12" t="s">
        <v>32</v>
      </c>
      <c r="AX596" s="12" t="s">
        <v>76</v>
      </c>
      <c r="AY596" s="157" t="s">
        <v>264</v>
      </c>
    </row>
    <row r="597" spans="2:65" s="12" customFormat="1" ht="11.25">
      <c r="B597" s="156"/>
      <c r="D597" s="154" t="s">
        <v>277</v>
      </c>
      <c r="E597" s="157" t="s">
        <v>1</v>
      </c>
      <c r="F597" s="158" t="s">
        <v>945</v>
      </c>
      <c r="H597" s="159">
        <v>32.1</v>
      </c>
      <c r="I597" s="160"/>
      <c r="L597" s="156"/>
      <c r="M597" s="161"/>
      <c r="T597" s="162"/>
      <c r="AT597" s="157" t="s">
        <v>277</v>
      </c>
      <c r="AU597" s="157" t="s">
        <v>89</v>
      </c>
      <c r="AV597" s="12" t="s">
        <v>89</v>
      </c>
      <c r="AW597" s="12" t="s">
        <v>32</v>
      </c>
      <c r="AX597" s="12" t="s">
        <v>76</v>
      </c>
      <c r="AY597" s="157" t="s">
        <v>264</v>
      </c>
    </row>
    <row r="598" spans="2:65" s="15" customFormat="1" ht="11.25">
      <c r="B598" s="186"/>
      <c r="D598" s="154" t="s">
        <v>277</v>
      </c>
      <c r="E598" s="187" t="s">
        <v>1</v>
      </c>
      <c r="F598" s="188" t="s">
        <v>416</v>
      </c>
      <c r="H598" s="189">
        <v>169.73099999999999</v>
      </c>
      <c r="I598" s="190"/>
      <c r="L598" s="186"/>
      <c r="M598" s="191"/>
      <c r="T598" s="192"/>
      <c r="AT598" s="187" t="s">
        <v>277</v>
      </c>
      <c r="AU598" s="187" t="s">
        <v>89</v>
      </c>
      <c r="AV598" s="15" t="s">
        <v>96</v>
      </c>
      <c r="AW598" s="15" t="s">
        <v>32</v>
      </c>
      <c r="AX598" s="15" t="s">
        <v>76</v>
      </c>
      <c r="AY598" s="187" t="s">
        <v>264</v>
      </c>
    </row>
    <row r="599" spans="2:65" s="12" customFormat="1" ht="11.25">
      <c r="B599" s="156"/>
      <c r="D599" s="154" t="s">
        <v>277</v>
      </c>
      <c r="E599" s="157" t="s">
        <v>1</v>
      </c>
      <c r="F599" s="158" t="s">
        <v>946</v>
      </c>
      <c r="H599" s="159">
        <v>63</v>
      </c>
      <c r="I599" s="160"/>
      <c r="L599" s="156"/>
      <c r="M599" s="161"/>
      <c r="T599" s="162"/>
      <c r="AT599" s="157" t="s">
        <v>277</v>
      </c>
      <c r="AU599" s="157" t="s">
        <v>89</v>
      </c>
      <c r="AV599" s="12" t="s">
        <v>89</v>
      </c>
      <c r="AW599" s="12" t="s">
        <v>32</v>
      </c>
      <c r="AX599" s="12" t="s">
        <v>76</v>
      </c>
      <c r="AY599" s="157" t="s">
        <v>264</v>
      </c>
    </row>
    <row r="600" spans="2:65" s="12" customFormat="1" ht="11.25">
      <c r="B600" s="156"/>
      <c r="D600" s="154" t="s">
        <v>277</v>
      </c>
      <c r="E600" s="157" t="s">
        <v>1</v>
      </c>
      <c r="F600" s="158" t="s">
        <v>947</v>
      </c>
      <c r="H600" s="159">
        <v>45.8</v>
      </c>
      <c r="I600" s="160"/>
      <c r="L600" s="156"/>
      <c r="M600" s="161"/>
      <c r="T600" s="162"/>
      <c r="AT600" s="157" t="s">
        <v>277</v>
      </c>
      <c r="AU600" s="157" t="s">
        <v>89</v>
      </c>
      <c r="AV600" s="12" t="s">
        <v>89</v>
      </c>
      <c r="AW600" s="12" t="s">
        <v>32</v>
      </c>
      <c r="AX600" s="12" t="s">
        <v>76</v>
      </c>
      <c r="AY600" s="157" t="s">
        <v>264</v>
      </c>
    </row>
    <row r="601" spans="2:65" s="12" customFormat="1" ht="11.25">
      <c r="B601" s="156"/>
      <c r="D601" s="154" t="s">
        <v>277</v>
      </c>
      <c r="E601" s="157" t="s">
        <v>1</v>
      </c>
      <c r="F601" s="158" t="s">
        <v>946</v>
      </c>
      <c r="H601" s="159">
        <v>63</v>
      </c>
      <c r="I601" s="160"/>
      <c r="L601" s="156"/>
      <c r="M601" s="161"/>
      <c r="T601" s="162"/>
      <c r="AT601" s="157" t="s">
        <v>277</v>
      </c>
      <c r="AU601" s="157" t="s">
        <v>89</v>
      </c>
      <c r="AV601" s="12" t="s">
        <v>89</v>
      </c>
      <c r="AW601" s="12" t="s">
        <v>32</v>
      </c>
      <c r="AX601" s="12" t="s">
        <v>76</v>
      </c>
      <c r="AY601" s="157" t="s">
        <v>264</v>
      </c>
    </row>
    <row r="602" spans="2:65" s="12" customFormat="1" ht="11.25">
      <c r="B602" s="156"/>
      <c r="D602" s="154" t="s">
        <v>277</v>
      </c>
      <c r="E602" s="157" t="s">
        <v>1</v>
      </c>
      <c r="F602" s="158" t="s">
        <v>947</v>
      </c>
      <c r="H602" s="159">
        <v>45.8</v>
      </c>
      <c r="I602" s="160"/>
      <c r="L602" s="156"/>
      <c r="M602" s="161"/>
      <c r="T602" s="162"/>
      <c r="AT602" s="157" t="s">
        <v>277</v>
      </c>
      <c r="AU602" s="157" t="s">
        <v>89</v>
      </c>
      <c r="AV602" s="12" t="s">
        <v>89</v>
      </c>
      <c r="AW602" s="12" t="s">
        <v>32</v>
      </c>
      <c r="AX602" s="12" t="s">
        <v>76</v>
      </c>
      <c r="AY602" s="157" t="s">
        <v>264</v>
      </c>
    </row>
    <row r="603" spans="2:65" s="15" customFormat="1" ht="11.25">
      <c r="B603" s="186"/>
      <c r="D603" s="154" t="s">
        <v>277</v>
      </c>
      <c r="E603" s="187" t="s">
        <v>1</v>
      </c>
      <c r="F603" s="188" t="s">
        <v>416</v>
      </c>
      <c r="H603" s="189">
        <v>217.6</v>
      </c>
      <c r="I603" s="190"/>
      <c r="L603" s="186"/>
      <c r="M603" s="191"/>
      <c r="T603" s="192"/>
      <c r="AT603" s="187" t="s">
        <v>277</v>
      </c>
      <c r="AU603" s="187" t="s">
        <v>89</v>
      </c>
      <c r="AV603" s="15" t="s">
        <v>96</v>
      </c>
      <c r="AW603" s="15" t="s">
        <v>32</v>
      </c>
      <c r="AX603" s="15" t="s">
        <v>76</v>
      </c>
      <c r="AY603" s="187" t="s">
        <v>264</v>
      </c>
    </row>
    <row r="604" spans="2:65" s="12" customFormat="1" ht="11.25">
      <c r="B604" s="156"/>
      <c r="D604" s="154" t="s">
        <v>277</v>
      </c>
      <c r="E604" s="157" t="s">
        <v>1</v>
      </c>
      <c r="F604" s="158" t="s">
        <v>948</v>
      </c>
      <c r="H604" s="159">
        <v>58.1</v>
      </c>
      <c r="I604" s="160"/>
      <c r="L604" s="156"/>
      <c r="M604" s="161"/>
      <c r="T604" s="162"/>
      <c r="AT604" s="157" t="s">
        <v>277</v>
      </c>
      <c r="AU604" s="157" t="s">
        <v>89</v>
      </c>
      <c r="AV604" s="12" t="s">
        <v>89</v>
      </c>
      <c r="AW604" s="12" t="s">
        <v>32</v>
      </c>
      <c r="AX604" s="12" t="s">
        <v>76</v>
      </c>
      <c r="AY604" s="157" t="s">
        <v>264</v>
      </c>
    </row>
    <row r="605" spans="2:65" s="13" customFormat="1" ht="11.25">
      <c r="B605" s="163"/>
      <c r="D605" s="154" t="s">
        <v>277</v>
      </c>
      <c r="E605" s="164" t="s">
        <v>1</v>
      </c>
      <c r="F605" s="165" t="s">
        <v>279</v>
      </c>
      <c r="H605" s="166">
        <v>445.43099999999998</v>
      </c>
      <c r="I605" s="167"/>
      <c r="L605" s="163"/>
      <c r="M605" s="168"/>
      <c r="T605" s="169"/>
      <c r="AT605" s="164" t="s">
        <v>277</v>
      </c>
      <c r="AU605" s="164" t="s">
        <v>89</v>
      </c>
      <c r="AV605" s="13" t="s">
        <v>271</v>
      </c>
      <c r="AW605" s="13" t="s">
        <v>32</v>
      </c>
      <c r="AX605" s="13" t="s">
        <v>83</v>
      </c>
      <c r="AY605" s="164" t="s">
        <v>264</v>
      </c>
    </row>
    <row r="606" spans="2:65" s="1" customFormat="1" ht="21.75" customHeight="1">
      <c r="B606" s="136"/>
      <c r="C606" s="137" t="s">
        <v>949</v>
      </c>
      <c r="D606" s="137" t="s">
        <v>266</v>
      </c>
      <c r="E606" s="138" t="s">
        <v>950</v>
      </c>
      <c r="F606" s="139" t="s">
        <v>951</v>
      </c>
      <c r="G606" s="140" t="s">
        <v>341</v>
      </c>
      <c r="H606" s="141">
        <v>13362.93</v>
      </c>
      <c r="I606" s="142"/>
      <c r="J606" s="143">
        <f>ROUND(I606*H606,2)</f>
        <v>0</v>
      </c>
      <c r="K606" s="139" t="s">
        <v>270</v>
      </c>
      <c r="L606" s="32"/>
      <c r="M606" s="144" t="s">
        <v>1</v>
      </c>
      <c r="N606" s="145" t="s">
        <v>42</v>
      </c>
      <c r="P606" s="146">
        <f>O606*H606</f>
        <v>0</v>
      </c>
      <c r="Q606" s="146">
        <v>0</v>
      </c>
      <c r="R606" s="146">
        <f>Q606*H606</f>
        <v>0</v>
      </c>
      <c r="S606" s="146">
        <v>0</v>
      </c>
      <c r="T606" s="147">
        <f>S606*H606</f>
        <v>0</v>
      </c>
      <c r="AR606" s="148" t="s">
        <v>271</v>
      </c>
      <c r="AT606" s="148" t="s">
        <v>266</v>
      </c>
      <c r="AU606" s="148" t="s">
        <v>89</v>
      </c>
      <c r="AY606" s="17" t="s">
        <v>264</v>
      </c>
      <c r="BE606" s="149">
        <f>IF(N606="základní",J606,0)</f>
        <v>0</v>
      </c>
      <c r="BF606" s="149">
        <f>IF(N606="snížená",J606,0)</f>
        <v>0</v>
      </c>
      <c r="BG606" s="149">
        <f>IF(N606="zákl. přenesená",J606,0)</f>
        <v>0</v>
      </c>
      <c r="BH606" s="149">
        <f>IF(N606="sníž. přenesená",J606,0)</f>
        <v>0</v>
      </c>
      <c r="BI606" s="149">
        <f>IF(N606="nulová",J606,0)</f>
        <v>0</v>
      </c>
      <c r="BJ606" s="17" t="s">
        <v>89</v>
      </c>
      <c r="BK606" s="149">
        <f>ROUND(I606*H606,2)</f>
        <v>0</v>
      </c>
      <c r="BL606" s="17" t="s">
        <v>271</v>
      </c>
      <c r="BM606" s="148" t="s">
        <v>952</v>
      </c>
    </row>
    <row r="607" spans="2:65" s="1" customFormat="1" ht="11.25">
      <c r="B607" s="32"/>
      <c r="D607" s="150" t="s">
        <v>273</v>
      </c>
      <c r="F607" s="151" t="s">
        <v>953</v>
      </c>
      <c r="I607" s="152"/>
      <c r="L607" s="32"/>
      <c r="M607" s="153"/>
      <c r="T607" s="56"/>
      <c r="AT607" s="17" t="s">
        <v>273</v>
      </c>
      <c r="AU607" s="17" t="s">
        <v>89</v>
      </c>
    </row>
    <row r="608" spans="2:65" s="12" customFormat="1" ht="11.25">
      <c r="B608" s="156"/>
      <c r="D608" s="154" t="s">
        <v>277</v>
      </c>
      <c r="F608" s="158" t="s">
        <v>954</v>
      </c>
      <c r="H608" s="159">
        <v>13362.93</v>
      </c>
      <c r="I608" s="160"/>
      <c r="L608" s="156"/>
      <c r="M608" s="161"/>
      <c r="T608" s="162"/>
      <c r="AT608" s="157" t="s">
        <v>277</v>
      </c>
      <c r="AU608" s="157" t="s">
        <v>89</v>
      </c>
      <c r="AV608" s="12" t="s">
        <v>89</v>
      </c>
      <c r="AW608" s="12" t="s">
        <v>3</v>
      </c>
      <c r="AX608" s="12" t="s">
        <v>83</v>
      </c>
      <c r="AY608" s="157" t="s">
        <v>264</v>
      </c>
    </row>
    <row r="609" spans="2:65" s="1" customFormat="1" ht="21.75" customHeight="1">
      <c r="B609" s="136"/>
      <c r="C609" s="137" t="s">
        <v>955</v>
      </c>
      <c r="D609" s="137" t="s">
        <v>266</v>
      </c>
      <c r="E609" s="138" t="s">
        <v>956</v>
      </c>
      <c r="F609" s="139" t="s">
        <v>957</v>
      </c>
      <c r="G609" s="140" t="s">
        <v>341</v>
      </c>
      <c r="H609" s="141">
        <v>445.43099999999998</v>
      </c>
      <c r="I609" s="142"/>
      <c r="J609" s="143">
        <f>ROUND(I609*H609,2)</f>
        <v>0</v>
      </c>
      <c r="K609" s="139" t="s">
        <v>270</v>
      </c>
      <c r="L609" s="32"/>
      <c r="M609" s="144" t="s">
        <v>1</v>
      </c>
      <c r="N609" s="145" t="s">
        <v>42</v>
      </c>
      <c r="P609" s="146">
        <f>O609*H609</f>
        <v>0</v>
      </c>
      <c r="Q609" s="146">
        <v>0</v>
      </c>
      <c r="R609" s="146">
        <f>Q609*H609</f>
        <v>0</v>
      </c>
      <c r="S609" s="146">
        <v>0</v>
      </c>
      <c r="T609" s="147">
        <f>S609*H609</f>
        <v>0</v>
      </c>
      <c r="AR609" s="148" t="s">
        <v>271</v>
      </c>
      <c r="AT609" s="148" t="s">
        <v>266</v>
      </c>
      <c r="AU609" s="148" t="s">
        <v>89</v>
      </c>
      <c r="AY609" s="17" t="s">
        <v>264</v>
      </c>
      <c r="BE609" s="149">
        <f>IF(N609="základní",J609,0)</f>
        <v>0</v>
      </c>
      <c r="BF609" s="149">
        <f>IF(N609="snížená",J609,0)</f>
        <v>0</v>
      </c>
      <c r="BG609" s="149">
        <f>IF(N609="zákl. přenesená",J609,0)</f>
        <v>0</v>
      </c>
      <c r="BH609" s="149">
        <f>IF(N609="sníž. přenesená",J609,0)</f>
        <v>0</v>
      </c>
      <c r="BI609" s="149">
        <f>IF(N609="nulová",J609,0)</f>
        <v>0</v>
      </c>
      <c r="BJ609" s="17" t="s">
        <v>89</v>
      </c>
      <c r="BK609" s="149">
        <f>ROUND(I609*H609,2)</f>
        <v>0</v>
      </c>
      <c r="BL609" s="17" t="s">
        <v>271</v>
      </c>
      <c r="BM609" s="148" t="s">
        <v>958</v>
      </c>
    </row>
    <row r="610" spans="2:65" s="1" customFormat="1" ht="11.25">
      <c r="B610" s="32"/>
      <c r="D610" s="150" t="s">
        <v>273</v>
      </c>
      <c r="F610" s="151" t="s">
        <v>959</v>
      </c>
      <c r="I610" s="152"/>
      <c r="L610" s="32"/>
      <c r="M610" s="153"/>
      <c r="T610" s="56"/>
      <c r="AT610" s="17" t="s">
        <v>273</v>
      </c>
      <c r="AU610" s="17" t="s">
        <v>89</v>
      </c>
    </row>
    <row r="611" spans="2:65" s="14" customFormat="1" ht="11.25">
      <c r="B611" s="170"/>
      <c r="D611" s="154" t="s">
        <v>277</v>
      </c>
      <c r="E611" s="171" t="s">
        <v>1</v>
      </c>
      <c r="F611" s="172" t="s">
        <v>942</v>
      </c>
      <c r="H611" s="171" t="s">
        <v>1</v>
      </c>
      <c r="I611" s="173"/>
      <c r="L611" s="170"/>
      <c r="M611" s="174"/>
      <c r="T611" s="175"/>
      <c r="AT611" s="171" t="s">
        <v>277</v>
      </c>
      <c r="AU611" s="171" t="s">
        <v>89</v>
      </c>
      <c r="AV611" s="14" t="s">
        <v>83</v>
      </c>
      <c r="AW611" s="14" t="s">
        <v>32</v>
      </c>
      <c r="AX611" s="14" t="s">
        <v>76</v>
      </c>
      <c r="AY611" s="171" t="s">
        <v>264</v>
      </c>
    </row>
    <row r="612" spans="2:65" s="12" customFormat="1" ht="11.25">
      <c r="B612" s="156"/>
      <c r="D612" s="154" t="s">
        <v>277</v>
      </c>
      <c r="E612" s="157" t="s">
        <v>1</v>
      </c>
      <c r="F612" s="158" t="s">
        <v>943</v>
      </c>
      <c r="H612" s="159">
        <v>45.442999999999998</v>
      </c>
      <c r="I612" s="160"/>
      <c r="L612" s="156"/>
      <c r="M612" s="161"/>
      <c r="T612" s="162"/>
      <c r="AT612" s="157" t="s">
        <v>277</v>
      </c>
      <c r="AU612" s="157" t="s">
        <v>89</v>
      </c>
      <c r="AV612" s="12" t="s">
        <v>89</v>
      </c>
      <c r="AW612" s="12" t="s">
        <v>32</v>
      </c>
      <c r="AX612" s="12" t="s">
        <v>76</v>
      </c>
      <c r="AY612" s="157" t="s">
        <v>264</v>
      </c>
    </row>
    <row r="613" spans="2:65" s="12" customFormat="1" ht="11.25">
      <c r="B613" s="156"/>
      <c r="D613" s="154" t="s">
        <v>277</v>
      </c>
      <c r="E613" s="157" t="s">
        <v>1</v>
      </c>
      <c r="F613" s="158" t="s">
        <v>944</v>
      </c>
      <c r="H613" s="159">
        <v>46.744999999999997</v>
      </c>
      <c r="I613" s="160"/>
      <c r="L613" s="156"/>
      <c r="M613" s="161"/>
      <c r="T613" s="162"/>
      <c r="AT613" s="157" t="s">
        <v>277</v>
      </c>
      <c r="AU613" s="157" t="s">
        <v>89</v>
      </c>
      <c r="AV613" s="12" t="s">
        <v>89</v>
      </c>
      <c r="AW613" s="12" t="s">
        <v>32</v>
      </c>
      <c r="AX613" s="12" t="s">
        <v>76</v>
      </c>
      <c r="AY613" s="157" t="s">
        <v>264</v>
      </c>
    </row>
    <row r="614" spans="2:65" s="12" customFormat="1" ht="11.25">
      <c r="B614" s="156"/>
      <c r="D614" s="154" t="s">
        <v>277</v>
      </c>
      <c r="E614" s="157" t="s">
        <v>1</v>
      </c>
      <c r="F614" s="158" t="s">
        <v>943</v>
      </c>
      <c r="H614" s="159">
        <v>45.442999999999998</v>
      </c>
      <c r="I614" s="160"/>
      <c r="L614" s="156"/>
      <c r="M614" s="161"/>
      <c r="T614" s="162"/>
      <c r="AT614" s="157" t="s">
        <v>277</v>
      </c>
      <c r="AU614" s="157" t="s">
        <v>89</v>
      </c>
      <c r="AV614" s="12" t="s">
        <v>89</v>
      </c>
      <c r="AW614" s="12" t="s">
        <v>32</v>
      </c>
      <c r="AX614" s="12" t="s">
        <v>76</v>
      </c>
      <c r="AY614" s="157" t="s">
        <v>264</v>
      </c>
    </row>
    <row r="615" spans="2:65" s="12" customFormat="1" ht="11.25">
      <c r="B615" s="156"/>
      <c r="D615" s="154" t="s">
        <v>277</v>
      </c>
      <c r="E615" s="157" t="s">
        <v>1</v>
      </c>
      <c r="F615" s="158" t="s">
        <v>945</v>
      </c>
      <c r="H615" s="159">
        <v>32.1</v>
      </c>
      <c r="I615" s="160"/>
      <c r="L615" s="156"/>
      <c r="M615" s="161"/>
      <c r="T615" s="162"/>
      <c r="AT615" s="157" t="s">
        <v>277</v>
      </c>
      <c r="AU615" s="157" t="s">
        <v>89</v>
      </c>
      <c r="AV615" s="12" t="s">
        <v>89</v>
      </c>
      <c r="AW615" s="12" t="s">
        <v>32</v>
      </c>
      <c r="AX615" s="12" t="s">
        <v>76</v>
      </c>
      <c r="AY615" s="157" t="s">
        <v>264</v>
      </c>
    </row>
    <row r="616" spans="2:65" s="15" customFormat="1" ht="11.25">
      <c r="B616" s="186"/>
      <c r="D616" s="154" t="s">
        <v>277</v>
      </c>
      <c r="E616" s="187" t="s">
        <v>1</v>
      </c>
      <c r="F616" s="188" t="s">
        <v>416</v>
      </c>
      <c r="H616" s="189">
        <v>169.73099999999999</v>
      </c>
      <c r="I616" s="190"/>
      <c r="L616" s="186"/>
      <c r="M616" s="191"/>
      <c r="T616" s="192"/>
      <c r="AT616" s="187" t="s">
        <v>277</v>
      </c>
      <c r="AU616" s="187" t="s">
        <v>89</v>
      </c>
      <c r="AV616" s="15" t="s">
        <v>96</v>
      </c>
      <c r="AW616" s="15" t="s">
        <v>32</v>
      </c>
      <c r="AX616" s="15" t="s">
        <v>76</v>
      </c>
      <c r="AY616" s="187" t="s">
        <v>264</v>
      </c>
    </row>
    <row r="617" spans="2:65" s="12" customFormat="1" ht="11.25">
      <c r="B617" s="156"/>
      <c r="D617" s="154" t="s">
        <v>277</v>
      </c>
      <c r="E617" s="157" t="s">
        <v>1</v>
      </c>
      <c r="F617" s="158" t="s">
        <v>946</v>
      </c>
      <c r="H617" s="159">
        <v>63</v>
      </c>
      <c r="I617" s="160"/>
      <c r="L617" s="156"/>
      <c r="M617" s="161"/>
      <c r="T617" s="162"/>
      <c r="AT617" s="157" t="s">
        <v>277</v>
      </c>
      <c r="AU617" s="157" t="s">
        <v>89</v>
      </c>
      <c r="AV617" s="12" t="s">
        <v>89</v>
      </c>
      <c r="AW617" s="12" t="s">
        <v>32</v>
      </c>
      <c r="AX617" s="12" t="s">
        <v>76</v>
      </c>
      <c r="AY617" s="157" t="s">
        <v>264</v>
      </c>
    </row>
    <row r="618" spans="2:65" s="12" customFormat="1" ht="11.25">
      <c r="B618" s="156"/>
      <c r="D618" s="154" t="s">
        <v>277</v>
      </c>
      <c r="E618" s="157" t="s">
        <v>1</v>
      </c>
      <c r="F618" s="158" t="s">
        <v>947</v>
      </c>
      <c r="H618" s="159">
        <v>45.8</v>
      </c>
      <c r="I618" s="160"/>
      <c r="L618" s="156"/>
      <c r="M618" s="161"/>
      <c r="T618" s="162"/>
      <c r="AT618" s="157" t="s">
        <v>277</v>
      </c>
      <c r="AU618" s="157" t="s">
        <v>89</v>
      </c>
      <c r="AV618" s="12" t="s">
        <v>89</v>
      </c>
      <c r="AW618" s="12" t="s">
        <v>32</v>
      </c>
      <c r="AX618" s="12" t="s">
        <v>76</v>
      </c>
      <c r="AY618" s="157" t="s">
        <v>264</v>
      </c>
    </row>
    <row r="619" spans="2:65" s="12" customFormat="1" ht="11.25">
      <c r="B619" s="156"/>
      <c r="D619" s="154" t="s">
        <v>277</v>
      </c>
      <c r="E619" s="157" t="s">
        <v>1</v>
      </c>
      <c r="F619" s="158" t="s">
        <v>946</v>
      </c>
      <c r="H619" s="159">
        <v>63</v>
      </c>
      <c r="I619" s="160"/>
      <c r="L619" s="156"/>
      <c r="M619" s="161"/>
      <c r="T619" s="162"/>
      <c r="AT619" s="157" t="s">
        <v>277</v>
      </c>
      <c r="AU619" s="157" t="s">
        <v>89</v>
      </c>
      <c r="AV619" s="12" t="s">
        <v>89</v>
      </c>
      <c r="AW619" s="12" t="s">
        <v>32</v>
      </c>
      <c r="AX619" s="12" t="s">
        <v>76</v>
      </c>
      <c r="AY619" s="157" t="s">
        <v>264</v>
      </c>
    </row>
    <row r="620" spans="2:65" s="12" customFormat="1" ht="11.25">
      <c r="B620" s="156"/>
      <c r="D620" s="154" t="s">
        <v>277</v>
      </c>
      <c r="E620" s="157" t="s">
        <v>1</v>
      </c>
      <c r="F620" s="158" t="s">
        <v>947</v>
      </c>
      <c r="H620" s="159">
        <v>45.8</v>
      </c>
      <c r="I620" s="160"/>
      <c r="L620" s="156"/>
      <c r="M620" s="161"/>
      <c r="T620" s="162"/>
      <c r="AT620" s="157" t="s">
        <v>277</v>
      </c>
      <c r="AU620" s="157" t="s">
        <v>89</v>
      </c>
      <c r="AV620" s="12" t="s">
        <v>89</v>
      </c>
      <c r="AW620" s="12" t="s">
        <v>32</v>
      </c>
      <c r="AX620" s="12" t="s">
        <v>76</v>
      </c>
      <c r="AY620" s="157" t="s">
        <v>264</v>
      </c>
    </row>
    <row r="621" spans="2:65" s="15" customFormat="1" ht="11.25">
      <c r="B621" s="186"/>
      <c r="D621" s="154" t="s">
        <v>277</v>
      </c>
      <c r="E621" s="187" t="s">
        <v>1</v>
      </c>
      <c r="F621" s="188" t="s">
        <v>416</v>
      </c>
      <c r="H621" s="189">
        <v>217.6</v>
      </c>
      <c r="I621" s="190"/>
      <c r="L621" s="186"/>
      <c r="M621" s="191"/>
      <c r="T621" s="192"/>
      <c r="AT621" s="187" t="s">
        <v>277</v>
      </c>
      <c r="AU621" s="187" t="s">
        <v>89</v>
      </c>
      <c r="AV621" s="15" t="s">
        <v>96</v>
      </c>
      <c r="AW621" s="15" t="s">
        <v>32</v>
      </c>
      <c r="AX621" s="15" t="s">
        <v>76</v>
      </c>
      <c r="AY621" s="187" t="s">
        <v>264</v>
      </c>
    </row>
    <row r="622" spans="2:65" s="12" customFormat="1" ht="11.25">
      <c r="B622" s="156"/>
      <c r="D622" s="154" t="s">
        <v>277</v>
      </c>
      <c r="E622" s="157" t="s">
        <v>1</v>
      </c>
      <c r="F622" s="158" t="s">
        <v>948</v>
      </c>
      <c r="H622" s="159">
        <v>58.1</v>
      </c>
      <c r="I622" s="160"/>
      <c r="L622" s="156"/>
      <c r="M622" s="161"/>
      <c r="T622" s="162"/>
      <c r="AT622" s="157" t="s">
        <v>277</v>
      </c>
      <c r="AU622" s="157" t="s">
        <v>89</v>
      </c>
      <c r="AV622" s="12" t="s">
        <v>89</v>
      </c>
      <c r="AW622" s="12" t="s">
        <v>32</v>
      </c>
      <c r="AX622" s="12" t="s">
        <v>76</v>
      </c>
      <c r="AY622" s="157" t="s">
        <v>264</v>
      </c>
    </row>
    <row r="623" spans="2:65" s="13" customFormat="1" ht="11.25">
      <c r="B623" s="163"/>
      <c r="D623" s="154" t="s">
        <v>277</v>
      </c>
      <c r="E623" s="164" t="s">
        <v>1</v>
      </c>
      <c r="F623" s="165" t="s">
        <v>279</v>
      </c>
      <c r="H623" s="166">
        <v>445.43099999999998</v>
      </c>
      <c r="I623" s="167"/>
      <c r="L623" s="163"/>
      <c r="M623" s="168"/>
      <c r="T623" s="169"/>
      <c r="AT623" s="164" t="s">
        <v>277</v>
      </c>
      <c r="AU623" s="164" t="s">
        <v>89</v>
      </c>
      <c r="AV623" s="13" t="s">
        <v>271</v>
      </c>
      <c r="AW623" s="13" t="s">
        <v>32</v>
      </c>
      <c r="AX623" s="13" t="s">
        <v>83</v>
      </c>
      <c r="AY623" s="164" t="s">
        <v>264</v>
      </c>
    </row>
    <row r="624" spans="2:65" s="1" customFormat="1" ht="16.5" customHeight="1">
      <c r="B624" s="136"/>
      <c r="C624" s="137" t="s">
        <v>960</v>
      </c>
      <c r="D624" s="137" t="s">
        <v>266</v>
      </c>
      <c r="E624" s="138" t="s">
        <v>961</v>
      </c>
      <c r="F624" s="139" t="s">
        <v>962</v>
      </c>
      <c r="G624" s="140" t="s">
        <v>341</v>
      </c>
      <c r="H624" s="141">
        <v>445.43099999999998</v>
      </c>
      <c r="I624" s="142"/>
      <c r="J624" s="143">
        <f>ROUND(I624*H624,2)</f>
        <v>0</v>
      </c>
      <c r="K624" s="139" t="s">
        <v>270</v>
      </c>
      <c r="L624" s="32"/>
      <c r="M624" s="144" t="s">
        <v>1</v>
      </c>
      <c r="N624" s="145" t="s">
        <v>42</v>
      </c>
      <c r="P624" s="146">
        <f>O624*H624</f>
        <v>0</v>
      </c>
      <c r="Q624" s="146">
        <v>0</v>
      </c>
      <c r="R624" s="146">
        <f>Q624*H624</f>
        <v>0</v>
      </c>
      <c r="S624" s="146">
        <v>0</v>
      </c>
      <c r="T624" s="147">
        <f>S624*H624</f>
        <v>0</v>
      </c>
      <c r="AR624" s="148" t="s">
        <v>271</v>
      </c>
      <c r="AT624" s="148" t="s">
        <v>266</v>
      </c>
      <c r="AU624" s="148" t="s">
        <v>89</v>
      </c>
      <c r="AY624" s="17" t="s">
        <v>264</v>
      </c>
      <c r="BE624" s="149">
        <f>IF(N624="základní",J624,0)</f>
        <v>0</v>
      </c>
      <c r="BF624" s="149">
        <f>IF(N624="snížená",J624,0)</f>
        <v>0</v>
      </c>
      <c r="BG624" s="149">
        <f>IF(N624="zákl. přenesená",J624,0)</f>
        <v>0</v>
      </c>
      <c r="BH624" s="149">
        <f>IF(N624="sníž. přenesená",J624,0)</f>
        <v>0</v>
      </c>
      <c r="BI624" s="149">
        <f>IF(N624="nulová",J624,0)</f>
        <v>0</v>
      </c>
      <c r="BJ624" s="17" t="s">
        <v>89</v>
      </c>
      <c r="BK624" s="149">
        <f>ROUND(I624*H624,2)</f>
        <v>0</v>
      </c>
      <c r="BL624" s="17" t="s">
        <v>271</v>
      </c>
      <c r="BM624" s="148" t="s">
        <v>963</v>
      </c>
    </row>
    <row r="625" spans="2:65" s="1" customFormat="1" ht="11.25">
      <c r="B625" s="32"/>
      <c r="D625" s="150" t="s">
        <v>273</v>
      </c>
      <c r="F625" s="151" t="s">
        <v>964</v>
      </c>
      <c r="I625" s="152"/>
      <c r="L625" s="32"/>
      <c r="M625" s="153"/>
      <c r="T625" s="56"/>
      <c r="AT625" s="17" t="s">
        <v>273</v>
      </c>
      <c r="AU625" s="17" t="s">
        <v>89</v>
      </c>
    </row>
    <row r="626" spans="2:65" s="14" customFormat="1" ht="11.25">
      <c r="B626" s="170"/>
      <c r="D626" s="154" t="s">
        <v>277</v>
      </c>
      <c r="E626" s="171" t="s">
        <v>1</v>
      </c>
      <c r="F626" s="172" t="s">
        <v>942</v>
      </c>
      <c r="H626" s="171" t="s">
        <v>1</v>
      </c>
      <c r="I626" s="173"/>
      <c r="L626" s="170"/>
      <c r="M626" s="174"/>
      <c r="T626" s="175"/>
      <c r="AT626" s="171" t="s">
        <v>277</v>
      </c>
      <c r="AU626" s="171" t="s">
        <v>89</v>
      </c>
      <c r="AV626" s="14" t="s">
        <v>83</v>
      </c>
      <c r="AW626" s="14" t="s">
        <v>32</v>
      </c>
      <c r="AX626" s="14" t="s">
        <v>76</v>
      </c>
      <c r="AY626" s="171" t="s">
        <v>264</v>
      </c>
    </row>
    <row r="627" spans="2:65" s="12" customFormat="1" ht="11.25">
      <c r="B627" s="156"/>
      <c r="D627" s="154" t="s">
        <v>277</v>
      </c>
      <c r="E627" s="157" t="s">
        <v>1</v>
      </c>
      <c r="F627" s="158" t="s">
        <v>943</v>
      </c>
      <c r="H627" s="159">
        <v>45.442999999999998</v>
      </c>
      <c r="I627" s="160"/>
      <c r="L627" s="156"/>
      <c r="M627" s="161"/>
      <c r="T627" s="162"/>
      <c r="AT627" s="157" t="s">
        <v>277</v>
      </c>
      <c r="AU627" s="157" t="s">
        <v>89</v>
      </c>
      <c r="AV627" s="12" t="s">
        <v>89</v>
      </c>
      <c r="AW627" s="12" t="s">
        <v>32</v>
      </c>
      <c r="AX627" s="12" t="s">
        <v>76</v>
      </c>
      <c r="AY627" s="157" t="s">
        <v>264</v>
      </c>
    </row>
    <row r="628" spans="2:65" s="12" customFormat="1" ht="11.25">
      <c r="B628" s="156"/>
      <c r="D628" s="154" t="s">
        <v>277</v>
      </c>
      <c r="E628" s="157" t="s">
        <v>1</v>
      </c>
      <c r="F628" s="158" t="s">
        <v>944</v>
      </c>
      <c r="H628" s="159">
        <v>46.744999999999997</v>
      </c>
      <c r="I628" s="160"/>
      <c r="L628" s="156"/>
      <c r="M628" s="161"/>
      <c r="T628" s="162"/>
      <c r="AT628" s="157" t="s">
        <v>277</v>
      </c>
      <c r="AU628" s="157" t="s">
        <v>89</v>
      </c>
      <c r="AV628" s="12" t="s">
        <v>89</v>
      </c>
      <c r="AW628" s="12" t="s">
        <v>32</v>
      </c>
      <c r="AX628" s="12" t="s">
        <v>76</v>
      </c>
      <c r="AY628" s="157" t="s">
        <v>264</v>
      </c>
    </row>
    <row r="629" spans="2:65" s="12" customFormat="1" ht="11.25">
      <c r="B629" s="156"/>
      <c r="D629" s="154" t="s">
        <v>277</v>
      </c>
      <c r="E629" s="157" t="s">
        <v>1</v>
      </c>
      <c r="F629" s="158" t="s">
        <v>943</v>
      </c>
      <c r="H629" s="159">
        <v>45.442999999999998</v>
      </c>
      <c r="I629" s="160"/>
      <c r="L629" s="156"/>
      <c r="M629" s="161"/>
      <c r="T629" s="162"/>
      <c r="AT629" s="157" t="s">
        <v>277</v>
      </c>
      <c r="AU629" s="157" t="s">
        <v>89</v>
      </c>
      <c r="AV629" s="12" t="s">
        <v>89</v>
      </c>
      <c r="AW629" s="12" t="s">
        <v>32</v>
      </c>
      <c r="AX629" s="12" t="s">
        <v>76</v>
      </c>
      <c r="AY629" s="157" t="s">
        <v>264</v>
      </c>
    </row>
    <row r="630" spans="2:65" s="12" customFormat="1" ht="11.25">
      <c r="B630" s="156"/>
      <c r="D630" s="154" t="s">
        <v>277</v>
      </c>
      <c r="E630" s="157" t="s">
        <v>1</v>
      </c>
      <c r="F630" s="158" t="s">
        <v>945</v>
      </c>
      <c r="H630" s="159">
        <v>32.1</v>
      </c>
      <c r="I630" s="160"/>
      <c r="L630" s="156"/>
      <c r="M630" s="161"/>
      <c r="T630" s="162"/>
      <c r="AT630" s="157" t="s">
        <v>277</v>
      </c>
      <c r="AU630" s="157" t="s">
        <v>89</v>
      </c>
      <c r="AV630" s="12" t="s">
        <v>89</v>
      </c>
      <c r="AW630" s="12" t="s">
        <v>32</v>
      </c>
      <c r="AX630" s="12" t="s">
        <v>76</v>
      </c>
      <c r="AY630" s="157" t="s">
        <v>264</v>
      </c>
    </row>
    <row r="631" spans="2:65" s="15" customFormat="1" ht="11.25">
      <c r="B631" s="186"/>
      <c r="D631" s="154" t="s">
        <v>277</v>
      </c>
      <c r="E631" s="187" t="s">
        <v>1</v>
      </c>
      <c r="F631" s="188" t="s">
        <v>416</v>
      </c>
      <c r="H631" s="189">
        <v>169.73099999999999</v>
      </c>
      <c r="I631" s="190"/>
      <c r="L631" s="186"/>
      <c r="M631" s="191"/>
      <c r="T631" s="192"/>
      <c r="AT631" s="187" t="s">
        <v>277</v>
      </c>
      <c r="AU631" s="187" t="s">
        <v>89</v>
      </c>
      <c r="AV631" s="15" t="s">
        <v>96</v>
      </c>
      <c r="AW631" s="15" t="s">
        <v>32</v>
      </c>
      <c r="AX631" s="15" t="s">
        <v>76</v>
      </c>
      <c r="AY631" s="187" t="s">
        <v>264</v>
      </c>
    </row>
    <row r="632" spans="2:65" s="12" customFormat="1" ht="11.25">
      <c r="B632" s="156"/>
      <c r="D632" s="154" t="s">
        <v>277</v>
      </c>
      <c r="E632" s="157" t="s">
        <v>1</v>
      </c>
      <c r="F632" s="158" t="s">
        <v>946</v>
      </c>
      <c r="H632" s="159">
        <v>63</v>
      </c>
      <c r="I632" s="160"/>
      <c r="L632" s="156"/>
      <c r="M632" s="161"/>
      <c r="T632" s="162"/>
      <c r="AT632" s="157" t="s">
        <v>277</v>
      </c>
      <c r="AU632" s="157" t="s">
        <v>89</v>
      </c>
      <c r="AV632" s="12" t="s">
        <v>89</v>
      </c>
      <c r="AW632" s="12" t="s">
        <v>32</v>
      </c>
      <c r="AX632" s="12" t="s">
        <v>76</v>
      </c>
      <c r="AY632" s="157" t="s">
        <v>264</v>
      </c>
    </row>
    <row r="633" spans="2:65" s="12" customFormat="1" ht="11.25">
      <c r="B633" s="156"/>
      <c r="D633" s="154" t="s">
        <v>277</v>
      </c>
      <c r="E633" s="157" t="s">
        <v>1</v>
      </c>
      <c r="F633" s="158" t="s">
        <v>947</v>
      </c>
      <c r="H633" s="159">
        <v>45.8</v>
      </c>
      <c r="I633" s="160"/>
      <c r="L633" s="156"/>
      <c r="M633" s="161"/>
      <c r="T633" s="162"/>
      <c r="AT633" s="157" t="s">
        <v>277</v>
      </c>
      <c r="AU633" s="157" t="s">
        <v>89</v>
      </c>
      <c r="AV633" s="12" t="s">
        <v>89</v>
      </c>
      <c r="AW633" s="12" t="s">
        <v>32</v>
      </c>
      <c r="AX633" s="12" t="s">
        <v>76</v>
      </c>
      <c r="AY633" s="157" t="s">
        <v>264</v>
      </c>
    </row>
    <row r="634" spans="2:65" s="12" customFormat="1" ht="11.25">
      <c r="B634" s="156"/>
      <c r="D634" s="154" t="s">
        <v>277</v>
      </c>
      <c r="E634" s="157" t="s">
        <v>1</v>
      </c>
      <c r="F634" s="158" t="s">
        <v>946</v>
      </c>
      <c r="H634" s="159">
        <v>63</v>
      </c>
      <c r="I634" s="160"/>
      <c r="L634" s="156"/>
      <c r="M634" s="161"/>
      <c r="T634" s="162"/>
      <c r="AT634" s="157" t="s">
        <v>277</v>
      </c>
      <c r="AU634" s="157" t="s">
        <v>89</v>
      </c>
      <c r="AV634" s="12" t="s">
        <v>89</v>
      </c>
      <c r="AW634" s="12" t="s">
        <v>32</v>
      </c>
      <c r="AX634" s="12" t="s">
        <v>76</v>
      </c>
      <c r="AY634" s="157" t="s">
        <v>264</v>
      </c>
    </row>
    <row r="635" spans="2:65" s="12" customFormat="1" ht="11.25">
      <c r="B635" s="156"/>
      <c r="D635" s="154" t="s">
        <v>277</v>
      </c>
      <c r="E635" s="157" t="s">
        <v>1</v>
      </c>
      <c r="F635" s="158" t="s">
        <v>947</v>
      </c>
      <c r="H635" s="159">
        <v>45.8</v>
      </c>
      <c r="I635" s="160"/>
      <c r="L635" s="156"/>
      <c r="M635" s="161"/>
      <c r="T635" s="162"/>
      <c r="AT635" s="157" t="s">
        <v>277</v>
      </c>
      <c r="AU635" s="157" t="s">
        <v>89</v>
      </c>
      <c r="AV635" s="12" t="s">
        <v>89</v>
      </c>
      <c r="AW635" s="12" t="s">
        <v>32</v>
      </c>
      <c r="AX635" s="12" t="s">
        <v>76</v>
      </c>
      <c r="AY635" s="157" t="s">
        <v>264</v>
      </c>
    </row>
    <row r="636" spans="2:65" s="15" customFormat="1" ht="11.25">
      <c r="B636" s="186"/>
      <c r="D636" s="154" t="s">
        <v>277</v>
      </c>
      <c r="E636" s="187" t="s">
        <v>1</v>
      </c>
      <c r="F636" s="188" t="s">
        <v>416</v>
      </c>
      <c r="H636" s="189">
        <v>217.6</v>
      </c>
      <c r="I636" s="190"/>
      <c r="L636" s="186"/>
      <c r="M636" s="191"/>
      <c r="T636" s="192"/>
      <c r="AT636" s="187" t="s">
        <v>277</v>
      </c>
      <c r="AU636" s="187" t="s">
        <v>89</v>
      </c>
      <c r="AV636" s="15" t="s">
        <v>96</v>
      </c>
      <c r="AW636" s="15" t="s">
        <v>32</v>
      </c>
      <c r="AX636" s="15" t="s">
        <v>76</v>
      </c>
      <c r="AY636" s="187" t="s">
        <v>264</v>
      </c>
    </row>
    <row r="637" spans="2:65" s="12" customFormat="1" ht="11.25">
      <c r="B637" s="156"/>
      <c r="D637" s="154" t="s">
        <v>277</v>
      </c>
      <c r="E637" s="157" t="s">
        <v>1</v>
      </c>
      <c r="F637" s="158" t="s">
        <v>948</v>
      </c>
      <c r="H637" s="159">
        <v>58.1</v>
      </c>
      <c r="I637" s="160"/>
      <c r="L637" s="156"/>
      <c r="M637" s="161"/>
      <c r="T637" s="162"/>
      <c r="AT637" s="157" t="s">
        <v>277</v>
      </c>
      <c r="AU637" s="157" t="s">
        <v>89</v>
      </c>
      <c r="AV637" s="12" t="s">
        <v>89</v>
      </c>
      <c r="AW637" s="12" t="s">
        <v>32</v>
      </c>
      <c r="AX637" s="12" t="s">
        <v>76</v>
      </c>
      <c r="AY637" s="157" t="s">
        <v>264</v>
      </c>
    </row>
    <row r="638" spans="2:65" s="13" customFormat="1" ht="11.25">
      <c r="B638" s="163"/>
      <c r="D638" s="154" t="s">
        <v>277</v>
      </c>
      <c r="E638" s="164" t="s">
        <v>1</v>
      </c>
      <c r="F638" s="165" t="s">
        <v>279</v>
      </c>
      <c r="H638" s="166">
        <v>445.43099999999998</v>
      </c>
      <c r="I638" s="167"/>
      <c r="L638" s="163"/>
      <c r="M638" s="168"/>
      <c r="T638" s="169"/>
      <c r="AT638" s="164" t="s">
        <v>277</v>
      </c>
      <c r="AU638" s="164" t="s">
        <v>89</v>
      </c>
      <c r="AV638" s="13" t="s">
        <v>271</v>
      </c>
      <c r="AW638" s="13" t="s">
        <v>32</v>
      </c>
      <c r="AX638" s="13" t="s">
        <v>83</v>
      </c>
      <c r="AY638" s="164" t="s">
        <v>264</v>
      </c>
    </row>
    <row r="639" spans="2:65" s="1" customFormat="1" ht="16.5" customHeight="1">
      <c r="B639" s="136"/>
      <c r="C639" s="137" t="s">
        <v>965</v>
      </c>
      <c r="D639" s="137" t="s">
        <v>266</v>
      </c>
      <c r="E639" s="138" t="s">
        <v>966</v>
      </c>
      <c r="F639" s="139" t="s">
        <v>967</v>
      </c>
      <c r="G639" s="140" t="s">
        <v>341</v>
      </c>
      <c r="H639" s="141">
        <v>13362.93</v>
      </c>
      <c r="I639" s="142"/>
      <c r="J639" s="143">
        <f>ROUND(I639*H639,2)</f>
        <v>0</v>
      </c>
      <c r="K639" s="139" t="s">
        <v>270</v>
      </c>
      <c r="L639" s="32"/>
      <c r="M639" s="144" t="s">
        <v>1</v>
      </c>
      <c r="N639" s="145" t="s">
        <v>42</v>
      </c>
      <c r="P639" s="146">
        <f>O639*H639</f>
        <v>0</v>
      </c>
      <c r="Q639" s="146">
        <v>0</v>
      </c>
      <c r="R639" s="146">
        <f>Q639*H639</f>
        <v>0</v>
      </c>
      <c r="S639" s="146">
        <v>0</v>
      </c>
      <c r="T639" s="147">
        <f>S639*H639</f>
        <v>0</v>
      </c>
      <c r="AR639" s="148" t="s">
        <v>271</v>
      </c>
      <c r="AT639" s="148" t="s">
        <v>266</v>
      </c>
      <c r="AU639" s="148" t="s">
        <v>89</v>
      </c>
      <c r="AY639" s="17" t="s">
        <v>264</v>
      </c>
      <c r="BE639" s="149">
        <f>IF(N639="základní",J639,0)</f>
        <v>0</v>
      </c>
      <c r="BF639" s="149">
        <f>IF(N639="snížená",J639,0)</f>
        <v>0</v>
      </c>
      <c r="BG639" s="149">
        <f>IF(N639="zákl. přenesená",J639,0)</f>
        <v>0</v>
      </c>
      <c r="BH639" s="149">
        <f>IF(N639="sníž. přenesená",J639,0)</f>
        <v>0</v>
      </c>
      <c r="BI639" s="149">
        <f>IF(N639="nulová",J639,0)</f>
        <v>0</v>
      </c>
      <c r="BJ639" s="17" t="s">
        <v>89</v>
      </c>
      <c r="BK639" s="149">
        <f>ROUND(I639*H639,2)</f>
        <v>0</v>
      </c>
      <c r="BL639" s="17" t="s">
        <v>271</v>
      </c>
      <c r="BM639" s="148" t="s">
        <v>968</v>
      </c>
    </row>
    <row r="640" spans="2:65" s="1" customFormat="1" ht="11.25">
      <c r="B640" s="32"/>
      <c r="D640" s="150" t="s">
        <v>273</v>
      </c>
      <c r="F640" s="151" t="s">
        <v>969</v>
      </c>
      <c r="I640" s="152"/>
      <c r="L640" s="32"/>
      <c r="M640" s="153"/>
      <c r="T640" s="56"/>
      <c r="AT640" s="17" t="s">
        <v>273</v>
      </c>
      <c r="AU640" s="17" t="s">
        <v>89</v>
      </c>
    </row>
    <row r="641" spans="2:65" s="12" customFormat="1" ht="11.25">
      <c r="B641" s="156"/>
      <c r="D641" s="154" t="s">
        <v>277</v>
      </c>
      <c r="F641" s="158" t="s">
        <v>954</v>
      </c>
      <c r="H641" s="159">
        <v>13362.93</v>
      </c>
      <c r="I641" s="160"/>
      <c r="L641" s="156"/>
      <c r="M641" s="161"/>
      <c r="T641" s="162"/>
      <c r="AT641" s="157" t="s">
        <v>277</v>
      </c>
      <c r="AU641" s="157" t="s">
        <v>89</v>
      </c>
      <c r="AV641" s="12" t="s">
        <v>89</v>
      </c>
      <c r="AW641" s="12" t="s">
        <v>3</v>
      </c>
      <c r="AX641" s="12" t="s">
        <v>83</v>
      </c>
      <c r="AY641" s="157" t="s">
        <v>264</v>
      </c>
    </row>
    <row r="642" spans="2:65" s="1" customFormat="1" ht="16.5" customHeight="1">
      <c r="B642" s="136"/>
      <c r="C642" s="137" t="s">
        <v>970</v>
      </c>
      <c r="D642" s="137" t="s">
        <v>266</v>
      </c>
      <c r="E642" s="138" t="s">
        <v>971</v>
      </c>
      <c r="F642" s="139" t="s">
        <v>972</v>
      </c>
      <c r="G642" s="140" t="s">
        <v>341</v>
      </c>
      <c r="H642" s="141">
        <v>445.43099999999998</v>
      </c>
      <c r="I642" s="142"/>
      <c r="J642" s="143">
        <f>ROUND(I642*H642,2)</f>
        <v>0</v>
      </c>
      <c r="K642" s="139" t="s">
        <v>270</v>
      </c>
      <c r="L642" s="32"/>
      <c r="M642" s="144" t="s">
        <v>1</v>
      </c>
      <c r="N642" s="145" t="s">
        <v>42</v>
      </c>
      <c r="P642" s="146">
        <f>O642*H642</f>
        <v>0</v>
      </c>
      <c r="Q642" s="146">
        <v>0</v>
      </c>
      <c r="R642" s="146">
        <f>Q642*H642</f>
        <v>0</v>
      </c>
      <c r="S642" s="146">
        <v>0</v>
      </c>
      <c r="T642" s="147">
        <f>S642*H642</f>
        <v>0</v>
      </c>
      <c r="AR642" s="148" t="s">
        <v>271</v>
      </c>
      <c r="AT642" s="148" t="s">
        <v>266</v>
      </c>
      <c r="AU642" s="148" t="s">
        <v>89</v>
      </c>
      <c r="AY642" s="17" t="s">
        <v>264</v>
      </c>
      <c r="BE642" s="149">
        <f>IF(N642="základní",J642,0)</f>
        <v>0</v>
      </c>
      <c r="BF642" s="149">
        <f>IF(N642="snížená",J642,0)</f>
        <v>0</v>
      </c>
      <c r="BG642" s="149">
        <f>IF(N642="zákl. přenesená",J642,0)</f>
        <v>0</v>
      </c>
      <c r="BH642" s="149">
        <f>IF(N642="sníž. přenesená",J642,0)</f>
        <v>0</v>
      </c>
      <c r="BI642" s="149">
        <f>IF(N642="nulová",J642,0)</f>
        <v>0</v>
      </c>
      <c r="BJ642" s="17" t="s">
        <v>89</v>
      </c>
      <c r="BK642" s="149">
        <f>ROUND(I642*H642,2)</f>
        <v>0</v>
      </c>
      <c r="BL642" s="17" t="s">
        <v>271</v>
      </c>
      <c r="BM642" s="148" t="s">
        <v>973</v>
      </c>
    </row>
    <row r="643" spans="2:65" s="1" customFormat="1" ht="11.25">
      <c r="B643" s="32"/>
      <c r="D643" s="150" t="s">
        <v>273</v>
      </c>
      <c r="F643" s="151" t="s">
        <v>974</v>
      </c>
      <c r="I643" s="152"/>
      <c r="L643" s="32"/>
      <c r="M643" s="153"/>
      <c r="T643" s="56"/>
      <c r="AT643" s="17" t="s">
        <v>273</v>
      </c>
      <c r="AU643" s="17" t="s">
        <v>89</v>
      </c>
    </row>
    <row r="644" spans="2:65" s="14" customFormat="1" ht="11.25">
      <c r="B644" s="170"/>
      <c r="D644" s="154" t="s">
        <v>277</v>
      </c>
      <c r="E644" s="171" t="s">
        <v>1</v>
      </c>
      <c r="F644" s="172" t="s">
        <v>942</v>
      </c>
      <c r="H644" s="171" t="s">
        <v>1</v>
      </c>
      <c r="I644" s="173"/>
      <c r="L644" s="170"/>
      <c r="M644" s="174"/>
      <c r="T644" s="175"/>
      <c r="AT644" s="171" t="s">
        <v>277</v>
      </c>
      <c r="AU644" s="171" t="s">
        <v>89</v>
      </c>
      <c r="AV644" s="14" t="s">
        <v>83</v>
      </c>
      <c r="AW644" s="14" t="s">
        <v>32</v>
      </c>
      <c r="AX644" s="14" t="s">
        <v>76</v>
      </c>
      <c r="AY644" s="171" t="s">
        <v>264</v>
      </c>
    </row>
    <row r="645" spans="2:65" s="12" customFormat="1" ht="11.25">
      <c r="B645" s="156"/>
      <c r="D645" s="154" t="s">
        <v>277</v>
      </c>
      <c r="E645" s="157" t="s">
        <v>1</v>
      </c>
      <c r="F645" s="158" t="s">
        <v>943</v>
      </c>
      <c r="H645" s="159">
        <v>45.442999999999998</v>
      </c>
      <c r="I645" s="160"/>
      <c r="L645" s="156"/>
      <c r="M645" s="161"/>
      <c r="T645" s="162"/>
      <c r="AT645" s="157" t="s">
        <v>277</v>
      </c>
      <c r="AU645" s="157" t="s">
        <v>89</v>
      </c>
      <c r="AV645" s="12" t="s">
        <v>89</v>
      </c>
      <c r="AW645" s="12" t="s">
        <v>32</v>
      </c>
      <c r="AX645" s="12" t="s">
        <v>76</v>
      </c>
      <c r="AY645" s="157" t="s">
        <v>264</v>
      </c>
    </row>
    <row r="646" spans="2:65" s="12" customFormat="1" ht="11.25">
      <c r="B646" s="156"/>
      <c r="D646" s="154" t="s">
        <v>277</v>
      </c>
      <c r="E646" s="157" t="s">
        <v>1</v>
      </c>
      <c r="F646" s="158" t="s">
        <v>944</v>
      </c>
      <c r="H646" s="159">
        <v>46.744999999999997</v>
      </c>
      <c r="I646" s="160"/>
      <c r="L646" s="156"/>
      <c r="M646" s="161"/>
      <c r="T646" s="162"/>
      <c r="AT646" s="157" t="s">
        <v>277</v>
      </c>
      <c r="AU646" s="157" t="s">
        <v>89</v>
      </c>
      <c r="AV646" s="12" t="s">
        <v>89</v>
      </c>
      <c r="AW646" s="12" t="s">
        <v>32</v>
      </c>
      <c r="AX646" s="12" t="s">
        <v>76</v>
      </c>
      <c r="AY646" s="157" t="s">
        <v>264</v>
      </c>
    </row>
    <row r="647" spans="2:65" s="12" customFormat="1" ht="11.25">
      <c r="B647" s="156"/>
      <c r="D647" s="154" t="s">
        <v>277</v>
      </c>
      <c r="E647" s="157" t="s">
        <v>1</v>
      </c>
      <c r="F647" s="158" t="s">
        <v>943</v>
      </c>
      <c r="H647" s="159">
        <v>45.442999999999998</v>
      </c>
      <c r="I647" s="160"/>
      <c r="L647" s="156"/>
      <c r="M647" s="161"/>
      <c r="T647" s="162"/>
      <c r="AT647" s="157" t="s">
        <v>277</v>
      </c>
      <c r="AU647" s="157" t="s">
        <v>89</v>
      </c>
      <c r="AV647" s="12" t="s">
        <v>89</v>
      </c>
      <c r="AW647" s="12" t="s">
        <v>32</v>
      </c>
      <c r="AX647" s="12" t="s">
        <v>76</v>
      </c>
      <c r="AY647" s="157" t="s">
        <v>264</v>
      </c>
    </row>
    <row r="648" spans="2:65" s="12" customFormat="1" ht="11.25">
      <c r="B648" s="156"/>
      <c r="D648" s="154" t="s">
        <v>277</v>
      </c>
      <c r="E648" s="157" t="s">
        <v>1</v>
      </c>
      <c r="F648" s="158" t="s">
        <v>945</v>
      </c>
      <c r="H648" s="159">
        <v>32.1</v>
      </c>
      <c r="I648" s="160"/>
      <c r="L648" s="156"/>
      <c r="M648" s="161"/>
      <c r="T648" s="162"/>
      <c r="AT648" s="157" t="s">
        <v>277</v>
      </c>
      <c r="AU648" s="157" t="s">
        <v>89</v>
      </c>
      <c r="AV648" s="12" t="s">
        <v>89</v>
      </c>
      <c r="AW648" s="12" t="s">
        <v>32</v>
      </c>
      <c r="AX648" s="12" t="s">
        <v>76</v>
      </c>
      <c r="AY648" s="157" t="s">
        <v>264</v>
      </c>
    </row>
    <row r="649" spans="2:65" s="15" customFormat="1" ht="11.25">
      <c r="B649" s="186"/>
      <c r="D649" s="154" t="s">
        <v>277</v>
      </c>
      <c r="E649" s="187" t="s">
        <v>1</v>
      </c>
      <c r="F649" s="188" t="s">
        <v>416</v>
      </c>
      <c r="H649" s="189">
        <v>169.73099999999999</v>
      </c>
      <c r="I649" s="190"/>
      <c r="L649" s="186"/>
      <c r="M649" s="191"/>
      <c r="T649" s="192"/>
      <c r="AT649" s="187" t="s">
        <v>277</v>
      </c>
      <c r="AU649" s="187" t="s">
        <v>89</v>
      </c>
      <c r="AV649" s="15" t="s">
        <v>96</v>
      </c>
      <c r="AW649" s="15" t="s">
        <v>32</v>
      </c>
      <c r="AX649" s="15" t="s">
        <v>76</v>
      </c>
      <c r="AY649" s="187" t="s">
        <v>264</v>
      </c>
    </row>
    <row r="650" spans="2:65" s="12" customFormat="1" ht="11.25">
      <c r="B650" s="156"/>
      <c r="D650" s="154" t="s">
        <v>277</v>
      </c>
      <c r="E650" s="157" t="s">
        <v>1</v>
      </c>
      <c r="F650" s="158" t="s">
        <v>946</v>
      </c>
      <c r="H650" s="159">
        <v>63</v>
      </c>
      <c r="I650" s="160"/>
      <c r="L650" s="156"/>
      <c r="M650" s="161"/>
      <c r="T650" s="162"/>
      <c r="AT650" s="157" t="s">
        <v>277</v>
      </c>
      <c r="AU650" s="157" t="s">
        <v>89</v>
      </c>
      <c r="AV650" s="12" t="s">
        <v>89</v>
      </c>
      <c r="AW650" s="12" t="s">
        <v>32</v>
      </c>
      <c r="AX650" s="12" t="s">
        <v>76</v>
      </c>
      <c r="AY650" s="157" t="s">
        <v>264</v>
      </c>
    </row>
    <row r="651" spans="2:65" s="12" customFormat="1" ht="11.25">
      <c r="B651" s="156"/>
      <c r="D651" s="154" t="s">
        <v>277</v>
      </c>
      <c r="E651" s="157" t="s">
        <v>1</v>
      </c>
      <c r="F651" s="158" t="s">
        <v>947</v>
      </c>
      <c r="H651" s="159">
        <v>45.8</v>
      </c>
      <c r="I651" s="160"/>
      <c r="L651" s="156"/>
      <c r="M651" s="161"/>
      <c r="T651" s="162"/>
      <c r="AT651" s="157" t="s">
        <v>277</v>
      </c>
      <c r="AU651" s="157" t="s">
        <v>89</v>
      </c>
      <c r="AV651" s="12" t="s">
        <v>89</v>
      </c>
      <c r="AW651" s="12" t="s">
        <v>32</v>
      </c>
      <c r="AX651" s="12" t="s">
        <v>76</v>
      </c>
      <c r="AY651" s="157" t="s">
        <v>264</v>
      </c>
    </row>
    <row r="652" spans="2:65" s="12" customFormat="1" ht="11.25">
      <c r="B652" s="156"/>
      <c r="D652" s="154" t="s">
        <v>277</v>
      </c>
      <c r="E652" s="157" t="s">
        <v>1</v>
      </c>
      <c r="F652" s="158" t="s">
        <v>946</v>
      </c>
      <c r="H652" s="159">
        <v>63</v>
      </c>
      <c r="I652" s="160"/>
      <c r="L652" s="156"/>
      <c r="M652" s="161"/>
      <c r="T652" s="162"/>
      <c r="AT652" s="157" t="s">
        <v>277</v>
      </c>
      <c r="AU652" s="157" t="s">
        <v>89</v>
      </c>
      <c r="AV652" s="12" t="s">
        <v>89</v>
      </c>
      <c r="AW652" s="12" t="s">
        <v>32</v>
      </c>
      <c r="AX652" s="12" t="s">
        <v>76</v>
      </c>
      <c r="AY652" s="157" t="s">
        <v>264</v>
      </c>
    </row>
    <row r="653" spans="2:65" s="12" customFormat="1" ht="11.25">
      <c r="B653" s="156"/>
      <c r="D653" s="154" t="s">
        <v>277</v>
      </c>
      <c r="E653" s="157" t="s">
        <v>1</v>
      </c>
      <c r="F653" s="158" t="s">
        <v>947</v>
      </c>
      <c r="H653" s="159">
        <v>45.8</v>
      </c>
      <c r="I653" s="160"/>
      <c r="L653" s="156"/>
      <c r="M653" s="161"/>
      <c r="T653" s="162"/>
      <c r="AT653" s="157" t="s">
        <v>277</v>
      </c>
      <c r="AU653" s="157" t="s">
        <v>89</v>
      </c>
      <c r="AV653" s="12" t="s">
        <v>89</v>
      </c>
      <c r="AW653" s="12" t="s">
        <v>32</v>
      </c>
      <c r="AX653" s="12" t="s">
        <v>76</v>
      </c>
      <c r="AY653" s="157" t="s">
        <v>264</v>
      </c>
    </row>
    <row r="654" spans="2:65" s="15" customFormat="1" ht="11.25">
      <c r="B654" s="186"/>
      <c r="D654" s="154" t="s">
        <v>277</v>
      </c>
      <c r="E654" s="187" t="s">
        <v>1</v>
      </c>
      <c r="F654" s="188" t="s">
        <v>416</v>
      </c>
      <c r="H654" s="189">
        <v>217.6</v>
      </c>
      <c r="I654" s="190"/>
      <c r="L654" s="186"/>
      <c r="M654" s="191"/>
      <c r="T654" s="192"/>
      <c r="AT654" s="187" t="s">
        <v>277</v>
      </c>
      <c r="AU654" s="187" t="s">
        <v>89</v>
      </c>
      <c r="AV654" s="15" t="s">
        <v>96</v>
      </c>
      <c r="AW654" s="15" t="s">
        <v>32</v>
      </c>
      <c r="AX654" s="15" t="s">
        <v>76</v>
      </c>
      <c r="AY654" s="187" t="s">
        <v>264</v>
      </c>
    </row>
    <row r="655" spans="2:65" s="12" customFormat="1" ht="11.25">
      <c r="B655" s="156"/>
      <c r="D655" s="154" t="s">
        <v>277</v>
      </c>
      <c r="E655" s="157" t="s">
        <v>1</v>
      </c>
      <c r="F655" s="158" t="s">
        <v>948</v>
      </c>
      <c r="H655" s="159">
        <v>58.1</v>
      </c>
      <c r="I655" s="160"/>
      <c r="L655" s="156"/>
      <c r="M655" s="161"/>
      <c r="T655" s="162"/>
      <c r="AT655" s="157" t="s">
        <v>277</v>
      </c>
      <c r="AU655" s="157" t="s">
        <v>89</v>
      </c>
      <c r="AV655" s="12" t="s">
        <v>89</v>
      </c>
      <c r="AW655" s="12" t="s">
        <v>32</v>
      </c>
      <c r="AX655" s="12" t="s">
        <v>76</v>
      </c>
      <c r="AY655" s="157" t="s">
        <v>264</v>
      </c>
    </row>
    <row r="656" spans="2:65" s="13" customFormat="1" ht="11.25">
      <c r="B656" s="163"/>
      <c r="D656" s="154" t="s">
        <v>277</v>
      </c>
      <c r="E656" s="164" t="s">
        <v>1</v>
      </c>
      <c r="F656" s="165" t="s">
        <v>279</v>
      </c>
      <c r="H656" s="166">
        <v>445.43099999999998</v>
      </c>
      <c r="I656" s="167"/>
      <c r="L656" s="163"/>
      <c r="M656" s="168"/>
      <c r="T656" s="169"/>
      <c r="AT656" s="164" t="s">
        <v>277</v>
      </c>
      <c r="AU656" s="164" t="s">
        <v>89</v>
      </c>
      <c r="AV656" s="13" t="s">
        <v>271</v>
      </c>
      <c r="AW656" s="13" t="s">
        <v>32</v>
      </c>
      <c r="AX656" s="13" t="s">
        <v>83</v>
      </c>
      <c r="AY656" s="164" t="s">
        <v>264</v>
      </c>
    </row>
    <row r="657" spans="2:65" s="1" customFormat="1" ht="21.75" customHeight="1">
      <c r="B657" s="136"/>
      <c r="C657" s="137" t="s">
        <v>975</v>
      </c>
      <c r="D657" s="137" t="s">
        <v>266</v>
      </c>
      <c r="E657" s="138" t="s">
        <v>976</v>
      </c>
      <c r="F657" s="139" t="s">
        <v>977</v>
      </c>
      <c r="G657" s="140" t="s">
        <v>341</v>
      </c>
      <c r="H657" s="141">
        <v>316.5</v>
      </c>
      <c r="I657" s="142"/>
      <c r="J657" s="143">
        <f>ROUND(I657*H657,2)</f>
        <v>0</v>
      </c>
      <c r="K657" s="139" t="s">
        <v>270</v>
      </c>
      <c r="L657" s="32"/>
      <c r="M657" s="144" t="s">
        <v>1</v>
      </c>
      <c r="N657" s="145" t="s">
        <v>42</v>
      </c>
      <c r="P657" s="146">
        <f>O657*H657</f>
        <v>0</v>
      </c>
      <c r="Q657" s="146">
        <v>0</v>
      </c>
      <c r="R657" s="146">
        <f>Q657*H657</f>
        <v>0</v>
      </c>
      <c r="S657" s="146">
        <v>0</v>
      </c>
      <c r="T657" s="147">
        <f>S657*H657</f>
        <v>0</v>
      </c>
      <c r="AR657" s="148" t="s">
        <v>271</v>
      </c>
      <c r="AT657" s="148" t="s">
        <v>266</v>
      </c>
      <c r="AU657" s="148" t="s">
        <v>89</v>
      </c>
      <c r="AY657" s="17" t="s">
        <v>264</v>
      </c>
      <c r="BE657" s="149">
        <f>IF(N657="základní",J657,0)</f>
        <v>0</v>
      </c>
      <c r="BF657" s="149">
        <f>IF(N657="snížená",J657,0)</f>
        <v>0</v>
      </c>
      <c r="BG657" s="149">
        <f>IF(N657="zákl. přenesená",J657,0)</f>
        <v>0</v>
      </c>
      <c r="BH657" s="149">
        <f>IF(N657="sníž. přenesená",J657,0)</f>
        <v>0</v>
      </c>
      <c r="BI657" s="149">
        <f>IF(N657="nulová",J657,0)</f>
        <v>0</v>
      </c>
      <c r="BJ657" s="17" t="s">
        <v>89</v>
      </c>
      <c r="BK657" s="149">
        <f>ROUND(I657*H657,2)</f>
        <v>0</v>
      </c>
      <c r="BL657" s="17" t="s">
        <v>271</v>
      </c>
      <c r="BM657" s="148" t="s">
        <v>978</v>
      </c>
    </row>
    <row r="658" spans="2:65" s="1" customFormat="1" ht="11.25">
      <c r="B658" s="32"/>
      <c r="D658" s="150" t="s">
        <v>273</v>
      </c>
      <c r="F658" s="151" t="s">
        <v>979</v>
      </c>
      <c r="I658" s="152"/>
      <c r="L658" s="32"/>
      <c r="M658" s="153"/>
      <c r="T658" s="56"/>
      <c r="AT658" s="17" t="s">
        <v>273</v>
      </c>
      <c r="AU658" s="17" t="s">
        <v>89</v>
      </c>
    </row>
    <row r="659" spans="2:65" s="12" customFormat="1" ht="11.25">
      <c r="B659" s="156"/>
      <c r="D659" s="154" t="s">
        <v>277</v>
      </c>
      <c r="E659" s="157" t="s">
        <v>1</v>
      </c>
      <c r="F659" s="158" t="s">
        <v>980</v>
      </c>
      <c r="H659" s="159">
        <v>227.6</v>
      </c>
      <c r="I659" s="160"/>
      <c r="L659" s="156"/>
      <c r="M659" s="161"/>
      <c r="T659" s="162"/>
      <c r="AT659" s="157" t="s">
        <v>277</v>
      </c>
      <c r="AU659" s="157" t="s">
        <v>89</v>
      </c>
      <c r="AV659" s="12" t="s">
        <v>89</v>
      </c>
      <c r="AW659" s="12" t="s">
        <v>32</v>
      </c>
      <c r="AX659" s="12" t="s">
        <v>76</v>
      </c>
      <c r="AY659" s="157" t="s">
        <v>264</v>
      </c>
    </row>
    <row r="660" spans="2:65" s="12" customFormat="1" ht="11.25">
      <c r="B660" s="156"/>
      <c r="D660" s="154" t="s">
        <v>277</v>
      </c>
      <c r="E660" s="157" t="s">
        <v>1</v>
      </c>
      <c r="F660" s="158" t="s">
        <v>981</v>
      </c>
      <c r="H660" s="159">
        <v>88.9</v>
      </c>
      <c r="I660" s="160"/>
      <c r="L660" s="156"/>
      <c r="M660" s="161"/>
      <c r="T660" s="162"/>
      <c r="AT660" s="157" t="s">
        <v>277</v>
      </c>
      <c r="AU660" s="157" t="s">
        <v>89</v>
      </c>
      <c r="AV660" s="12" t="s">
        <v>89</v>
      </c>
      <c r="AW660" s="12" t="s">
        <v>32</v>
      </c>
      <c r="AX660" s="12" t="s">
        <v>76</v>
      </c>
      <c r="AY660" s="157" t="s">
        <v>264</v>
      </c>
    </row>
    <row r="661" spans="2:65" s="13" customFormat="1" ht="11.25">
      <c r="B661" s="163"/>
      <c r="D661" s="154" t="s">
        <v>277</v>
      </c>
      <c r="E661" s="164" t="s">
        <v>1</v>
      </c>
      <c r="F661" s="165" t="s">
        <v>279</v>
      </c>
      <c r="H661" s="166">
        <v>316.5</v>
      </c>
      <c r="I661" s="167"/>
      <c r="L661" s="163"/>
      <c r="M661" s="168"/>
      <c r="T661" s="169"/>
      <c r="AT661" s="164" t="s">
        <v>277</v>
      </c>
      <c r="AU661" s="164" t="s">
        <v>89</v>
      </c>
      <c r="AV661" s="13" t="s">
        <v>271</v>
      </c>
      <c r="AW661" s="13" t="s">
        <v>32</v>
      </c>
      <c r="AX661" s="13" t="s">
        <v>83</v>
      </c>
      <c r="AY661" s="164" t="s">
        <v>264</v>
      </c>
    </row>
    <row r="662" spans="2:65" s="1" customFormat="1" ht="16.5" customHeight="1">
      <c r="B662" s="136"/>
      <c r="C662" s="137" t="s">
        <v>982</v>
      </c>
      <c r="D662" s="137" t="s">
        <v>266</v>
      </c>
      <c r="E662" s="138" t="s">
        <v>983</v>
      </c>
      <c r="F662" s="139" t="s">
        <v>984</v>
      </c>
      <c r="G662" s="140" t="s">
        <v>341</v>
      </c>
      <c r="H662" s="141">
        <v>316.5</v>
      </c>
      <c r="I662" s="142"/>
      <c r="J662" s="143">
        <f>ROUND(I662*H662,2)</f>
        <v>0</v>
      </c>
      <c r="K662" s="139" t="s">
        <v>270</v>
      </c>
      <c r="L662" s="32"/>
      <c r="M662" s="144" t="s">
        <v>1</v>
      </c>
      <c r="N662" s="145" t="s">
        <v>42</v>
      </c>
      <c r="P662" s="146">
        <f>O662*H662</f>
        <v>0</v>
      </c>
      <c r="Q662" s="146">
        <v>4.0000000000000003E-5</v>
      </c>
      <c r="R662" s="146">
        <f>Q662*H662</f>
        <v>1.2660000000000001E-2</v>
      </c>
      <c r="S662" s="146">
        <v>0</v>
      </c>
      <c r="T662" s="147">
        <f>S662*H662</f>
        <v>0</v>
      </c>
      <c r="AR662" s="148" t="s">
        <v>271</v>
      </c>
      <c r="AT662" s="148" t="s">
        <v>266</v>
      </c>
      <c r="AU662" s="148" t="s">
        <v>89</v>
      </c>
      <c r="AY662" s="17" t="s">
        <v>264</v>
      </c>
      <c r="BE662" s="149">
        <f>IF(N662="základní",J662,0)</f>
        <v>0</v>
      </c>
      <c r="BF662" s="149">
        <f>IF(N662="snížená",J662,0)</f>
        <v>0</v>
      </c>
      <c r="BG662" s="149">
        <f>IF(N662="zákl. přenesená",J662,0)</f>
        <v>0</v>
      </c>
      <c r="BH662" s="149">
        <f>IF(N662="sníž. přenesená",J662,0)</f>
        <v>0</v>
      </c>
      <c r="BI662" s="149">
        <f>IF(N662="nulová",J662,0)</f>
        <v>0</v>
      </c>
      <c r="BJ662" s="17" t="s">
        <v>89</v>
      </c>
      <c r="BK662" s="149">
        <f>ROUND(I662*H662,2)</f>
        <v>0</v>
      </c>
      <c r="BL662" s="17" t="s">
        <v>271</v>
      </c>
      <c r="BM662" s="148" t="s">
        <v>985</v>
      </c>
    </row>
    <row r="663" spans="2:65" s="1" customFormat="1" ht="11.25">
      <c r="B663" s="32"/>
      <c r="D663" s="150" t="s">
        <v>273</v>
      </c>
      <c r="F663" s="151" t="s">
        <v>986</v>
      </c>
      <c r="I663" s="152"/>
      <c r="L663" s="32"/>
      <c r="M663" s="153"/>
      <c r="T663" s="56"/>
      <c r="AT663" s="17" t="s">
        <v>273</v>
      </c>
      <c r="AU663" s="17" t="s">
        <v>89</v>
      </c>
    </row>
    <row r="664" spans="2:65" s="12" customFormat="1" ht="11.25">
      <c r="B664" s="156"/>
      <c r="D664" s="154" t="s">
        <v>277</v>
      </c>
      <c r="E664" s="157" t="s">
        <v>1</v>
      </c>
      <c r="F664" s="158" t="s">
        <v>987</v>
      </c>
      <c r="H664" s="159">
        <v>227.6</v>
      </c>
      <c r="I664" s="160"/>
      <c r="L664" s="156"/>
      <c r="M664" s="161"/>
      <c r="T664" s="162"/>
      <c r="AT664" s="157" t="s">
        <v>277</v>
      </c>
      <c r="AU664" s="157" t="s">
        <v>89</v>
      </c>
      <c r="AV664" s="12" t="s">
        <v>89</v>
      </c>
      <c r="AW664" s="12" t="s">
        <v>32</v>
      </c>
      <c r="AX664" s="12" t="s">
        <v>76</v>
      </c>
      <c r="AY664" s="157" t="s">
        <v>264</v>
      </c>
    </row>
    <row r="665" spans="2:65" s="12" customFormat="1" ht="11.25">
      <c r="B665" s="156"/>
      <c r="D665" s="154" t="s">
        <v>277</v>
      </c>
      <c r="E665" s="157" t="s">
        <v>1</v>
      </c>
      <c r="F665" s="158" t="s">
        <v>988</v>
      </c>
      <c r="H665" s="159">
        <v>88.9</v>
      </c>
      <c r="I665" s="160"/>
      <c r="L665" s="156"/>
      <c r="M665" s="161"/>
      <c r="T665" s="162"/>
      <c r="AT665" s="157" t="s">
        <v>277</v>
      </c>
      <c r="AU665" s="157" t="s">
        <v>89</v>
      </c>
      <c r="AV665" s="12" t="s">
        <v>89</v>
      </c>
      <c r="AW665" s="12" t="s">
        <v>32</v>
      </c>
      <c r="AX665" s="12" t="s">
        <v>76</v>
      </c>
      <c r="AY665" s="157" t="s">
        <v>264</v>
      </c>
    </row>
    <row r="666" spans="2:65" s="13" customFormat="1" ht="11.25">
      <c r="B666" s="163"/>
      <c r="D666" s="154" t="s">
        <v>277</v>
      </c>
      <c r="E666" s="164" t="s">
        <v>1</v>
      </c>
      <c r="F666" s="165" t="s">
        <v>279</v>
      </c>
      <c r="H666" s="166">
        <v>316.5</v>
      </c>
      <c r="I666" s="167"/>
      <c r="L666" s="163"/>
      <c r="M666" s="168"/>
      <c r="T666" s="169"/>
      <c r="AT666" s="164" t="s">
        <v>277</v>
      </c>
      <c r="AU666" s="164" t="s">
        <v>89</v>
      </c>
      <c r="AV666" s="13" t="s">
        <v>271</v>
      </c>
      <c r="AW666" s="13" t="s">
        <v>32</v>
      </c>
      <c r="AX666" s="13" t="s">
        <v>83</v>
      </c>
      <c r="AY666" s="164" t="s">
        <v>264</v>
      </c>
    </row>
    <row r="667" spans="2:65" s="1" customFormat="1" ht="16.5" customHeight="1">
      <c r="B667" s="136"/>
      <c r="C667" s="137" t="s">
        <v>989</v>
      </c>
      <c r="D667" s="137" t="s">
        <v>266</v>
      </c>
      <c r="E667" s="138" t="s">
        <v>990</v>
      </c>
      <c r="F667" s="139" t="s">
        <v>991</v>
      </c>
      <c r="G667" s="140" t="s">
        <v>341</v>
      </c>
      <c r="H667" s="141">
        <v>316.5</v>
      </c>
      <c r="I667" s="142"/>
      <c r="J667" s="143">
        <f>ROUND(I667*H667,2)</f>
        <v>0</v>
      </c>
      <c r="K667" s="139" t="s">
        <v>270</v>
      </c>
      <c r="L667" s="32"/>
      <c r="M667" s="144" t="s">
        <v>1</v>
      </c>
      <c r="N667" s="145" t="s">
        <v>42</v>
      </c>
      <c r="P667" s="146">
        <f>O667*H667</f>
        <v>0</v>
      </c>
      <c r="Q667" s="146">
        <v>0</v>
      </c>
      <c r="R667" s="146">
        <f>Q667*H667</f>
        <v>0</v>
      </c>
      <c r="S667" s="146">
        <v>0</v>
      </c>
      <c r="T667" s="147">
        <f>S667*H667</f>
        <v>0</v>
      </c>
      <c r="AR667" s="148" t="s">
        <v>271</v>
      </c>
      <c r="AT667" s="148" t="s">
        <v>266</v>
      </c>
      <c r="AU667" s="148" t="s">
        <v>89</v>
      </c>
      <c r="AY667" s="17" t="s">
        <v>264</v>
      </c>
      <c r="BE667" s="149">
        <f>IF(N667="základní",J667,0)</f>
        <v>0</v>
      </c>
      <c r="BF667" s="149">
        <f>IF(N667="snížená",J667,0)</f>
        <v>0</v>
      </c>
      <c r="BG667" s="149">
        <f>IF(N667="zákl. přenesená",J667,0)</f>
        <v>0</v>
      </c>
      <c r="BH667" s="149">
        <f>IF(N667="sníž. přenesená",J667,0)</f>
        <v>0</v>
      </c>
      <c r="BI667" s="149">
        <f>IF(N667="nulová",J667,0)</f>
        <v>0</v>
      </c>
      <c r="BJ667" s="17" t="s">
        <v>89</v>
      </c>
      <c r="BK667" s="149">
        <f>ROUND(I667*H667,2)</f>
        <v>0</v>
      </c>
      <c r="BL667" s="17" t="s">
        <v>271</v>
      </c>
      <c r="BM667" s="148" t="s">
        <v>992</v>
      </c>
    </row>
    <row r="668" spans="2:65" s="1" customFormat="1" ht="11.25">
      <c r="B668" s="32"/>
      <c r="D668" s="150" t="s">
        <v>273</v>
      </c>
      <c r="F668" s="151" t="s">
        <v>993</v>
      </c>
      <c r="I668" s="152"/>
      <c r="L668" s="32"/>
      <c r="M668" s="153"/>
      <c r="T668" s="56"/>
      <c r="AT668" s="17" t="s">
        <v>273</v>
      </c>
      <c r="AU668" s="17" t="s">
        <v>89</v>
      </c>
    </row>
    <row r="669" spans="2:65" s="12" customFormat="1" ht="11.25">
      <c r="B669" s="156"/>
      <c r="D669" s="154" t="s">
        <v>277</v>
      </c>
      <c r="E669" s="157" t="s">
        <v>1</v>
      </c>
      <c r="F669" s="158" t="s">
        <v>885</v>
      </c>
      <c r="H669" s="159">
        <v>7.9</v>
      </c>
      <c r="I669" s="160"/>
      <c r="L669" s="156"/>
      <c r="M669" s="161"/>
      <c r="T669" s="162"/>
      <c r="AT669" s="157" t="s">
        <v>277</v>
      </c>
      <c r="AU669" s="157" t="s">
        <v>89</v>
      </c>
      <c r="AV669" s="12" t="s">
        <v>89</v>
      </c>
      <c r="AW669" s="12" t="s">
        <v>32</v>
      </c>
      <c r="AX669" s="12" t="s">
        <v>76</v>
      </c>
      <c r="AY669" s="157" t="s">
        <v>264</v>
      </c>
    </row>
    <row r="670" spans="2:65" s="12" customFormat="1" ht="11.25">
      <c r="B670" s="156"/>
      <c r="D670" s="154" t="s">
        <v>277</v>
      </c>
      <c r="E670" s="157" t="s">
        <v>1</v>
      </c>
      <c r="F670" s="158" t="s">
        <v>878</v>
      </c>
      <c r="H670" s="159">
        <v>64.900000000000006</v>
      </c>
      <c r="I670" s="160"/>
      <c r="L670" s="156"/>
      <c r="M670" s="161"/>
      <c r="T670" s="162"/>
      <c r="AT670" s="157" t="s">
        <v>277</v>
      </c>
      <c r="AU670" s="157" t="s">
        <v>89</v>
      </c>
      <c r="AV670" s="12" t="s">
        <v>89</v>
      </c>
      <c r="AW670" s="12" t="s">
        <v>32</v>
      </c>
      <c r="AX670" s="12" t="s">
        <v>76</v>
      </c>
      <c r="AY670" s="157" t="s">
        <v>264</v>
      </c>
    </row>
    <row r="671" spans="2:65" s="12" customFormat="1" ht="11.25">
      <c r="B671" s="156"/>
      <c r="D671" s="154" t="s">
        <v>277</v>
      </c>
      <c r="E671" s="157" t="s">
        <v>1</v>
      </c>
      <c r="F671" s="158" t="s">
        <v>994</v>
      </c>
      <c r="H671" s="159">
        <v>16.100000000000001</v>
      </c>
      <c r="I671" s="160"/>
      <c r="L671" s="156"/>
      <c r="M671" s="161"/>
      <c r="T671" s="162"/>
      <c r="AT671" s="157" t="s">
        <v>277</v>
      </c>
      <c r="AU671" s="157" t="s">
        <v>89</v>
      </c>
      <c r="AV671" s="12" t="s">
        <v>89</v>
      </c>
      <c r="AW671" s="12" t="s">
        <v>32</v>
      </c>
      <c r="AX671" s="12" t="s">
        <v>76</v>
      </c>
      <c r="AY671" s="157" t="s">
        <v>264</v>
      </c>
    </row>
    <row r="672" spans="2:65" s="12" customFormat="1" ht="11.25">
      <c r="B672" s="156"/>
      <c r="D672" s="154" t="s">
        <v>277</v>
      </c>
      <c r="E672" s="157" t="s">
        <v>1</v>
      </c>
      <c r="F672" s="158" t="s">
        <v>886</v>
      </c>
      <c r="H672" s="159">
        <v>56.3</v>
      </c>
      <c r="I672" s="160"/>
      <c r="L672" s="156"/>
      <c r="M672" s="161"/>
      <c r="T672" s="162"/>
      <c r="AT672" s="157" t="s">
        <v>277</v>
      </c>
      <c r="AU672" s="157" t="s">
        <v>89</v>
      </c>
      <c r="AV672" s="12" t="s">
        <v>89</v>
      </c>
      <c r="AW672" s="12" t="s">
        <v>32</v>
      </c>
      <c r="AX672" s="12" t="s">
        <v>76</v>
      </c>
      <c r="AY672" s="157" t="s">
        <v>264</v>
      </c>
    </row>
    <row r="673" spans="2:65" s="12" customFormat="1" ht="11.25">
      <c r="B673" s="156"/>
      <c r="D673" s="154" t="s">
        <v>277</v>
      </c>
      <c r="E673" s="157" t="s">
        <v>1</v>
      </c>
      <c r="F673" s="158" t="s">
        <v>887</v>
      </c>
      <c r="H673" s="159">
        <v>9</v>
      </c>
      <c r="I673" s="160"/>
      <c r="L673" s="156"/>
      <c r="M673" s="161"/>
      <c r="T673" s="162"/>
      <c r="AT673" s="157" t="s">
        <v>277</v>
      </c>
      <c r="AU673" s="157" t="s">
        <v>89</v>
      </c>
      <c r="AV673" s="12" t="s">
        <v>89</v>
      </c>
      <c r="AW673" s="12" t="s">
        <v>32</v>
      </c>
      <c r="AX673" s="12" t="s">
        <v>76</v>
      </c>
      <c r="AY673" s="157" t="s">
        <v>264</v>
      </c>
    </row>
    <row r="674" spans="2:65" s="12" customFormat="1" ht="11.25">
      <c r="B674" s="156"/>
      <c r="D674" s="154" t="s">
        <v>277</v>
      </c>
      <c r="E674" s="157" t="s">
        <v>1</v>
      </c>
      <c r="F674" s="158" t="s">
        <v>879</v>
      </c>
      <c r="H674" s="159">
        <v>162.30000000000001</v>
      </c>
      <c r="I674" s="160"/>
      <c r="L674" s="156"/>
      <c r="M674" s="161"/>
      <c r="T674" s="162"/>
      <c r="AT674" s="157" t="s">
        <v>277</v>
      </c>
      <c r="AU674" s="157" t="s">
        <v>89</v>
      </c>
      <c r="AV674" s="12" t="s">
        <v>89</v>
      </c>
      <c r="AW674" s="12" t="s">
        <v>32</v>
      </c>
      <c r="AX674" s="12" t="s">
        <v>76</v>
      </c>
      <c r="AY674" s="157" t="s">
        <v>264</v>
      </c>
    </row>
    <row r="675" spans="2:65" s="13" customFormat="1" ht="11.25">
      <c r="B675" s="163"/>
      <c r="D675" s="154" t="s">
        <v>277</v>
      </c>
      <c r="E675" s="164" t="s">
        <v>1</v>
      </c>
      <c r="F675" s="165" t="s">
        <v>279</v>
      </c>
      <c r="H675" s="166">
        <v>316.5</v>
      </c>
      <c r="I675" s="167"/>
      <c r="L675" s="163"/>
      <c r="M675" s="168"/>
      <c r="T675" s="169"/>
      <c r="AT675" s="164" t="s">
        <v>277</v>
      </c>
      <c r="AU675" s="164" t="s">
        <v>89</v>
      </c>
      <c r="AV675" s="13" t="s">
        <v>271</v>
      </c>
      <c r="AW675" s="13" t="s">
        <v>32</v>
      </c>
      <c r="AX675" s="13" t="s">
        <v>83</v>
      </c>
      <c r="AY675" s="164" t="s">
        <v>264</v>
      </c>
    </row>
    <row r="676" spans="2:65" s="11" customFormat="1" ht="20.85" customHeight="1">
      <c r="B676" s="124"/>
      <c r="D676" s="125" t="s">
        <v>75</v>
      </c>
      <c r="E676" s="134" t="s">
        <v>837</v>
      </c>
      <c r="F676" s="134" t="s">
        <v>995</v>
      </c>
      <c r="I676" s="127"/>
      <c r="J676" s="135">
        <f>BK676</f>
        <v>0</v>
      </c>
      <c r="L676" s="124"/>
      <c r="M676" s="129"/>
      <c r="P676" s="130">
        <f>SUM(P677:P680)</f>
        <v>0</v>
      </c>
      <c r="R676" s="130">
        <f>SUM(R677:R680)</f>
        <v>0</v>
      </c>
      <c r="T676" s="131">
        <f>SUM(T677:T680)</f>
        <v>0</v>
      </c>
      <c r="AR676" s="125" t="s">
        <v>83</v>
      </c>
      <c r="AT676" s="132" t="s">
        <v>75</v>
      </c>
      <c r="AU676" s="132" t="s">
        <v>89</v>
      </c>
      <c r="AY676" s="125" t="s">
        <v>264</v>
      </c>
      <c r="BK676" s="133">
        <f>SUM(BK677:BK680)</f>
        <v>0</v>
      </c>
    </row>
    <row r="677" spans="2:65" s="1" customFormat="1" ht="16.5" customHeight="1">
      <c r="B677" s="136"/>
      <c r="C677" s="137" t="s">
        <v>996</v>
      </c>
      <c r="D677" s="137" t="s">
        <v>266</v>
      </c>
      <c r="E677" s="138" t="s">
        <v>997</v>
      </c>
      <c r="F677" s="139" t="s">
        <v>998</v>
      </c>
      <c r="G677" s="140" t="s">
        <v>341</v>
      </c>
      <c r="H677" s="141">
        <v>5</v>
      </c>
      <c r="I677" s="142"/>
      <c r="J677" s="143">
        <f>ROUND(I677*H677,2)</f>
        <v>0</v>
      </c>
      <c r="K677" s="139" t="s">
        <v>313</v>
      </c>
      <c r="L677" s="32"/>
      <c r="M677" s="144" t="s">
        <v>1</v>
      </c>
      <c r="N677" s="145" t="s">
        <v>42</v>
      </c>
      <c r="P677" s="146">
        <f>O677*H677</f>
        <v>0</v>
      </c>
      <c r="Q677" s="146">
        <v>0</v>
      </c>
      <c r="R677" s="146">
        <f>Q677*H677</f>
        <v>0</v>
      </c>
      <c r="S677" s="146">
        <v>0</v>
      </c>
      <c r="T677" s="147">
        <f>S677*H677</f>
        <v>0</v>
      </c>
      <c r="AR677" s="148" t="s">
        <v>271</v>
      </c>
      <c r="AT677" s="148" t="s">
        <v>266</v>
      </c>
      <c r="AU677" s="148" t="s">
        <v>96</v>
      </c>
      <c r="AY677" s="17" t="s">
        <v>264</v>
      </c>
      <c r="BE677" s="149">
        <f>IF(N677="základní",J677,0)</f>
        <v>0</v>
      </c>
      <c r="BF677" s="149">
        <f>IF(N677="snížená",J677,0)</f>
        <v>0</v>
      </c>
      <c r="BG677" s="149">
        <f>IF(N677="zákl. přenesená",J677,0)</f>
        <v>0</v>
      </c>
      <c r="BH677" s="149">
        <f>IF(N677="sníž. přenesená",J677,0)</f>
        <v>0</v>
      </c>
      <c r="BI677" s="149">
        <f>IF(N677="nulová",J677,0)</f>
        <v>0</v>
      </c>
      <c r="BJ677" s="17" t="s">
        <v>89</v>
      </c>
      <c r="BK677" s="149">
        <f>ROUND(I677*H677,2)</f>
        <v>0</v>
      </c>
      <c r="BL677" s="17" t="s">
        <v>271</v>
      </c>
      <c r="BM677" s="148" t="s">
        <v>999</v>
      </c>
    </row>
    <row r="678" spans="2:65" s="1" customFormat="1" ht="29.25">
      <c r="B678" s="32"/>
      <c r="D678" s="154" t="s">
        <v>275</v>
      </c>
      <c r="F678" s="155" t="s">
        <v>836</v>
      </c>
      <c r="I678" s="152"/>
      <c r="L678" s="32"/>
      <c r="M678" s="153"/>
      <c r="T678" s="56"/>
      <c r="AT678" s="17" t="s">
        <v>275</v>
      </c>
      <c r="AU678" s="17" t="s">
        <v>96</v>
      </c>
    </row>
    <row r="679" spans="2:65" s="1" customFormat="1" ht="16.5" customHeight="1">
      <c r="B679" s="136"/>
      <c r="C679" s="137" t="s">
        <v>1000</v>
      </c>
      <c r="D679" s="137" t="s">
        <v>266</v>
      </c>
      <c r="E679" s="138" t="s">
        <v>1001</v>
      </c>
      <c r="F679" s="139" t="s">
        <v>1002</v>
      </c>
      <c r="G679" s="140" t="s">
        <v>341</v>
      </c>
      <c r="H679" s="141">
        <v>20.72</v>
      </c>
      <c r="I679" s="142"/>
      <c r="J679" s="143">
        <f>ROUND(I679*H679,2)</f>
        <v>0</v>
      </c>
      <c r="K679" s="139" t="s">
        <v>313</v>
      </c>
      <c r="L679" s="32"/>
      <c r="M679" s="144" t="s">
        <v>1</v>
      </c>
      <c r="N679" s="145" t="s">
        <v>42</v>
      </c>
      <c r="P679" s="146">
        <f>O679*H679</f>
        <v>0</v>
      </c>
      <c r="Q679" s="146">
        <v>0</v>
      </c>
      <c r="R679" s="146">
        <f>Q679*H679</f>
        <v>0</v>
      </c>
      <c r="S679" s="146">
        <v>0</v>
      </c>
      <c r="T679" s="147">
        <f>S679*H679</f>
        <v>0</v>
      </c>
      <c r="AR679" s="148" t="s">
        <v>271</v>
      </c>
      <c r="AT679" s="148" t="s">
        <v>266</v>
      </c>
      <c r="AU679" s="148" t="s">
        <v>96</v>
      </c>
      <c r="AY679" s="17" t="s">
        <v>264</v>
      </c>
      <c r="BE679" s="149">
        <f>IF(N679="základní",J679,0)</f>
        <v>0</v>
      </c>
      <c r="BF679" s="149">
        <f>IF(N679="snížená",J679,0)</f>
        <v>0</v>
      </c>
      <c r="BG679" s="149">
        <f>IF(N679="zákl. přenesená",J679,0)</f>
        <v>0</v>
      </c>
      <c r="BH679" s="149">
        <f>IF(N679="sníž. přenesená",J679,0)</f>
        <v>0</v>
      </c>
      <c r="BI679" s="149">
        <f>IF(N679="nulová",J679,0)</f>
        <v>0</v>
      </c>
      <c r="BJ679" s="17" t="s">
        <v>89</v>
      </c>
      <c r="BK679" s="149">
        <f>ROUND(I679*H679,2)</f>
        <v>0</v>
      </c>
      <c r="BL679" s="17" t="s">
        <v>271</v>
      </c>
      <c r="BM679" s="148" t="s">
        <v>1003</v>
      </c>
    </row>
    <row r="680" spans="2:65" s="1" customFormat="1" ht="39">
      <c r="B680" s="32"/>
      <c r="D680" s="154" t="s">
        <v>275</v>
      </c>
      <c r="F680" s="155" t="s">
        <v>1004</v>
      </c>
      <c r="I680" s="152"/>
      <c r="L680" s="32"/>
      <c r="M680" s="153"/>
      <c r="T680" s="56"/>
      <c r="AT680" s="17" t="s">
        <v>275</v>
      </c>
      <c r="AU680" s="17" t="s">
        <v>96</v>
      </c>
    </row>
    <row r="681" spans="2:65" s="11" customFormat="1" ht="22.9" customHeight="1">
      <c r="B681" s="124"/>
      <c r="D681" s="125" t="s">
        <v>75</v>
      </c>
      <c r="E681" s="134" t="s">
        <v>1005</v>
      </c>
      <c r="F681" s="134" t="s">
        <v>1006</v>
      </c>
      <c r="I681" s="127"/>
      <c r="J681" s="135">
        <f>BK681</f>
        <v>0</v>
      </c>
      <c r="L681" s="124"/>
      <c r="M681" s="129"/>
      <c r="P681" s="130">
        <f>SUM(P682:P687)</f>
        <v>0</v>
      </c>
      <c r="R681" s="130">
        <f>SUM(R682:R687)</f>
        <v>0</v>
      </c>
      <c r="T681" s="131">
        <f>SUM(T682:T687)</f>
        <v>0</v>
      </c>
      <c r="AR681" s="125" t="s">
        <v>83</v>
      </c>
      <c r="AT681" s="132" t="s">
        <v>75</v>
      </c>
      <c r="AU681" s="132" t="s">
        <v>83</v>
      </c>
      <c r="AY681" s="125" t="s">
        <v>264</v>
      </c>
      <c r="BK681" s="133">
        <f>SUM(BK682:BK687)</f>
        <v>0</v>
      </c>
    </row>
    <row r="682" spans="2:65" s="1" customFormat="1" ht="16.5" customHeight="1">
      <c r="B682" s="136"/>
      <c r="C682" s="137" t="s">
        <v>1007</v>
      </c>
      <c r="D682" s="137" t="s">
        <v>266</v>
      </c>
      <c r="E682" s="138" t="s">
        <v>1008</v>
      </c>
      <c r="F682" s="139" t="s">
        <v>1009</v>
      </c>
      <c r="G682" s="140" t="s">
        <v>319</v>
      </c>
      <c r="H682" s="141">
        <v>594.26099999999997</v>
      </c>
      <c r="I682" s="142"/>
      <c r="J682" s="143">
        <f>ROUND(I682*H682,2)</f>
        <v>0</v>
      </c>
      <c r="K682" s="139" t="s">
        <v>270</v>
      </c>
      <c r="L682" s="32"/>
      <c r="M682" s="144" t="s">
        <v>1</v>
      </c>
      <c r="N682" s="145" t="s">
        <v>42</v>
      </c>
      <c r="P682" s="146">
        <f>O682*H682</f>
        <v>0</v>
      </c>
      <c r="Q682" s="146">
        <v>0</v>
      </c>
      <c r="R682" s="146">
        <f>Q682*H682</f>
        <v>0</v>
      </c>
      <c r="S682" s="146">
        <v>0</v>
      </c>
      <c r="T682" s="147">
        <f>S682*H682</f>
        <v>0</v>
      </c>
      <c r="AR682" s="148" t="s">
        <v>271</v>
      </c>
      <c r="AT682" s="148" t="s">
        <v>266</v>
      </c>
      <c r="AU682" s="148" t="s">
        <v>89</v>
      </c>
      <c r="AY682" s="17" t="s">
        <v>264</v>
      </c>
      <c r="BE682" s="149">
        <f>IF(N682="základní",J682,0)</f>
        <v>0</v>
      </c>
      <c r="BF682" s="149">
        <f>IF(N682="snížená",J682,0)</f>
        <v>0</v>
      </c>
      <c r="BG682" s="149">
        <f>IF(N682="zákl. přenesená",J682,0)</f>
        <v>0</v>
      </c>
      <c r="BH682" s="149">
        <f>IF(N682="sníž. přenesená",J682,0)</f>
        <v>0</v>
      </c>
      <c r="BI682" s="149">
        <f>IF(N682="nulová",J682,0)</f>
        <v>0</v>
      </c>
      <c r="BJ682" s="17" t="s">
        <v>89</v>
      </c>
      <c r="BK682" s="149">
        <f>ROUND(I682*H682,2)</f>
        <v>0</v>
      </c>
      <c r="BL682" s="17" t="s">
        <v>271</v>
      </c>
      <c r="BM682" s="148" t="s">
        <v>1010</v>
      </c>
    </row>
    <row r="683" spans="2:65" s="1" customFormat="1" ht="11.25">
      <c r="B683" s="32"/>
      <c r="D683" s="150" t="s">
        <v>273</v>
      </c>
      <c r="F683" s="151" t="s">
        <v>1011</v>
      </c>
      <c r="I683" s="152"/>
      <c r="L683" s="32"/>
      <c r="M683" s="153"/>
      <c r="T683" s="56"/>
      <c r="AT683" s="17" t="s">
        <v>273</v>
      </c>
      <c r="AU683" s="17" t="s">
        <v>89</v>
      </c>
    </row>
    <row r="684" spans="2:65" s="12" customFormat="1" ht="11.25">
      <c r="B684" s="156"/>
      <c r="D684" s="154" t="s">
        <v>277</v>
      </c>
      <c r="F684" s="158" t="s">
        <v>1012</v>
      </c>
      <c r="H684" s="159">
        <v>594.26099999999997</v>
      </c>
      <c r="I684" s="160"/>
      <c r="L684" s="156"/>
      <c r="M684" s="161"/>
      <c r="T684" s="162"/>
      <c r="AT684" s="157" t="s">
        <v>277</v>
      </c>
      <c r="AU684" s="157" t="s">
        <v>89</v>
      </c>
      <c r="AV684" s="12" t="s">
        <v>89</v>
      </c>
      <c r="AW684" s="12" t="s">
        <v>3</v>
      </c>
      <c r="AX684" s="12" t="s">
        <v>83</v>
      </c>
      <c r="AY684" s="157" t="s">
        <v>264</v>
      </c>
    </row>
    <row r="685" spans="2:65" s="1" customFormat="1" ht="16.5" customHeight="1">
      <c r="B685" s="136"/>
      <c r="C685" s="137" t="s">
        <v>1013</v>
      </c>
      <c r="D685" s="137" t="s">
        <v>266</v>
      </c>
      <c r="E685" s="138" t="s">
        <v>1014</v>
      </c>
      <c r="F685" s="139" t="s">
        <v>1015</v>
      </c>
      <c r="G685" s="140" t="s">
        <v>319</v>
      </c>
      <c r="H685" s="141">
        <v>396.17399999999998</v>
      </c>
      <c r="I685" s="142"/>
      <c r="J685" s="143">
        <f>ROUND(I685*H685,2)</f>
        <v>0</v>
      </c>
      <c r="K685" s="139" t="s">
        <v>270</v>
      </c>
      <c r="L685" s="32"/>
      <c r="M685" s="144" t="s">
        <v>1</v>
      </c>
      <c r="N685" s="145" t="s">
        <v>42</v>
      </c>
      <c r="P685" s="146">
        <f>O685*H685</f>
        <v>0</v>
      </c>
      <c r="Q685" s="146">
        <v>0</v>
      </c>
      <c r="R685" s="146">
        <f>Q685*H685</f>
        <v>0</v>
      </c>
      <c r="S685" s="146">
        <v>0</v>
      </c>
      <c r="T685" s="147">
        <f>S685*H685</f>
        <v>0</v>
      </c>
      <c r="AR685" s="148" t="s">
        <v>271</v>
      </c>
      <c r="AT685" s="148" t="s">
        <v>266</v>
      </c>
      <c r="AU685" s="148" t="s">
        <v>89</v>
      </c>
      <c r="AY685" s="17" t="s">
        <v>264</v>
      </c>
      <c r="BE685" s="149">
        <f>IF(N685="základní",J685,0)</f>
        <v>0</v>
      </c>
      <c r="BF685" s="149">
        <f>IF(N685="snížená",J685,0)</f>
        <v>0</v>
      </c>
      <c r="BG685" s="149">
        <f>IF(N685="zákl. přenesená",J685,0)</f>
        <v>0</v>
      </c>
      <c r="BH685" s="149">
        <f>IF(N685="sníž. přenesená",J685,0)</f>
        <v>0</v>
      </c>
      <c r="BI685" s="149">
        <f>IF(N685="nulová",J685,0)</f>
        <v>0</v>
      </c>
      <c r="BJ685" s="17" t="s">
        <v>89</v>
      </c>
      <c r="BK685" s="149">
        <f>ROUND(I685*H685,2)</f>
        <v>0</v>
      </c>
      <c r="BL685" s="17" t="s">
        <v>271</v>
      </c>
      <c r="BM685" s="148" t="s">
        <v>1016</v>
      </c>
    </row>
    <row r="686" spans="2:65" s="1" customFormat="1" ht="11.25">
      <c r="B686" s="32"/>
      <c r="D686" s="150" t="s">
        <v>273</v>
      </c>
      <c r="F686" s="151" t="s">
        <v>1017</v>
      </c>
      <c r="I686" s="152"/>
      <c r="L686" s="32"/>
      <c r="M686" s="153"/>
      <c r="T686" s="56"/>
      <c r="AT686" s="17" t="s">
        <v>273</v>
      </c>
      <c r="AU686" s="17" t="s">
        <v>89</v>
      </c>
    </row>
    <row r="687" spans="2:65" s="12" customFormat="1" ht="11.25">
      <c r="B687" s="156"/>
      <c r="D687" s="154" t="s">
        <v>277</v>
      </c>
      <c r="F687" s="158" t="s">
        <v>1018</v>
      </c>
      <c r="H687" s="159">
        <v>396.17399999999998</v>
      </c>
      <c r="I687" s="160"/>
      <c r="L687" s="156"/>
      <c r="M687" s="161"/>
      <c r="T687" s="162"/>
      <c r="AT687" s="157" t="s">
        <v>277</v>
      </c>
      <c r="AU687" s="157" t="s">
        <v>89</v>
      </c>
      <c r="AV687" s="12" t="s">
        <v>89</v>
      </c>
      <c r="AW687" s="12" t="s">
        <v>3</v>
      </c>
      <c r="AX687" s="12" t="s">
        <v>83</v>
      </c>
      <c r="AY687" s="157" t="s">
        <v>264</v>
      </c>
    </row>
    <row r="688" spans="2:65" s="11" customFormat="1" ht="25.9" customHeight="1">
      <c r="B688" s="124"/>
      <c r="D688" s="125" t="s">
        <v>75</v>
      </c>
      <c r="E688" s="126" t="s">
        <v>1019</v>
      </c>
      <c r="F688" s="126" t="s">
        <v>1020</v>
      </c>
      <c r="I688" s="127"/>
      <c r="J688" s="128">
        <f>BK688</f>
        <v>0</v>
      </c>
      <c r="L688" s="124"/>
      <c r="M688" s="129"/>
      <c r="P688" s="130">
        <f>P689+P730+P774+P860+P901+P951+P970+P1021+P1069+P1118+P1138+P1164+P1174</f>
        <v>0</v>
      </c>
      <c r="R688" s="130">
        <f>R689+R730+R774+R860+R901+R951+R970+R1021+R1069+R1118+R1138+R1164+R1174</f>
        <v>61.266402080000013</v>
      </c>
      <c r="T688" s="131">
        <f>T689+T730+T774+T860+T901+T951+T970+T1021+T1069+T1118+T1138+T1164+T1174</f>
        <v>0</v>
      </c>
      <c r="AR688" s="125" t="s">
        <v>89</v>
      </c>
      <c r="AT688" s="132" t="s">
        <v>75</v>
      </c>
      <c r="AU688" s="132" t="s">
        <v>76</v>
      </c>
      <c r="AY688" s="125" t="s">
        <v>264</v>
      </c>
      <c r="BK688" s="133">
        <f>BK689+BK730+BK774+BK860+BK901+BK951+BK970+BK1021+BK1069+BK1118+BK1138+BK1164+BK1174</f>
        <v>0</v>
      </c>
    </row>
    <row r="689" spans="2:65" s="11" customFormat="1" ht="22.9" customHeight="1">
      <c r="B689" s="124"/>
      <c r="D689" s="125" t="s">
        <v>75</v>
      </c>
      <c r="E689" s="134" t="s">
        <v>1021</v>
      </c>
      <c r="F689" s="134" t="s">
        <v>1022</v>
      </c>
      <c r="I689" s="127"/>
      <c r="J689" s="135">
        <f>BK689</f>
        <v>0</v>
      </c>
      <c r="L689" s="124"/>
      <c r="M689" s="129"/>
      <c r="P689" s="130">
        <f>SUM(P690:P729)</f>
        <v>0</v>
      </c>
      <c r="R689" s="130">
        <f>SUM(R690:R729)</f>
        <v>3.1684938000000002</v>
      </c>
      <c r="T689" s="131">
        <f>SUM(T690:T729)</f>
        <v>0</v>
      </c>
      <c r="AR689" s="125" t="s">
        <v>89</v>
      </c>
      <c r="AT689" s="132" t="s">
        <v>75</v>
      </c>
      <c r="AU689" s="132" t="s">
        <v>83</v>
      </c>
      <c r="AY689" s="125" t="s">
        <v>264</v>
      </c>
      <c r="BK689" s="133">
        <f>SUM(BK690:BK729)</f>
        <v>0</v>
      </c>
    </row>
    <row r="690" spans="2:65" s="1" customFormat="1" ht="16.5" customHeight="1">
      <c r="B690" s="136"/>
      <c r="C690" s="137" t="s">
        <v>1023</v>
      </c>
      <c r="D690" s="137" t="s">
        <v>266</v>
      </c>
      <c r="E690" s="138" t="s">
        <v>1024</v>
      </c>
      <c r="F690" s="139" t="s">
        <v>1025</v>
      </c>
      <c r="G690" s="140" t="s">
        <v>341</v>
      </c>
      <c r="H690" s="141">
        <v>101.4</v>
      </c>
      <c r="I690" s="142"/>
      <c r="J690" s="143">
        <f>ROUND(I690*H690,2)</f>
        <v>0</v>
      </c>
      <c r="K690" s="139" t="s">
        <v>270</v>
      </c>
      <c r="L690" s="32"/>
      <c r="M690" s="144" t="s">
        <v>1</v>
      </c>
      <c r="N690" s="145" t="s">
        <v>42</v>
      </c>
      <c r="P690" s="146">
        <f>O690*H690</f>
        <v>0</v>
      </c>
      <c r="Q690" s="146">
        <v>6.3000000000000003E-4</v>
      </c>
      <c r="R690" s="146">
        <f>Q690*H690</f>
        <v>6.3882000000000008E-2</v>
      </c>
      <c r="S690" s="146">
        <v>0</v>
      </c>
      <c r="T690" s="147">
        <f>S690*H690</f>
        <v>0</v>
      </c>
      <c r="AR690" s="148" t="s">
        <v>366</v>
      </c>
      <c r="AT690" s="148" t="s">
        <v>266</v>
      </c>
      <c r="AU690" s="148" t="s">
        <v>89</v>
      </c>
      <c r="AY690" s="17" t="s">
        <v>264</v>
      </c>
      <c r="BE690" s="149">
        <f>IF(N690="základní",J690,0)</f>
        <v>0</v>
      </c>
      <c r="BF690" s="149">
        <f>IF(N690="snížená",J690,0)</f>
        <v>0</v>
      </c>
      <c r="BG690" s="149">
        <f>IF(N690="zákl. přenesená",J690,0)</f>
        <v>0</v>
      </c>
      <c r="BH690" s="149">
        <f>IF(N690="sníž. přenesená",J690,0)</f>
        <v>0</v>
      </c>
      <c r="BI690" s="149">
        <f>IF(N690="nulová",J690,0)</f>
        <v>0</v>
      </c>
      <c r="BJ690" s="17" t="s">
        <v>89</v>
      </c>
      <c r="BK690" s="149">
        <f>ROUND(I690*H690,2)</f>
        <v>0</v>
      </c>
      <c r="BL690" s="17" t="s">
        <v>366</v>
      </c>
      <c r="BM690" s="148" t="s">
        <v>1026</v>
      </c>
    </row>
    <row r="691" spans="2:65" s="1" customFormat="1" ht="11.25">
      <c r="B691" s="32"/>
      <c r="D691" s="150" t="s">
        <v>273</v>
      </c>
      <c r="F691" s="151" t="s">
        <v>1027</v>
      </c>
      <c r="I691" s="152"/>
      <c r="L691" s="32"/>
      <c r="M691" s="153"/>
      <c r="T691" s="56"/>
      <c r="AT691" s="17" t="s">
        <v>273</v>
      </c>
      <c r="AU691" s="17" t="s">
        <v>89</v>
      </c>
    </row>
    <row r="692" spans="2:65" s="12" customFormat="1" ht="11.25">
      <c r="B692" s="156"/>
      <c r="D692" s="154" t="s">
        <v>277</v>
      </c>
      <c r="E692" s="157" t="s">
        <v>1</v>
      </c>
      <c r="F692" s="158" t="s">
        <v>1028</v>
      </c>
      <c r="H692" s="159">
        <v>101.4</v>
      </c>
      <c r="I692" s="160"/>
      <c r="L692" s="156"/>
      <c r="M692" s="161"/>
      <c r="T692" s="162"/>
      <c r="AT692" s="157" t="s">
        <v>277</v>
      </c>
      <c r="AU692" s="157" t="s">
        <v>89</v>
      </c>
      <c r="AV692" s="12" t="s">
        <v>89</v>
      </c>
      <c r="AW692" s="12" t="s">
        <v>32</v>
      </c>
      <c r="AX692" s="12" t="s">
        <v>76</v>
      </c>
      <c r="AY692" s="157" t="s">
        <v>264</v>
      </c>
    </row>
    <row r="693" spans="2:65" s="13" customFormat="1" ht="11.25">
      <c r="B693" s="163"/>
      <c r="D693" s="154" t="s">
        <v>277</v>
      </c>
      <c r="E693" s="164" t="s">
        <v>1</v>
      </c>
      <c r="F693" s="165" t="s">
        <v>279</v>
      </c>
      <c r="H693" s="166">
        <v>101.4</v>
      </c>
      <c r="I693" s="167"/>
      <c r="L693" s="163"/>
      <c r="M693" s="168"/>
      <c r="T693" s="169"/>
      <c r="AT693" s="164" t="s">
        <v>277</v>
      </c>
      <c r="AU693" s="164" t="s">
        <v>89</v>
      </c>
      <c r="AV693" s="13" t="s">
        <v>271</v>
      </c>
      <c r="AW693" s="13" t="s">
        <v>32</v>
      </c>
      <c r="AX693" s="13" t="s">
        <v>83</v>
      </c>
      <c r="AY693" s="164" t="s">
        <v>264</v>
      </c>
    </row>
    <row r="694" spans="2:65" s="1" customFormat="1" ht="16.5" customHeight="1">
      <c r="B694" s="136"/>
      <c r="C694" s="137" t="s">
        <v>1029</v>
      </c>
      <c r="D694" s="137" t="s">
        <v>266</v>
      </c>
      <c r="E694" s="138" t="s">
        <v>1030</v>
      </c>
      <c r="F694" s="139" t="s">
        <v>1031</v>
      </c>
      <c r="G694" s="140" t="s">
        <v>428</v>
      </c>
      <c r="H694" s="141">
        <v>78</v>
      </c>
      <c r="I694" s="142"/>
      <c r="J694" s="143">
        <f>ROUND(I694*H694,2)</f>
        <v>0</v>
      </c>
      <c r="K694" s="139" t="s">
        <v>270</v>
      </c>
      <c r="L694" s="32"/>
      <c r="M694" s="144" t="s">
        <v>1</v>
      </c>
      <c r="N694" s="145" t="s">
        <v>42</v>
      </c>
      <c r="P694" s="146">
        <f>O694*H694</f>
        <v>0</v>
      </c>
      <c r="Q694" s="146">
        <v>1.6000000000000001E-4</v>
      </c>
      <c r="R694" s="146">
        <f>Q694*H694</f>
        <v>1.2480000000000002E-2</v>
      </c>
      <c r="S694" s="146">
        <v>0</v>
      </c>
      <c r="T694" s="147">
        <f>S694*H694</f>
        <v>0</v>
      </c>
      <c r="AR694" s="148" t="s">
        <v>366</v>
      </c>
      <c r="AT694" s="148" t="s">
        <v>266</v>
      </c>
      <c r="AU694" s="148" t="s">
        <v>89</v>
      </c>
      <c r="AY694" s="17" t="s">
        <v>264</v>
      </c>
      <c r="BE694" s="149">
        <f>IF(N694="základní",J694,0)</f>
        <v>0</v>
      </c>
      <c r="BF694" s="149">
        <f>IF(N694="snížená",J694,0)</f>
        <v>0</v>
      </c>
      <c r="BG694" s="149">
        <f>IF(N694="zákl. přenesená",J694,0)</f>
        <v>0</v>
      </c>
      <c r="BH694" s="149">
        <f>IF(N694="sníž. přenesená",J694,0)</f>
        <v>0</v>
      </c>
      <c r="BI694" s="149">
        <f>IF(N694="nulová",J694,0)</f>
        <v>0</v>
      </c>
      <c r="BJ694" s="17" t="s">
        <v>89</v>
      </c>
      <c r="BK694" s="149">
        <f>ROUND(I694*H694,2)</f>
        <v>0</v>
      </c>
      <c r="BL694" s="17" t="s">
        <v>366</v>
      </c>
      <c r="BM694" s="148" t="s">
        <v>1032</v>
      </c>
    </row>
    <row r="695" spans="2:65" s="1" customFormat="1" ht="11.25">
      <c r="B695" s="32"/>
      <c r="D695" s="150" t="s">
        <v>273</v>
      </c>
      <c r="F695" s="151" t="s">
        <v>1033</v>
      </c>
      <c r="I695" s="152"/>
      <c r="L695" s="32"/>
      <c r="M695" s="153"/>
      <c r="T695" s="56"/>
      <c r="AT695" s="17" t="s">
        <v>273</v>
      </c>
      <c r="AU695" s="17" t="s">
        <v>89</v>
      </c>
    </row>
    <row r="696" spans="2:65" s="1" customFormat="1" ht="16.5" customHeight="1">
      <c r="B696" s="136"/>
      <c r="C696" s="137" t="s">
        <v>1034</v>
      </c>
      <c r="D696" s="137" t="s">
        <v>266</v>
      </c>
      <c r="E696" s="138" t="s">
        <v>1035</v>
      </c>
      <c r="F696" s="139" t="s">
        <v>1036</v>
      </c>
      <c r="G696" s="140" t="s">
        <v>341</v>
      </c>
      <c r="H696" s="141">
        <v>288.89800000000002</v>
      </c>
      <c r="I696" s="142"/>
      <c r="J696" s="143">
        <f>ROUND(I696*H696,2)</f>
        <v>0</v>
      </c>
      <c r="K696" s="139" t="s">
        <v>270</v>
      </c>
      <c r="L696" s="32"/>
      <c r="M696" s="144" t="s">
        <v>1</v>
      </c>
      <c r="N696" s="145" t="s">
        <v>42</v>
      </c>
      <c r="P696" s="146">
        <f>O696*H696</f>
        <v>0</v>
      </c>
      <c r="Q696" s="146">
        <v>0</v>
      </c>
      <c r="R696" s="146">
        <f>Q696*H696</f>
        <v>0</v>
      </c>
      <c r="S696" s="146">
        <v>0</v>
      </c>
      <c r="T696" s="147">
        <f>S696*H696</f>
        <v>0</v>
      </c>
      <c r="AR696" s="148" t="s">
        <v>366</v>
      </c>
      <c r="AT696" s="148" t="s">
        <v>266</v>
      </c>
      <c r="AU696" s="148" t="s">
        <v>89</v>
      </c>
      <c r="AY696" s="17" t="s">
        <v>264</v>
      </c>
      <c r="BE696" s="149">
        <f>IF(N696="základní",J696,0)</f>
        <v>0</v>
      </c>
      <c r="BF696" s="149">
        <f>IF(N696="snížená",J696,0)</f>
        <v>0</v>
      </c>
      <c r="BG696" s="149">
        <f>IF(N696="zákl. přenesená",J696,0)</f>
        <v>0</v>
      </c>
      <c r="BH696" s="149">
        <f>IF(N696="sníž. přenesená",J696,0)</f>
        <v>0</v>
      </c>
      <c r="BI696" s="149">
        <f>IF(N696="nulová",J696,0)</f>
        <v>0</v>
      </c>
      <c r="BJ696" s="17" t="s">
        <v>89</v>
      </c>
      <c r="BK696" s="149">
        <f>ROUND(I696*H696,2)</f>
        <v>0</v>
      </c>
      <c r="BL696" s="17" t="s">
        <v>366</v>
      </c>
      <c r="BM696" s="148" t="s">
        <v>1037</v>
      </c>
    </row>
    <row r="697" spans="2:65" s="1" customFormat="1" ht="11.25">
      <c r="B697" s="32"/>
      <c r="D697" s="150" t="s">
        <v>273</v>
      </c>
      <c r="F697" s="151" t="s">
        <v>1038</v>
      </c>
      <c r="I697" s="152"/>
      <c r="L697" s="32"/>
      <c r="M697" s="153"/>
      <c r="T697" s="56"/>
      <c r="AT697" s="17" t="s">
        <v>273</v>
      </c>
      <c r="AU697" s="17" t="s">
        <v>89</v>
      </c>
    </row>
    <row r="698" spans="2:65" s="12" customFormat="1" ht="11.25">
      <c r="B698" s="156"/>
      <c r="D698" s="154" t="s">
        <v>277</v>
      </c>
      <c r="E698" s="157" t="s">
        <v>1</v>
      </c>
      <c r="F698" s="158" t="s">
        <v>1039</v>
      </c>
      <c r="H698" s="159">
        <v>288.89800000000002</v>
      </c>
      <c r="I698" s="160"/>
      <c r="L698" s="156"/>
      <c r="M698" s="161"/>
      <c r="T698" s="162"/>
      <c r="AT698" s="157" t="s">
        <v>277</v>
      </c>
      <c r="AU698" s="157" t="s">
        <v>89</v>
      </c>
      <c r="AV698" s="12" t="s">
        <v>89</v>
      </c>
      <c r="AW698" s="12" t="s">
        <v>32</v>
      </c>
      <c r="AX698" s="12" t="s">
        <v>76</v>
      </c>
      <c r="AY698" s="157" t="s">
        <v>264</v>
      </c>
    </row>
    <row r="699" spans="2:65" s="13" customFormat="1" ht="11.25">
      <c r="B699" s="163"/>
      <c r="D699" s="154" t="s">
        <v>277</v>
      </c>
      <c r="E699" s="164" t="s">
        <v>1</v>
      </c>
      <c r="F699" s="165" t="s">
        <v>279</v>
      </c>
      <c r="H699" s="166">
        <v>288.89800000000002</v>
      </c>
      <c r="I699" s="167"/>
      <c r="L699" s="163"/>
      <c r="M699" s="168"/>
      <c r="T699" s="169"/>
      <c r="AT699" s="164" t="s">
        <v>277</v>
      </c>
      <c r="AU699" s="164" t="s">
        <v>89</v>
      </c>
      <c r="AV699" s="13" t="s">
        <v>271</v>
      </c>
      <c r="AW699" s="13" t="s">
        <v>32</v>
      </c>
      <c r="AX699" s="13" t="s">
        <v>83</v>
      </c>
      <c r="AY699" s="164" t="s">
        <v>264</v>
      </c>
    </row>
    <row r="700" spans="2:65" s="1" customFormat="1" ht="16.5" customHeight="1">
      <c r="B700" s="136"/>
      <c r="C700" s="176" t="s">
        <v>1040</v>
      </c>
      <c r="D700" s="176" t="s">
        <v>310</v>
      </c>
      <c r="E700" s="177" t="s">
        <v>1041</v>
      </c>
      <c r="F700" s="178" t="s">
        <v>1042</v>
      </c>
      <c r="G700" s="179" t="s">
        <v>319</v>
      </c>
      <c r="H700" s="180">
        <v>9.5000000000000001E-2</v>
      </c>
      <c r="I700" s="181"/>
      <c r="J700" s="182">
        <f>ROUND(I700*H700,2)</f>
        <v>0</v>
      </c>
      <c r="K700" s="178" t="s">
        <v>270</v>
      </c>
      <c r="L700" s="183"/>
      <c r="M700" s="184" t="s">
        <v>1</v>
      </c>
      <c r="N700" s="185" t="s">
        <v>42</v>
      </c>
      <c r="P700" s="146">
        <f>O700*H700</f>
        <v>0</v>
      </c>
      <c r="Q700" s="146">
        <v>1</v>
      </c>
      <c r="R700" s="146">
        <f>Q700*H700</f>
        <v>9.5000000000000001E-2</v>
      </c>
      <c r="S700" s="146">
        <v>0</v>
      </c>
      <c r="T700" s="147">
        <f>S700*H700</f>
        <v>0</v>
      </c>
      <c r="AR700" s="148" t="s">
        <v>468</v>
      </c>
      <c r="AT700" s="148" t="s">
        <v>310</v>
      </c>
      <c r="AU700" s="148" t="s">
        <v>89</v>
      </c>
      <c r="AY700" s="17" t="s">
        <v>264</v>
      </c>
      <c r="BE700" s="149">
        <f>IF(N700="základní",J700,0)</f>
        <v>0</v>
      </c>
      <c r="BF700" s="149">
        <f>IF(N700="snížená",J700,0)</f>
        <v>0</v>
      </c>
      <c r="BG700" s="149">
        <f>IF(N700="zákl. přenesená",J700,0)</f>
        <v>0</v>
      </c>
      <c r="BH700" s="149">
        <f>IF(N700="sníž. přenesená",J700,0)</f>
        <v>0</v>
      </c>
      <c r="BI700" s="149">
        <f>IF(N700="nulová",J700,0)</f>
        <v>0</v>
      </c>
      <c r="BJ700" s="17" t="s">
        <v>89</v>
      </c>
      <c r="BK700" s="149">
        <f>ROUND(I700*H700,2)</f>
        <v>0</v>
      </c>
      <c r="BL700" s="17" t="s">
        <v>366</v>
      </c>
      <c r="BM700" s="148" t="s">
        <v>1043</v>
      </c>
    </row>
    <row r="701" spans="2:65" s="1" customFormat="1" ht="19.5">
      <c r="B701" s="32"/>
      <c r="D701" s="154" t="s">
        <v>275</v>
      </c>
      <c r="F701" s="155" t="s">
        <v>1044</v>
      </c>
      <c r="I701" s="152"/>
      <c r="L701" s="32"/>
      <c r="M701" s="153"/>
      <c r="T701" s="56"/>
      <c r="AT701" s="17" t="s">
        <v>275</v>
      </c>
      <c r="AU701" s="17" t="s">
        <v>89</v>
      </c>
    </row>
    <row r="702" spans="2:65" s="12" customFormat="1" ht="11.25">
      <c r="B702" s="156"/>
      <c r="D702" s="154" t="s">
        <v>277</v>
      </c>
      <c r="F702" s="158" t="s">
        <v>1045</v>
      </c>
      <c r="H702" s="159">
        <v>9.5000000000000001E-2</v>
      </c>
      <c r="I702" s="160"/>
      <c r="L702" s="156"/>
      <c r="M702" s="161"/>
      <c r="T702" s="162"/>
      <c r="AT702" s="157" t="s">
        <v>277</v>
      </c>
      <c r="AU702" s="157" t="s">
        <v>89</v>
      </c>
      <c r="AV702" s="12" t="s">
        <v>89</v>
      </c>
      <c r="AW702" s="12" t="s">
        <v>3</v>
      </c>
      <c r="AX702" s="12" t="s">
        <v>83</v>
      </c>
      <c r="AY702" s="157" t="s">
        <v>264</v>
      </c>
    </row>
    <row r="703" spans="2:65" s="1" customFormat="1" ht="16.5" customHeight="1">
      <c r="B703" s="136"/>
      <c r="C703" s="137" t="s">
        <v>1046</v>
      </c>
      <c r="D703" s="137" t="s">
        <v>266</v>
      </c>
      <c r="E703" s="138" t="s">
        <v>1047</v>
      </c>
      <c r="F703" s="139" t="s">
        <v>1048</v>
      </c>
      <c r="G703" s="140" t="s">
        <v>341</v>
      </c>
      <c r="H703" s="141">
        <v>140.4</v>
      </c>
      <c r="I703" s="142"/>
      <c r="J703" s="143">
        <f>ROUND(I703*H703,2)</f>
        <v>0</v>
      </c>
      <c r="K703" s="139" t="s">
        <v>270</v>
      </c>
      <c r="L703" s="32"/>
      <c r="M703" s="144" t="s">
        <v>1</v>
      </c>
      <c r="N703" s="145" t="s">
        <v>42</v>
      </c>
      <c r="P703" s="146">
        <f>O703*H703</f>
        <v>0</v>
      </c>
      <c r="Q703" s="146">
        <v>0</v>
      </c>
      <c r="R703" s="146">
        <f>Q703*H703</f>
        <v>0</v>
      </c>
      <c r="S703" s="146">
        <v>0</v>
      </c>
      <c r="T703" s="147">
        <f>S703*H703</f>
        <v>0</v>
      </c>
      <c r="AR703" s="148" t="s">
        <v>366</v>
      </c>
      <c r="AT703" s="148" t="s">
        <v>266</v>
      </c>
      <c r="AU703" s="148" t="s">
        <v>89</v>
      </c>
      <c r="AY703" s="17" t="s">
        <v>264</v>
      </c>
      <c r="BE703" s="149">
        <f>IF(N703="základní",J703,0)</f>
        <v>0</v>
      </c>
      <c r="BF703" s="149">
        <f>IF(N703="snížená",J703,0)</f>
        <v>0</v>
      </c>
      <c r="BG703" s="149">
        <f>IF(N703="zákl. přenesená",J703,0)</f>
        <v>0</v>
      </c>
      <c r="BH703" s="149">
        <f>IF(N703="sníž. přenesená",J703,0)</f>
        <v>0</v>
      </c>
      <c r="BI703" s="149">
        <f>IF(N703="nulová",J703,0)</f>
        <v>0</v>
      </c>
      <c r="BJ703" s="17" t="s">
        <v>89</v>
      </c>
      <c r="BK703" s="149">
        <f>ROUND(I703*H703,2)</f>
        <v>0</v>
      </c>
      <c r="BL703" s="17" t="s">
        <v>366</v>
      </c>
      <c r="BM703" s="148" t="s">
        <v>1049</v>
      </c>
    </row>
    <row r="704" spans="2:65" s="1" customFormat="1" ht="11.25">
      <c r="B704" s="32"/>
      <c r="D704" s="150" t="s">
        <v>273</v>
      </c>
      <c r="F704" s="151" t="s">
        <v>1050</v>
      </c>
      <c r="I704" s="152"/>
      <c r="L704" s="32"/>
      <c r="M704" s="153"/>
      <c r="T704" s="56"/>
      <c r="AT704" s="17" t="s">
        <v>273</v>
      </c>
      <c r="AU704" s="17" t="s">
        <v>89</v>
      </c>
    </row>
    <row r="705" spans="2:65" s="12" customFormat="1" ht="11.25">
      <c r="B705" s="156"/>
      <c r="D705" s="154" t="s">
        <v>277</v>
      </c>
      <c r="E705" s="157" t="s">
        <v>1</v>
      </c>
      <c r="F705" s="158" t="s">
        <v>1051</v>
      </c>
      <c r="H705" s="159">
        <v>140.4</v>
      </c>
      <c r="I705" s="160"/>
      <c r="L705" s="156"/>
      <c r="M705" s="161"/>
      <c r="T705" s="162"/>
      <c r="AT705" s="157" t="s">
        <v>277</v>
      </c>
      <c r="AU705" s="157" t="s">
        <v>89</v>
      </c>
      <c r="AV705" s="12" t="s">
        <v>89</v>
      </c>
      <c r="AW705" s="12" t="s">
        <v>32</v>
      </c>
      <c r="AX705" s="12" t="s">
        <v>76</v>
      </c>
      <c r="AY705" s="157" t="s">
        <v>264</v>
      </c>
    </row>
    <row r="706" spans="2:65" s="13" customFormat="1" ht="11.25">
      <c r="B706" s="163"/>
      <c r="D706" s="154" t="s">
        <v>277</v>
      </c>
      <c r="E706" s="164" t="s">
        <v>1</v>
      </c>
      <c r="F706" s="165" t="s">
        <v>279</v>
      </c>
      <c r="H706" s="166">
        <v>140.4</v>
      </c>
      <c r="I706" s="167"/>
      <c r="L706" s="163"/>
      <c r="M706" s="168"/>
      <c r="T706" s="169"/>
      <c r="AT706" s="164" t="s">
        <v>277</v>
      </c>
      <c r="AU706" s="164" t="s">
        <v>89</v>
      </c>
      <c r="AV706" s="13" t="s">
        <v>271</v>
      </c>
      <c r="AW706" s="13" t="s">
        <v>32</v>
      </c>
      <c r="AX706" s="13" t="s">
        <v>83</v>
      </c>
      <c r="AY706" s="164" t="s">
        <v>264</v>
      </c>
    </row>
    <row r="707" spans="2:65" s="1" customFormat="1" ht="16.5" customHeight="1">
      <c r="B707" s="136"/>
      <c r="C707" s="176" t="s">
        <v>1052</v>
      </c>
      <c r="D707" s="176" t="s">
        <v>310</v>
      </c>
      <c r="E707" s="177" t="s">
        <v>1041</v>
      </c>
      <c r="F707" s="178" t="s">
        <v>1042</v>
      </c>
      <c r="G707" s="179" t="s">
        <v>319</v>
      </c>
      <c r="H707" s="180">
        <v>4.8000000000000001E-2</v>
      </c>
      <c r="I707" s="181"/>
      <c r="J707" s="182">
        <f>ROUND(I707*H707,2)</f>
        <v>0</v>
      </c>
      <c r="K707" s="178" t="s">
        <v>270</v>
      </c>
      <c r="L707" s="183"/>
      <c r="M707" s="184" t="s">
        <v>1</v>
      </c>
      <c r="N707" s="185" t="s">
        <v>42</v>
      </c>
      <c r="P707" s="146">
        <f>O707*H707</f>
        <v>0</v>
      </c>
      <c r="Q707" s="146">
        <v>1</v>
      </c>
      <c r="R707" s="146">
        <f>Q707*H707</f>
        <v>4.8000000000000001E-2</v>
      </c>
      <c r="S707" s="146">
        <v>0</v>
      </c>
      <c r="T707" s="147">
        <f>S707*H707</f>
        <v>0</v>
      </c>
      <c r="AR707" s="148" t="s">
        <v>468</v>
      </c>
      <c r="AT707" s="148" t="s">
        <v>310</v>
      </c>
      <c r="AU707" s="148" t="s">
        <v>89</v>
      </c>
      <c r="AY707" s="17" t="s">
        <v>264</v>
      </c>
      <c r="BE707" s="149">
        <f>IF(N707="základní",J707,0)</f>
        <v>0</v>
      </c>
      <c r="BF707" s="149">
        <f>IF(N707="snížená",J707,0)</f>
        <v>0</v>
      </c>
      <c r="BG707" s="149">
        <f>IF(N707="zákl. přenesená",J707,0)</f>
        <v>0</v>
      </c>
      <c r="BH707" s="149">
        <f>IF(N707="sníž. přenesená",J707,0)</f>
        <v>0</v>
      </c>
      <c r="BI707" s="149">
        <f>IF(N707="nulová",J707,0)</f>
        <v>0</v>
      </c>
      <c r="BJ707" s="17" t="s">
        <v>89</v>
      </c>
      <c r="BK707" s="149">
        <f>ROUND(I707*H707,2)</f>
        <v>0</v>
      </c>
      <c r="BL707" s="17" t="s">
        <v>366</v>
      </c>
      <c r="BM707" s="148" t="s">
        <v>1053</v>
      </c>
    </row>
    <row r="708" spans="2:65" s="1" customFormat="1" ht="19.5">
      <c r="B708" s="32"/>
      <c r="D708" s="154" t="s">
        <v>275</v>
      </c>
      <c r="F708" s="155" t="s">
        <v>1044</v>
      </c>
      <c r="I708" s="152"/>
      <c r="L708" s="32"/>
      <c r="M708" s="153"/>
      <c r="T708" s="56"/>
      <c r="AT708" s="17" t="s">
        <v>275</v>
      </c>
      <c r="AU708" s="17" t="s">
        <v>89</v>
      </c>
    </row>
    <row r="709" spans="2:65" s="12" customFormat="1" ht="11.25">
      <c r="B709" s="156"/>
      <c r="D709" s="154" t="s">
        <v>277</v>
      </c>
      <c r="F709" s="158" t="s">
        <v>1054</v>
      </c>
      <c r="H709" s="159">
        <v>4.8000000000000001E-2</v>
      </c>
      <c r="I709" s="160"/>
      <c r="L709" s="156"/>
      <c r="M709" s="161"/>
      <c r="T709" s="162"/>
      <c r="AT709" s="157" t="s">
        <v>277</v>
      </c>
      <c r="AU709" s="157" t="s">
        <v>89</v>
      </c>
      <c r="AV709" s="12" t="s">
        <v>89</v>
      </c>
      <c r="AW709" s="12" t="s">
        <v>3</v>
      </c>
      <c r="AX709" s="12" t="s">
        <v>83</v>
      </c>
      <c r="AY709" s="157" t="s">
        <v>264</v>
      </c>
    </row>
    <row r="710" spans="2:65" s="1" customFormat="1" ht="16.5" customHeight="1">
      <c r="B710" s="136"/>
      <c r="C710" s="137" t="s">
        <v>1055</v>
      </c>
      <c r="D710" s="137" t="s">
        <v>266</v>
      </c>
      <c r="E710" s="138" t="s">
        <v>1056</v>
      </c>
      <c r="F710" s="139" t="s">
        <v>1057</v>
      </c>
      <c r="G710" s="140" t="s">
        <v>341</v>
      </c>
      <c r="H710" s="141">
        <v>288.89800000000002</v>
      </c>
      <c r="I710" s="142"/>
      <c r="J710" s="143">
        <f>ROUND(I710*H710,2)</f>
        <v>0</v>
      </c>
      <c r="K710" s="139" t="s">
        <v>270</v>
      </c>
      <c r="L710" s="32"/>
      <c r="M710" s="144" t="s">
        <v>1</v>
      </c>
      <c r="N710" s="145" t="s">
        <v>42</v>
      </c>
      <c r="P710" s="146">
        <f>O710*H710</f>
        <v>0</v>
      </c>
      <c r="Q710" s="146">
        <v>4.0000000000000002E-4</v>
      </c>
      <c r="R710" s="146">
        <f>Q710*H710</f>
        <v>0.11555920000000001</v>
      </c>
      <c r="S710" s="146">
        <v>0</v>
      </c>
      <c r="T710" s="147">
        <f>S710*H710</f>
        <v>0</v>
      </c>
      <c r="AR710" s="148" t="s">
        <v>366</v>
      </c>
      <c r="AT710" s="148" t="s">
        <v>266</v>
      </c>
      <c r="AU710" s="148" t="s">
        <v>89</v>
      </c>
      <c r="AY710" s="17" t="s">
        <v>264</v>
      </c>
      <c r="BE710" s="149">
        <f>IF(N710="základní",J710,0)</f>
        <v>0</v>
      </c>
      <c r="BF710" s="149">
        <f>IF(N710="snížená",J710,0)</f>
        <v>0</v>
      </c>
      <c r="BG710" s="149">
        <f>IF(N710="zákl. přenesená",J710,0)</f>
        <v>0</v>
      </c>
      <c r="BH710" s="149">
        <f>IF(N710="sníž. přenesená",J710,0)</f>
        <v>0</v>
      </c>
      <c r="BI710" s="149">
        <f>IF(N710="nulová",J710,0)</f>
        <v>0</v>
      </c>
      <c r="BJ710" s="17" t="s">
        <v>89</v>
      </c>
      <c r="BK710" s="149">
        <f>ROUND(I710*H710,2)</f>
        <v>0</v>
      </c>
      <c r="BL710" s="17" t="s">
        <v>366</v>
      </c>
      <c r="BM710" s="148" t="s">
        <v>1058</v>
      </c>
    </row>
    <row r="711" spans="2:65" s="1" customFormat="1" ht="11.25">
      <c r="B711" s="32"/>
      <c r="D711" s="150" t="s">
        <v>273</v>
      </c>
      <c r="F711" s="151" t="s">
        <v>1059</v>
      </c>
      <c r="I711" s="152"/>
      <c r="L711" s="32"/>
      <c r="M711" s="153"/>
      <c r="T711" s="56"/>
      <c r="AT711" s="17" t="s">
        <v>273</v>
      </c>
      <c r="AU711" s="17" t="s">
        <v>89</v>
      </c>
    </row>
    <row r="712" spans="2:65" s="12" customFormat="1" ht="11.25">
      <c r="B712" s="156"/>
      <c r="D712" s="154" t="s">
        <v>277</v>
      </c>
      <c r="E712" s="157" t="s">
        <v>1</v>
      </c>
      <c r="F712" s="158" t="s">
        <v>1039</v>
      </c>
      <c r="H712" s="159">
        <v>288.89800000000002</v>
      </c>
      <c r="I712" s="160"/>
      <c r="L712" s="156"/>
      <c r="M712" s="161"/>
      <c r="T712" s="162"/>
      <c r="AT712" s="157" t="s">
        <v>277</v>
      </c>
      <c r="AU712" s="157" t="s">
        <v>89</v>
      </c>
      <c r="AV712" s="12" t="s">
        <v>89</v>
      </c>
      <c r="AW712" s="12" t="s">
        <v>32</v>
      </c>
      <c r="AX712" s="12" t="s">
        <v>76</v>
      </c>
      <c r="AY712" s="157" t="s">
        <v>264</v>
      </c>
    </row>
    <row r="713" spans="2:65" s="13" customFormat="1" ht="11.25">
      <c r="B713" s="163"/>
      <c r="D713" s="154" t="s">
        <v>277</v>
      </c>
      <c r="E713" s="164" t="s">
        <v>1</v>
      </c>
      <c r="F713" s="165" t="s">
        <v>279</v>
      </c>
      <c r="H713" s="166">
        <v>288.89800000000002</v>
      </c>
      <c r="I713" s="167"/>
      <c r="L713" s="163"/>
      <c r="M713" s="168"/>
      <c r="T713" s="169"/>
      <c r="AT713" s="164" t="s">
        <v>277</v>
      </c>
      <c r="AU713" s="164" t="s">
        <v>89</v>
      </c>
      <c r="AV713" s="13" t="s">
        <v>271</v>
      </c>
      <c r="AW713" s="13" t="s">
        <v>32</v>
      </c>
      <c r="AX713" s="13" t="s">
        <v>83</v>
      </c>
      <c r="AY713" s="164" t="s">
        <v>264</v>
      </c>
    </row>
    <row r="714" spans="2:65" s="1" customFormat="1" ht="24.2" customHeight="1">
      <c r="B714" s="136"/>
      <c r="C714" s="176" t="s">
        <v>1060</v>
      </c>
      <c r="D714" s="176" t="s">
        <v>310</v>
      </c>
      <c r="E714" s="177" t="s">
        <v>1061</v>
      </c>
      <c r="F714" s="178" t="s">
        <v>1062</v>
      </c>
      <c r="G714" s="179" t="s">
        <v>341</v>
      </c>
      <c r="H714" s="180">
        <v>336.71100000000001</v>
      </c>
      <c r="I714" s="181"/>
      <c r="J714" s="182">
        <f>ROUND(I714*H714,2)</f>
        <v>0</v>
      </c>
      <c r="K714" s="178" t="s">
        <v>313</v>
      </c>
      <c r="L714" s="183"/>
      <c r="M714" s="184" t="s">
        <v>1</v>
      </c>
      <c r="N714" s="185" t="s">
        <v>42</v>
      </c>
      <c r="P714" s="146">
        <f>O714*H714</f>
        <v>0</v>
      </c>
      <c r="Q714" s="146">
        <v>5.4000000000000003E-3</v>
      </c>
      <c r="R714" s="146">
        <f>Q714*H714</f>
        <v>1.8182394000000002</v>
      </c>
      <c r="S714" s="146">
        <v>0</v>
      </c>
      <c r="T714" s="147">
        <f>S714*H714</f>
        <v>0</v>
      </c>
      <c r="AR714" s="148" t="s">
        <v>468</v>
      </c>
      <c r="AT714" s="148" t="s">
        <v>310</v>
      </c>
      <c r="AU714" s="148" t="s">
        <v>89</v>
      </c>
      <c r="AY714" s="17" t="s">
        <v>264</v>
      </c>
      <c r="BE714" s="149">
        <f>IF(N714="základní",J714,0)</f>
        <v>0</v>
      </c>
      <c r="BF714" s="149">
        <f>IF(N714="snížená",J714,0)</f>
        <v>0</v>
      </c>
      <c r="BG714" s="149">
        <f>IF(N714="zákl. přenesená",J714,0)</f>
        <v>0</v>
      </c>
      <c r="BH714" s="149">
        <f>IF(N714="sníž. přenesená",J714,0)</f>
        <v>0</v>
      </c>
      <c r="BI714" s="149">
        <f>IF(N714="nulová",J714,0)</f>
        <v>0</v>
      </c>
      <c r="BJ714" s="17" t="s">
        <v>89</v>
      </c>
      <c r="BK714" s="149">
        <f>ROUND(I714*H714,2)</f>
        <v>0</v>
      </c>
      <c r="BL714" s="17" t="s">
        <v>366</v>
      </c>
      <c r="BM714" s="148" t="s">
        <v>1063</v>
      </c>
    </row>
    <row r="715" spans="2:65" s="12" customFormat="1" ht="11.25">
      <c r="B715" s="156"/>
      <c r="D715" s="154" t="s">
        <v>277</v>
      </c>
      <c r="F715" s="158" t="s">
        <v>1064</v>
      </c>
      <c r="H715" s="159">
        <v>336.71100000000001</v>
      </c>
      <c r="I715" s="160"/>
      <c r="L715" s="156"/>
      <c r="M715" s="161"/>
      <c r="T715" s="162"/>
      <c r="AT715" s="157" t="s">
        <v>277</v>
      </c>
      <c r="AU715" s="157" t="s">
        <v>89</v>
      </c>
      <c r="AV715" s="12" t="s">
        <v>89</v>
      </c>
      <c r="AW715" s="12" t="s">
        <v>3</v>
      </c>
      <c r="AX715" s="12" t="s">
        <v>83</v>
      </c>
      <c r="AY715" s="157" t="s">
        <v>264</v>
      </c>
    </row>
    <row r="716" spans="2:65" s="1" customFormat="1" ht="16.5" customHeight="1">
      <c r="B716" s="136"/>
      <c r="C716" s="137" t="s">
        <v>1065</v>
      </c>
      <c r="D716" s="137" t="s">
        <v>266</v>
      </c>
      <c r="E716" s="138" t="s">
        <v>1066</v>
      </c>
      <c r="F716" s="139" t="s">
        <v>1067</v>
      </c>
      <c r="G716" s="140" t="s">
        <v>341</v>
      </c>
      <c r="H716" s="141">
        <v>140.4</v>
      </c>
      <c r="I716" s="142"/>
      <c r="J716" s="143">
        <f>ROUND(I716*H716,2)</f>
        <v>0</v>
      </c>
      <c r="K716" s="139" t="s">
        <v>270</v>
      </c>
      <c r="L716" s="32"/>
      <c r="M716" s="144" t="s">
        <v>1</v>
      </c>
      <c r="N716" s="145" t="s">
        <v>42</v>
      </c>
      <c r="P716" s="146">
        <f>O716*H716</f>
        <v>0</v>
      </c>
      <c r="Q716" s="146">
        <v>4.0000000000000002E-4</v>
      </c>
      <c r="R716" s="146">
        <f>Q716*H716</f>
        <v>5.6160000000000002E-2</v>
      </c>
      <c r="S716" s="146">
        <v>0</v>
      </c>
      <c r="T716" s="147">
        <f>S716*H716</f>
        <v>0</v>
      </c>
      <c r="AR716" s="148" t="s">
        <v>366</v>
      </c>
      <c r="AT716" s="148" t="s">
        <v>266</v>
      </c>
      <c r="AU716" s="148" t="s">
        <v>89</v>
      </c>
      <c r="AY716" s="17" t="s">
        <v>264</v>
      </c>
      <c r="BE716" s="149">
        <f>IF(N716="základní",J716,0)</f>
        <v>0</v>
      </c>
      <c r="BF716" s="149">
        <f>IF(N716="snížená",J716,0)</f>
        <v>0</v>
      </c>
      <c r="BG716" s="149">
        <f>IF(N716="zákl. přenesená",J716,0)</f>
        <v>0</v>
      </c>
      <c r="BH716" s="149">
        <f>IF(N716="sníž. přenesená",J716,0)</f>
        <v>0</v>
      </c>
      <c r="BI716" s="149">
        <f>IF(N716="nulová",J716,0)</f>
        <v>0</v>
      </c>
      <c r="BJ716" s="17" t="s">
        <v>89</v>
      </c>
      <c r="BK716" s="149">
        <f>ROUND(I716*H716,2)</f>
        <v>0</v>
      </c>
      <c r="BL716" s="17" t="s">
        <v>366</v>
      </c>
      <c r="BM716" s="148" t="s">
        <v>1068</v>
      </c>
    </row>
    <row r="717" spans="2:65" s="1" customFormat="1" ht="11.25">
      <c r="B717" s="32"/>
      <c r="D717" s="150" t="s">
        <v>273</v>
      </c>
      <c r="F717" s="151" t="s">
        <v>1069</v>
      </c>
      <c r="I717" s="152"/>
      <c r="L717" s="32"/>
      <c r="M717" s="153"/>
      <c r="T717" s="56"/>
      <c r="AT717" s="17" t="s">
        <v>273</v>
      </c>
      <c r="AU717" s="17" t="s">
        <v>89</v>
      </c>
    </row>
    <row r="718" spans="2:65" s="12" customFormat="1" ht="11.25">
      <c r="B718" s="156"/>
      <c r="D718" s="154" t="s">
        <v>277</v>
      </c>
      <c r="E718" s="157" t="s">
        <v>1</v>
      </c>
      <c r="F718" s="158" t="s">
        <v>1051</v>
      </c>
      <c r="H718" s="159">
        <v>140.4</v>
      </c>
      <c r="I718" s="160"/>
      <c r="L718" s="156"/>
      <c r="M718" s="161"/>
      <c r="T718" s="162"/>
      <c r="AT718" s="157" t="s">
        <v>277</v>
      </c>
      <c r="AU718" s="157" t="s">
        <v>89</v>
      </c>
      <c r="AV718" s="12" t="s">
        <v>89</v>
      </c>
      <c r="AW718" s="12" t="s">
        <v>32</v>
      </c>
      <c r="AX718" s="12" t="s">
        <v>76</v>
      </c>
      <c r="AY718" s="157" t="s">
        <v>264</v>
      </c>
    </row>
    <row r="719" spans="2:65" s="13" customFormat="1" ht="11.25">
      <c r="B719" s="163"/>
      <c r="D719" s="154" t="s">
        <v>277</v>
      </c>
      <c r="E719" s="164" t="s">
        <v>1</v>
      </c>
      <c r="F719" s="165" t="s">
        <v>279</v>
      </c>
      <c r="H719" s="166">
        <v>140.4</v>
      </c>
      <c r="I719" s="167"/>
      <c r="L719" s="163"/>
      <c r="M719" s="168"/>
      <c r="T719" s="169"/>
      <c r="AT719" s="164" t="s">
        <v>277</v>
      </c>
      <c r="AU719" s="164" t="s">
        <v>89</v>
      </c>
      <c r="AV719" s="13" t="s">
        <v>271</v>
      </c>
      <c r="AW719" s="13" t="s">
        <v>32</v>
      </c>
      <c r="AX719" s="13" t="s">
        <v>83</v>
      </c>
      <c r="AY719" s="164" t="s">
        <v>264</v>
      </c>
    </row>
    <row r="720" spans="2:65" s="1" customFormat="1" ht="24.2" customHeight="1">
      <c r="B720" s="136"/>
      <c r="C720" s="176" t="s">
        <v>1070</v>
      </c>
      <c r="D720" s="176" t="s">
        <v>310</v>
      </c>
      <c r="E720" s="177" t="s">
        <v>1061</v>
      </c>
      <c r="F720" s="178" t="s">
        <v>1062</v>
      </c>
      <c r="G720" s="179" t="s">
        <v>341</v>
      </c>
      <c r="H720" s="180">
        <v>171.428</v>
      </c>
      <c r="I720" s="181"/>
      <c r="J720" s="182">
        <f>ROUND(I720*H720,2)</f>
        <v>0</v>
      </c>
      <c r="K720" s="178" t="s">
        <v>313</v>
      </c>
      <c r="L720" s="183"/>
      <c r="M720" s="184" t="s">
        <v>1</v>
      </c>
      <c r="N720" s="185" t="s">
        <v>42</v>
      </c>
      <c r="P720" s="146">
        <f>O720*H720</f>
        <v>0</v>
      </c>
      <c r="Q720" s="146">
        <v>5.4000000000000003E-3</v>
      </c>
      <c r="R720" s="146">
        <f>Q720*H720</f>
        <v>0.92571120000000007</v>
      </c>
      <c r="S720" s="146">
        <v>0</v>
      </c>
      <c r="T720" s="147">
        <f>S720*H720</f>
        <v>0</v>
      </c>
      <c r="AR720" s="148" t="s">
        <v>468</v>
      </c>
      <c r="AT720" s="148" t="s">
        <v>310</v>
      </c>
      <c r="AU720" s="148" t="s">
        <v>89</v>
      </c>
      <c r="AY720" s="17" t="s">
        <v>264</v>
      </c>
      <c r="BE720" s="149">
        <f>IF(N720="základní",J720,0)</f>
        <v>0</v>
      </c>
      <c r="BF720" s="149">
        <f>IF(N720="snížená",J720,0)</f>
        <v>0</v>
      </c>
      <c r="BG720" s="149">
        <f>IF(N720="zákl. přenesená",J720,0)</f>
        <v>0</v>
      </c>
      <c r="BH720" s="149">
        <f>IF(N720="sníž. přenesená",J720,0)</f>
        <v>0</v>
      </c>
      <c r="BI720" s="149">
        <f>IF(N720="nulová",J720,0)</f>
        <v>0</v>
      </c>
      <c r="BJ720" s="17" t="s">
        <v>89</v>
      </c>
      <c r="BK720" s="149">
        <f>ROUND(I720*H720,2)</f>
        <v>0</v>
      </c>
      <c r="BL720" s="17" t="s">
        <v>366</v>
      </c>
      <c r="BM720" s="148" t="s">
        <v>1071</v>
      </c>
    </row>
    <row r="721" spans="2:65" s="12" customFormat="1" ht="11.25">
      <c r="B721" s="156"/>
      <c r="D721" s="154" t="s">
        <v>277</v>
      </c>
      <c r="F721" s="158" t="s">
        <v>1072</v>
      </c>
      <c r="H721" s="159">
        <v>171.428</v>
      </c>
      <c r="I721" s="160"/>
      <c r="L721" s="156"/>
      <c r="M721" s="161"/>
      <c r="T721" s="162"/>
      <c r="AT721" s="157" t="s">
        <v>277</v>
      </c>
      <c r="AU721" s="157" t="s">
        <v>89</v>
      </c>
      <c r="AV721" s="12" t="s">
        <v>89</v>
      </c>
      <c r="AW721" s="12" t="s">
        <v>3</v>
      </c>
      <c r="AX721" s="12" t="s">
        <v>83</v>
      </c>
      <c r="AY721" s="157" t="s">
        <v>264</v>
      </c>
    </row>
    <row r="722" spans="2:65" s="1" customFormat="1" ht="16.5" customHeight="1">
      <c r="B722" s="136"/>
      <c r="C722" s="137" t="s">
        <v>1073</v>
      </c>
      <c r="D722" s="137" t="s">
        <v>266</v>
      </c>
      <c r="E722" s="138" t="s">
        <v>1074</v>
      </c>
      <c r="F722" s="139" t="s">
        <v>1075</v>
      </c>
      <c r="G722" s="140" t="s">
        <v>341</v>
      </c>
      <c r="H722" s="141">
        <v>101.4</v>
      </c>
      <c r="I722" s="142"/>
      <c r="J722" s="143">
        <f>ROUND(I722*H722,2)</f>
        <v>0</v>
      </c>
      <c r="K722" s="139" t="s">
        <v>270</v>
      </c>
      <c r="L722" s="32"/>
      <c r="M722" s="144" t="s">
        <v>1</v>
      </c>
      <c r="N722" s="145" t="s">
        <v>42</v>
      </c>
      <c r="P722" s="146">
        <f>O722*H722</f>
        <v>0</v>
      </c>
      <c r="Q722" s="146">
        <v>0</v>
      </c>
      <c r="R722" s="146">
        <f>Q722*H722</f>
        <v>0</v>
      </c>
      <c r="S722" s="146">
        <v>0</v>
      </c>
      <c r="T722" s="147">
        <f>S722*H722</f>
        <v>0</v>
      </c>
      <c r="AR722" s="148" t="s">
        <v>366</v>
      </c>
      <c r="AT722" s="148" t="s">
        <v>266</v>
      </c>
      <c r="AU722" s="148" t="s">
        <v>89</v>
      </c>
      <c r="AY722" s="17" t="s">
        <v>264</v>
      </c>
      <c r="BE722" s="149">
        <f>IF(N722="základní",J722,0)</f>
        <v>0</v>
      </c>
      <c r="BF722" s="149">
        <f>IF(N722="snížená",J722,0)</f>
        <v>0</v>
      </c>
      <c r="BG722" s="149">
        <f>IF(N722="zákl. přenesená",J722,0)</f>
        <v>0</v>
      </c>
      <c r="BH722" s="149">
        <f>IF(N722="sníž. přenesená",J722,0)</f>
        <v>0</v>
      </c>
      <c r="BI722" s="149">
        <f>IF(N722="nulová",J722,0)</f>
        <v>0</v>
      </c>
      <c r="BJ722" s="17" t="s">
        <v>89</v>
      </c>
      <c r="BK722" s="149">
        <f>ROUND(I722*H722,2)</f>
        <v>0</v>
      </c>
      <c r="BL722" s="17" t="s">
        <v>366</v>
      </c>
      <c r="BM722" s="148" t="s">
        <v>1076</v>
      </c>
    </row>
    <row r="723" spans="2:65" s="1" customFormat="1" ht="11.25">
      <c r="B723" s="32"/>
      <c r="D723" s="150" t="s">
        <v>273</v>
      </c>
      <c r="F723" s="151" t="s">
        <v>1077</v>
      </c>
      <c r="I723" s="152"/>
      <c r="L723" s="32"/>
      <c r="M723" s="153"/>
      <c r="T723" s="56"/>
      <c r="AT723" s="17" t="s">
        <v>273</v>
      </c>
      <c r="AU723" s="17" t="s">
        <v>89</v>
      </c>
    </row>
    <row r="724" spans="2:65" s="12" customFormat="1" ht="11.25">
      <c r="B724" s="156"/>
      <c r="D724" s="154" t="s">
        <v>277</v>
      </c>
      <c r="E724" s="157" t="s">
        <v>1</v>
      </c>
      <c r="F724" s="158" t="s">
        <v>1028</v>
      </c>
      <c r="H724" s="159">
        <v>101.4</v>
      </c>
      <c r="I724" s="160"/>
      <c r="L724" s="156"/>
      <c r="M724" s="161"/>
      <c r="T724" s="162"/>
      <c r="AT724" s="157" t="s">
        <v>277</v>
      </c>
      <c r="AU724" s="157" t="s">
        <v>89</v>
      </c>
      <c r="AV724" s="12" t="s">
        <v>89</v>
      </c>
      <c r="AW724" s="12" t="s">
        <v>32</v>
      </c>
      <c r="AX724" s="12" t="s">
        <v>76</v>
      </c>
      <c r="AY724" s="157" t="s">
        <v>264</v>
      </c>
    </row>
    <row r="725" spans="2:65" s="13" customFormat="1" ht="11.25">
      <c r="B725" s="163"/>
      <c r="D725" s="154" t="s">
        <v>277</v>
      </c>
      <c r="E725" s="164" t="s">
        <v>1</v>
      </c>
      <c r="F725" s="165" t="s">
        <v>279</v>
      </c>
      <c r="H725" s="166">
        <v>101.4</v>
      </c>
      <c r="I725" s="167"/>
      <c r="L725" s="163"/>
      <c r="M725" s="168"/>
      <c r="T725" s="169"/>
      <c r="AT725" s="164" t="s">
        <v>277</v>
      </c>
      <c r="AU725" s="164" t="s">
        <v>89</v>
      </c>
      <c r="AV725" s="13" t="s">
        <v>271</v>
      </c>
      <c r="AW725" s="13" t="s">
        <v>32</v>
      </c>
      <c r="AX725" s="13" t="s">
        <v>83</v>
      </c>
      <c r="AY725" s="164" t="s">
        <v>264</v>
      </c>
    </row>
    <row r="726" spans="2:65" s="1" customFormat="1" ht="16.5" customHeight="1">
      <c r="B726" s="136"/>
      <c r="C726" s="176" t="s">
        <v>1078</v>
      </c>
      <c r="D726" s="176" t="s">
        <v>310</v>
      </c>
      <c r="E726" s="177" t="s">
        <v>1079</v>
      </c>
      <c r="F726" s="178" t="s">
        <v>1080</v>
      </c>
      <c r="G726" s="179" t="s">
        <v>341</v>
      </c>
      <c r="H726" s="180">
        <v>111.54</v>
      </c>
      <c r="I726" s="181"/>
      <c r="J726" s="182">
        <f>ROUND(I726*H726,2)</f>
        <v>0</v>
      </c>
      <c r="K726" s="178" t="s">
        <v>270</v>
      </c>
      <c r="L726" s="183"/>
      <c r="M726" s="184" t="s">
        <v>1</v>
      </c>
      <c r="N726" s="185" t="s">
        <v>42</v>
      </c>
      <c r="P726" s="146">
        <f>O726*H726</f>
        <v>0</v>
      </c>
      <c r="Q726" s="146">
        <v>2.9999999999999997E-4</v>
      </c>
      <c r="R726" s="146">
        <f>Q726*H726</f>
        <v>3.3461999999999999E-2</v>
      </c>
      <c r="S726" s="146">
        <v>0</v>
      </c>
      <c r="T726" s="147">
        <f>S726*H726</f>
        <v>0</v>
      </c>
      <c r="AR726" s="148" t="s">
        <v>468</v>
      </c>
      <c r="AT726" s="148" t="s">
        <v>310</v>
      </c>
      <c r="AU726" s="148" t="s">
        <v>89</v>
      </c>
      <c r="AY726" s="17" t="s">
        <v>264</v>
      </c>
      <c r="BE726" s="149">
        <f>IF(N726="základní",J726,0)</f>
        <v>0</v>
      </c>
      <c r="BF726" s="149">
        <f>IF(N726="snížená",J726,0)</f>
        <v>0</v>
      </c>
      <c r="BG726" s="149">
        <f>IF(N726="zákl. přenesená",J726,0)</f>
        <v>0</v>
      </c>
      <c r="BH726" s="149">
        <f>IF(N726="sníž. přenesená",J726,0)</f>
        <v>0</v>
      </c>
      <c r="BI726" s="149">
        <f>IF(N726="nulová",J726,0)</f>
        <v>0</v>
      </c>
      <c r="BJ726" s="17" t="s">
        <v>89</v>
      </c>
      <c r="BK726" s="149">
        <f>ROUND(I726*H726,2)</f>
        <v>0</v>
      </c>
      <c r="BL726" s="17" t="s">
        <v>366</v>
      </c>
      <c r="BM726" s="148" t="s">
        <v>1081</v>
      </c>
    </row>
    <row r="727" spans="2:65" s="12" customFormat="1" ht="11.25">
      <c r="B727" s="156"/>
      <c r="D727" s="154" t="s">
        <v>277</v>
      </c>
      <c r="F727" s="158" t="s">
        <v>1082</v>
      </c>
      <c r="H727" s="159">
        <v>111.54</v>
      </c>
      <c r="I727" s="160"/>
      <c r="L727" s="156"/>
      <c r="M727" s="161"/>
      <c r="T727" s="162"/>
      <c r="AT727" s="157" t="s">
        <v>277</v>
      </c>
      <c r="AU727" s="157" t="s">
        <v>89</v>
      </c>
      <c r="AV727" s="12" t="s">
        <v>89</v>
      </c>
      <c r="AW727" s="12" t="s">
        <v>3</v>
      </c>
      <c r="AX727" s="12" t="s">
        <v>83</v>
      </c>
      <c r="AY727" s="157" t="s">
        <v>264</v>
      </c>
    </row>
    <row r="728" spans="2:65" s="1" customFormat="1" ht="24.2" customHeight="1">
      <c r="B728" s="136"/>
      <c r="C728" s="137" t="s">
        <v>1083</v>
      </c>
      <c r="D728" s="137" t="s">
        <v>266</v>
      </c>
      <c r="E728" s="138" t="s">
        <v>1084</v>
      </c>
      <c r="F728" s="139" t="s">
        <v>1085</v>
      </c>
      <c r="G728" s="140" t="s">
        <v>319</v>
      </c>
      <c r="H728" s="141">
        <v>3.1680000000000001</v>
      </c>
      <c r="I728" s="142"/>
      <c r="J728" s="143">
        <f>ROUND(I728*H728,2)</f>
        <v>0</v>
      </c>
      <c r="K728" s="139" t="s">
        <v>270</v>
      </c>
      <c r="L728" s="32"/>
      <c r="M728" s="144" t="s">
        <v>1</v>
      </c>
      <c r="N728" s="145" t="s">
        <v>42</v>
      </c>
      <c r="P728" s="146">
        <f>O728*H728</f>
        <v>0</v>
      </c>
      <c r="Q728" s="146">
        <v>0</v>
      </c>
      <c r="R728" s="146">
        <f>Q728*H728</f>
        <v>0</v>
      </c>
      <c r="S728" s="146">
        <v>0</v>
      </c>
      <c r="T728" s="147">
        <f>S728*H728</f>
        <v>0</v>
      </c>
      <c r="AR728" s="148" t="s">
        <v>366</v>
      </c>
      <c r="AT728" s="148" t="s">
        <v>266</v>
      </c>
      <c r="AU728" s="148" t="s">
        <v>89</v>
      </c>
      <c r="AY728" s="17" t="s">
        <v>264</v>
      </c>
      <c r="BE728" s="149">
        <f>IF(N728="základní",J728,0)</f>
        <v>0</v>
      </c>
      <c r="BF728" s="149">
        <f>IF(N728="snížená",J728,0)</f>
        <v>0</v>
      </c>
      <c r="BG728" s="149">
        <f>IF(N728="zákl. přenesená",J728,0)</f>
        <v>0</v>
      </c>
      <c r="BH728" s="149">
        <f>IF(N728="sníž. přenesená",J728,0)</f>
        <v>0</v>
      </c>
      <c r="BI728" s="149">
        <f>IF(N728="nulová",J728,0)</f>
        <v>0</v>
      </c>
      <c r="BJ728" s="17" t="s">
        <v>89</v>
      </c>
      <c r="BK728" s="149">
        <f>ROUND(I728*H728,2)</f>
        <v>0</v>
      </c>
      <c r="BL728" s="17" t="s">
        <v>366</v>
      </c>
      <c r="BM728" s="148" t="s">
        <v>1086</v>
      </c>
    </row>
    <row r="729" spans="2:65" s="1" customFormat="1" ht="11.25">
      <c r="B729" s="32"/>
      <c r="D729" s="150" t="s">
        <v>273</v>
      </c>
      <c r="F729" s="151" t="s">
        <v>1087</v>
      </c>
      <c r="I729" s="152"/>
      <c r="L729" s="32"/>
      <c r="M729" s="153"/>
      <c r="T729" s="56"/>
      <c r="AT729" s="17" t="s">
        <v>273</v>
      </c>
      <c r="AU729" s="17" t="s">
        <v>89</v>
      </c>
    </row>
    <row r="730" spans="2:65" s="11" customFormat="1" ht="22.9" customHeight="1">
      <c r="B730" s="124"/>
      <c r="D730" s="125" t="s">
        <v>75</v>
      </c>
      <c r="E730" s="134" t="s">
        <v>1088</v>
      </c>
      <c r="F730" s="134" t="s">
        <v>1089</v>
      </c>
      <c r="I730" s="127"/>
      <c r="J730" s="135">
        <f>BK730</f>
        <v>0</v>
      </c>
      <c r="L730" s="124"/>
      <c r="M730" s="129"/>
      <c r="P730" s="130">
        <f>SUM(P731:P773)</f>
        <v>0</v>
      </c>
      <c r="R730" s="130">
        <f>SUM(R731:R773)</f>
        <v>3.5165382000000003</v>
      </c>
      <c r="T730" s="131">
        <f>SUM(T731:T773)</f>
        <v>0</v>
      </c>
      <c r="AR730" s="125" t="s">
        <v>89</v>
      </c>
      <c r="AT730" s="132" t="s">
        <v>75</v>
      </c>
      <c r="AU730" s="132" t="s">
        <v>83</v>
      </c>
      <c r="AY730" s="125" t="s">
        <v>264</v>
      </c>
      <c r="BK730" s="133">
        <f>SUM(BK731:BK773)</f>
        <v>0</v>
      </c>
    </row>
    <row r="731" spans="2:65" s="1" customFormat="1" ht="16.5" customHeight="1">
      <c r="B731" s="136"/>
      <c r="C731" s="137" t="s">
        <v>1090</v>
      </c>
      <c r="D731" s="137" t="s">
        <v>266</v>
      </c>
      <c r="E731" s="138" t="s">
        <v>1091</v>
      </c>
      <c r="F731" s="139" t="s">
        <v>1092</v>
      </c>
      <c r="G731" s="140" t="s">
        <v>341</v>
      </c>
      <c r="H731" s="141">
        <v>179.83500000000001</v>
      </c>
      <c r="I731" s="142"/>
      <c r="J731" s="143">
        <f>ROUND(I731*H731,2)</f>
        <v>0</v>
      </c>
      <c r="K731" s="139" t="s">
        <v>270</v>
      </c>
      <c r="L731" s="32"/>
      <c r="M731" s="144" t="s">
        <v>1</v>
      </c>
      <c r="N731" s="145" t="s">
        <v>42</v>
      </c>
      <c r="P731" s="146">
        <f>O731*H731</f>
        <v>0</v>
      </c>
      <c r="Q731" s="146">
        <v>0</v>
      </c>
      <c r="R731" s="146">
        <f>Q731*H731</f>
        <v>0</v>
      </c>
      <c r="S731" s="146">
        <v>0</v>
      </c>
      <c r="T731" s="147">
        <f>S731*H731</f>
        <v>0</v>
      </c>
      <c r="AR731" s="148" t="s">
        <v>366</v>
      </c>
      <c r="AT731" s="148" t="s">
        <v>266</v>
      </c>
      <c r="AU731" s="148" t="s">
        <v>89</v>
      </c>
      <c r="AY731" s="17" t="s">
        <v>264</v>
      </c>
      <c r="BE731" s="149">
        <f>IF(N731="základní",J731,0)</f>
        <v>0</v>
      </c>
      <c r="BF731" s="149">
        <f>IF(N731="snížená",J731,0)</f>
        <v>0</v>
      </c>
      <c r="BG731" s="149">
        <f>IF(N731="zákl. přenesená",J731,0)</f>
        <v>0</v>
      </c>
      <c r="BH731" s="149">
        <f>IF(N731="sníž. přenesená",J731,0)</f>
        <v>0</v>
      </c>
      <c r="BI731" s="149">
        <f>IF(N731="nulová",J731,0)</f>
        <v>0</v>
      </c>
      <c r="BJ731" s="17" t="s">
        <v>89</v>
      </c>
      <c r="BK731" s="149">
        <f>ROUND(I731*H731,2)</f>
        <v>0</v>
      </c>
      <c r="BL731" s="17" t="s">
        <v>366</v>
      </c>
      <c r="BM731" s="148" t="s">
        <v>1093</v>
      </c>
    </row>
    <row r="732" spans="2:65" s="1" customFormat="1" ht="11.25">
      <c r="B732" s="32"/>
      <c r="D732" s="150" t="s">
        <v>273</v>
      </c>
      <c r="F732" s="151" t="s">
        <v>1094</v>
      </c>
      <c r="I732" s="152"/>
      <c r="L732" s="32"/>
      <c r="M732" s="153"/>
      <c r="T732" s="56"/>
      <c r="AT732" s="17" t="s">
        <v>273</v>
      </c>
      <c r="AU732" s="17" t="s">
        <v>89</v>
      </c>
    </row>
    <row r="733" spans="2:65" s="12" customFormat="1" ht="11.25">
      <c r="B733" s="156"/>
      <c r="D733" s="154" t="s">
        <v>277</v>
      </c>
      <c r="E733" s="157" t="s">
        <v>1</v>
      </c>
      <c r="F733" s="158" t="s">
        <v>1095</v>
      </c>
      <c r="H733" s="159">
        <v>179.83500000000001</v>
      </c>
      <c r="I733" s="160"/>
      <c r="L733" s="156"/>
      <c r="M733" s="161"/>
      <c r="T733" s="162"/>
      <c r="AT733" s="157" t="s">
        <v>277</v>
      </c>
      <c r="AU733" s="157" t="s">
        <v>89</v>
      </c>
      <c r="AV733" s="12" t="s">
        <v>89</v>
      </c>
      <c r="AW733" s="12" t="s">
        <v>32</v>
      </c>
      <c r="AX733" s="12" t="s">
        <v>76</v>
      </c>
      <c r="AY733" s="157" t="s">
        <v>264</v>
      </c>
    </row>
    <row r="734" spans="2:65" s="13" customFormat="1" ht="11.25">
      <c r="B734" s="163"/>
      <c r="D734" s="154" t="s">
        <v>277</v>
      </c>
      <c r="E734" s="164" t="s">
        <v>1</v>
      </c>
      <c r="F734" s="165" t="s">
        <v>279</v>
      </c>
      <c r="H734" s="166">
        <v>179.83500000000001</v>
      </c>
      <c r="I734" s="167"/>
      <c r="L734" s="163"/>
      <c r="M734" s="168"/>
      <c r="T734" s="169"/>
      <c r="AT734" s="164" t="s">
        <v>277</v>
      </c>
      <c r="AU734" s="164" t="s">
        <v>89</v>
      </c>
      <c r="AV734" s="13" t="s">
        <v>271</v>
      </c>
      <c r="AW734" s="13" t="s">
        <v>32</v>
      </c>
      <c r="AX734" s="13" t="s">
        <v>83</v>
      </c>
      <c r="AY734" s="164" t="s">
        <v>264</v>
      </c>
    </row>
    <row r="735" spans="2:65" s="1" customFormat="1" ht="16.5" customHeight="1">
      <c r="B735" s="136"/>
      <c r="C735" s="176" t="s">
        <v>1096</v>
      </c>
      <c r="D735" s="176" t="s">
        <v>310</v>
      </c>
      <c r="E735" s="177" t="s">
        <v>1041</v>
      </c>
      <c r="F735" s="178" t="s">
        <v>1042</v>
      </c>
      <c r="G735" s="179" t="s">
        <v>319</v>
      </c>
      <c r="H735" s="180">
        <v>5.8000000000000003E-2</v>
      </c>
      <c r="I735" s="181"/>
      <c r="J735" s="182">
        <f>ROUND(I735*H735,2)</f>
        <v>0</v>
      </c>
      <c r="K735" s="178" t="s">
        <v>270</v>
      </c>
      <c r="L735" s="183"/>
      <c r="M735" s="184" t="s">
        <v>1</v>
      </c>
      <c r="N735" s="185" t="s">
        <v>42</v>
      </c>
      <c r="P735" s="146">
        <f>O735*H735</f>
        <v>0</v>
      </c>
      <c r="Q735" s="146">
        <v>1</v>
      </c>
      <c r="R735" s="146">
        <f>Q735*H735</f>
        <v>5.8000000000000003E-2</v>
      </c>
      <c r="S735" s="146">
        <v>0</v>
      </c>
      <c r="T735" s="147">
        <f>S735*H735</f>
        <v>0</v>
      </c>
      <c r="AR735" s="148" t="s">
        <v>468</v>
      </c>
      <c r="AT735" s="148" t="s">
        <v>310</v>
      </c>
      <c r="AU735" s="148" t="s">
        <v>89</v>
      </c>
      <c r="AY735" s="17" t="s">
        <v>264</v>
      </c>
      <c r="BE735" s="149">
        <f>IF(N735="základní",J735,0)</f>
        <v>0</v>
      </c>
      <c r="BF735" s="149">
        <f>IF(N735="snížená",J735,0)</f>
        <v>0</v>
      </c>
      <c r="BG735" s="149">
        <f>IF(N735="zákl. přenesená",J735,0)</f>
        <v>0</v>
      </c>
      <c r="BH735" s="149">
        <f>IF(N735="sníž. přenesená",J735,0)</f>
        <v>0</v>
      </c>
      <c r="BI735" s="149">
        <f>IF(N735="nulová",J735,0)</f>
        <v>0</v>
      </c>
      <c r="BJ735" s="17" t="s">
        <v>89</v>
      </c>
      <c r="BK735" s="149">
        <f>ROUND(I735*H735,2)</f>
        <v>0</v>
      </c>
      <c r="BL735" s="17" t="s">
        <v>366</v>
      </c>
      <c r="BM735" s="148" t="s">
        <v>1097</v>
      </c>
    </row>
    <row r="736" spans="2:65" s="1" customFormat="1" ht="19.5">
      <c r="B736" s="32"/>
      <c r="D736" s="154" t="s">
        <v>275</v>
      </c>
      <c r="F736" s="155" t="s">
        <v>1044</v>
      </c>
      <c r="I736" s="152"/>
      <c r="L736" s="32"/>
      <c r="M736" s="153"/>
      <c r="T736" s="56"/>
      <c r="AT736" s="17" t="s">
        <v>275</v>
      </c>
      <c r="AU736" s="17" t="s">
        <v>89</v>
      </c>
    </row>
    <row r="737" spans="2:65" s="12" customFormat="1" ht="11.25">
      <c r="B737" s="156"/>
      <c r="D737" s="154" t="s">
        <v>277</v>
      </c>
      <c r="F737" s="158" t="s">
        <v>1098</v>
      </c>
      <c r="H737" s="159">
        <v>5.8000000000000003E-2</v>
      </c>
      <c r="I737" s="160"/>
      <c r="L737" s="156"/>
      <c r="M737" s="161"/>
      <c r="T737" s="162"/>
      <c r="AT737" s="157" t="s">
        <v>277</v>
      </c>
      <c r="AU737" s="157" t="s">
        <v>89</v>
      </c>
      <c r="AV737" s="12" t="s">
        <v>89</v>
      </c>
      <c r="AW737" s="12" t="s">
        <v>3</v>
      </c>
      <c r="AX737" s="12" t="s">
        <v>83</v>
      </c>
      <c r="AY737" s="157" t="s">
        <v>264</v>
      </c>
    </row>
    <row r="738" spans="2:65" s="1" customFormat="1" ht="16.5" customHeight="1">
      <c r="B738" s="136"/>
      <c r="C738" s="137" t="s">
        <v>1099</v>
      </c>
      <c r="D738" s="137" t="s">
        <v>266</v>
      </c>
      <c r="E738" s="138" t="s">
        <v>1100</v>
      </c>
      <c r="F738" s="139" t="s">
        <v>1101</v>
      </c>
      <c r="G738" s="140" t="s">
        <v>341</v>
      </c>
      <c r="H738" s="141">
        <v>44.85</v>
      </c>
      <c r="I738" s="142"/>
      <c r="J738" s="143">
        <f>ROUND(I738*H738,2)</f>
        <v>0</v>
      </c>
      <c r="K738" s="139" t="s">
        <v>270</v>
      </c>
      <c r="L738" s="32"/>
      <c r="M738" s="144" t="s">
        <v>1</v>
      </c>
      <c r="N738" s="145" t="s">
        <v>42</v>
      </c>
      <c r="P738" s="146">
        <f>O738*H738</f>
        <v>0</v>
      </c>
      <c r="Q738" s="146">
        <v>0</v>
      </c>
      <c r="R738" s="146">
        <f>Q738*H738</f>
        <v>0</v>
      </c>
      <c r="S738" s="146">
        <v>0</v>
      </c>
      <c r="T738" s="147">
        <f>S738*H738</f>
        <v>0</v>
      </c>
      <c r="AR738" s="148" t="s">
        <v>366</v>
      </c>
      <c r="AT738" s="148" t="s">
        <v>266</v>
      </c>
      <c r="AU738" s="148" t="s">
        <v>89</v>
      </c>
      <c r="AY738" s="17" t="s">
        <v>264</v>
      </c>
      <c r="BE738" s="149">
        <f>IF(N738="základní",J738,0)</f>
        <v>0</v>
      </c>
      <c r="BF738" s="149">
        <f>IF(N738="snížená",J738,0)</f>
        <v>0</v>
      </c>
      <c r="BG738" s="149">
        <f>IF(N738="zákl. přenesená",J738,0)</f>
        <v>0</v>
      </c>
      <c r="BH738" s="149">
        <f>IF(N738="sníž. přenesená",J738,0)</f>
        <v>0</v>
      </c>
      <c r="BI738" s="149">
        <f>IF(N738="nulová",J738,0)</f>
        <v>0</v>
      </c>
      <c r="BJ738" s="17" t="s">
        <v>89</v>
      </c>
      <c r="BK738" s="149">
        <f>ROUND(I738*H738,2)</f>
        <v>0</v>
      </c>
      <c r="BL738" s="17" t="s">
        <v>366</v>
      </c>
      <c r="BM738" s="148" t="s">
        <v>1102</v>
      </c>
    </row>
    <row r="739" spans="2:65" s="1" customFormat="1" ht="11.25">
      <c r="B739" s="32"/>
      <c r="D739" s="150" t="s">
        <v>273</v>
      </c>
      <c r="F739" s="151" t="s">
        <v>1103</v>
      </c>
      <c r="I739" s="152"/>
      <c r="L739" s="32"/>
      <c r="M739" s="153"/>
      <c r="T739" s="56"/>
      <c r="AT739" s="17" t="s">
        <v>273</v>
      </c>
      <c r="AU739" s="17" t="s">
        <v>89</v>
      </c>
    </row>
    <row r="740" spans="2:65" s="1" customFormat="1" ht="24.2" customHeight="1">
      <c r="B740" s="136"/>
      <c r="C740" s="176" t="s">
        <v>1104</v>
      </c>
      <c r="D740" s="176" t="s">
        <v>310</v>
      </c>
      <c r="E740" s="177" t="s">
        <v>1105</v>
      </c>
      <c r="F740" s="178" t="s">
        <v>1106</v>
      </c>
      <c r="G740" s="179" t="s">
        <v>341</v>
      </c>
      <c r="H740" s="180">
        <v>52.273000000000003</v>
      </c>
      <c r="I740" s="181"/>
      <c r="J740" s="182">
        <f>ROUND(I740*H740,2)</f>
        <v>0</v>
      </c>
      <c r="K740" s="178" t="s">
        <v>313</v>
      </c>
      <c r="L740" s="183"/>
      <c r="M740" s="184" t="s">
        <v>1</v>
      </c>
      <c r="N740" s="185" t="s">
        <v>42</v>
      </c>
      <c r="P740" s="146">
        <f>O740*H740</f>
        <v>0</v>
      </c>
      <c r="Q740" s="146">
        <v>4.0000000000000001E-3</v>
      </c>
      <c r="R740" s="146">
        <f>Q740*H740</f>
        <v>0.20909200000000003</v>
      </c>
      <c r="S740" s="146">
        <v>0</v>
      </c>
      <c r="T740" s="147">
        <f>S740*H740</f>
        <v>0</v>
      </c>
      <c r="AR740" s="148" t="s">
        <v>468</v>
      </c>
      <c r="AT740" s="148" t="s">
        <v>310</v>
      </c>
      <c r="AU740" s="148" t="s">
        <v>89</v>
      </c>
      <c r="AY740" s="17" t="s">
        <v>264</v>
      </c>
      <c r="BE740" s="149">
        <f>IF(N740="základní",J740,0)</f>
        <v>0</v>
      </c>
      <c r="BF740" s="149">
        <f>IF(N740="snížená",J740,0)</f>
        <v>0</v>
      </c>
      <c r="BG740" s="149">
        <f>IF(N740="zákl. přenesená",J740,0)</f>
        <v>0</v>
      </c>
      <c r="BH740" s="149">
        <f>IF(N740="sníž. přenesená",J740,0)</f>
        <v>0</v>
      </c>
      <c r="BI740" s="149">
        <f>IF(N740="nulová",J740,0)</f>
        <v>0</v>
      </c>
      <c r="BJ740" s="17" t="s">
        <v>89</v>
      </c>
      <c r="BK740" s="149">
        <f>ROUND(I740*H740,2)</f>
        <v>0</v>
      </c>
      <c r="BL740" s="17" t="s">
        <v>366</v>
      </c>
      <c r="BM740" s="148" t="s">
        <v>1107</v>
      </c>
    </row>
    <row r="741" spans="2:65" s="12" customFormat="1" ht="11.25">
      <c r="B741" s="156"/>
      <c r="D741" s="154" t="s">
        <v>277</v>
      </c>
      <c r="F741" s="158" t="s">
        <v>1108</v>
      </c>
      <c r="H741" s="159">
        <v>52.273000000000003</v>
      </c>
      <c r="I741" s="160"/>
      <c r="L741" s="156"/>
      <c r="M741" s="161"/>
      <c r="T741" s="162"/>
      <c r="AT741" s="157" t="s">
        <v>277</v>
      </c>
      <c r="AU741" s="157" t="s">
        <v>89</v>
      </c>
      <c r="AV741" s="12" t="s">
        <v>89</v>
      </c>
      <c r="AW741" s="12" t="s">
        <v>3</v>
      </c>
      <c r="AX741" s="12" t="s">
        <v>83</v>
      </c>
      <c r="AY741" s="157" t="s">
        <v>264</v>
      </c>
    </row>
    <row r="742" spans="2:65" s="1" customFormat="1" ht="16.5" customHeight="1">
      <c r="B742" s="136"/>
      <c r="C742" s="137" t="s">
        <v>1109</v>
      </c>
      <c r="D742" s="137" t="s">
        <v>266</v>
      </c>
      <c r="E742" s="138" t="s">
        <v>1110</v>
      </c>
      <c r="F742" s="139" t="s">
        <v>1111</v>
      </c>
      <c r="G742" s="140" t="s">
        <v>341</v>
      </c>
      <c r="H742" s="141">
        <v>179.83500000000001</v>
      </c>
      <c r="I742" s="142"/>
      <c r="J742" s="143">
        <f>ROUND(I742*H742,2)</f>
        <v>0</v>
      </c>
      <c r="K742" s="139" t="s">
        <v>270</v>
      </c>
      <c r="L742" s="32"/>
      <c r="M742" s="144" t="s">
        <v>1</v>
      </c>
      <c r="N742" s="145" t="s">
        <v>42</v>
      </c>
      <c r="P742" s="146">
        <f>O742*H742</f>
        <v>0</v>
      </c>
      <c r="Q742" s="146">
        <v>8.8000000000000003E-4</v>
      </c>
      <c r="R742" s="146">
        <f>Q742*H742</f>
        <v>0.1582548</v>
      </c>
      <c r="S742" s="146">
        <v>0</v>
      </c>
      <c r="T742" s="147">
        <f>S742*H742</f>
        <v>0</v>
      </c>
      <c r="AR742" s="148" t="s">
        <v>366</v>
      </c>
      <c r="AT742" s="148" t="s">
        <v>266</v>
      </c>
      <c r="AU742" s="148" t="s">
        <v>89</v>
      </c>
      <c r="AY742" s="17" t="s">
        <v>264</v>
      </c>
      <c r="BE742" s="149">
        <f>IF(N742="základní",J742,0)</f>
        <v>0</v>
      </c>
      <c r="BF742" s="149">
        <f>IF(N742="snížená",J742,0)</f>
        <v>0</v>
      </c>
      <c r="BG742" s="149">
        <f>IF(N742="zákl. přenesená",J742,0)</f>
        <v>0</v>
      </c>
      <c r="BH742" s="149">
        <f>IF(N742="sníž. přenesená",J742,0)</f>
        <v>0</v>
      </c>
      <c r="BI742" s="149">
        <f>IF(N742="nulová",J742,0)</f>
        <v>0</v>
      </c>
      <c r="BJ742" s="17" t="s">
        <v>89</v>
      </c>
      <c r="BK742" s="149">
        <f>ROUND(I742*H742,2)</f>
        <v>0</v>
      </c>
      <c r="BL742" s="17" t="s">
        <v>366</v>
      </c>
      <c r="BM742" s="148" t="s">
        <v>1112</v>
      </c>
    </row>
    <row r="743" spans="2:65" s="1" customFormat="1" ht="11.25">
      <c r="B743" s="32"/>
      <c r="D743" s="150" t="s">
        <v>273</v>
      </c>
      <c r="F743" s="151" t="s">
        <v>1113</v>
      </c>
      <c r="I743" s="152"/>
      <c r="L743" s="32"/>
      <c r="M743" s="153"/>
      <c r="T743" s="56"/>
      <c r="AT743" s="17" t="s">
        <v>273</v>
      </c>
      <c r="AU743" s="17" t="s">
        <v>89</v>
      </c>
    </row>
    <row r="744" spans="2:65" s="12" customFormat="1" ht="11.25">
      <c r="B744" s="156"/>
      <c r="D744" s="154" t="s">
        <v>277</v>
      </c>
      <c r="E744" s="157" t="s">
        <v>1</v>
      </c>
      <c r="F744" s="158" t="s">
        <v>1095</v>
      </c>
      <c r="H744" s="159">
        <v>179.83500000000001</v>
      </c>
      <c r="I744" s="160"/>
      <c r="L744" s="156"/>
      <c r="M744" s="161"/>
      <c r="T744" s="162"/>
      <c r="AT744" s="157" t="s">
        <v>277</v>
      </c>
      <c r="AU744" s="157" t="s">
        <v>89</v>
      </c>
      <c r="AV744" s="12" t="s">
        <v>89</v>
      </c>
      <c r="AW744" s="12" t="s">
        <v>32</v>
      </c>
      <c r="AX744" s="12" t="s">
        <v>76</v>
      </c>
      <c r="AY744" s="157" t="s">
        <v>264</v>
      </c>
    </row>
    <row r="745" spans="2:65" s="13" customFormat="1" ht="11.25">
      <c r="B745" s="163"/>
      <c r="D745" s="154" t="s">
        <v>277</v>
      </c>
      <c r="E745" s="164" t="s">
        <v>1</v>
      </c>
      <c r="F745" s="165" t="s">
        <v>279</v>
      </c>
      <c r="H745" s="166">
        <v>179.83500000000001</v>
      </c>
      <c r="I745" s="167"/>
      <c r="L745" s="163"/>
      <c r="M745" s="168"/>
      <c r="T745" s="169"/>
      <c r="AT745" s="164" t="s">
        <v>277</v>
      </c>
      <c r="AU745" s="164" t="s">
        <v>89</v>
      </c>
      <c r="AV745" s="13" t="s">
        <v>271</v>
      </c>
      <c r="AW745" s="13" t="s">
        <v>32</v>
      </c>
      <c r="AX745" s="13" t="s">
        <v>83</v>
      </c>
      <c r="AY745" s="164" t="s">
        <v>264</v>
      </c>
    </row>
    <row r="746" spans="2:65" s="1" customFormat="1" ht="24.2" customHeight="1">
      <c r="B746" s="136"/>
      <c r="C746" s="176" t="s">
        <v>1114</v>
      </c>
      <c r="D746" s="176" t="s">
        <v>310</v>
      </c>
      <c r="E746" s="177" t="s">
        <v>1115</v>
      </c>
      <c r="F746" s="178" t="s">
        <v>1062</v>
      </c>
      <c r="G746" s="179" t="s">
        <v>341</v>
      </c>
      <c r="H746" s="180">
        <v>209.59800000000001</v>
      </c>
      <c r="I746" s="181"/>
      <c r="J746" s="182">
        <f>ROUND(I746*H746,2)</f>
        <v>0</v>
      </c>
      <c r="K746" s="178" t="s">
        <v>313</v>
      </c>
      <c r="L746" s="183"/>
      <c r="M746" s="184" t="s">
        <v>1</v>
      </c>
      <c r="N746" s="185" t="s">
        <v>42</v>
      </c>
      <c r="P746" s="146">
        <f>O746*H746</f>
        <v>0</v>
      </c>
      <c r="Q746" s="146">
        <v>5.3E-3</v>
      </c>
      <c r="R746" s="146">
        <f>Q746*H746</f>
        <v>1.1108694000000001</v>
      </c>
      <c r="S746" s="146">
        <v>0</v>
      </c>
      <c r="T746" s="147">
        <f>S746*H746</f>
        <v>0</v>
      </c>
      <c r="AR746" s="148" t="s">
        <v>468</v>
      </c>
      <c r="AT746" s="148" t="s">
        <v>310</v>
      </c>
      <c r="AU746" s="148" t="s">
        <v>89</v>
      </c>
      <c r="AY746" s="17" t="s">
        <v>264</v>
      </c>
      <c r="BE746" s="149">
        <f>IF(N746="základní",J746,0)</f>
        <v>0</v>
      </c>
      <c r="BF746" s="149">
        <f>IF(N746="snížená",J746,0)</f>
        <v>0</v>
      </c>
      <c r="BG746" s="149">
        <f>IF(N746="zákl. přenesená",J746,0)</f>
        <v>0</v>
      </c>
      <c r="BH746" s="149">
        <f>IF(N746="sníž. přenesená",J746,0)</f>
        <v>0</v>
      </c>
      <c r="BI746" s="149">
        <f>IF(N746="nulová",J746,0)</f>
        <v>0</v>
      </c>
      <c r="BJ746" s="17" t="s">
        <v>89</v>
      </c>
      <c r="BK746" s="149">
        <f>ROUND(I746*H746,2)</f>
        <v>0</v>
      </c>
      <c r="BL746" s="17" t="s">
        <v>366</v>
      </c>
      <c r="BM746" s="148" t="s">
        <v>1116</v>
      </c>
    </row>
    <row r="747" spans="2:65" s="12" customFormat="1" ht="11.25">
      <c r="B747" s="156"/>
      <c r="D747" s="154" t="s">
        <v>277</v>
      </c>
      <c r="F747" s="158" t="s">
        <v>1117</v>
      </c>
      <c r="H747" s="159">
        <v>209.59800000000001</v>
      </c>
      <c r="I747" s="160"/>
      <c r="L747" s="156"/>
      <c r="M747" s="161"/>
      <c r="T747" s="162"/>
      <c r="AT747" s="157" t="s">
        <v>277</v>
      </c>
      <c r="AU747" s="157" t="s">
        <v>89</v>
      </c>
      <c r="AV747" s="12" t="s">
        <v>89</v>
      </c>
      <c r="AW747" s="12" t="s">
        <v>3</v>
      </c>
      <c r="AX747" s="12" t="s">
        <v>83</v>
      </c>
      <c r="AY747" s="157" t="s">
        <v>264</v>
      </c>
    </row>
    <row r="748" spans="2:65" s="1" customFormat="1" ht="16.5" customHeight="1">
      <c r="B748" s="136"/>
      <c r="C748" s="137" t="s">
        <v>1118</v>
      </c>
      <c r="D748" s="137" t="s">
        <v>266</v>
      </c>
      <c r="E748" s="138" t="s">
        <v>1119</v>
      </c>
      <c r="F748" s="139" t="s">
        <v>1120</v>
      </c>
      <c r="G748" s="140" t="s">
        <v>341</v>
      </c>
      <c r="H748" s="141">
        <v>182.17500000000001</v>
      </c>
      <c r="I748" s="142"/>
      <c r="J748" s="143">
        <f>ROUND(I748*H748,2)</f>
        <v>0</v>
      </c>
      <c r="K748" s="139" t="s">
        <v>270</v>
      </c>
      <c r="L748" s="32"/>
      <c r="M748" s="144" t="s">
        <v>1</v>
      </c>
      <c r="N748" s="145" t="s">
        <v>42</v>
      </c>
      <c r="P748" s="146">
        <f>O748*H748</f>
        <v>0</v>
      </c>
      <c r="Q748" s="146">
        <v>0</v>
      </c>
      <c r="R748" s="146">
        <f>Q748*H748</f>
        <v>0</v>
      </c>
      <c r="S748" s="146">
        <v>0</v>
      </c>
      <c r="T748" s="147">
        <f>S748*H748</f>
        <v>0</v>
      </c>
      <c r="AR748" s="148" t="s">
        <v>366</v>
      </c>
      <c r="AT748" s="148" t="s">
        <v>266</v>
      </c>
      <c r="AU748" s="148" t="s">
        <v>89</v>
      </c>
      <c r="AY748" s="17" t="s">
        <v>264</v>
      </c>
      <c r="BE748" s="149">
        <f>IF(N748="základní",J748,0)</f>
        <v>0</v>
      </c>
      <c r="BF748" s="149">
        <f>IF(N748="snížená",J748,0)</f>
        <v>0</v>
      </c>
      <c r="BG748" s="149">
        <f>IF(N748="zákl. přenesená",J748,0)</f>
        <v>0</v>
      </c>
      <c r="BH748" s="149">
        <f>IF(N748="sníž. přenesená",J748,0)</f>
        <v>0</v>
      </c>
      <c r="BI748" s="149">
        <f>IF(N748="nulová",J748,0)</f>
        <v>0</v>
      </c>
      <c r="BJ748" s="17" t="s">
        <v>89</v>
      </c>
      <c r="BK748" s="149">
        <f>ROUND(I748*H748,2)</f>
        <v>0</v>
      </c>
      <c r="BL748" s="17" t="s">
        <v>366</v>
      </c>
      <c r="BM748" s="148" t="s">
        <v>1121</v>
      </c>
    </row>
    <row r="749" spans="2:65" s="1" customFormat="1" ht="11.25">
      <c r="B749" s="32"/>
      <c r="D749" s="150" t="s">
        <v>273</v>
      </c>
      <c r="F749" s="151" t="s">
        <v>1122</v>
      </c>
      <c r="I749" s="152"/>
      <c r="L749" s="32"/>
      <c r="M749" s="153"/>
      <c r="T749" s="56"/>
      <c r="AT749" s="17" t="s">
        <v>273</v>
      </c>
      <c r="AU749" s="17" t="s">
        <v>89</v>
      </c>
    </row>
    <row r="750" spans="2:65" s="12" customFormat="1" ht="11.25">
      <c r="B750" s="156"/>
      <c r="D750" s="154" t="s">
        <v>277</v>
      </c>
      <c r="E750" s="157" t="s">
        <v>1</v>
      </c>
      <c r="F750" s="158" t="s">
        <v>1123</v>
      </c>
      <c r="H750" s="159">
        <v>182.17500000000001</v>
      </c>
      <c r="I750" s="160"/>
      <c r="L750" s="156"/>
      <c r="M750" s="161"/>
      <c r="T750" s="162"/>
      <c r="AT750" s="157" t="s">
        <v>277</v>
      </c>
      <c r="AU750" s="157" t="s">
        <v>89</v>
      </c>
      <c r="AV750" s="12" t="s">
        <v>89</v>
      </c>
      <c r="AW750" s="12" t="s">
        <v>32</v>
      </c>
      <c r="AX750" s="12" t="s">
        <v>76</v>
      </c>
      <c r="AY750" s="157" t="s">
        <v>264</v>
      </c>
    </row>
    <row r="751" spans="2:65" s="13" customFormat="1" ht="11.25">
      <c r="B751" s="163"/>
      <c r="D751" s="154" t="s">
        <v>277</v>
      </c>
      <c r="E751" s="164" t="s">
        <v>1</v>
      </c>
      <c r="F751" s="165" t="s">
        <v>279</v>
      </c>
      <c r="H751" s="166">
        <v>182.17500000000001</v>
      </c>
      <c r="I751" s="167"/>
      <c r="L751" s="163"/>
      <c r="M751" s="168"/>
      <c r="T751" s="169"/>
      <c r="AT751" s="164" t="s">
        <v>277</v>
      </c>
      <c r="AU751" s="164" t="s">
        <v>89</v>
      </c>
      <c r="AV751" s="13" t="s">
        <v>271</v>
      </c>
      <c r="AW751" s="13" t="s">
        <v>32</v>
      </c>
      <c r="AX751" s="13" t="s">
        <v>83</v>
      </c>
      <c r="AY751" s="164" t="s">
        <v>264</v>
      </c>
    </row>
    <row r="752" spans="2:65" s="1" customFormat="1" ht="24.2" customHeight="1">
      <c r="B752" s="136"/>
      <c r="C752" s="176" t="s">
        <v>1124</v>
      </c>
      <c r="D752" s="176" t="s">
        <v>310</v>
      </c>
      <c r="E752" s="177" t="s">
        <v>1125</v>
      </c>
      <c r="F752" s="178" t="s">
        <v>1126</v>
      </c>
      <c r="G752" s="179" t="s">
        <v>341</v>
      </c>
      <c r="H752" s="180">
        <v>212.32499999999999</v>
      </c>
      <c r="I752" s="181"/>
      <c r="J752" s="182">
        <f>ROUND(I752*H752,2)</f>
        <v>0</v>
      </c>
      <c r="K752" s="178" t="s">
        <v>313</v>
      </c>
      <c r="L752" s="183"/>
      <c r="M752" s="184" t="s">
        <v>1</v>
      </c>
      <c r="N752" s="185" t="s">
        <v>42</v>
      </c>
      <c r="P752" s="146">
        <f>O752*H752</f>
        <v>0</v>
      </c>
      <c r="Q752" s="146">
        <v>3.3999999999999998E-3</v>
      </c>
      <c r="R752" s="146">
        <f>Q752*H752</f>
        <v>0.72190499999999991</v>
      </c>
      <c r="S752" s="146">
        <v>0</v>
      </c>
      <c r="T752" s="147">
        <f>S752*H752</f>
        <v>0</v>
      </c>
      <c r="AR752" s="148" t="s">
        <v>468</v>
      </c>
      <c r="AT752" s="148" t="s">
        <v>310</v>
      </c>
      <c r="AU752" s="148" t="s">
        <v>89</v>
      </c>
      <c r="AY752" s="17" t="s">
        <v>264</v>
      </c>
      <c r="BE752" s="149">
        <f>IF(N752="základní",J752,0)</f>
        <v>0</v>
      </c>
      <c r="BF752" s="149">
        <f>IF(N752="snížená",J752,0)</f>
        <v>0</v>
      </c>
      <c r="BG752" s="149">
        <f>IF(N752="zákl. přenesená",J752,0)</f>
        <v>0</v>
      </c>
      <c r="BH752" s="149">
        <f>IF(N752="sníž. přenesená",J752,0)</f>
        <v>0</v>
      </c>
      <c r="BI752" s="149">
        <f>IF(N752="nulová",J752,0)</f>
        <v>0</v>
      </c>
      <c r="BJ752" s="17" t="s">
        <v>89</v>
      </c>
      <c r="BK752" s="149">
        <f>ROUND(I752*H752,2)</f>
        <v>0</v>
      </c>
      <c r="BL752" s="17" t="s">
        <v>366</v>
      </c>
      <c r="BM752" s="148" t="s">
        <v>1127</v>
      </c>
    </row>
    <row r="753" spans="2:65" s="12" customFormat="1" ht="11.25">
      <c r="B753" s="156"/>
      <c r="D753" s="154" t="s">
        <v>277</v>
      </c>
      <c r="F753" s="158" t="s">
        <v>1128</v>
      </c>
      <c r="H753" s="159">
        <v>212.32499999999999</v>
      </c>
      <c r="I753" s="160"/>
      <c r="L753" s="156"/>
      <c r="M753" s="161"/>
      <c r="T753" s="162"/>
      <c r="AT753" s="157" t="s">
        <v>277</v>
      </c>
      <c r="AU753" s="157" t="s">
        <v>89</v>
      </c>
      <c r="AV753" s="12" t="s">
        <v>89</v>
      </c>
      <c r="AW753" s="12" t="s">
        <v>3</v>
      </c>
      <c r="AX753" s="12" t="s">
        <v>83</v>
      </c>
      <c r="AY753" s="157" t="s">
        <v>264</v>
      </c>
    </row>
    <row r="754" spans="2:65" s="1" customFormat="1" ht="24.2" customHeight="1">
      <c r="B754" s="136"/>
      <c r="C754" s="137" t="s">
        <v>1129</v>
      </c>
      <c r="D754" s="137" t="s">
        <v>266</v>
      </c>
      <c r="E754" s="138" t="s">
        <v>1130</v>
      </c>
      <c r="F754" s="139" t="s">
        <v>1131</v>
      </c>
      <c r="G754" s="140" t="s">
        <v>341</v>
      </c>
      <c r="H754" s="141">
        <v>226.125</v>
      </c>
      <c r="I754" s="142"/>
      <c r="J754" s="143">
        <f>ROUND(I754*H754,2)</f>
        <v>0</v>
      </c>
      <c r="K754" s="139" t="s">
        <v>313</v>
      </c>
      <c r="L754" s="32"/>
      <c r="M754" s="144" t="s">
        <v>1</v>
      </c>
      <c r="N754" s="145" t="s">
        <v>42</v>
      </c>
      <c r="P754" s="146">
        <f>O754*H754</f>
        <v>0</v>
      </c>
      <c r="Q754" s="146">
        <v>4.0000000000000001E-3</v>
      </c>
      <c r="R754" s="146">
        <f>Q754*H754</f>
        <v>0.90449999999999997</v>
      </c>
      <c r="S754" s="146">
        <v>0</v>
      </c>
      <c r="T754" s="147">
        <f>S754*H754</f>
        <v>0</v>
      </c>
      <c r="AR754" s="148" t="s">
        <v>366</v>
      </c>
      <c r="AT754" s="148" t="s">
        <v>266</v>
      </c>
      <c r="AU754" s="148" t="s">
        <v>89</v>
      </c>
      <c r="AY754" s="17" t="s">
        <v>264</v>
      </c>
      <c r="BE754" s="149">
        <f>IF(N754="základní",J754,0)</f>
        <v>0</v>
      </c>
      <c r="BF754" s="149">
        <f>IF(N754="snížená",J754,0)</f>
        <v>0</v>
      </c>
      <c r="BG754" s="149">
        <f>IF(N754="zákl. přenesená",J754,0)</f>
        <v>0</v>
      </c>
      <c r="BH754" s="149">
        <f>IF(N754="sníž. přenesená",J754,0)</f>
        <v>0</v>
      </c>
      <c r="BI754" s="149">
        <f>IF(N754="nulová",J754,0)</f>
        <v>0</v>
      </c>
      <c r="BJ754" s="17" t="s">
        <v>89</v>
      </c>
      <c r="BK754" s="149">
        <f>ROUND(I754*H754,2)</f>
        <v>0</v>
      </c>
      <c r="BL754" s="17" t="s">
        <v>366</v>
      </c>
      <c r="BM754" s="148" t="s">
        <v>1132</v>
      </c>
    </row>
    <row r="755" spans="2:65" s="1" customFormat="1" ht="234">
      <c r="B755" s="32"/>
      <c r="D755" s="154" t="s">
        <v>275</v>
      </c>
      <c r="F755" s="155" t="s">
        <v>1133</v>
      </c>
      <c r="I755" s="152"/>
      <c r="L755" s="32"/>
      <c r="M755" s="153"/>
      <c r="T755" s="56"/>
      <c r="AT755" s="17" t="s">
        <v>275</v>
      </c>
      <c r="AU755" s="17" t="s">
        <v>89</v>
      </c>
    </row>
    <row r="756" spans="2:65" s="12" customFormat="1" ht="11.25">
      <c r="B756" s="156"/>
      <c r="D756" s="154" t="s">
        <v>277</v>
      </c>
      <c r="E756" s="157" t="s">
        <v>1</v>
      </c>
      <c r="F756" s="158" t="s">
        <v>1095</v>
      </c>
      <c r="H756" s="159">
        <v>179.83500000000001</v>
      </c>
      <c r="I756" s="160"/>
      <c r="L756" s="156"/>
      <c r="M756" s="161"/>
      <c r="T756" s="162"/>
      <c r="AT756" s="157" t="s">
        <v>277</v>
      </c>
      <c r="AU756" s="157" t="s">
        <v>89</v>
      </c>
      <c r="AV756" s="12" t="s">
        <v>89</v>
      </c>
      <c r="AW756" s="12" t="s">
        <v>32</v>
      </c>
      <c r="AX756" s="12" t="s">
        <v>76</v>
      </c>
      <c r="AY756" s="157" t="s">
        <v>264</v>
      </c>
    </row>
    <row r="757" spans="2:65" s="12" customFormat="1" ht="11.25">
      <c r="B757" s="156"/>
      <c r="D757" s="154" t="s">
        <v>277</v>
      </c>
      <c r="E757" s="157" t="s">
        <v>1</v>
      </c>
      <c r="F757" s="158" t="s">
        <v>1134</v>
      </c>
      <c r="H757" s="159">
        <v>46.29</v>
      </c>
      <c r="I757" s="160"/>
      <c r="L757" s="156"/>
      <c r="M757" s="161"/>
      <c r="T757" s="162"/>
      <c r="AT757" s="157" t="s">
        <v>277</v>
      </c>
      <c r="AU757" s="157" t="s">
        <v>89</v>
      </c>
      <c r="AV757" s="12" t="s">
        <v>89</v>
      </c>
      <c r="AW757" s="12" t="s">
        <v>32</v>
      </c>
      <c r="AX757" s="12" t="s">
        <v>76</v>
      </c>
      <c r="AY757" s="157" t="s">
        <v>264</v>
      </c>
    </row>
    <row r="758" spans="2:65" s="13" customFormat="1" ht="11.25">
      <c r="B758" s="163"/>
      <c r="D758" s="154" t="s">
        <v>277</v>
      </c>
      <c r="E758" s="164" t="s">
        <v>1</v>
      </c>
      <c r="F758" s="165" t="s">
        <v>279</v>
      </c>
      <c r="H758" s="166">
        <v>226.125</v>
      </c>
      <c r="I758" s="167"/>
      <c r="L758" s="163"/>
      <c r="M758" s="168"/>
      <c r="T758" s="169"/>
      <c r="AT758" s="164" t="s">
        <v>277</v>
      </c>
      <c r="AU758" s="164" t="s">
        <v>89</v>
      </c>
      <c r="AV758" s="13" t="s">
        <v>271</v>
      </c>
      <c r="AW758" s="13" t="s">
        <v>32</v>
      </c>
      <c r="AX758" s="13" t="s">
        <v>83</v>
      </c>
      <c r="AY758" s="164" t="s">
        <v>264</v>
      </c>
    </row>
    <row r="759" spans="2:65" s="1" customFormat="1" ht="16.5" customHeight="1">
      <c r="B759" s="136"/>
      <c r="C759" s="137" t="s">
        <v>1135</v>
      </c>
      <c r="D759" s="137" t="s">
        <v>266</v>
      </c>
      <c r="E759" s="138" t="s">
        <v>1136</v>
      </c>
      <c r="F759" s="139" t="s">
        <v>1137</v>
      </c>
      <c r="G759" s="140" t="s">
        <v>341</v>
      </c>
      <c r="H759" s="141">
        <v>46.29</v>
      </c>
      <c r="I759" s="142"/>
      <c r="J759" s="143">
        <f>ROUND(I759*H759,2)</f>
        <v>0</v>
      </c>
      <c r="K759" s="139" t="s">
        <v>270</v>
      </c>
      <c r="L759" s="32"/>
      <c r="M759" s="144" t="s">
        <v>1</v>
      </c>
      <c r="N759" s="145" t="s">
        <v>42</v>
      </c>
      <c r="P759" s="146">
        <f>O759*H759</f>
        <v>0</v>
      </c>
      <c r="Q759" s="146">
        <v>0</v>
      </c>
      <c r="R759" s="146">
        <f>Q759*H759</f>
        <v>0</v>
      </c>
      <c r="S759" s="146">
        <v>0</v>
      </c>
      <c r="T759" s="147">
        <f>S759*H759</f>
        <v>0</v>
      </c>
      <c r="AR759" s="148" t="s">
        <v>366</v>
      </c>
      <c r="AT759" s="148" t="s">
        <v>266</v>
      </c>
      <c r="AU759" s="148" t="s">
        <v>89</v>
      </c>
      <c r="AY759" s="17" t="s">
        <v>264</v>
      </c>
      <c r="BE759" s="149">
        <f>IF(N759="základní",J759,0)</f>
        <v>0</v>
      </c>
      <c r="BF759" s="149">
        <f>IF(N759="snížená",J759,0)</f>
        <v>0</v>
      </c>
      <c r="BG759" s="149">
        <f>IF(N759="zákl. přenesená",J759,0)</f>
        <v>0</v>
      </c>
      <c r="BH759" s="149">
        <f>IF(N759="sníž. přenesená",J759,0)</f>
        <v>0</v>
      </c>
      <c r="BI759" s="149">
        <f>IF(N759="nulová",J759,0)</f>
        <v>0</v>
      </c>
      <c r="BJ759" s="17" t="s">
        <v>89</v>
      </c>
      <c r="BK759" s="149">
        <f>ROUND(I759*H759,2)</f>
        <v>0</v>
      </c>
      <c r="BL759" s="17" t="s">
        <v>366</v>
      </c>
      <c r="BM759" s="148" t="s">
        <v>1138</v>
      </c>
    </row>
    <row r="760" spans="2:65" s="1" customFormat="1" ht="11.25">
      <c r="B760" s="32"/>
      <c r="D760" s="150" t="s">
        <v>273</v>
      </c>
      <c r="F760" s="151" t="s">
        <v>1139</v>
      </c>
      <c r="I760" s="152"/>
      <c r="L760" s="32"/>
      <c r="M760" s="153"/>
      <c r="T760" s="56"/>
      <c r="AT760" s="17" t="s">
        <v>273</v>
      </c>
      <c r="AU760" s="17" t="s">
        <v>89</v>
      </c>
    </row>
    <row r="761" spans="2:65" s="12" customFormat="1" ht="11.25">
      <c r="B761" s="156"/>
      <c r="D761" s="154" t="s">
        <v>277</v>
      </c>
      <c r="E761" s="157" t="s">
        <v>1</v>
      </c>
      <c r="F761" s="158" t="s">
        <v>1134</v>
      </c>
      <c r="H761" s="159">
        <v>46.29</v>
      </c>
      <c r="I761" s="160"/>
      <c r="L761" s="156"/>
      <c r="M761" s="161"/>
      <c r="T761" s="162"/>
      <c r="AT761" s="157" t="s">
        <v>277</v>
      </c>
      <c r="AU761" s="157" t="s">
        <v>89</v>
      </c>
      <c r="AV761" s="12" t="s">
        <v>89</v>
      </c>
      <c r="AW761" s="12" t="s">
        <v>32</v>
      </c>
      <c r="AX761" s="12" t="s">
        <v>76</v>
      </c>
      <c r="AY761" s="157" t="s">
        <v>264</v>
      </c>
    </row>
    <row r="762" spans="2:65" s="13" customFormat="1" ht="11.25">
      <c r="B762" s="163"/>
      <c r="D762" s="154" t="s">
        <v>277</v>
      </c>
      <c r="E762" s="164" t="s">
        <v>1</v>
      </c>
      <c r="F762" s="165" t="s">
        <v>279</v>
      </c>
      <c r="H762" s="166">
        <v>46.29</v>
      </c>
      <c r="I762" s="167"/>
      <c r="L762" s="163"/>
      <c r="M762" s="168"/>
      <c r="T762" s="169"/>
      <c r="AT762" s="164" t="s">
        <v>277</v>
      </c>
      <c r="AU762" s="164" t="s">
        <v>89</v>
      </c>
      <c r="AV762" s="13" t="s">
        <v>271</v>
      </c>
      <c r="AW762" s="13" t="s">
        <v>32</v>
      </c>
      <c r="AX762" s="13" t="s">
        <v>83</v>
      </c>
      <c r="AY762" s="164" t="s">
        <v>264</v>
      </c>
    </row>
    <row r="763" spans="2:65" s="1" customFormat="1" ht="16.5" customHeight="1">
      <c r="B763" s="136"/>
      <c r="C763" s="176" t="s">
        <v>1140</v>
      </c>
      <c r="D763" s="176" t="s">
        <v>310</v>
      </c>
      <c r="E763" s="177" t="s">
        <v>1041</v>
      </c>
      <c r="F763" s="178" t="s">
        <v>1042</v>
      </c>
      <c r="G763" s="179" t="s">
        <v>319</v>
      </c>
      <c r="H763" s="180">
        <v>1.6E-2</v>
      </c>
      <c r="I763" s="181"/>
      <c r="J763" s="182">
        <f>ROUND(I763*H763,2)</f>
        <v>0</v>
      </c>
      <c r="K763" s="178" t="s">
        <v>270</v>
      </c>
      <c r="L763" s="183"/>
      <c r="M763" s="184" t="s">
        <v>1</v>
      </c>
      <c r="N763" s="185" t="s">
        <v>42</v>
      </c>
      <c r="P763" s="146">
        <f>O763*H763</f>
        <v>0</v>
      </c>
      <c r="Q763" s="146">
        <v>1</v>
      </c>
      <c r="R763" s="146">
        <f>Q763*H763</f>
        <v>1.6E-2</v>
      </c>
      <c r="S763" s="146">
        <v>0</v>
      </c>
      <c r="T763" s="147">
        <f>S763*H763</f>
        <v>0</v>
      </c>
      <c r="AR763" s="148" t="s">
        <v>468</v>
      </c>
      <c r="AT763" s="148" t="s">
        <v>310</v>
      </c>
      <c r="AU763" s="148" t="s">
        <v>89</v>
      </c>
      <c r="AY763" s="17" t="s">
        <v>264</v>
      </c>
      <c r="BE763" s="149">
        <f>IF(N763="základní",J763,0)</f>
        <v>0</v>
      </c>
      <c r="BF763" s="149">
        <f>IF(N763="snížená",J763,0)</f>
        <v>0</v>
      </c>
      <c r="BG763" s="149">
        <f>IF(N763="zákl. přenesená",J763,0)</f>
        <v>0</v>
      </c>
      <c r="BH763" s="149">
        <f>IF(N763="sníž. přenesená",J763,0)</f>
        <v>0</v>
      </c>
      <c r="BI763" s="149">
        <f>IF(N763="nulová",J763,0)</f>
        <v>0</v>
      </c>
      <c r="BJ763" s="17" t="s">
        <v>89</v>
      </c>
      <c r="BK763" s="149">
        <f>ROUND(I763*H763,2)</f>
        <v>0</v>
      </c>
      <c r="BL763" s="17" t="s">
        <v>366</v>
      </c>
      <c r="BM763" s="148" t="s">
        <v>1141</v>
      </c>
    </row>
    <row r="764" spans="2:65" s="1" customFormat="1" ht="19.5">
      <c r="B764" s="32"/>
      <c r="D764" s="154" t="s">
        <v>275</v>
      </c>
      <c r="F764" s="155" t="s">
        <v>1044</v>
      </c>
      <c r="I764" s="152"/>
      <c r="L764" s="32"/>
      <c r="M764" s="153"/>
      <c r="T764" s="56"/>
      <c r="AT764" s="17" t="s">
        <v>275</v>
      </c>
      <c r="AU764" s="17" t="s">
        <v>89</v>
      </c>
    </row>
    <row r="765" spans="2:65" s="12" customFormat="1" ht="11.25">
      <c r="B765" s="156"/>
      <c r="D765" s="154" t="s">
        <v>277</v>
      </c>
      <c r="F765" s="158" t="s">
        <v>1142</v>
      </c>
      <c r="H765" s="159">
        <v>1.6E-2</v>
      </c>
      <c r="I765" s="160"/>
      <c r="L765" s="156"/>
      <c r="M765" s="161"/>
      <c r="T765" s="162"/>
      <c r="AT765" s="157" t="s">
        <v>277</v>
      </c>
      <c r="AU765" s="157" t="s">
        <v>89</v>
      </c>
      <c r="AV765" s="12" t="s">
        <v>89</v>
      </c>
      <c r="AW765" s="12" t="s">
        <v>3</v>
      </c>
      <c r="AX765" s="12" t="s">
        <v>83</v>
      </c>
      <c r="AY765" s="157" t="s">
        <v>264</v>
      </c>
    </row>
    <row r="766" spans="2:65" s="1" customFormat="1" ht="16.5" customHeight="1">
      <c r="B766" s="136"/>
      <c r="C766" s="137" t="s">
        <v>1143</v>
      </c>
      <c r="D766" s="137" t="s">
        <v>266</v>
      </c>
      <c r="E766" s="138" t="s">
        <v>1144</v>
      </c>
      <c r="F766" s="139" t="s">
        <v>1145</v>
      </c>
      <c r="G766" s="140" t="s">
        <v>341</v>
      </c>
      <c r="H766" s="141">
        <v>46.29</v>
      </c>
      <c r="I766" s="142"/>
      <c r="J766" s="143">
        <f>ROUND(I766*H766,2)</f>
        <v>0</v>
      </c>
      <c r="K766" s="139" t="s">
        <v>270</v>
      </c>
      <c r="L766" s="32"/>
      <c r="M766" s="144" t="s">
        <v>1</v>
      </c>
      <c r="N766" s="145" t="s">
        <v>42</v>
      </c>
      <c r="P766" s="146">
        <f>O766*H766</f>
        <v>0</v>
      </c>
      <c r="Q766" s="146">
        <v>9.3999999999999997E-4</v>
      </c>
      <c r="R766" s="146">
        <f>Q766*H766</f>
        <v>4.3512599999999999E-2</v>
      </c>
      <c r="S766" s="146">
        <v>0</v>
      </c>
      <c r="T766" s="147">
        <f>S766*H766</f>
        <v>0</v>
      </c>
      <c r="AR766" s="148" t="s">
        <v>366</v>
      </c>
      <c r="AT766" s="148" t="s">
        <v>266</v>
      </c>
      <c r="AU766" s="148" t="s">
        <v>89</v>
      </c>
      <c r="AY766" s="17" t="s">
        <v>264</v>
      </c>
      <c r="BE766" s="149">
        <f>IF(N766="základní",J766,0)</f>
        <v>0</v>
      </c>
      <c r="BF766" s="149">
        <f>IF(N766="snížená",J766,0)</f>
        <v>0</v>
      </c>
      <c r="BG766" s="149">
        <f>IF(N766="zákl. přenesená",J766,0)</f>
        <v>0</v>
      </c>
      <c r="BH766" s="149">
        <f>IF(N766="sníž. přenesená",J766,0)</f>
        <v>0</v>
      </c>
      <c r="BI766" s="149">
        <f>IF(N766="nulová",J766,0)</f>
        <v>0</v>
      </c>
      <c r="BJ766" s="17" t="s">
        <v>89</v>
      </c>
      <c r="BK766" s="149">
        <f>ROUND(I766*H766,2)</f>
        <v>0</v>
      </c>
      <c r="BL766" s="17" t="s">
        <v>366</v>
      </c>
      <c r="BM766" s="148" t="s">
        <v>1146</v>
      </c>
    </row>
    <row r="767" spans="2:65" s="1" customFormat="1" ht="11.25">
      <c r="B767" s="32"/>
      <c r="D767" s="150" t="s">
        <v>273</v>
      </c>
      <c r="F767" s="151" t="s">
        <v>1147</v>
      </c>
      <c r="I767" s="152"/>
      <c r="L767" s="32"/>
      <c r="M767" s="153"/>
      <c r="T767" s="56"/>
      <c r="AT767" s="17" t="s">
        <v>273</v>
      </c>
      <c r="AU767" s="17" t="s">
        <v>89</v>
      </c>
    </row>
    <row r="768" spans="2:65" s="12" customFormat="1" ht="11.25">
      <c r="B768" s="156"/>
      <c r="D768" s="154" t="s">
        <v>277</v>
      </c>
      <c r="E768" s="157" t="s">
        <v>1</v>
      </c>
      <c r="F768" s="158" t="s">
        <v>1134</v>
      </c>
      <c r="H768" s="159">
        <v>46.29</v>
      </c>
      <c r="I768" s="160"/>
      <c r="L768" s="156"/>
      <c r="M768" s="161"/>
      <c r="T768" s="162"/>
      <c r="AT768" s="157" t="s">
        <v>277</v>
      </c>
      <c r="AU768" s="157" t="s">
        <v>89</v>
      </c>
      <c r="AV768" s="12" t="s">
        <v>89</v>
      </c>
      <c r="AW768" s="12" t="s">
        <v>32</v>
      </c>
      <c r="AX768" s="12" t="s">
        <v>76</v>
      </c>
      <c r="AY768" s="157" t="s">
        <v>264</v>
      </c>
    </row>
    <row r="769" spans="2:65" s="13" customFormat="1" ht="11.25">
      <c r="B769" s="163"/>
      <c r="D769" s="154" t="s">
        <v>277</v>
      </c>
      <c r="E769" s="164" t="s">
        <v>1</v>
      </c>
      <c r="F769" s="165" t="s">
        <v>279</v>
      </c>
      <c r="H769" s="166">
        <v>46.29</v>
      </c>
      <c r="I769" s="167"/>
      <c r="L769" s="163"/>
      <c r="M769" s="168"/>
      <c r="T769" s="169"/>
      <c r="AT769" s="164" t="s">
        <v>277</v>
      </c>
      <c r="AU769" s="164" t="s">
        <v>89</v>
      </c>
      <c r="AV769" s="13" t="s">
        <v>271</v>
      </c>
      <c r="AW769" s="13" t="s">
        <v>32</v>
      </c>
      <c r="AX769" s="13" t="s">
        <v>83</v>
      </c>
      <c r="AY769" s="164" t="s">
        <v>264</v>
      </c>
    </row>
    <row r="770" spans="2:65" s="1" customFormat="1" ht="24.2" customHeight="1">
      <c r="B770" s="136"/>
      <c r="C770" s="176" t="s">
        <v>1148</v>
      </c>
      <c r="D770" s="176" t="s">
        <v>310</v>
      </c>
      <c r="E770" s="177" t="s">
        <v>1115</v>
      </c>
      <c r="F770" s="178" t="s">
        <v>1062</v>
      </c>
      <c r="G770" s="179" t="s">
        <v>341</v>
      </c>
      <c r="H770" s="180">
        <v>55.548000000000002</v>
      </c>
      <c r="I770" s="181"/>
      <c r="J770" s="182">
        <f>ROUND(I770*H770,2)</f>
        <v>0</v>
      </c>
      <c r="K770" s="178" t="s">
        <v>313</v>
      </c>
      <c r="L770" s="183"/>
      <c r="M770" s="184" t="s">
        <v>1</v>
      </c>
      <c r="N770" s="185" t="s">
        <v>42</v>
      </c>
      <c r="P770" s="146">
        <f>O770*H770</f>
        <v>0</v>
      </c>
      <c r="Q770" s="146">
        <v>5.3E-3</v>
      </c>
      <c r="R770" s="146">
        <f>Q770*H770</f>
        <v>0.29440440000000001</v>
      </c>
      <c r="S770" s="146">
        <v>0</v>
      </c>
      <c r="T770" s="147">
        <f>S770*H770</f>
        <v>0</v>
      </c>
      <c r="AR770" s="148" t="s">
        <v>468</v>
      </c>
      <c r="AT770" s="148" t="s">
        <v>310</v>
      </c>
      <c r="AU770" s="148" t="s">
        <v>89</v>
      </c>
      <c r="AY770" s="17" t="s">
        <v>264</v>
      </c>
      <c r="BE770" s="149">
        <f>IF(N770="základní",J770,0)</f>
        <v>0</v>
      </c>
      <c r="BF770" s="149">
        <f>IF(N770="snížená",J770,0)</f>
        <v>0</v>
      </c>
      <c r="BG770" s="149">
        <f>IF(N770="zákl. přenesená",J770,0)</f>
        <v>0</v>
      </c>
      <c r="BH770" s="149">
        <f>IF(N770="sníž. přenesená",J770,0)</f>
        <v>0</v>
      </c>
      <c r="BI770" s="149">
        <f>IF(N770="nulová",J770,0)</f>
        <v>0</v>
      </c>
      <c r="BJ770" s="17" t="s">
        <v>89</v>
      </c>
      <c r="BK770" s="149">
        <f>ROUND(I770*H770,2)</f>
        <v>0</v>
      </c>
      <c r="BL770" s="17" t="s">
        <v>366</v>
      </c>
      <c r="BM770" s="148" t="s">
        <v>1149</v>
      </c>
    </row>
    <row r="771" spans="2:65" s="12" customFormat="1" ht="11.25">
      <c r="B771" s="156"/>
      <c r="D771" s="154" t="s">
        <v>277</v>
      </c>
      <c r="F771" s="158" t="s">
        <v>1150</v>
      </c>
      <c r="H771" s="159">
        <v>55.548000000000002</v>
      </c>
      <c r="I771" s="160"/>
      <c r="L771" s="156"/>
      <c r="M771" s="161"/>
      <c r="T771" s="162"/>
      <c r="AT771" s="157" t="s">
        <v>277</v>
      </c>
      <c r="AU771" s="157" t="s">
        <v>89</v>
      </c>
      <c r="AV771" s="12" t="s">
        <v>89</v>
      </c>
      <c r="AW771" s="12" t="s">
        <v>3</v>
      </c>
      <c r="AX771" s="12" t="s">
        <v>83</v>
      </c>
      <c r="AY771" s="157" t="s">
        <v>264</v>
      </c>
    </row>
    <row r="772" spans="2:65" s="1" customFormat="1" ht="21.75" customHeight="1">
      <c r="B772" s="136"/>
      <c r="C772" s="137" t="s">
        <v>1151</v>
      </c>
      <c r="D772" s="137" t="s">
        <v>266</v>
      </c>
      <c r="E772" s="138" t="s">
        <v>1152</v>
      </c>
      <c r="F772" s="139" t="s">
        <v>1153</v>
      </c>
      <c r="G772" s="140" t="s">
        <v>319</v>
      </c>
      <c r="H772" s="141">
        <v>3.5169999999999999</v>
      </c>
      <c r="I772" s="142"/>
      <c r="J772" s="143">
        <f>ROUND(I772*H772,2)</f>
        <v>0</v>
      </c>
      <c r="K772" s="139" t="s">
        <v>270</v>
      </c>
      <c r="L772" s="32"/>
      <c r="M772" s="144" t="s">
        <v>1</v>
      </c>
      <c r="N772" s="145" t="s">
        <v>42</v>
      </c>
      <c r="P772" s="146">
        <f>O772*H772</f>
        <v>0</v>
      </c>
      <c r="Q772" s="146">
        <v>0</v>
      </c>
      <c r="R772" s="146">
        <f>Q772*H772</f>
        <v>0</v>
      </c>
      <c r="S772" s="146">
        <v>0</v>
      </c>
      <c r="T772" s="147">
        <f>S772*H772</f>
        <v>0</v>
      </c>
      <c r="AR772" s="148" t="s">
        <v>366</v>
      </c>
      <c r="AT772" s="148" t="s">
        <v>266</v>
      </c>
      <c r="AU772" s="148" t="s">
        <v>89</v>
      </c>
      <c r="AY772" s="17" t="s">
        <v>264</v>
      </c>
      <c r="BE772" s="149">
        <f>IF(N772="základní",J772,0)</f>
        <v>0</v>
      </c>
      <c r="BF772" s="149">
        <f>IF(N772="snížená",J772,0)</f>
        <v>0</v>
      </c>
      <c r="BG772" s="149">
        <f>IF(N772="zákl. přenesená",J772,0)</f>
        <v>0</v>
      </c>
      <c r="BH772" s="149">
        <f>IF(N772="sníž. přenesená",J772,0)</f>
        <v>0</v>
      </c>
      <c r="BI772" s="149">
        <f>IF(N772="nulová",J772,0)</f>
        <v>0</v>
      </c>
      <c r="BJ772" s="17" t="s">
        <v>89</v>
      </c>
      <c r="BK772" s="149">
        <f>ROUND(I772*H772,2)</f>
        <v>0</v>
      </c>
      <c r="BL772" s="17" t="s">
        <v>366</v>
      </c>
      <c r="BM772" s="148" t="s">
        <v>1154</v>
      </c>
    </row>
    <row r="773" spans="2:65" s="1" customFormat="1" ht="11.25">
      <c r="B773" s="32"/>
      <c r="D773" s="150" t="s">
        <v>273</v>
      </c>
      <c r="F773" s="151" t="s">
        <v>1155</v>
      </c>
      <c r="I773" s="152"/>
      <c r="L773" s="32"/>
      <c r="M773" s="153"/>
      <c r="T773" s="56"/>
      <c r="AT773" s="17" t="s">
        <v>273</v>
      </c>
      <c r="AU773" s="17" t="s">
        <v>89</v>
      </c>
    </row>
    <row r="774" spans="2:65" s="11" customFormat="1" ht="22.9" customHeight="1">
      <c r="B774" s="124"/>
      <c r="D774" s="125" t="s">
        <v>75</v>
      </c>
      <c r="E774" s="134" t="s">
        <v>1156</v>
      </c>
      <c r="F774" s="134" t="s">
        <v>1157</v>
      </c>
      <c r="I774" s="127"/>
      <c r="J774" s="135">
        <f>BK774</f>
        <v>0</v>
      </c>
      <c r="L774" s="124"/>
      <c r="M774" s="129"/>
      <c r="P774" s="130">
        <f>SUM(P775:P859)</f>
        <v>0</v>
      </c>
      <c r="R774" s="130">
        <f>SUM(R775:R859)</f>
        <v>6.6115394500000013</v>
      </c>
      <c r="T774" s="131">
        <f>SUM(T775:T859)</f>
        <v>0</v>
      </c>
      <c r="AR774" s="125" t="s">
        <v>89</v>
      </c>
      <c r="AT774" s="132" t="s">
        <v>75</v>
      </c>
      <c r="AU774" s="132" t="s">
        <v>83</v>
      </c>
      <c r="AY774" s="125" t="s">
        <v>264</v>
      </c>
      <c r="BK774" s="133">
        <f>SUM(BK775:BK859)</f>
        <v>0</v>
      </c>
    </row>
    <row r="775" spans="2:65" s="1" customFormat="1" ht="16.5" customHeight="1">
      <c r="B775" s="136"/>
      <c r="C775" s="137" t="s">
        <v>1158</v>
      </c>
      <c r="D775" s="137" t="s">
        <v>266</v>
      </c>
      <c r="E775" s="138" t="s">
        <v>1159</v>
      </c>
      <c r="F775" s="139" t="s">
        <v>1160</v>
      </c>
      <c r="G775" s="140" t="s">
        <v>341</v>
      </c>
      <c r="H775" s="141">
        <v>88.9</v>
      </c>
      <c r="I775" s="142"/>
      <c r="J775" s="143">
        <f>ROUND(I775*H775,2)</f>
        <v>0</v>
      </c>
      <c r="K775" s="139" t="s">
        <v>270</v>
      </c>
      <c r="L775" s="32"/>
      <c r="M775" s="144" t="s">
        <v>1</v>
      </c>
      <c r="N775" s="145" t="s">
        <v>42</v>
      </c>
      <c r="P775" s="146">
        <f>O775*H775</f>
        <v>0</v>
      </c>
      <c r="Q775" s="146">
        <v>0</v>
      </c>
      <c r="R775" s="146">
        <f>Q775*H775</f>
        <v>0</v>
      </c>
      <c r="S775" s="146">
        <v>0</v>
      </c>
      <c r="T775" s="147">
        <f>S775*H775</f>
        <v>0</v>
      </c>
      <c r="AR775" s="148" t="s">
        <v>366</v>
      </c>
      <c r="AT775" s="148" t="s">
        <v>266</v>
      </c>
      <c r="AU775" s="148" t="s">
        <v>89</v>
      </c>
      <c r="AY775" s="17" t="s">
        <v>264</v>
      </c>
      <c r="BE775" s="149">
        <f>IF(N775="základní",J775,0)</f>
        <v>0</v>
      </c>
      <c r="BF775" s="149">
        <f>IF(N775="snížená",J775,0)</f>
        <v>0</v>
      </c>
      <c r="BG775" s="149">
        <f>IF(N775="zákl. přenesená",J775,0)</f>
        <v>0</v>
      </c>
      <c r="BH775" s="149">
        <f>IF(N775="sníž. přenesená",J775,0)</f>
        <v>0</v>
      </c>
      <c r="BI775" s="149">
        <f>IF(N775="nulová",J775,0)</f>
        <v>0</v>
      </c>
      <c r="BJ775" s="17" t="s">
        <v>89</v>
      </c>
      <c r="BK775" s="149">
        <f>ROUND(I775*H775,2)</f>
        <v>0</v>
      </c>
      <c r="BL775" s="17" t="s">
        <v>366</v>
      </c>
      <c r="BM775" s="148" t="s">
        <v>1161</v>
      </c>
    </row>
    <row r="776" spans="2:65" s="1" customFormat="1" ht="11.25">
      <c r="B776" s="32"/>
      <c r="D776" s="150" t="s">
        <v>273</v>
      </c>
      <c r="F776" s="151" t="s">
        <v>1162</v>
      </c>
      <c r="I776" s="152"/>
      <c r="L776" s="32"/>
      <c r="M776" s="153"/>
      <c r="T776" s="56"/>
      <c r="AT776" s="17" t="s">
        <v>273</v>
      </c>
      <c r="AU776" s="17" t="s">
        <v>89</v>
      </c>
    </row>
    <row r="777" spans="2:65" s="12" customFormat="1" ht="11.25">
      <c r="B777" s="156"/>
      <c r="D777" s="154" t="s">
        <v>277</v>
      </c>
      <c r="E777" s="157" t="s">
        <v>1</v>
      </c>
      <c r="F777" s="158" t="s">
        <v>885</v>
      </c>
      <c r="H777" s="159">
        <v>7.9</v>
      </c>
      <c r="I777" s="160"/>
      <c r="L777" s="156"/>
      <c r="M777" s="161"/>
      <c r="T777" s="162"/>
      <c r="AT777" s="157" t="s">
        <v>277</v>
      </c>
      <c r="AU777" s="157" t="s">
        <v>89</v>
      </c>
      <c r="AV777" s="12" t="s">
        <v>89</v>
      </c>
      <c r="AW777" s="12" t="s">
        <v>32</v>
      </c>
      <c r="AX777" s="12" t="s">
        <v>76</v>
      </c>
      <c r="AY777" s="157" t="s">
        <v>264</v>
      </c>
    </row>
    <row r="778" spans="2:65" s="12" customFormat="1" ht="11.25">
      <c r="B778" s="156"/>
      <c r="D778" s="154" t="s">
        <v>277</v>
      </c>
      <c r="E778" s="157" t="s">
        <v>1</v>
      </c>
      <c r="F778" s="158" t="s">
        <v>878</v>
      </c>
      <c r="H778" s="159">
        <v>64.900000000000006</v>
      </c>
      <c r="I778" s="160"/>
      <c r="L778" s="156"/>
      <c r="M778" s="161"/>
      <c r="T778" s="162"/>
      <c r="AT778" s="157" t="s">
        <v>277</v>
      </c>
      <c r="AU778" s="157" t="s">
        <v>89</v>
      </c>
      <c r="AV778" s="12" t="s">
        <v>89</v>
      </c>
      <c r="AW778" s="12" t="s">
        <v>32</v>
      </c>
      <c r="AX778" s="12" t="s">
        <v>76</v>
      </c>
      <c r="AY778" s="157" t="s">
        <v>264</v>
      </c>
    </row>
    <row r="779" spans="2:65" s="12" customFormat="1" ht="11.25">
      <c r="B779" s="156"/>
      <c r="D779" s="154" t="s">
        <v>277</v>
      </c>
      <c r="E779" s="157" t="s">
        <v>1</v>
      </c>
      <c r="F779" s="158" t="s">
        <v>994</v>
      </c>
      <c r="H779" s="159">
        <v>16.100000000000001</v>
      </c>
      <c r="I779" s="160"/>
      <c r="L779" s="156"/>
      <c r="M779" s="161"/>
      <c r="T779" s="162"/>
      <c r="AT779" s="157" t="s">
        <v>277</v>
      </c>
      <c r="AU779" s="157" t="s">
        <v>89</v>
      </c>
      <c r="AV779" s="12" t="s">
        <v>89</v>
      </c>
      <c r="AW779" s="12" t="s">
        <v>32</v>
      </c>
      <c r="AX779" s="12" t="s">
        <v>76</v>
      </c>
      <c r="AY779" s="157" t="s">
        <v>264</v>
      </c>
    </row>
    <row r="780" spans="2:65" s="13" customFormat="1" ht="11.25">
      <c r="B780" s="163"/>
      <c r="D780" s="154" t="s">
        <v>277</v>
      </c>
      <c r="E780" s="164" t="s">
        <v>1</v>
      </c>
      <c r="F780" s="165" t="s">
        <v>279</v>
      </c>
      <c r="H780" s="166">
        <v>88.9</v>
      </c>
      <c r="I780" s="167"/>
      <c r="L780" s="163"/>
      <c r="M780" s="168"/>
      <c r="T780" s="169"/>
      <c r="AT780" s="164" t="s">
        <v>277</v>
      </c>
      <c r="AU780" s="164" t="s">
        <v>89</v>
      </c>
      <c r="AV780" s="13" t="s">
        <v>271</v>
      </c>
      <c r="AW780" s="13" t="s">
        <v>32</v>
      </c>
      <c r="AX780" s="13" t="s">
        <v>83</v>
      </c>
      <c r="AY780" s="164" t="s">
        <v>264</v>
      </c>
    </row>
    <row r="781" spans="2:65" s="1" customFormat="1" ht="16.5" customHeight="1">
      <c r="B781" s="136"/>
      <c r="C781" s="176" t="s">
        <v>1163</v>
      </c>
      <c r="D781" s="176" t="s">
        <v>310</v>
      </c>
      <c r="E781" s="177" t="s">
        <v>1164</v>
      </c>
      <c r="F781" s="178" t="s">
        <v>1165</v>
      </c>
      <c r="G781" s="179" t="s">
        <v>341</v>
      </c>
      <c r="H781" s="180">
        <v>97.79</v>
      </c>
      <c r="I781" s="181"/>
      <c r="J781" s="182">
        <f>ROUND(I781*H781,2)</f>
        <v>0</v>
      </c>
      <c r="K781" s="178" t="s">
        <v>313</v>
      </c>
      <c r="L781" s="183"/>
      <c r="M781" s="184" t="s">
        <v>1</v>
      </c>
      <c r="N781" s="185" t="s">
        <v>42</v>
      </c>
      <c r="P781" s="146">
        <f>O781*H781</f>
        <v>0</v>
      </c>
      <c r="Q781" s="146">
        <v>3.8999999999999999E-4</v>
      </c>
      <c r="R781" s="146">
        <f>Q781*H781</f>
        <v>3.8138100000000001E-2</v>
      </c>
      <c r="S781" s="146">
        <v>0</v>
      </c>
      <c r="T781" s="147">
        <f>S781*H781</f>
        <v>0</v>
      </c>
      <c r="AR781" s="148" t="s">
        <v>468</v>
      </c>
      <c r="AT781" s="148" t="s">
        <v>310</v>
      </c>
      <c r="AU781" s="148" t="s">
        <v>89</v>
      </c>
      <c r="AY781" s="17" t="s">
        <v>264</v>
      </c>
      <c r="BE781" s="149">
        <f>IF(N781="základní",J781,0)</f>
        <v>0</v>
      </c>
      <c r="BF781" s="149">
        <f>IF(N781="snížená",J781,0)</f>
        <v>0</v>
      </c>
      <c r="BG781" s="149">
        <f>IF(N781="zákl. přenesená",J781,0)</f>
        <v>0</v>
      </c>
      <c r="BH781" s="149">
        <f>IF(N781="sníž. přenesená",J781,0)</f>
        <v>0</v>
      </c>
      <c r="BI781" s="149">
        <f>IF(N781="nulová",J781,0)</f>
        <v>0</v>
      </c>
      <c r="BJ781" s="17" t="s">
        <v>89</v>
      </c>
      <c r="BK781" s="149">
        <f>ROUND(I781*H781,2)</f>
        <v>0</v>
      </c>
      <c r="BL781" s="17" t="s">
        <v>366</v>
      </c>
      <c r="BM781" s="148" t="s">
        <v>1166</v>
      </c>
    </row>
    <row r="782" spans="2:65" s="12" customFormat="1" ht="11.25">
      <c r="B782" s="156"/>
      <c r="D782" s="154" t="s">
        <v>277</v>
      </c>
      <c r="F782" s="158" t="s">
        <v>1167</v>
      </c>
      <c r="H782" s="159">
        <v>97.79</v>
      </c>
      <c r="I782" s="160"/>
      <c r="L782" s="156"/>
      <c r="M782" s="161"/>
      <c r="T782" s="162"/>
      <c r="AT782" s="157" t="s">
        <v>277</v>
      </c>
      <c r="AU782" s="157" t="s">
        <v>89</v>
      </c>
      <c r="AV782" s="12" t="s">
        <v>89</v>
      </c>
      <c r="AW782" s="12" t="s">
        <v>3</v>
      </c>
      <c r="AX782" s="12" t="s">
        <v>83</v>
      </c>
      <c r="AY782" s="157" t="s">
        <v>264</v>
      </c>
    </row>
    <row r="783" spans="2:65" s="1" customFormat="1" ht="16.5" customHeight="1">
      <c r="B783" s="136"/>
      <c r="C783" s="137" t="s">
        <v>1168</v>
      </c>
      <c r="D783" s="137" t="s">
        <v>266</v>
      </c>
      <c r="E783" s="138" t="s">
        <v>1159</v>
      </c>
      <c r="F783" s="139" t="s">
        <v>1160</v>
      </c>
      <c r="G783" s="140" t="s">
        <v>341</v>
      </c>
      <c r="H783" s="141">
        <v>300.39999999999998</v>
      </c>
      <c r="I783" s="142"/>
      <c r="J783" s="143">
        <f>ROUND(I783*H783,2)</f>
        <v>0</v>
      </c>
      <c r="K783" s="139" t="s">
        <v>270</v>
      </c>
      <c r="L783" s="32"/>
      <c r="M783" s="144" t="s">
        <v>1</v>
      </c>
      <c r="N783" s="145" t="s">
        <v>42</v>
      </c>
      <c r="P783" s="146">
        <f>O783*H783</f>
        <v>0</v>
      </c>
      <c r="Q783" s="146">
        <v>0</v>
      </c>
      <c r="R783" s="146">
        <f>Q783*H783</f>
        <v>0</v>
      </c>
      <c r="S783" s="146">
        <v>0</v>
      </c>
      <c r="T783" s="147">
        <f>S783*H783</f>
        <v>0</v>
      </c>
      <c r="AR783" s="148" t="s">
        <v>366</v>
      </c>
      <c r="AT783" s="148" t="s">
        <v>266</v>
      </c>
      <c r="AU783" s="148" t="s">
        <v>89</v>
      </c>
      <c r="AY783" s="17" t="s">
        <v>264</v>
      </c>
      <c r="BE783" s="149">
        <f>IF(N783="základní",J783,0)</f>
        <v>0</v>
      </c>
      <c r="BF783" s="149">
        <f>IF(N783="snížená",J783,0)</f>
        <v>0</v>
      </c>
      <c r="BG783" s="149">
        <f>IF(N783="zákl. přenesená",J783,0)</f>
        <v>0</v>
      </c>
      <c r="BH783" s="149">
        <f>IF(N783="sníž. přenesená",J783,0)</f>
        <v>0</v>
      </c>
      <c r="BI783" s="149">
        <f>IF(N783="nulová",J783,0)</f>
        <v>0</v>
      </c>
      <c r="BJ783" s="17" t="s">
        <v>89</v>
      </c>
      <c r="BK783" s="149">
        <f>ROUND(I783*H783,2)</f>
        <v>0</v>
      </c>
      <c r="BL783" s="17" t="s">
        <v>366</v>
      </c>
      <c r="BM783" s="148" t="s">
        <v>1169</v>
      </c>
    </row>
    <row r="784" spans="2:65" s="1" customFormat="1" ht="11.25">
      <c r="B784" s="32"/>
      <c r="D784" s="150" t="s">
        <v>273</v>
      </c>
      <c r="F784" s="151" t="s">
        <v>1162</v>
      </c>
      <c r="I784" s="152"/>
      <c r="L784" s="32"/>
      <c r="M784" s="153"/>
      <c r="T784" s="56"/>
      <c r="AT784" s="17" t="s">
        <v>273</v>
      </c>
      <c r="AU784" s="17" t="s">
        <v>89</v>
      </c>
    </row>
    <row r="785" spans="2:65" s="12" customFormat="1" ht="11.25">
      <c r="B785" s="156"/>
      <c r="D785" s="154" t="s">
        <v>277</v>
      </c>
      <c r="E785" s="157" t="s">
        <v>1</v>
      </c>
      <c r="F785" s="158" t="s">
        <v>885</v>
      </c>
      <c r="H785" s="159">
        <v>7.9</v>
      </c>
      <c r="I785" s="160"/>
      <c r="L785" s="156"/>
      <c r="M785" s="161"/>
      <c r="T785" s="162"/>
      <c r="AT785" s="157" t="s">
        <v>277</v>
      </c>
      <c r="AU785" s="157" t="s">
        <v>89</v>
      </c>
      <c r="AV785" s="12" t="s">
        <v>89</v>
      </c>
      <c r="AW785" s="12" t="s">
        <v>32</v>
      </c>
      <c r="AX785" s="12" t="s">
        <v>76</v>
      </c>
      <c r="AY785" s="157" t="s">
        <v>264</v>
      </c>
    </row>
    <row r="786" spans="2:65" s="12" customFormat="1" ht="11.25">
      <c r="B786" s="156"/>
      <c r="D786" s="154" t="s">
        <v>277</v>
      </c>
      <c r="E786" s="157" t="s">
        <v>1</v>
      </c>
      <c r="F786" s="158" t="s">
        <v>878</v>
      </c>
      <c r="H786" s="159">
        <v>64.900000000000006</v>
      </c>
      <c r="I786" s="160"/>
      <c r="L786" s="156"/>
      <c r="M786" s="161"/>
      <c r="T786" s="162"/>
      <c r="AT786" s="157" t="s">
        <v>277</v>
      </c>
      <c r="AU786" s="157" t="s">
        <v>89</v>
      </c>
      <c r="AV786" s="12" t="s">
        <v>89</v>
      </c>
      <c r="AW786" s="12" t="s">
        <v>32</v>
      </c>
      <c r="AX786" s="12" t="s">
        <v>76</v>
      </c>
      <c r="AY786" s="157" t="s">
        <v>264</v>
      </c>
    </row>
    <row r="787" spans="2:65" s="12" customFormat="1" ht="11.25">
      <c r="B787" s="156"/>
      <c r="D787" s="154" t="s">
        <v>277</v>
      </c>
      <c r="E787" s="157" t="s">
        <v>1</v>
      </c>
      <c r="F787" s="158" t="s">
        <v>886</v>
      </c>
      <c r="H787" s="159">
        <v>56.3</v>
      </c>
      <c r="I787" s="160"/>
      <c r="L787" s="156"/>
      <c r="M787" s="161"/>
      <c r="T787" s="162"/>
      <c r="AT787" s="157" t="s">
        <v>277</v>
      </c>
      <c r="AU787" s="157" t="s">
        <v>89</v>
      </c>
      <c r="AV787" s="12" t="s">
        <v>89</v>
      </c>
      <c r="AW787" s="12" t="s">
        <v>32</v>
      </c>
      <c r="AX787" s="12" t="s">
        <v>76</v>
      </c>
      <c r="AY787" s="157" t="s">
        <v>264</v>
      </c>
    </row>
    <row r="788" spans="2:65" s="12" customFormat="1" ht="11.25">
      <c r="B788" s="156"/>
      <c r="D788" s="154" t="s">
        <v>277</v>
      </c>
      <c r="E788" s="157" t="s">
        <v>1</v>
      </c>
      <c r="F788" s="158" t="s">
        <v>887</v>
      </c>
      <c r="H788" s="159">
        <v>9</v>
      </c>
      <c r="I788" s="160"/>
      <c r="L788" s="156"/>
      <c r="M788" s="161"/>
      <c r="T788" s="162"/>
      <c r="AT788" s="157" t="s">
        <v>277</v>
      </c>
      <c r="AU788" s="157" t="s">
        <v>89</v>
      </c>
      <c r="AV788" s="12" t="s">
        <v>89</v>
      </c>
      <c r="AW788" s="12" t="s">
        <v>32</v>
      </c>
      <c r="AX788" s="12" t="s">
        <v>76</v>
      </c>
      <c r="AY788" s="157" t="s">
        <v>264</v>
      </c>
    </row>
    <row r="789" spans="2:65" s="12" customFormat="1" ht="11.25">
      <c r="B789" s="156"/>
      <c r="D789" s="154" t="s">
        <v>277</v>
      </c>
      <c r="E789" s="157" t="s">
        <v>1</v>
      </c>
      <c r="F789" s="158" t="s">
        <v>879</v>
      </c>
      <c r="H789" s="159">
        <v>162.30000000000001</v>
      </c>
      <c r="I789" s="160"/>
      <c r="L789" s="156"/>
      <c r="M789" s="161"/>
      <c r="T789" s="162"/>
      <c r="AT789" s="157" t="s">
        <v>277</v>
      </c>
      <c r="AU789" s="157" t="s">
        <v>89</v>
      </c>
      <c r="AV789" s="12" t="s">
        <v>89</v>
      </c>
      <c r="AW789" s="12" t="s">
        <v>32</v>
      </c>
      <c r="AX789" s="12" t="s">
        <v>76</v>
      </c>
      <c r="AY789" s="157" t="s">
        <v>264</v>
      </c>
    </row>
    <row r="790" spans="2:65" s="13" customFormat="1" ht="11.25">
      <c r="B790" s="163"/>
      <c r="D790" s="154" t="s">
        <v>277</v>
      </c>
      <c r="E790" s="164" t="s">
        <v>1</v>
      </c>
      <c r="F790" s="165" t="s">
        <v>279</v>
      </c>
      <c r="H790" s="166">
        <v>300.39999999999998</v>
      </c>
      <c r="I790" s="167"/>
      <c r="L790" s="163"/>
      <c r="M790" s="168"/>
      <c r="T790" s="169"/>
      <c r="AT790" s="164" t="s">
        <v>277</v>
      </c>
      <c r="AU790" s="164" t="s">
        <v>89</v>
      </c>
      <c r="AV790" s="13" t="s">
        <v>271</v>
      </c>
      <c r="AW790" s="13" t="s">
        <v>32</v>
      </c>
      <c r="AX790" s="13" t="s">
        <v>83</v>
      </c>
      <c r="AY790" s="164" t="s">
        <v>264</v>
      </c>
    </row>
    <row r="791" spans="2:65" s="1" customFormat="1" ht="16.5" customHeight="1">
      <c r="B791" s="136"/>
      <c r="C791" s="176" t="s">
        <v>1170</v>
      </c>
      <c r="D791" s="176" t="s">
        <v>310</v>
      </c>
      <c r="E791" s="177" t="s">
        <v>1171</v>
      </c>
      <c r="F791" s="178" t="s">
        <v>1172</v>
      </c>
      <c r="G791" s="179" t="s">
        <v>341</v>
      </c>
      <c r="H791" s="180">
        <v>330.44</v>
      </c>
      <c r="I791" s="181"/>
      <c r="J791" s="182">
        <f>ROUND(I791*H791,2)</f>
        <v>0</v>
      </c>
      <c r="K791" s="178" t="s">
        <v>313</v>
      </c>
      <c r="L791" s="183"/>
      <c r="M791" s="184" t="s">
        <v>1</v>
      </c>
      <c r="N791" s="185" t="s">
        <v>42</v>
      </c>
      <c r="P791" s="146">
        <f>O791*H791</f>
        <v>0</v>
      </c>
      <c r="Q791" s="146">
        <v>1.58E-3</v>
      </c>
      <c r="R791" s="146">
        <f>Q791*H791</f>
        <v>0.52209519999999998</v>
      </c>
      <c r="S791" s="146">
        <v>0</v>
      </c>
      <c r="T791" s="147">
        <f>S791*H791</f>
        <v>0</v>
      </c>
      <c r="AR791" s="148" t="s">
        <v>468</v>
      </c>
      <c r="AT791" s="148" t="s">
        <v>310</v>
      </c>
      <c r="AU791" s="148" t="s">
        <v>89</v>
      </c>
      <c r="AY791" s="17" t="s">
        <v>264</v>
      </c>
      <c r="BE791" s="149">
        <f>IF(N791="základní",J791,0)</f>
        <v>0</v>
      </c>
      <c r="BF791" s="149">
        <f>IF(N791="snížená",J791,0)</f>
        <v>0</v>
      </c>
      <c r="BG791" s="149">
        <f>IF(N791="zákl. přenesená",J791,0)</f>
        <v>0</v>
      </c>
      <c r="BH791" s="149">
        <f>IF(N791="sníž. přenesená",J791,0)</f>
        <v>0</v>
      </c>
      <c r="BI791" s="149">
        <f>IF(N791="nulová",J791,0)</f>
        <v>0</v>
      </c>
      <c r="BJ791" s="17" t="s">
        <v>89</v>
      </c>
      <c r="BK791" s="149">
        <f>ROUND(I791*H791,2)</f>
        <v>0</v>
      </c>
      <c r="BL791" s="17" t="s">
        <v>366</v>
      </c>
      <c r="BM791" s="148" t="s">
        <v>1173</v>
      </c>
    </row>
    <row r="792" spans="2:65" s="12" customFormat="1" ht="11.25">
      <c r="B792" s="156"/>
      <c r="D792" s="154" t="s">
        <v>277</v>
      </c>
      <c r="F792" s="158" t="s">
        <v>1174</v>
      </c>
      <c r="H792" s="159">
        <v>330.44</v>
      </c>
      <c r="I792" s="160"/>
      <c r="L792" s="156"/>
      <c r="M792" s="161"/>
      <c r="T792" s="162"/>
      <c r="AT792" s="157" t="s">
        <v>277</v>
      </c>
      <c r="AU792" s="157" t="s">
        <v>89</v>
      </c>
      <c r="AV792" s="12" t="s">
        <v>89</v>
      </c>
      <c r="AW792" s="12" t="s">
        <v>3</v>
      </c>
      <c r="AX792" s="12" t="s">
        <v>83</v>
      </c>
      <c r="AY792" s="157" t="s">
        <v>264</v>
      </c>
    </row>
    <row r="793" spans="2:65" s="1" customFormat="1" ht="16.5" customHeight="1">
      <c r="B793" s="136"/>
      <c r="C793" s="137" t="s">
        <v>1175</v>
      </c>
      <c r="D793" s="137" t="s">
        <v>266</v>
      </c>
      <c r="E793" s="138" t="s">
        <v>1176</v>
      </c>
      <c r="F793" s="139" t="s">
        <v>1177</v>
      </c>
      <c r="G793" s="140" t="s">
        <v>341</v>
      </c>
      <c r="H793" s="141">
        <v>227.6</v>
      </c>
      <c r="I793" s="142"/>
      <c r="J793" s="143">
        <f>ROUND(I793*H793,2)</f>
        <v>0</v>
      </c>
      <c r="K793" s="139" t="s">
        <v>270</v>
      </c>
      <c r="L793" s="32"/>
      <c r="M793" s="144" t="s">
        <v>1</v>
      </c>
      <c r="N793" s="145" t="s">
        <v>42</v>
      </c>
      <c r="P793" s="146">
        <f>O793*H793</f>
        <v>0</v>
      </c>
      <c r="Q793" s="146">
        <v>0</v>
      </c>
      <c r="R793" s="146">
        <f>Q793*H793</f>
        <v>0</v>
      </c>
      <c r="S793" s="146">
        <v>0</v>
      </c>
      <c r="T793" s="147">
        <f>S793*H793</f>
        <v>0</v>
      </c>
      <c r="AR793" s="148" t="s">
        <v>366</v>
      </c>
      <c r="AT793" s="148" t="s">
        <v>266</v>
      </c>
      <c r="AU793" s="148" t="s">
        <v>89</v>
      </c>
      <c r="AY793" s="17" t="s">
        <v>264</v>
      </c>
      <c r="BE793" s="149">
        <f>IF(N793="základní",J793,0)</f>
        <v>0</v>
      </c>
      <c r="BF793" s="149">
        <f>IF(N793="snížená",J793,0)</f>
        <v>0</v>
      </c>
      <c r="BG793" s="149">
        <f>IF(N793="zákl. přenesená",J793,0)</f>
        <v>0</v>
      </c>
      <c r="BH793" s="149">
        <f>IF(N793="sníž. přenesená",J793,0)</f>
        <v>0</v>
      </c>
      <c r="BI793" s="149">
        <f>IF(N793="nulová",J793,0)</f>
        <v>0</v>
      </c>
      <c r="BJ793" s="17" t="s">
        <v>89</v>
      </c>
      <c r="BK793" s="149">
        <f>ROUND(I793*H793,2)</f>
        <v>0</v>
      </c>
      <c r="BL793" s="17" t="s">
        <v>366</v>
      </c>
      <c r="BM793" s="148" t="s">
        <v>1178</v>
      </c>
    </row>
    <row r="794" spans="2:65" s="1" customFormat="1" ht="11.25">
      <c r="B794" s="32"/>
      <c r="D794" s="150" t="s">
        <v>273</v>
      </c>
      <c r="F794" s="151" t="s">
        <v>1179</v>
      </c>
      <c r="I794" s="152"/>
      <c r="L794" s="32"/>
      <c r="M794" s="153"/>
      <c r="T794" s="56"/>
      <c r="AT794" s="17" t="s">
        <v>273</v>
      </c>
      <c r="AU794" s="17" t="s">
        <v>89</v>
      </c>
    </row>
    <row r="795" spans="2:65" s="12" customFormat="1" ht="11.25">
      <c r="B795" s="156"/>
      <c r="D795" s="154" t="s">
        <v>277</v>
      </c>
      <c r="E795" s="157" t="s">
        <v>1</v>
      </c>
      <c r="F795" s="158" t="s">
        <v>886</v>
      </c>
      <c r="H795" s="159">
        <v>56.3</v>
      </c>
      <c r="I795" s="160"/>
      <c r="L795" s="156"/>
      <c r="M795" s="161"/>
      <c r="T795" s="162"/>
      <c r="AT795" s="157" t="s">
        <v>277</v>
      </c>
      <c r="AU795" s="157" t="s">
        <v>89</v>
      </c>
      <c r="AV795" s="12" t="s">
        <v>89</v>
      </c>
      <c r="AW795" s="12" t="s">
        <v>32</v>
      </c>
      <c r="AX795" s="12" t="s">
        <v>76</v>
      </c>
      <c r="AY795" s="157" t="s">
        <v>264</v>
      </c>
    </row>
    <row r="796" spans="2:65" s="12" customFormat="1" ht="11.25">
      <c r="B796" s="156"/>
      <c r="D796" s="154" t="s">
        <v>277</v>
      </c>
      <c r="E796" s="157" t="s">
        <v>1</v>
      </c>
      <c r="F796" s="158" t="s">
        <v>887</v>
      </c>
      <c r="H796" s="159">
        <v>9</v>
      </c>
      <c r="I796" s="160"/>
      <c r="L796" s="156"/>
      <c r="M796" s="161"/>
      <c r="T796" s="162"/>
      <c r="AT796" s="157" t="s">
        <v>277</v>
      </c>
      <c r="AU796" s="157" t="s">
        <v>89</v>
      </c>
      <c r="AV796" s="12" t="s">
        <v>89</v>
      </c>
      <c r="AW796" s="12" t="s">
        <v>32</v>
      </c>
      <c r="AX796" s="12" t="s">
        <v>76</v>
      </c>
      <c r="AY796" s="157" t="s">
        <v>264</v>
      </c>
    </row>
    <row r="797" spans="2:65" s="12" customFormat="1" ht="11.25">
      <c r="B797" s="156"/>
      <c r="D797" s="154" t="s">
        <v>277</v>
      </c>
      <c r="E797" s="157" t="s">
        <v>1</v>
      </c>
      <c r="F797" s="158" t="s">
        <v>879</v>
      </c>
      <c r="H797" s="159">
        <v>162.30000000000001</v>
      </c>
      <c r="I797" s="160"/>
      <c r="L797" s="156"/>
      <c r="M797" s="161"/>
      <c r="T797" s="162"/>
      <c r="AT797" s="157" t="s">
        <v>277</v>
      </c>
      <c r="AU797" s="157" t="s">
        <v>89</v>
      </c>
      <c r="AV797" s="12" t="s">
        <v>89</v>
      </c>
      <c r="AW797" s="12" t="s">
        <v>32</v>
      </c>
      <c r="AX797" s="12" t="s">
        <v>76</v>
      </c>
      <c r="AY797" s="157" t="s">
        <v>264</v>
      </c>
    </row>
    <row r="798" spans="2:65" s="13" customFormat="1" ht="11.25">
      <c r="B798" s="163"/>
      <c r="D798" s="154" t="s">
        <v>277</v>
      </c>
      <c r="E798" s="164" t="s">
        <v>1</v>
      </c>
      <c r="F798" s="165" t="s">
        <v>279</v>
      </c>
      <c r="H798" s="166">
        <v>227.6</v>
      </c>
      <c r="I798" s="167"/>
      <c r="L798" s="163"/>
      <c r="M798" s="168"/>
      <c r="T798" s="169"/>
      <c r="AT798" s="164" t="s">
        <v>277</v>
      </c>
      <c r="AU798" s="164" t="s">
        <v>89</v>
      </c>
      <c r="AV798" s="13" t="s">
        <v>271</v>
      </c>
      <c r="AW798" s="13" t="s">
        <v>32</v>
      </c>
      <c r="AX798" s="13" t="s">
        <v>83</v>
      </c>
      <c r="AY798" s="164" t="s">
        <v>264</v>
      </c>
    </row>
    <row r="799" spans="2:65" s="1" customFormat="1" ht="16.5" customHeight="1">
      <c r="B799" s="136"/>
      <c r="C799" s="176" t="s">
        <v>1180</v>
      </c>
      <c r="D799" s="176" t="s">
        <v>310</v>
      </c>
      <c r="E799" s="177" t="s">
        <v>1181</v>
      </c>
      <c r="F799" s="178" t="s">
        <v>1182</v>
      </c>
      <c r="G799" s="179" t="s">
        <v>341</v>
      </c>
      <c r="H799" s="180">
        <v>500.72</v>
      </c>
      <c r="I799" s="181"/>
      <c r="J799" s="182">
        <f>ROUND(I799*H799,2)</f>
        <v>0</v>
      </c>
      <c r="K799" s="178" t="s">
        <v>313</v>
      </c>
      <c r="L799" s="183"/>
      <c r="M799" s="184" t="s">
        <v>1</v>
      </c>
      <c r="N799" s="185" t="s">
        <v>42</v>
      </c>
      <c r="P799" s="146">
        <f>O799*H799</f>
        <v>0</v>
      </c>
      <c r="Q799" s="146">
        <v>2.0999999999999999E-3</v>
      </c>
      <c r="R799" s="146">
        <f>Q799*H799</f>
        <v>1.051512</v>
      </c>
      <c r="S799" s="146">
        <v>0</v>
      </c>
      <c r="T799" s="147">
        <f>S799*H799</f>
        <v>0</v>
      </c>
      <c r="AR799" s="148" t="s">
        <v>468</v>
      </c>
      <c r="AT799" s="148" t="s">
        <v>310</v>
      </c>
      <c r="AU799" s="148" t="s">
        <v>89</v>
      </c>
      <c r="AY799" s="17" t="s">
        <v>264</v>
      </c>
      <c r="BE799" s="149">
        <f>IF(N799="základní",J799,0)</f>
        <v>0</v>
      </c>
      <c r="BF799" s="149">
        <f>IF(N799="snížená",J799,0)</f>
        <v>0</v>
      </c>
      <c r="BG799" s="149">
        <f>IF(N799="zákl. přenesená",J799,0)</f>
        <v>0</v>
      </c>
      <c r="BH799" s="149">
        <f>IF(N799="sníž. přenesená",J799,0)</f>
        <v>0</v>
      </c>
      <c r="BI799" s="149">
        <f>IF(N799="nulová",J799,0)</f>
        <v>0</v>
      </c>
      <c r="BJ799" s="17" t="s">
        <v>89</v>
      </c>
      <c r="BK799" s="149">
        <f>ROUND(I799*H799,2)</f>
        <v>0</v>
      </c>
      <c r="BL799" s="17" t="s">
        <v>366</v>
      </c>
      <c r="BM799" s="148" t="s">
        <v>1183</v>
      </c>
    </row>
    <row r="800" spans="2:65" s="12" customFormat="1" ht="11.25">
      <c r="B800" s="156"/>
      <c r="D800" s="154" t="s">
        <v>277</v>
      </c>
      <c r="F800" s="158" t="s">
        <v>1184</v>
      </c>
      <c r="H800" s="159">
        <v>500.72</v>
      </c>
      <c r="I800" s="160"/>
      <c r="L800" s="156"/>
      <c r="M800" s="161"/>
      <c r="T800" s="162"/>
      <c r="AT800" s="157" t="s">
        <v>277</v>
      </c>
      <c r="AU800" s="157" t="s">
        <v>89</v>
      </c>
      <c r="AV800" s="12" t="s">
        <v>89</v>
      </c>
      <c r="AW800" s="12" t="s">
        <v>3</v>
      </c>
      <c r="AX800" s="12" t="s">
        <v>83</v>
      </c>
      <c r="AY800" s="157" t="s">
        <v>264</v>
      </c>
    </row>
    <row r="801" spans="2:65" s="1" customFormat="1" ht="16.5" customHeight="1">
      <c r="B801" s="136"/>
      <c r="C801" s="137" t="s">
        <v>1185</v>
      </c>
      <c r="D801" s="137" t="s">
        <v>266</v>
      </c>
      <c r="E801" s="138" t="s">
        <v>1186</v>
      </c>
      <c r="F801" s="139" t="s">
        <v>1187</v>
      </c>
      <c r="G801" s="140" t="s">
        <v>341</v>
      </c>
      <c r="H801" s="141">
        <v>101.4</v>
      </c>
      <c r="I801" s="142"/>
      <c r="J801" s="143">
        <f>ROUND(I801*H801,2)</f>
        <v>0</v>
      </c>
      <c r="K801" s="139" t="s">
        <v>270</v>
      </c>
      <c r="L801" s="32"/>
      <c r="M801" s="144" t="s">
        <v>1</v>
      </c>
      <c r="N801" s="145" t="s">
        <v>42</v>
      </c>
      <c r="P801" s="146">
        <f>O801*H801</f>
        <v>0</v>
      </c>
      <c r="Q801" s="146">
        <v>6.0000000000000001E-3</v>
      </c>
      <c r="R801" s="146">
        <f>Q801*H801</f>
        <v>0.60840000000000005</v>
      </c>
      <c r="S801" s="146">
        <v>0</v>
      </c>
      <c r="T801" s="147">
        <f>S801*H801</f>
        <v>0</v>
      </c>
      <c r="AR801" s="148" t="s">
        <v>366</v>
      </c>
      <c r="AT801" s="148" t="s">
        <v>266</v>
      </c>
      <c r="AU801" s="148" t="s">
        <v>89</v>
      </c>
      <c r="AY801" s="17" t="s">
        <v>264</v>
      </c>
      <c r="BE801" s="149">
        <f>IF(N801="základní",J801,0)</f>
        <v>0</v>
      </c>
      <c r="BF801" s="149">
        <f>IF(N801="snížená",J801,0)</f>
        <v>0</v>
      </c>
      <c r="BG801" s="149">
        <f>IF(N801="zákl. přenesená",J801,0)</f>
        <v>0</v>
      </c>
      <c r="BH801" s="149">
        <f>IF(N801="sníž. přenesená",J801,0)</f>
        <v>0</v>
      </c>
      <c r="BI801" s="149">
        <f>IF(N801="nulová",J801,0)</f>
        <v>0</v>
      </c>
      <c r="BJ801" s="17" t="s">
        <v>89</v>
      </c>
      <c r="BK801" s="149">
        <f>ROUND(I801*H801,2)</f>
        <v>0</v>
      </c>
      <c r="BL801" s="17" t="s">
        <v>366</v>
      </c>
      <c r="BM801" s="148" t="s">
        <v>1188</v>
      </c>
    </row>
    <row r="802" spans="2:65" s="1" customFormat="1" ht="11.25">
      <c r="B802" s="32"/>
      <c r="D802" s="150" t="s">
        <v>273</v>
      </c>
      <c r="F802" s="151" t="s">
        <v>1189</v>
      </c>
      <c r="I802" s="152"/>
      <c r="L802" s="32"/>
      <c r="M802" s="153"/>
      <c r="T802" s="56"/>
      <c r="AT802" s="17" t="s">
        <v>273</v>
      </c>
      <c r="AU802" s="17" t="s">
        <v>89</v>
      </c>
    </row>
    <row r="803" spans="2:65" s="1" customFormat="1" ht="19.5">
      <c r="B803" s="32"/>
      <c r="D803" s="154" t="s">
        <v>275</v>
      </c>
      <c r="F803" s="155" t="s">
        <v>768</v>
      </c>
      <c r="I803" s="152"/>
      <c r="L803" s="32"/>
      <c r="M803" s="153"/>
      <c r="T803" s="56"/>
      <c r="AT803" s="17" t="s">
        <v>275</v>
      </c>
      <c r="AU803" s="17" t="s">
        <v>89</v>
      </c>
    </row>
    <row r="804" spans="2:65" s="12" customFormat="1" ht="11.25">
      <c r="B804" s="156"/>
      <c r="D804" s="154" t="s">
        <v>277</v>
      </c>
      <c r="E804" s="157" t="s">
        <v>1</v>
      </c>
      <c r="F804" s="158" t="s">
        <v>1028</v>
      </c>
      <c r="H804" s="159">
        <v>101.4</v>
      </c>
      <c r="I804" s="160"/>
      <c r="L804" s="156"/>
      <c r="M804" s="161"/>
      <c r="T804" s="162"/>
      <c r="AT804" s="157" t="s">
        <v>277</v>
      </c>
      <c r="AU804" s="157" t="s">
        <v>89</v>
      </c>
      <c r="AV804" s="12" t="s">
        <v>89</v>
      </c>
      <c r="AW804" s="12" t="s">
        <v>32</v>
      </c>
      <c r="AX804" s="12" t="s">
        <v>76</v>
      </c>
      <c r="AY804" s="157" t="s">
        <v>264</v>
      </c>
    </row>
    <row r="805" spans="2:65" s="13" customFormat="1" ht="11.25">
      <c r="B805" s="163"/>
      <c r="D805" s="154" t="s">
        <v>277</v>
      </c>
      <c r="E805" s="164" t="s">
        <v>1</v>
      </c>
      <c r="F805" s="165" t="s">
        <v>279</v>
      </c>
      <c r="H805" s="166">
        <v>101.4</v>
      </c>
      <c r="I805" s="167"/>
      <c r="L805" s="163"/>
      <c r="M805" s="168"/>
      <c r="T805" s="169"/>
      <c r="AT805" s="164" t="s">
        <v>277</v>
      </c>
      <c r="AU805" s="164" t="s">
        <v>89</v>
      </c>
      <c r="AV805" s="13" t="s">
        <v>271</v>
      </c>
      <c r="AW805" s="13" t="s">
        <v>32</v>
      </c>
      <c r="AX805" s="13" t="s">
        <v>83</v>
      </c>
      <c r="AY805" s="164" t="s">
        <v>264</v>
      </c>
    </row>
    <row r="806" spans="2:65" s="1" customFormat="1" ht="16.5" customHeight="1">
      <c r="B806" s="136"/>
      <c r="C806" s="176" t="s">
        <v>1190</v>
      </c>
      <c r="D806" s="176" t="s">
        <v>310</v>
      </c>
      <c r="E806" s="177" t="s">
        <v>1191</v>
      </c>
      <c r="F806" s="178" t="s">
        <v>1192</v>
      </c>
      <c r="G806" s="179" t="s">
        <v>341</v>
      </c>
      <c r="H806" s="180">
        <v>111.54</v>
      </c>
      <c r="I806" s="181"/>
      <c r="J806" s="182">
        <f>ROUND(I806*H806,2)</f>
        <v>0</v>
      </c>
      <c r="K806" s="178" t="s">
        <v>313</v>
      </c>
      <c r="L806" s="183"/>
      <c r="M806" s="184" t="s">
        <v>1</v>
      </c>
      <c r="N806" s="185" t="s">
        <v>42</v>
      </c>
      <c r="P806" s="146">
        <f>O806*H806</f>
        <v>0</v>
      </c>
      <c r="Q806" s="146">
        <v>7.0000000000000001E-3</v>
      </c>
      <c r="R806" s="146">
        <f>Q806*H806</f>
        <v>0.78078000000000003</v>
      </c>
      <c r="S806" s="146">
        <v>0</v>
      </c>
      <c r="T806" s="147">
        <f>S806*H806</f>
        <v>0</v>
      </c>
      <c r="AR806" s="148" t="s">
        <v>468</v>
      </c>
      <c r="AT806" s="148" t="s">
        <v>310</v>
      </c>
      <c r="AU806" s="148" t="s">
        <v>89</v>
      </c>
      <c r="AY806" s="17" t="s">
        <v>264</v>
      </c>
      <c r="BE806" s="149">
        <f>IF(N806="základní",J806,0)</f>
        <v>0</v>
      </c>
      <c r="BF806" s="149">
        <f>IF(N806="snížená",J806,0)</f>
        <v>0</v>
      </c>
      <c r="BG806" s="149">
        <f>IF(N806="zákl. přenesená",J806,0)</f>
        <v>0</v>
      </c>
      <c r="BH806" s="149">
        <f>IF(N806="sníž. přenesená",J806,0)</f>
        <v>0</v>
      </c>
      <c r="BI806" s="149">
        <f>IF(N806="nulová",J806,0)</f>
        <v>0</v>
      </c>
      <c r="BJ806" s="17" t="s">
        <v>89</v>
      </c>
      <c r="BK806" s="149">
        <f>ROUND(I806*H806,2)</f>
        <v>0</v>
      </c>
      <c r="BL806" s="17" t="s">
        <v>366</v>
      </c>
      <c r="BM806" s="148" t="s">
        <v>1193</v>
      </c>
    </row>
    <row r="807" spans="2:65" s="12" customFormat="1" ht="11.25">
      <c r="B807" s="156"/>
      <c r="D807" s="154" t="s">
        <v>277</v>
      </c>
      <c r="F807" s="158" t="s">
        <v>1082</v>
      </c>
      <c r="H807" s="159">
        <v>111.54</v>
      </c>
      <c r="I807" s="160"/>
      <c r="L807" s="156"/>
      <c r="M807" s="161"/>
      <c r="T807" s="162"/>
      <c r="AT807" s="157" t="s">
        <v>277</v>
      </c>
      <c r="AU807" s="157" t="s">
        <v>89</v>
      </c>
      <c r="AV807" s="12" t="s">
        <v>89</v>
      </c>
      <c r="AW807" s="12" t="s">
        <v>3</v>
      </c>
      <c r="AX807" s="12" t="s">
        <v>83</v>
      </c>
      <c r="AY807" s="157" t="s">
        <v>264</v>
      </c>
    </row>
    <row r="808" spans="2:65" s="1" customFormat="1" ht="24.2" customHeight="1">
      <c r="B808" s="136"/>
      <c r="C808" s="137" t="s">
        <v>1194</v>
      </c>
      <c r="D808" s="137" t="s">
        <v>266</v>
      </c>
      <c r="E808" s="138" t="s">
        <v>1195</v>
      </c>
      <c r="F808" s="139" t="s">
        <v>1196</v>
      </c>
      <c r="G808" s="140" t="s">
        <v>341</v>
      </c>
      <c r="H808" s="141">
        <v>179.83500000000001</v>
      </c>
      <c r="I808" s="142"/>
      <c r="J808" s="143">
        <f>ROUND(I808*H808,2)</f>
        <v>0</v>
      </c>
      <c r="K808" s="139" t="s">
        <v>270</v>
      </c>
      <c r="L808" s="32"/>
      <c r="M808" s="144" t="s">
        <v>1</v>
      </c>
      <c r="N808" s="145" t="s">
        <v>42</v>
      </c>
      <c r="P808" s="146">
        <f>O808*H808</f>
        <v>0</v>
      </c>
      <c r="Q808" s="146">
        <v>1.2E-4</v>
      </c>
      <c r="R808" s="146">
        <f>Q808*H808</f>
        <v>2.1580200000000001E-2</v>
      </c>
      <c r="S808" s="146">
        <v>0</v>
      </c>
      <c r="T808" s="147">
        <f>S808*H808</f>
        <v>0</v>
      </c>
      <c r="AR808" s="148" t="s">
        <v>366</v>
      </c>
      <c r="AT808" s="148" t="s">
        <v>266</v>
      </c>
      <c r="AU808" s="148" t="s">
        <v>89</v>
      </c>
      <c r="AY808" s="17" t="s">
        <v>264</v>
      </c>
      <c r="BE808" s="149">
        <f>IF(N808="základní",J808,0)</f>
        <v>0</v>
      </c>
      <c r="BF808" s="149">
        <f>IF(N808="snížená",J808,0)</f>
        <v>0</v>
      </c>
      <c r="BG808" s="149">
        <f>IF(N808="zákl. přenesená",J808,0)</f>
        <v>0</v>
      </c>
      <c r="BH808" s="149">
        <f>IF(N808="sníž. přenesená",J808,0)</f>
        <v>0</v>
      </c>
      <c r="BI808" s="149">
        <f>IF(N808="nulová",J808,0)</f>
        <v>0</v>
      </c>
      <c r="BJ808" s="17" t="s">
        <v>89</v>
      </c>
      <c r="BK808" s="149">
        <f>ROUND(I808*H808,2)</f>
        <v>0</v>
      </c>
      <c r="BL808" s="17" t="s">
        <v>366</v>
      </c>
      <c r="BM808" s="148" t="s">
        <v>1197</v>
      </c>
    </row>
    <row r="809" spans="2:65" s="1" customFormat="1" ht="11.25">
      <c r="B809" s="32"/>
      <c r="D809" s="150" t="s">
        <v>273</v>
      </c>
      <c r="F809" s="151" t="s">
        <v>1198</v>
      </c>
      <c r="I809" s="152"/>
      <c r="L809" s="32"/>
      <c r="M809" s="153"/>
      <c r="T809" s="56"/>
      <c r="AT809" s="17" t="s">
        <v>273</v>
      </c>
      <c r="AU809" s="17" t="s">
        <v>89</v>
      </c>
    </row>
    <row r="810" spans="2:65" s="12" customFormat="1" ht="11.25">
      <c r="B810" s="156"/>
      <c r="D810" s="154" t="s">
        <v>277</v>
      </c>
      <c r="E810" s="157" t="s">
        <v>1</v>
      </c>
      <c r="F810" s="158" t="s">
        <v>1095</v>
      </c>
      <c r="H810" s="159">
        <v>179.83500000000001</v>
      </c>
      <c r="I810" s="160"/>
      <c r="L810" s="156"/>
      <c r="M810" s="161"/>
      <c r="T810" s="162"/>
      <c r="AT810" s="157" t="s">
        <v>277</v>
      </c>
      <c r="AU810" s="157" t="s">
        <v>89</v>
      </c>
      <c r="AV810" s="12" t="s">
        <v>89</v>
      </c>
      <c r="AW810" s="12" t="s">
        <v>32</v>
      </c>
      <c r="AX810" s="12" t="s">
        <v>76</v>
      </c>
      <c r="AY810" s="157" t="s">
        <v>264</v>
      </c>
    </row>
    <row r="811" spans="2:65" s="13" customFormat="1" ht="11.25">
      <c r="B811" s="163"/>
      <c r="D811" s="154" t="s">
        <v>277</v>
      </c>
      <c r="E811" s="164" t="s">
        <v>1</v>
      </c>
      <c r="F811" s="165" t="s">
        <v>279</v>
      </c>
      <c r="H811" s="166">
        <v>179.83500000000001</v>
      </c>
      <c r="I811" s="167"/>
      <c r="L811" s="163"/>
      <c r="M811" s="168"/>
      <c r="T811" s="169"/>
      <c r="AT811" s="164" t="s">
        <v>277</v>
      </c>
      <c r="AU811" s="164" t="s">
        <v>89</v>
      </c>
      <c r="AV811" s="13" t="s">
        <v>271</v>
      </c>
      <c r="AW811" s="13" t="s">
        <v>32</v>
      </c>
      <c r="AX811" s="13" t="s">
        <v>83</v>
      </c>
      <c r="AY811" s="164" t="s">
        <v>264</v>
      </c>
    </row>
    <row r="812" spans="2:65" s="1" customFormat="1" ht="16.5" customHeight="1">
      <c r="B812" s="136"/>
      <c r="C812" s="176" t="s">
        <v>1199</v>
      </c>
      <c r="D812" s="176" t="s">
        <v>310</v>
      </c>
      <c r="E812" s="177" t="s">
        <v>1200</v>
      </c>
      <c r="F812" s="178" t="s">
        <v>1201</v>
      </c>
      <c r="G812" s="179" t="s">
        <v>341</v>
      </c>
      <c r="H812" s="180">
        <v>197.81899999999999</v>
      </c>
      <c r="I812" s="181"/>
      <c r="J812" s="182">
        <f>ROUND(I812*H812,2)</f>
        <v>0</v>
      </c>
      <c r="K812" s="178" t="s">
        <v>313</v>
      </c>
      <c r="L812" s="183"/>
      <c r="M812" s="184" t="s">
        <v>1</v>
      </c>
      <c r="N812" s="185" t="s">
        <v>42</v>
      </c>
      <c r="P812" s="146">
        <f>O812*H812</f>
        <v>0</v>
      </c>
      <c r="Q812" s="146">
        <v>5.4999999999999997E-3</v>
      </c>
      <c r="R812" s="146">
        <f>Q812*H812</f>
        <v>1.0880044999999998</v>
      </c>
      <c r="S812" s="146">
        <v>0</v>
      </c>
      <c r="T812" s="147">
        <f>S812*H812</f>
        <v>0</v>
      </c>
      <c r="AR812" s="148" t="s">
        <v>468</v>
      </c>
      <c r="AT812" s="148" t="s">
        <v>310</v>
      </c>
      <c r="AU812" s="148" t="s">
        <v>89</v>
      </c>
      <c r="AY812" s="17" t="s">
        <v>264</v>
      </c>
      <c r="BE812" s="149">
        <f>IF(N812="základní",J812,0)</f>
        <v>0</v>
      </c>
      <c r="BF812" s="149">
        <f>IF(N812="snížená",J812,0)</f>
        <v>0</v>
      </c>
      <c r="BG812" s="149">
        <f>IF(N812="zákl. přenesená",J812,0)</f>
        <v>0</v>
      </c>
      <c r="BH812" s="149">
        <f>IF(N812="sníž. přenesená",J812,0)</f>
        <v>0</v>
      </c>
      <c r="BI812" s="149">
        <f>IF(N812="nulová",J812,0)</f>
        <v>0</v>
      </c>
      <c r="BJ812" s="17" t="s">
        <v>89</v>
      </c>
      <c r="BK812" s="149">
        <f>ROUND(I812*H812,2)</f>
        <v>0</v>
      </c>
      <c r="BL812" s="17" t="s">
        <v>366</v>
      </c>
      <c r="BM812" s="148" t="s">
        <v>1202</v>
      </c>
    </row>
    <row r="813" spans="2:65" s="12" customFormat="1" ht="11.25">
      <c r="B813" s="156"/>
      <c r="D813" s="154" t="s">
        <v>277</v>
      </c>
      <c r="F813" s="158" t="s">
        <v>1203</v>
      </c>
      <c r="H813" s="159">
        <v>197.81899999999999</v>
      </c>
      <c r="I813" s="160"/>
      <c r="L813" s="156"/>
      <c r="M813" s="161"/>
      <c r="T813" s="162"/>
      <c r="AT813" s="157" t="s">
        <v>277</v>
      </c>
      <c r="AU813" s="157" t="s">
        <v>89</v>
      </c>
      <c r="AV813" s="12" t="s">
        <v>89</v>
      </c>
      <c r="AW813" s="12" t="s">
        <v>3</v>
      </c>
      <c r="AX813" s="12" t="s">
        <v>83</v>
      </c>
      <c r="AY813" s="157" t="s">
        <v>264</v>
      </c>
    </row>
    <row r="814" spans="2:65" s="1" customFormat="1" ht="24.2" customHeight="1">
      <c r="B814" s="136"/>
      <c r="C814" s="137" t="s">
        <v>1204</v>
      </c>
      <c r="D814" s="137" t="s">
        <v>266</v>
      </c>
      <c r="E814" s="138" t="s">
        <v>1205</v>
      </c>
      <c r="F814" s="139" t="s">
        <v>1206</v>
      </c>
      <c r="G814" s="140" t="s">
        <v>341</v>
      </c>
      <c r="H814" s="141">
        <v>179.83500000000001</v>
      </c>
      <c r="I814" s="142"/>
      <c r="J814" s="143">
        <f>ROUND(I814*H814,2)</f>
        <v>0</v>
      </c>
      <c r="K814" s="139" t="s">
        <v>270</v>
      </c>
      <c r="L814" s="32"/>
      <c r="M814" s="144" t="s">
        <v>1</v>
      </c>
      <c r="N814" s="145" t="s">
        <v>42</v>
      </c>
      <c r="P814" s="146">
        <f>O814*H814</f>
        <v>0</v>
      </c>
      <c r="Q814" s="146">
        <v>1.2E-4</v>
      </c>
      <c r="R814" s="146">
        <f>Q814*H814</f>
        <v>2.1580200000000001E-2</v>
      </c>
      <c r="S814" s="146">
        <v>0</v>
      </c>
      <c r="T814" s="147">
        <f>S814*H814</f>
        <v>0</v>
      </c>
      <c r="AR814" s="148" t="s">
        <v>366</v>
      </c>
      <c r="AT814" s="148" t="s">
        <v>266</v>
      </c>
      <c r="AU814" s="148" t="s">
        <v>89</v>
      </c>
      <c r="AY814" s="17" t="s">
        <v>264</v>
      </c>
      <c r="BE814" s="149">
        <f>IF(N814="základní",J814,0)</f>
        <v>0</v>
      </c>
      <c r="BF814" s="149">
        <f>IF(N814="snížená",J814,0)</f>
        <v>0</v>
      </c>
      <c r="BG814" s="149">
        <f>IF(N814="zákl. přenesená",J814,0)</f>
        <v>0</v>
      </c>
      <c r="BH814" s="149">
        <f>IF(N814="sníž. přenesená",J814,0)</f>
        <v>0</v>
      </c>
      <c r="BI814" s="149">
        <f>IF(N814="nulová",J814,0)</f>
        <v>0</v>
      </c>
      <c r="BJ814" s="17" t="s">
        <v>89</v>
      </c>
      <c r="BK814" s="149">
        <f>ROUND(I814*H814,2)</f>
        <v>0</v>
      </c>
      <c r="BL814" s="17" t="s">
        <v>366</v>
      </c>
      <c r="BM814" s="148" t="s">
        <v>1207</v>
      </c>
    </row>
    <row r="815" spans="2:65" s="1" customFormat="1" ht="11.25">
      <c r="B815" s="32"/>
      <c r="D815" s="150" t="s">
        <v>273</v>
      </c>
      <c r="F815" s="151" t="s">
        <v>1208</v>
      </c>
      <c r="I815" s="152"/>
      <c r="L815" s="32"/>
      <c r="M815" s="153"/>
      <c r="T815" s="56"/>
      <c r="AT815" s="17" t="s">
        <v>273</v>
      </c>
      <c r="AU815" s="17" t="s">
        <v>89</v>
      </c>
    </row>
    <row r="816" spans="2:65" s="12" customFormat="1" ht="11.25">
      <c r="B816" s="156"/>
      <c r="D816" s="154" t="s">
        <v>277</v>
      </c>
      <c r="E816" s="157" t="s">
        <v>1</v>
      </c>
      <c r="F816" s="158" t="s">
        <v>1095</v>
      </c>
      <c r="H816" s="159">
        <v>179.83500000000001</v>
      </c>
      <c r="I816" s="160"/>
      <c r="L816" s="156"/>
      <c r="M816" s="161"/>
      <c r="T816" s="162"/>
      <c r="AT816" s="157" t="s">
        <v>277</v>
      </c>
      <c r="AU816" s="157" t="s">
        <v>89</v>
      </c>
      <c r="AV816" s="12" t="s">
        <v>89</v>
      </c>
      <c r="AW816" s="12" t="s">
        <v>32</v>
      </c>
      <c r="AX816" s="12" t="s">
        <v>76</v>
      </c>
      <c r="AY816" s="157" t="s">
        <v>264</v>
      </c>
    </row>
    <row r="817" spans="2:65" s="13" customFormat="1" ht="11.25">
      <c r="B817" s="163"/>
      <c r="D817" s="154" t="s">
        <v>277</v>
      </c>
      <c r="E817" s="164" t="s">
        <v>1</v>
      </c>
      <c r="F817" s="165" t="s">
        <v>279</v>
      </c>
      <c r="H817" s="166">
        <v>179.83500000000001</v>
      </c>
      <c r="I817" s="167"/>
      <c r="L817" s="163"/>
      <c r="M817" s="168"/>
      <c r="T817" s="169"/>
      <c r="AT817" s="164" t="s">
        <v>277</v>
      </c>
      <c r="AU817" s="164" t="s">
        <v>89</v>
      </c>
      <c r="AV817" s="13" t="s">
        <v>271</v>
      </c>
      <c r="AW817" s="13" t="s">
        <v>32</v>
      </c>
      <c r="AX817" s="13" t="s">
        <v>83</v>
      </c>
      <c r="AY817" s="164" t="s">
        <v>264</v>
      </c>
    </row>
    <row r="818" spans="2:65" s="1" customFormat="1" ht="16.5" customHeight="1">
      <c r="B818" s="136"/>
      <c r="C818" s="176" t="s">
        <v>1209</v>
      </c>
      <c r="D818" s="176" t="s">
        <v>310</v>
      </c>
      <c r="E818" s="177" t="s">
        <v>1210</v>
      </c>
      <c r="F818" s="178" t="s">
        <v>1211</v>
      </c>
      <c r="G818" s="179" t="s">
        <v>282</v>
      </c>
      <c r="H818" s="180">
        <v>44.959000000000003</v>
      </c>
      <c r="I818" s="181"/>
      <c r="J818" s="182">
        <f>ROUND(I818*H818,2)</f>
        <v>0</v>
      </c>
      <c r="K818" s="178" t="s">
        <v>313</v>
      </c>
      <c r="L818" s="183"/>
      <c r="M818" s="184" t="s">
        <v>1</v>
      </c>
      <c r="N818" s="185" t="s">
        <v>42</v>
      </c>
      <c r="P818" s="146">
        <f>O818*H818</f>
        <v>0</v>
      </c>
      <c r="Q818" s="146">
        <v>2.5000000000000001E-2</v>
      </c>
      <c r="R818" s="146">
        <f>Q818*H818</f>
        <v>1.1239750000000002</v>
      </c>
      <c r="S818" s="146">
        <v>0</v>
      </c>
      <c r="T818" s="147">
        <f>S818*H818</f>
        <v>0</v>
      </c>
      <c r="AR818" s="148" t="s">
        <v>468</v>
      </c>
      <c r="AT818" s="148" t="s">
        <v>310</v>
      </c>
      <c r="AU818" s="148" t="s">
        <v>89</v>
      </c>
      <c r="AY818" s="17" t="s">
        <v>264</v>
      </c>
      <c r="BE818" s="149">
        <f>IF(N818="základní",J818,0)</f>
        <v>0</v>
      </c>
      <c r="BF818" s="149">
        <f>IF(N818="snížená",J818,0)</f>
        <v>0</v>
      </c>
      <c r="BG818" s="149">
        <f>IF(N818="zákl. přenesená",J818,0)</f>
        <v>0</v>
      </c>
      <c r="BH818" s="149">
        <f>IF(N818="sníž. přenesená",J818,0)</f>
        <v>0</v>
      </c>
      <c r="BI818" s="149">
        <f>IF(N818="nulová",J818,0)</f>
        <v>0</v>
      </c>
      <c r="BJ818" s="17" t="s">
        <v>89</v>
      </c>
      <c r="BK818" s="149">
        <f>ROUND(I818*H818,2)</f>
        <v>0</v>
      </c>
      <c r="BL818" s="17" t="s">
        <v>366</v>
      </c>
      <c r="BM818" s="148" t="s">
        <v>1212</v>
      </c>
    </row>
    <row r="819" spans="2:65" s="12" customFormat="1" ht="11.25">
      <c r="B819" s="156"/>
      <c r="D819" s="154" t="s">
        <v>277</v>
      </c>
      <c r="F819" s="158" t="s">
        <v>1213</v>
      </c>
      <c r="H819" s="159">
        <v>44.959000000000003</v>
      </c>
      <c r="I819" s="160"/>
      <c r="L819" s="156"/>
      <c r="M819" s="161"/>
      <c r="T819" s="162"/>
      <c r="AT819" s="157" t="s">
        <v>277</v>
      </c>
      <c r="AU819" s="157" t="s">
        <v>89</v>
      </c>
      <c r="AV819" s="12" t="s">
        <v>89</v>
      </c>
      <c r="AW819" s="12" t="s">
        <v>3</v>
      </c>
      <c r="AX819" s="12" t="s">
        <v>83</v>
      </c>
      <c r="AY819" s="157" t="s">
        <v>264</v>
      </c>
    </row>
    <row r="820" spans="2:65" s="1" customFormat="1" ht="16.5" customHeight="1">
      <c r="B820" s="136"/>
      <c r="C820" s="137" t="s">
        <v>1214</v>
      </c>
      <c r="D820" s="137" t="s">
        <v>266</v>
      </c>
      <c r="E820" s="138" t="s">
        <v>1215</v>
      </c>
      <c r="F820" s="139" t="s">
        <v>1216</v>
      </c>
      <c r="G820" s="140" t="s">
        <v>428</v>
      </c>
      <c r="H820" s="141">
        <v>54.35</v>
      </c>
      <c r="I820" s="142"/>
      <c r="J820" s="143">
        <f>ROUND(I820*H820,2)</f>
        <v>0</v>
      </c>
      <c r="K820" s="139" t="s">
        <v>270</v>
      </c>
      <c r="L820" s="32"/>
      <c r="M820" s="144" t="s">
        <v>1</v>
      </c>
      <c r="N820" s="145" t="s">
        <v>42</v>
      </c>
      <c r="P820" s="146">
        <f>O820*H820</f>
        <v>0</v>
      </c>
      <c r="Q820" s="146">
        <v>2.4000000000000001E-4</v>
      </c>
      <c r="R820" s="146">
        <f>Q820*H820</f>
        <v>1.3044E-2</v>
      </c>
      <c r="S820" s="146">
        <v>0</v>
      </c>
      <c r="T820" s="147">
        <f>S820*H820</f>
        <v>0</v>
      </c>
      <c r="AR820" s="148" t="s">
        <v>366</v>
      </c>
      <c r="AT820" s="148" t="s">
        <v>266</v>
      </c>
      <c r="AU820" s="148" t="s">
        <v>89</v>
      </c>
      <c r="AY820" s="17" t="s">
        <v>264</v>
      </c>
      <c r="BE820" s="149">
        <f>IF(N820="základní",J820,0)</f>
        <v>0</v>
      </c>
      <c r="BF820" s="149">
        <f>IF(N820="snížená",J820,0)</f>
        <v>0</v>
      </c>
      <c r="BG820" s="149">
        <f>IF(N820="zákl. přenesená",J820,0)</f>
        <v>0</v>
      </c>
      <c r="BH820" s="149">
        <f>IF(N820="sníž. přenesená",J820,0)</f>
        <v>0</v>
      </c>
      <c r="BI820" s="149">
        <f>IF(N820="nulová",J820,0)</f>
        <v>0</v>
      </c>
      <c r="BJ820" s="17" t="s">
        <v>89</v>
      </c>
      <c r="BK820" s="149">
        <f>ROUND(I820*H820,2)</f>
        <v>0</v>
      </c>
      <c r="BL820" s="17" t="s">
        <v>366</v>
      </c>
      <c r="BM820" s="148" t="s">
        <v>1217</v>
      </c>
    </row>
    <row r="821" spans="2:65" s="1" customFormat="1" ht="11.25">
      <c r="B821" s="32"/>
      <c r="D821" s="150" t="s">
        <v>273</v>
      </c>
      <c r="F821" s="151" t="s">
        <v>1218</v>
      </c>
      <c r="I821" s="152"/>
      <c r="L821" s="32"/>
      <c r="M821" s="153"/>
      <c r="T821" s="56"/>
      <c r="AT821" s="17" t="s">
        <v>273</v>
      </c>
      <c r="AU821" s="17" t="s">
        <v>89</v>
      </c>
    </row>
    <row r="822" spans="2:65" s="12" customFormat="1" ht="11.25">
      <c r="B822" s="156"/>
      <c r="D822" s="154" t="s">
        <v>277</v>
      </c>
      <c r="E822" s="157" t="s">
        <v>1</v>
      </c>
      <c r="F822" s="158" t="s">
        <v>1219</v>
      </c>
      <c r="H822" s="159">
        <v>54.35</v>
      </c>
      <c r="I822" s="160"/>
      <c r="L822" s="156"/>
      <c r="M822" s="161"/>
      <c r="T822" s="162"/>
      <c r="AT822" s="157" t="s">
        <v>277</v>
      </c>
      <c r="AU822" s="157" t="s">
        <v>89</v>
      </c>
      <c r="AV822" s="12" t="s">
        <v>89</v>
      </c>
      <c r="AW822" s="12" t="s">
        <v>32</v>
      </c>
      <c r="AX822" s="12" t="s">
        <v>76</v>
      </c>
      <c r="AY822" s="157" t="s">
        <v>264</v>
      </c>
    </row>
    <row r="823" spans="2:65" s="13" customFormat="1" ht="11.25">
      <c r="B823" s="163"/>
      <c r="D823" s="154" t="s">
        <v>277</v>
      </c>
      <c r="E823" s="164" t="s">
        <v>1</v>
      </c>
      <c r="F823" s="165" t="s">
        <v>279</v>
      </c>
      <c r="H823" s="166">
        <v>54.35</v>
      </c>
      <c r="I823" s="167"/>
      <c r="L823" s="163"/>
      <c r="M823" s="168"/>
      <c r="T823" s="169"/>
      <c r="AT823" s="164" t="s">
        <v>277</v>
      </c>
      <c r="AU823" s="164" t="s">
        <v>89</v>
      </c>
      <c r="AV823" s="13" t="s">
        <v>271</v>
      </c>
      <c r="AW823" s="13" t="s">
        <v>32</v>
      </c>
      <c r="AX823" s="13" t="s">
        <v>83</v>
      </c>
      <c r="AY823" s="164" t="s">
        <v>264</v>
      </c>
    </row>
    <row r="824" spans="2:65" s="1" customFormat="1" ht="16.5" customHeight="1">
      <c r="B824" s="136"/>
      <c r="C824" s="176" t="s">
        <v>1220</v>
      </c>
      <c r="D824" s="176" t="s">
        <v>310</v>
      </c>
      <c r="E824" s="177" t="s">
        <v>1221</v>
      </c>
      <c r="F824" s="178" t="s">
        <v>1222</v>
      </c>
      <c r="G824" s="179" t="s">
        <v>282</v>
      </c>
      <c r="H824" s="180">
        <v>2.1739999999999999</v>
      </c>
      <c r="I824" s="181"/>
      <c r="J824" s="182">
        <f>ROUND(I824*H824,2)</f>
        <v>0</v>
      </c>
      <c r="K824" s="178" t="s">
        <v>270</v>
      </c>
      <c r="L824" s="183"/>
      <c r="M824" s="184" t="s">
        <v>1</v>
      </c>
      <c r="N824" s="185" t="s">
        <v>42</v>
      </c>
      <c r="P824" s="146">
        <f>O824*H824</f>
        <v>0</v>
      </c>
      <c r="Q824" s="146">
        <v>0.03</v>
      </c>
      <c r="R824" s="146">
        <f>Q824*H824</f>
        <v>6.522E-2</v>
      </c>
      <c r="S824" s="146">
        <v>0</v>
      </c>
      <c r="T824" s="147">
        <f>S824*H824</f>
        <v>0</v>
      </c>
      <c r="AR824" s="148" t="s">
        <v>468</v>
      </c>
      <c r="AT824" s="148" t="s">
        <v>310</v>
      </c>
      <c r="AU824" s="148" t="s">
        <v>89</v>
      </c>
      <c r="AY824" s="17" t="s">
        <v>264</v>
      </c>
      <c r="BE824" s="149">
        <f>IF(N824="základní",J824,0)</f>
        <v>0</v>
      </c>
      <c r="BF824" s="149">
        <f>IF(N824="snížená",J824,0)</f>
        <v>0</v>
      </c>
      <c r="BG824" s="149">
        <f>IF(N824="zákl. přenesená",J824,0)</f>
        <v>0</v>
      </c>
      <c r="BH824" s="149">
        <f>IF(N824="sníž. přenesená",J824,0)</f>
        <v>0</v>
      </c>
      <c r="BI824" s="149">
        <f>IF(N824="nulová",J824,0)</f>
        <v>0</v>
      </c>
      <c r="BJ824" s="17" t="s">
        <v>89</v>
      </c>
      <c r="BK824" s="149">
        <f>ROUND(I824*H824,2)</f>
        <v>0</v>
      </c>
      <c r="BL824" s="17" t="s">
        <v>366</v>
      </c>
      <c r="BM824" s="148" t="s">
        <v>1223</v>
      </c>
    </row>
    <row r="825" spans="2:65" s="12" customFormat="1" ht="11.25">
      <c r="B825" s="156"/>
      <c r="D825" s="154" t="s">
        <v>277</v>
      </c>
      <c r="F825" s="158" t="s">
        <v>1224</v>
      </c>
      <c r="H825" s="159">
        <v>2.1739999999999999</v>
      </c>
      <c r="I825" s="160"/>
      <c r="L825" s="156"/>
      <c r="M825" s="161"/>
      <c r="T825" s="162"/>
      <c r="AT825" s="157" t="s">
        <v>277</v>
      </c>
      <c r="AU825" s="157" t="s">
        <v>89</v>
      </c>
      <c r="AV825" s="12" t="s">
        <v>89</v>
      </c>
      <c r="AW825" s="12" t="s">
        <v>3</v>
      </c>
      <c r="AX825" s="12" t="s">
        <v>83</v>
      </c>
      <c r="AY825" s="157" t="s">
        <v>264</v>
      </c>
    </row>
    <row r="826" spans="2:65" s="1" customFormat="1" ht="21.75" customHeight="1">
      <c r="B826" s="136"/>
      <c r="C826" s="137" t="s">
        <v>1225</v>
      </c>
      <c r="D826" s="137" t="s">
        <v>266</v>
      </c>
      <c r="E826" s="138" t="s">
        <v>1226</v>
      </c>
      <c r="F826" s="139" t="s">
        <v>1227</v>
      </c>
      <c r="G826" s="140" t="s">
        <v>341</v>
      </c>
      <c r="H826" s="141">
        <v>46.29</v>
      </c>
      <c r="I826" s="142"/>
      <c r="J826" s="143">
        <f>ROUND(I826*H826,2)</f>
        <v>0</v>
      </c>
      <c r="K826" s="139" t="s">
        <v>270</v>
      </c>
      <c r="L826" s="32"/>
      <c r="M826" s="144" t="s">
        <v>1</v>
      </c>
      <c r="N826" s="145" t="s">
        <v>42</v>
      </c>
      <c r="P826" s="146">
        <f>O826*H826</f>
        <v>0</v>
      </c>
      <c r="Q826" s="146">
        <v>1.9000000000000001E-4</v>
      </c>
      <c r="R826" s="146">
        <f>Q826*H826</f>
        <v>8.7951000000000001E-3</v>
      </c>
      <c r="S826" s="146">
        <v>0</v>
      </c>
      <c r="T826" s="147">
        <f>S826*H826</f>
        <v>0</v>
      </c>
      <c r="AR826" s="148" t="s">
        <v>366</v>
      </c>
      <c r="AT826" s="148" t="s">
        <v>266</v>
      </c>
      <c r="AU826" s="148" t="s">
        <v>89</v>
      </c>
      <c r="AY826" s="17" t="s">
        <v>264</v>
      </c>
      <c r="BE826" s="149">
        <f>IF(N826="základní",J826,0)</f>
        <v>0</v>
      </c>
      <c r="BF826" s="149">
        <f>IF(N826="snížená",J826,0)</f>
        <v>0</v>
      </c>
      <c r="BG826" s="149">
        <f>IF(N826="zákl. přenesená",J826,0)</f>
        <v>0</v>
      </c>
      <c r="BH826" s="149">
        <f>IF(N826="sníž. přenesená",J826,0)</f>
        <v>0</v>
      </c>
      <c r="BI826" s="149">
        <f>IF(N826="nulová",J826,0)</f>
        <v>0</v>
      </c>
      <c r="BJ826" s="17" t="s">
        <v>89</v>
      </c>
      <c r="BK826" s="149">
        <f>ROUND(I826*H826,2)</f>
        <v>0</v>
      </c>
      <c r="BL826" s="17" t="s">
        <v>366</v>
      </c>
      <c r="BM826" s="148" t="s">
        <v>1228</v>
      </c>
    </row>
    <row r="827" spans="2:65" s="1" customFormat="1" ht="11.25">
      <c r="B827" s="32"/>
      <c r="D827" s="150" t="s">
        <v>273</v>
      </c>
      <c r="F827" s="151" t="s">
        <v>1229</v>
      </c>
      <c r="I827" s="152"/>
      <c r="L827" s="32"/>
      <c r="M827" s="153"/>
      <c r="T827" s="56"/>
      <c r="AT827" s="17" t="s">
        <v>273</v>
      </c>
      <c r="AU827" s="17" t="s">
        <v>89</v>
      </c>
    </row>
    <row r="828" spans="2:65" s="14" customFormat="1" ht="11.25">
      <c r="B828" s="170"/>
      <c r="D828" s="154" t="s">
        <v>277</v>
      </c>
      <c r="E828" s="171" t="s">
        <v>1</v>
      </c>
      <c r="F828" s="172" t="s">
        <v>1230</v>
      </c>
      <c r="H828" s="171" t="s">
        <v>1</v>
      </c>
      <c r="I828" s="173"/>
      <c r="L828" s="170"/>
      <c r="M828" s="174"/>
      <c r="T828" s="175"/>
      <c r="AT828" s="171" t="s">
        <v>277</v>
      </c>
      <c r="AU828" s="171" t="s">
        <v>89</v>
      </c>
      <c r="AV828" s="14" t="s">
        <v>83</v>
      </c>
      <c r="AW828" s="14" t="s">
        <v>32</v>
      </c>
      <c r="AX828" s="14" t="s">
        <v>76</v>
      </c>
      <c r="AY828" s="171" t="s">
        <v>264</v>
      </c>
    </row>
    <row r="829" spans="2:65" s="12" customFormat="1" ht="11.25">
      <c r="B829" s="156"/>
      <c r="D829" s="154" t="s">
        <v>277</v>
      </c>
      <c r="E829" s="157" t="s">
        <v>1</v>
      </c>
      <c r="F829" s="158" t="s">
        <v>1231</v>
      </c>
      <c r="H829" s="159">
        <v>32.61</v>
      </c>
      <c r="I829" s="160"/>
      <c r="L829" s="156"/>
      <c r="M829" s="161"/>
      <c r="T829" s="162"/>
      <c r="AT829" s="157" t="s">
        <v>277</v>
      </c>
      <c r="AU829" s="157" t="s">
        <v>89</v>
      </c>
      <c r="AV829" s="12" t="s">
        <v>89</v>
      </c>
      <c r="AW829" s="12" t="s">
        <v>32</v>
      </c>
      <c r="AX829" s="12" t="s">
        <v>76</v>
      </c>
      <c r="AY829" s="157" t="s">
        <v>264</v>
      </c>
    </row>
    <row r="830" spans="2:65" s="12" customFormat="1" ht="11.25">
      <c r="B830" s="156"/>
      <c r="D830" s="154" t="s">
        <v>277</v>
      </c>
      <c r="E830" s="157" t="s">
        <v>1</v>
      </c>
      <c r="F830" s="158" t="s">
        <v>1232</v>
      </c>
      <c r="H830" s="159">
        <v>13.68</v>
      </c>
      <c r="I830" s="160"/>
      <c r="L830" s="156"/>
      <c r="M830" s="161"/>
      <c r="T830" s="162"/>
      <c r="AT830" s="157" t="s">
        <v>277</v>
      </c>
      <c r="AU830" s="157" t="s">
        <v>89</v>
      </c>
      <c r="AV830" s="12" t="s">
        <v>89</v>
      </c>
      <c r="AW830" s="12" t="s">
        <v>32</v>
      </c>
      <c r="AX830" s="12" t="s">
        <v>76</v>
      </c>
      <c r="AY830" s="157" t="s">
        <v>264</v>
      </c>
    </row>
    <row r="831" spans="2:65" s="13" customFormat="1" ht="11.25">
      <c r="B831" s="163"/>
      <c r="D831" s="154" t="s">
        <v>277</v>
      </c>
      <c r="E831" s="164" t="s">
        <v>1</v>
      </c>
      <c r="F831" s="165" t="s">
        <v>279</v>
      </c>
      <c r="H831" s="166">
        <v>46.29</v>
      </c>
      <c r="I831" s="167"/>
      <c r="L831" s="163"/>
      <c r="M831" s="168"/>
      <c r="T831" s="169"/>
      <c r="AT831" s="164" t="s">
        <v>277</v>
      </c>
      <c r="AU831" s="164" t="s">
        <v>89</v>
      </c>
      <c r="AV831" s="13" t="s">
        <v>271</v>
      </c>
      <c r="AW831" s="13" t="s">
        <v>32</v>
      </c>
      <c r="AX831" s="13" t="s">
        <v>83</v>
      </c>
      <c r="AY831" s="164" t="s">
        <v>264</v>
      </c>
    </row>
    <row r="832" spans="2:65" s="1" customFormat="1" ht="16.5" customHeight="1">
      <c r="B832" s="136"/>
      <c r="C832" s="176" t="s">
        <v>1233</v>
      </c>
      <c r="D832" s="176" t="s">
        <v>310</v>
      </c>
      <c r="E832" s="177" t="s">
        <v>1234</v>
      </c>
      <c r="F832" s="178" t="s">
        <v>1235</v>
      </c>
      <c r="G832" s="179" t="s">
        <v>282</v>
      </c>
      <c r="H832" s="180">
        <v>6.5970000000000004</v>
      </c>
      <c r="I832" s="181"/>
      <c r="J832" s="182">
        <f>ROUND(I832*H832,2)</f>
        <v>0</v>
      </c>
      <c r="K832" s="178" t="s">
        <v>313</v>
      </c>
      <c r="L832" s="183"/>
      <c r="M832" s="184" t="s">
        <v>1</v>
      </c>
      <c r="N832" s="185" t="s">
        <v>42</v>
      </c>
      <c r="P832" s="146">
        <f>O832*H832</f>
        <v>0</v>
      </c>
      <c r="Q832" s="146">
        <v>0.03</v>
      </c>
      <c r="R832" s="146">
        <f>Q832*H832</f>
        <v>0.19791</v>
      </c>
      <c r="S832" s="146">
        <v>0</v>
      </c>
      <c r="T832" s="147">
        <f>S832*H832</f>
        <v>0</v>
      </c>
      <c r="AR832" s="148" t="s">
        <v>468</v>
      </c>
      <c r="AT832" s="148" t="s">
        <v>310</v>
      </c>
      <c r="AU832" s="148" t="s">
        <v>89</v>
      </c>
      <c r="AY832" s="17" t="s">
        <v>264</v>
      </c>
      <c r="BE832" s="149">
        <f>IF(N832="základní",J832,0)</f>
        <v>0</v>
      </c>
      <c r="BF832" s="149">
        <f>IF(N832="snížená",J832,0)</f>
        <v>0</v>
      </c>
      <c r="BG832" s="149">
        <f>IF(N832="zákl. přenesená",J832,0)</f>
        <v>0</v>
      </c>
      <c r="BH832" s="149">
        <f>IF(N832="sníž. přenesená",J832,0)</f>
        <v>0</v>
      </c>
      <c r="BI832" s="149">
        <f>IF(N832="nulová",J832,0)</f>
        <v>0</v>
      </c>
      <c r="BJ832" s="17" t="s">
        <v>89</v>
      </c>
      <c r="BK832" s="149">
        <f>ROUND(I832*H832,2)</f>
        <v>0</v>
      </c>
      <c r="BL832" s="17" t="s">
        <v>366</v>
      </c>
      <c r="BM832" s="148" t="s">
        <v>1236</v>
      </c>
    </row>
    <row r="833" spans="2:65" s="14" customFormat="1" ht="11.25">
      <c r="B833" s="170"/>
      <c r="D833" s="154" t="s">
        <v>277</v>
      </c>
      <c r="E833" s="171" t="s">
        <v>1</v>
      </c>
      <c r="F833" s="172" t="s">
        <v>1230</v>
      </c>
      <c r="H833" s="171" t="s">
        <v>1</v>
      </c>
      <c r="I833" s="173"/>
      <c r="L833" s="170"/>
      <c r="M833" s="174"/>
      <c r="T833" s="175"/>
      <c r="AT833" s="171" t="s">
        <v>277</v>
      </c>
      <c r="AU833" s="171" t="s">
        <v>89</v>
      </c>
      <c r="AV833" s="14" t="s">
        <v>83</v>
      </c>
      <c r="AW833" s="14" t="s">
        <v>32</v>
      </c>
      <c r="AX833" s="14" t="s">
        <v>76</v>
      </c>
      <c r="AY833" s="171" t="s">
        <v>264</v>
      </c>
    </row>
    <row r="834" spans="2:65" s="12" customFormat="1" ht="11.25">
      <c r="B834" s="156"/>
      <c r="D834" s="154" t="s">
        <v>277</v>
      </c>
      <c r="E834" s="157" t="s">
        <v>1</v>
      </c>
      <c r="F834" s="158" t="s">
        <v>1237</v>
      </c>
      <c r="H834" s="159">
        <v>3.5870000000000002</v>
      </c>
      <c r="I834" s="160"/>
      <c r="L834" s="156"/>
      <c r="M834" s="161"/>
      <c r="T834" s="162"/>
      <c r="AT834" s="157" t="s">
        <v>277</v>
      </c>
      <c r="AU834" s="157" t="s">
        <v>89</v>
      </c>
      <c r="AV834" s="12" t="s">
        <v>89</v>
      </c>
      <c r="AW834" s="12" t="s">
        <v>32</v>
      </c>
      <c r="AX834" s="12" t="s">
        <v>76</v>
      </c>
      <c r="AY834" s="157" t="s">
        <v>264</v>
      </c>
    </row>
    <row r="835" spans="2:65" s="12" customFormat="1" ht="11.25">
      <c r="B835" s="156"/>
      <c r="D835" s="154" t="s">
        <v>277</v>
      </c>
      <c r="E835" s="157" t="s">
        <v>1</v>
      </c>
      <c r="F835" s="158" t="s">
        <v>1238</v>
      </c>
      <c r="H835" s="159">
        <v>3.01</v>
      </c>
      <c r="I835" s="160"/>
      <c r="L835" s="156"/>
      <c r="M835" s="161"/>
      <c r="T835" s="162"/>
      <c r="AT835" s="157" t="s">
        <v>277</v>
      </c>
      <c r="AU835" s="157" t="s">
        <v>89</v>
      </c>
      <c r="AV835" s="12" t="s">
        <v>89</v>
      </c>
      <c r="AW835" s="12" t="s">
        <v>32</v>
      </c>
      <c r="AX835" s="12" t="s">
        <v>76</v>
      </c>
      <c r="AY835" s="157" t="s">
        <v>264</v>
      </c>
    </row>
    <row r="836" spans="2:65" s="13" customFormat="1" ht="11.25">
      <c r="B836" s="163"/>
      <c r="D836" s="154" t="s">
        <v>277</v>
      </c>
      <c r="E836" s="164" t="s">
        <v>1</v>
      </c>
      <c r="F836" s="165" t="s">
        <v>279</v>
      </c>
      <c r="H836" s="166">
        <v>6.5970000000000004</v>
      </c>
      <c r="I836" s="167"/>
      <c r="L836" s="163"/>
      <c r="M836" s="168"/>
      <c r="T836" s="169"/>
      <c r="AT836" s="164" t="s">
        <v>277</v>
      </c>
      <c r="AU836" s="164" t="s">
        <v>89</v>
      </c>
      <c r="AV836" s="13" t="s">
        <v>271</v>
      </c>
      <c r="AW836" s="13" t="s">
        <v>32</v>
      </c>
      <c r="AX836" s="13" t="s">
        <v>83</v>
      </c>
      <c r="AY836" s="164" t="s">
        <v>264</v>
      </c>
    </row>
    <row r="837" spans="2:65" s="1" customFormat="1" ht="24.2" customHeight="1">
      <c r="B837" s="136"/>
      <c r="C837" s="137" t="s">
        <v>1239</v>
      </c>
      <c r="D837" s="137" t="s">
        <v>266</v>
      </c>
      <c r="E837" s="138" t="s">
        <v>1240</v>
      </c>
      <c r="F837" s="139" t="s">
        <v>1241</v>
      </c>
      <c r="G837" s="140" t="s">
        <v>341</v>
      </c>
      <c r="H837" s="141">
        <v>182.17500000000001</v>
      </c>
      <c r="I837" s="142"/>
      <c r="J837" s="143">
        <f>ROUND(I837*H837,2)</f>
        <v>0</v>
      </c>
      <c r="K837" s="139" t="s">
        <v>270</v>
      </c>
      <c r="L837" s="32"/>
      <c r="M837" s="144" t="s">
        <v>1</v>
      </c>
      <c r="N837" s="145" t="s">
        <v>42</v>
      </c>
      <c r="P837" s="146">
        <f>O837*H837</f>
        <v>0</v>
      </c>
      <c r="Q837" s="146">
        <v>1.6000000000000001E-4</v>
      </c>
      <c r="R837" s="146">
        <f>Q837*H837</f>
        <v>2.9148000000000004E-2</v>
      </c>
      <c r="S837" s="146">
        <v>0</v>
      </c>
      <c r="T837" s="147">
        <f>S837*H837</f>
        <v>0</v>
      </c>
      <c r="AR837" s="148" t="s">
        <v>366</v>
      </c>
      <c r="AT837" s="148" t="s">
        <v>266</v>
      </c>
      <c r="AU837" s="148" t="s">
        <v>89</v>
      </c>
      <c r="AY837" s="17" t="s">
        <v>264</v>
      </c>
      <c r="BE837" s="149">
        <f>IF(N837="základní",J837,0)</f>
        <v>0</v>
      </c>
      <c r="BF837" s="149">
        <f>IF(N837="snížená",J837,0)</f>
        <v>0</v>
      </c>
      <c r="BG837" s="149">
        <f>IF(N837="zákl. přenesená",J837,0)</f>
        <v>0</v>
      </c>
      <c r="BH837" s="149">
        <f>IF(N837="sníž. přenesená",J837,0)</f>
        <v>0</v>
      </c>
      <c r="BI837" s="149">
        <f>IF(N837="nulová",J837,0)</f>
        <v>0</v>
      </c>
      <c r="BJ837" s="17" t="s">
        <v>89</v>
      </c>
      <c r="BK837" s="149">
        <f>ROUND(I837*H837,2)</f>
        <v>0</v>
      </c>
      <c r="BL837" s="17" t="s">
        <v>366</v>
      </c>
      <c r="BM837" s="148" t="s">
        <v>1242</v>
      </c>
    </row>
    <row r="838" spans="2:65" s="1" customFormat="1" ht="11.25">
      <c r="B838" s="32"/>
      <c r="D838" s="150" t="s">
        <v>273</v>
      </c>
      <c r="F838" s="151" t="s">
        <v>1243</v>
      </c>
      <c r="I838" s="152"/>
      <c r="L838" s="32"/>
      <c r="M838" s="153"/>
      <c r="T838" s="56"/>
      <c r="AT838" s="17" t="s">
        <v>273</v>
      </c>
      <c r="AU838" s="17" t="s">
        <v>89</v>
      </c>
    </row>
    <row r="839" spans="2:65" s="12" customFormat="1" ht="11.25">
      <c r="B839" s="156"/>
      <c r="D839" s="154" t="s">
        <v>277</v>
      </c>
      <c r="E839" s="157" t="s">
        <v>1</v>
      </c>
      <c r="F839" s="158" t="s">
        <v>1123</v>
      </c>
      <c r="H839" s="159">
        <v>182.17500000000001</v>
      </c>
      <c r="I839" s="160"/>
      <c r="L839" s="156"/>
      <c r="M839" s="161"/>
      <c r="T839" s="162"/>
      <c r="AT839" s="157" t="s">
        <v>277</v>
      </c>
      <c r="AU839" s="157" t="s">
        <v>89</v>
      </c>
      <c r="AV839" s="12" t="s">
        <v>89</v>
      </c>
      <c r="AW839" s="12" t="s">
        <v>32</v>
      </c>
      <c r="AX839" s="12" t="s">
        <v>76</v>
      </c>
      <c r="AY839" s="157" t="s">
        <v>264</v>
      </c>
    </row>
    <row r="840" spans="2:65" s="13" customFormat="1" ht="11.25">
      <c r="B840" s="163"/>
      <c r="D840" s="154" t="s">
        <v>277</v>
      </c>
      <c r="E840" s="164" t="s">
        <v>1</v>
      </c>
      <c r="F840" s="165" t="s">
        <v>279</v>
      </c>
      <c r="H840" s="166">
        <v>182.17500000000001</v>
      </c>
      <c r="I840" s="167"/>
      <c r="L840" s="163"/>
      <c r="M840" s="168"/>
      <c r="T840" s="169"/>
      <c r="AT840" s="164" t="s">
        <v>277</v>
      </c>
      <c r="AU840" s="164" t="s">
        <v>89</v>
      </c>
      <c r="AV840" s="13" t="s">
        <v>271</v>
      </c>
      <c r="AW840" s="13" t="s">
        <v>32</v>
      </c>
      <c r="AX840" s="13" t="s">
        <v>83</v>
      </c>
      <c r="AY840" s="164" t="s">
        <v>264</v>
      </c>
    </row>
    <row r="841" spans="2:65" s="1" customFormat="1" ht="16.5" customHeight="1">
      <c r="B841" s="136"/>
      <c r="C841" s="176" t="s">
        <v>1244</v>
      </c>
      <c r="D841" s="176" t="s">
        <v>310</v>
      </c>
      <c r="E841" s="177" t="s">
        <v>1245</v>
      </c>
      <c r="F841" s="178" t="s">
        <v>1246</v>
      </c>
      <c r="G841" s="179" t="s">
        <v>341</v>
      </c>
      <c r="H841" s="180">
        <v>200.393</v>
      </c>
      <c r="I841" s="181"/>
      <c r="J841" s="182">
        <f>ROUND(I841*H841,2)</f>
        <v>0</v>
      </c>
      <c r="K841" s="178" t="s">
        <v>313</v>
      </c>
      <c r="L841" s="183"/>
      <c r="M841" s="184" t="s">
        <v>1</v>
      </c>
      <c r="N841" s="185" t="s">
        <v>42</v>
      </c>
      <c r="P841" s="146">
        <f>O841*H841</f>
        <v>0</v>
      </c>
      <c r="Q841" s="146">
        <v>4.7999999999999996E-3</v>
      </c>
      <c r="R841" s="146">
        <f>Q841*H841</f>
        <v>0.96188639999999992</v>
      </c>
      <c r="S841" s="146">
        <v>0</v>
      </c>
      <c r="T841" s="147">
        <f>S841*H841</f>
        <v>0</v>
      </c>
      <c r="AR841" s="148" t="s">
        <v>468</v>
      </c>
      <c r="AT841" s="148" t="s">
        <v>310</v>
      </c>
      <c r="AU841" s="148" t="s">
        <v>89</v>
      </c>
      <c r="AY841" s="17" t="s">
        <v>264</v>
      </c>
      <c r="BE841" s="149">
        <f>IF(N841="základní",J841,0)</f>
        <v>0</v>
      </c>
      <c r="BF841" s="149">
        <f>IF(N841="snížená",J841,0)</f>
        <v>0</v>
      </c>
      <c r="BG841" s="149">
        <f>IF(N841="zákl. přenesená",J841,0)</f>
        <v>0</v>
      </c>
      <c r="BH841" s="149">
        <f>IF(N841="sníž. přenesená",J841,0)</f>
        <v>0</v>
      </c>
      <c r="BI841" s="149">
        <f>IF(N841="nulová",J841,0)</f>
        <v>0</v>
      </c>
      <c r="BJ841" s="17" t="s">
        <v>89</v>
      </c>
      <c r="BK841" s="149">
        <f>ROUND(I841*H841,2)</f>
        <v>0</v>
      </c>
      <c r="BL841" s="17" t="s">
        <v>366</v>
      </c>
      <c r="BM841" s="148" t="s">
        <v>1247</v>
      </c>
    </row>
    <row r="842" spans="2:65" s="12" customFormat="1" ht="11.25">
      <c r="B842" s="156"/>
      <c r="D842" s="154" t="s">
        <v>277</v>
      </c>
      <c r="F842" s="158" t="s">
        <v>1248</v>
      </c>
      <c r="H842" s="159">
        <v>200.393</v>
      </c>
      <c r="I842" s="160"/>
      <c r="L842" s="156"/>
      <c r="M842" s="161"/>
      <c r="T842" s="162"/>
      <c r="AT842" s="157" t="s">
        <v>277</v>
      </c>
      <c r="AU842" s="157" t="s">
        <v>89</v>
      </c>
      <c r="AV842" s="12" t="s">
        <v>89</v>
      </c>
      <c r="AW842" s="12" t="s">
        <v>3</v>
      </c>
      <c r="AX842" s="12" t="s">
        <v>83</v>
      </c>
      <c r="AY842" s="157" t="s">
        <v>264</v>
      </c>
    </row>
    <row r="843" spans="2:65" s="1" customFormat="1" ht="16.5" customHeight="1">
      <c r="B843" s="136"/>
      <c r="C843" s="137" t="s">
        <v>1249</v>
      </c>
      <c r="D843" s="137" t="s">
        <v>266</v>
      </c>
      <c r="E843" s="138" t="s">
        <v>1250</v>
      </c>
      <c r="F843" s="139" t="s">
        <v>1251</v>
      </c>
      <c r="G843" s="140" t="s">
        <v>341</v>
      </c>
      <c r="H843" s="141">
        <v>182.17500000000001</v>
      </c>
      <c r="I843" s="142"/>
      <c r="J843" s="143">
        <f>ROUND(I843*H843,2)</f>
        <v>0</v>
      </c>
      <c r="K843" s="139" t="s">
        <v>270</v>
      </c>
      <c r="L843" s="32"/>
      <c r="M843" s="144" t="s">
        <v>1</v>
      </c>
      <c r="N843" s="145" t="s">
        <v>42</v>
      </c>
      <c r="P843" s="146">
        <f>O843*H843</f>
        <v>0</v>
      </c>
      <c r="Q843" s="146">
        <v>1.0000000000000001E-5</v>
      </c>
      <c r="R843" s="146">
        <f>Q843*H843</f>
        <v>1.8217500000000002E-3</v>
      </c>
      <c r="S843" s="146">
        <v>0</v>
      </c>
      <c r="T843" s="147">
        <f>S843*H843</f>
        <v>0</v>
      </c>
      <c r="AR843" s="148" t="s">
        <v>366</v>
      </c>
      <c r="AT843" s="148" t="s">
        <v>266</v>
      </c>
      <c r="AU843" s="148" t="s">
        <v>89</v>
      </c>
      <c r="AY843" s="17" t="s">
        <v>264</v>
      </c>
      <c r="BE843" s="149">
        <f>IF(N843="základní",J843,0)</f>
        <v>0</v>
      </c>
      <c r="BF843" s="149">
        <f>IF(N843="snížená",J843,0)</f>
        <v>0</v>
      </c>
      <c r="BG843" s="149">
        <f>IF(N843="zákl. přenesená",J843,0)</f>
        <v>0</v>
      </c>
      <c r="BH843" s="149">
        <f>IF(N843="sníž. přenesená",J843,0)</f>
        <v>0</v>
      </c>
      <c r="BI843" s="149">
        <f>IF(N843="nulová",J843,0)</f>
        <v>0</v>
      </c>
      <c r="BJ843" s="17" t="s">
        <v>89</v>
      </c>
      <c r="BK843" s="149">
        <f>ROUND(I843*H843,2)</f>
        <v>0</v>
      </c>
      <c r="BL843" s="17" t="s">
        <v>366</v>
      </c>
      <c r="BM843" s="148" t="s">
        <v>1252</v>
      </c>
    </row>
    <row r="844" spans="2:65" s="1" customFormat="1" ht="11.25">
      <c r="B844" s="32"/>
      <c r="D844" s="150" t="s">
        <v>273</v>
      </c>
      <c r="F844" s="151" t="s">
        <v>1253</v>
      </c>
      <c r="I844" s="152"/>
      <c r="L844" s="32"/>
      <c r="M844" s="153"/>
      <c r="T844" s="56"/>
      <c r="AT844" s="17" t="s">
        <v>273</v>
      </c>
      <c r="AU844" s="17" t="s">
        <v>89</v>
      </c>
    </row>
    <row r="845" spans="2:65" s="12" customFormat="1" ht="11.25">
      <c r="B845" s="156"/>
      <c r="D845" s="154" t="s">
        <v>277</v>
      </c>
      <c r="E845" s="157" t="s">
        <v>1</v>
      </c>
      <c r="F845" s="158" t="s">
        <v>1123</v>
      </c>
      <c r="H845" s="159">
        <v>182.17500000000001</v>
      </c>
      <c r="I845" s="160"/>
      <c r="L845" s="156"/>
      <c r="M845" s="161"/>
      <c r="T845" s="162"/>
      <c r="AT845" s="157" t="s">
        <v>277</v>
      </c>
      <c r="AU845" s="157" t="s">
        <v>89</v>
      </c>
      <c r="AV845" s="12" t="s">
        <v>89</v>
      </c>
      <c r="AW845" s="12" t="s">
        <v>32</v>
      </c>
      <c r="AX845" s="12" t="s">
        <v>76</v>
      </c>
      <c r="AY845" s="157" t="s">
        <v>264</v>
      </c>
    </row>
    <row r="846" spans="2:65" s="13" customFormat="1" ht="11.25">
      <c r="B846" s="163"/>
      <c r="D846" s="154" t="s">
        <v>277</v>
      </c>
      <c r="E846" s="164" t="s">
        <v>1</v>
      </c>
      <c r="F846" s="165" t="s">
        <v>279</v>
      </c>
      <c r="H846" s="166">
        <v>182.17500000000001</v>
      </c>
      <c r="I846" s="167"/>
      <c r="L846" s="163"/>
      <c r="M846" s="168"/>
      <c r="T846" s="169"/>
      <c r="AT846" s="164" t="s">
        <v>277</v>
      </c>
      <c r="AU846" s="164" t="s">
        <v>89</v>
      </c>
      <c r="AV846" s="13" t="s">
        <v>271</v>
      </c>
      <c r="AW846" s="13" t="s">
        <v>32</v>
      </c>
      <c r="AX846" s="13" t="s">
        <v>83</v>
      </c>
      <c r="AY846" s="164" t="s">
        <v>264</v>
      </c>
    </row>
    <row r="847" spans="2:65" s="1" customFormat="1" ht="16.5" customHeight="1">
      <c r="B847" s="136"/>
      <c r="C847" s="176" t="s">
        <v>1254</v>
      </c>
      <c r="D847" s="176" t="s">
        <v>310</v>
      </c>
      <c r="E847" s="177" t="s">
        <v>1255</v>
      </c>
      <c r="F847" s="178" t="s">
        <v>1256</v>
      </c>
      <c r="G847" s="179" t="s">
        <v>341</v>
      </c>
      <c r="H847" s="180">
        <v>212.32499999999999</v>
      </c>
      <c r="I847" s="181"/>
      <c r="J847" s="182">
        <f>ROUND(I847*H847,2)</f>
        <v>0</v>
      </c>
      <c r="K847" s="178" t="s">
        <v>313</v>
      </c>
      <c r="L847" s="183"/>
      <c r="M847" s="184" t="s">
        <v>1</v>
      </c>
      <c r="N847" s="185" t="s">
        <v>42</v>
      </c>
      <c r="P847" s="146">
        <f>O847*H847</f>
        <v>0</v>
      </c>
      <c r="Q847" s="146">
        <v>1.6000000000000001E-4</v>
      </c>
      <c r="R847" s="146">
        <f>Q847*H847</f>
        <v>3.3972000000000002E-2</v>
      </c>
      <c r="S847" s="146">
        <v>0</v>
      </c>
      <c r="T847" s="147">
        <f>S847*H847</f>
        <v>0</v>
      </c>
      <c r="AR847" s="148" t="s">
        <v>468</v>
      </c>
      <c r="AT847" s="148" t="s">
        <v>310</v>
      </c>
      <c r="AU847" s="148" t="s">
        <v>89</v>
      </c>
      <c r="AY847" s="17" t="s">
        <v>264</v>
      </c>
      <c r="BE847" s="149">
        <f>IF(N847="základní",J847,0)</f>
        <v>0</v>
      </c>
      <c r="BF847" s="149">
        <f>IF(N847="snížená",J847,0)</f>
        <v>0</v>
      </c>
      <c r="BG847" s="149">
        <f>IF(N847="zákl. přenesená",J847,0)</f>
        <v>0</v>
      </c>
      <c r="BH847" s="149">
        <f>IF(N847="sníž. přenesená",J847,0)</f>
        <v>0</v>
      </c>
      <c r="BI847" s="149">
        <f>IF(N847="nulová",J847,0)</f>
        <v>0</v>
      </c>
      <c r="BJ847" s="17" t="s">
        <v>89</v>
      </c>
      <c r="BK847" s="149">
        <f>ROUND(I847*H847,2)</f>
        <v>0</v>
      </c>
      <c r="BL847" s="17" t="s">
        <v>366</v>
      </c>
      <c r="BM847" s="148" t="s">
        <v>1257</v>
      </c>
    </row>
    <row r="848" spans="2:65" s="12" customFormat="1" ht="11.25">
      <c r="B848" s="156"/>
      <c r="D848" s="154" t="s">
        <v>277</v>
      </c>
      <c r="F848" s="158" t="s">
        <v>1128</v>
      </c>
      <c r="H848" s="159">
        <v>212.32499999999999</v>
      </c>
      <c r="I848" s="160"/>
      <c r="L848" s="156"/>
      <c r="M848" s="161"/>
      <c r="T848" s="162"/>
      <c r="AT848" s="157" t="s">
        <v>277</v>
      </c>
      <c r="AU848" s="157" t="s">
        <v>89</v>
      </c>
      <c r="AV848" s="12" t="s">
        <v>89</v>
      </c>
      <c r="AW848" s="12" t="s">
        <v>3</v>
      </c>
      <c r="AX848" s="12" t="s">
        <v>83</v>
      </c>
      <c r="AY848" s="157" t="s">
        <v>264</v>
      </c>
    </row>
    <row r="849" spans="2:65" s="1" customFormat="1" ht="24.2" customHeight="1">
      <c r="B849" s="136"/>
      <c r="C849" s="137" t="s">
        <v>1258</v>
      </c>
      <c r="D849" s="137" t="s">
        <v>266</v>
      </c>
      <c r="E849" s="138" t="s">
        <v>1259</v>
      </c>
      <c r="F849" s="139" t="s">
        <v>1260</v>
      </c>
      <c r="G849" s="140" t="s">
        <v>341</v>
      </c>
      <c r="H849" s="141">
        <v>363.97500000000002</v>
      </c>
      <c r="I849" s="142"/>
      <c r="J849" s="143">
        <f>ROUND(I849*H849,2)</f>
        <v>0</v>
      </c>
      <c r="K849" s="139" t="s">
        <v>313</v>
      </c>
      <c r="L849" s="32"/>
      <c r="M849" s="144" t="s">
        <v>1</v>
      </c>
      <c r="N849" s="145" t="s">
        <v>42</v>
      </c>
      <c r="P849" s="146">
        <f>O849*H849</f>
        <v>0</v>
      </c>
      <c r="Q849" s="146">
        <v>1.2E-4</v>
      </c>
      <c r="R849" s="146">
        <f>Q849*H849</f>
        <v>4.3677000000000001E-2</v>
      </c>
      <c r="S849" s="146">
        <v>0</v>
      </c>
      <c r="T849" s="147">
        <f>S849*H849</f>
        <v>0</v>
      </c>
      <c r="AR849" s="148" t="s">
        <v>366</v>
      </c>
      <c r="AT849" s="148" t="s">
        <v>266</v>
      </c>
      <c r="AU849" s="148" t="s">
        <v>89</v>
      </c>
      <c r="AY849" s="17" t="s">
        <v>264</v>
      </c>
      <c r="BE849" s="149">
        <f>IF(N849="základní",J849,0)</f>
        <v>0</v>
      </c>
      <c r="BF849" s="149">
        <f>IF(N849="snížená",J849,0)</f>
        <v>0</v>
      </c>
      <c r="BG849" s="149">
        <f>IF(N849="zákl. přenesená",J849,0)</f>
        <v>0</v>
      </c>
      <c r="BH849" s="149">
        <f>IF(N849="sníž. přenesená",J849,0)</f>
        <v>0</v>
      </c>
      <c r="BI849" s="149">
        <f>IF(N849="nulová",J849,0)</f>
        <v>0</v>
      </c>
      <c r="BJ849" s="17" t="s">
        <v>89</v>
      </c>
      <c r="BK849" s="149">
        <f>ROUND(I849*H849,2)</f>
        <v>0</v>
      </c>
      <c r="BL849" s="17" t="s">
        <v>366</v>
      </c>
      <c r="BM849" s="148" t="s">
        <v>1261</v>
      </c>
    </row>
    <row r="850" spans="2:65" s="1" customFormat="1" ht="78">
      <c r="B850" s="32"/>
      <c r="D850" s="154" t="s">
        <v>275</v>
      </c>
      <c r="F850" s="155" t="s">
        <v>1262</v>
      </c>
      <c r="I850" s="152"/>
      <c r="L850" s="32"/>
      <c r="M850" s="153"/>
      <c r="T850" s="56"/>
      <c r="AT850" s="17" t="s">
        <v>275</v>
      </c>
      <c r="AU850" s="17" t="s">
        <v>89</v>
      </c>
    </row>
    <row r="851" spans="2:65" s="12" customFormat="1" ht="11.25">
      <c r="B851" s="156"/>
      <c r="D851" s="154" t="s">
        <v>277</v>
      </c>
      <c r="E851" s="157" t="s">
        <v>1</v>
      </c>
      <c r="F851" s="158" t="s">
        <v>1263</v>
      </c>
      <c r="H851" s="159">
        <v>9.0850000000000009</v>
      </c>
      <c r="I851" s="160"/>
      <c r="L851" s="156"/>
      <c r="M851" s="161"/>
      <c r="T851" s="162"/>
      <c r="AT851" s="157" t="s">
        <v>277</v>
      </c>
      <c r="AU851" s="157" t="s">
        <v>89</v>
      </c>
      <c r="AV851" s="12" t="s">
        <v>89</v>
      </c>
      <c r="AW851" s="12" t="s">
        <v>32</v>
      </c>
      <c r="AX851" s="12" t="s">
        <v>76</v>
      </c>
      <c r="AY851" s="157" t="s">
        <v>264</v>
      </c>
    </row>
    <row r="852" spans="2:65" s="12" customFormat="1" ht="11.25">
      <c r="B852" s="156"/>
      <c r="D852" s="154" t="s">
        <v>277</v>
      </c>
      <c r="E852" s="157" t="s">
        <v>1</v>
      </c>
      <c r="F852" s="158" t="s">
        <v>1264</v>
      </c>
      <c r="H852" s="159">
        <v>74.635000000000005</v>
      </c>
      <c r="I852" s="160"/>
      <c r="L852" s="156"/>
      <c r="M852" s="161"/>
      <c r="T852" s="162"/>
      <c r="AT852" s="157" t="s">
        <v>277</v>
      </c>
      <c r="AU852" s="157" t="s">
        <v>89</v>
      </c>
      <c r="AV852" s="12" t="s">
        <v>89</v>
      </c>
      <c r="AW852" s="12" t="s">
        <v>32</v>
      </c>
      <c r="AX852" s="12" t="s">
        <v>76</v>
      </c>
      <c r="AY852" s="157" t="s">
        <v>264</v>
      </c>
    </row>
    <row r="853" spans="2:65" s="12" customFormat="1" ht="11.25">
      <c r="B853" s="156"/>
      <c r="D853" s="154" t="s">
        <v>277</v>
      </c>
      <c r="E853" s="157" t="s">
        <v>1</v>
      </c>
      <c r="F853" s="158" t="s">
        <v>1265</v>
      </c>
      <c r="H853" s="159">
        <v>18.515000000000001</v>
      </c>
      <c r="I853" s="160"/>
      <c r="L853" s="156"/>
      <c r="M853" s="161"/>
      <c r="T853" s="162"/>
      <c r="AT853" s="157" t="s">
        <v>277</v>
      </c>
      <c r="AU853" s="157" t="s">
        <v>89</v>
      </c>
      <c r="AV853" s="12" t="s">
        <v>89</v>
      </c>
      <c r="AW853" s="12" t="s">
        <v>32</v>
      </c>
      <c r="AX853" s="12" t="s">
        <v>76</v>
      </c>
      <c r="AY853" s="157" t="s">
        <v>264</v>
      </c>
    </row>
    <row r="854" spans="2:65" s="12" customFormat="1" ht="11.25">
      <c r="B854" s="156"/>
      <c r="D854" s="154" t="s">
        <v>277</v>
      </c>
      <c r="E854" s="157" t="s">
        <v>1</v>
      </c>
      <c r="F854" s="158" t="s">
        <v>1266</v>
      </c>
      <c r="H854" s="159">
        <v>64.745000000000005</v>
      </c>
      <c r="I854" s="160"/>
      <c r="L854" s="156"/>
      <c r="M854" s="161"/>
      <c r="T854" s="162"/>
      <c r="AT854" s="157" t="s">
        <v>277</v>
      </c>
      <c r="AU854" s="157" t="s">
        <v>89</v>
      </c>
      <c r="AV854" s="12" t="s">
        <v>89</v>
      </c>
      <c r="AW854" s="12" t="s">
        <v>32</v>
      </c>
      <c r="AX854" s="12" t="s">
        <v>76</v>
      </c>
      <c r="AY854" s="157" t="s">
        <v>264</v>
      </c>
    </row>
    <row r="855" spans="2:65" s="12" customFormat="1" ht="11.25">
      <c r="B855" s="156"/>
      <c r="D855" s="154" t="s">
        <v>277</v>
      </c>
      <c r="E855" s="157" t="s">
        <v>1</v>
      </c>
      <c r="F855" s="158" t="s">
        <v>1267</v>
      </c>
      <c r="H855" s="159">
        <v>10.35</v>
      </c>
      <c r="I855" s="160"/>
      <c r="L855" s="156"/>
      <c r="M855" s="161"/>
      <c r="T855" s="162"/>
      <c r="AT855" s="157" t="s">
        <v>277</v>
      </c>
      <c r="AU855" s="157" t="s">
        <v>89</v>
      </c>
      <c r="AV855" s="12" t="s">
        <v>89</v>
      </c>
      <c r="AW855" s="12" t="s">
        <v>32</v>
      </c>
      <c r="AX855" s="12" t="s">
        <v>76</v>
      </c>
      <c r="AY855" s="157" t="s">
        <v>264</v>
      </c>
    </row>
    <row r="856" spans="2:65" s="12" customFormat="1" ht="11.25">
      <c r="B856" s="156"/>
      <c r="D856" s="154" t="s">
        <v>277</v>
      </c>
      <c r="E856" s="157" t="s">
        <v>1</v>
      </c>
      <c r="F856" s="158" t="s">
        <v>1268</v>
      </c>
      <c r="H856" s="159">
        <v>186.64500000000001</v>
      </c>
      <c r="I856" s="160"/>
      <c r="L856" s="156"/>
      <c r="M856" s="161"/>
      <c r="T856" s="162"/>
      <c r="AT856" s="157" t="s">
        <v>277</v>
      </c>
      <c r="AU856" s="157" t="s">
        <v>89</v>
      </c>
      <c r="AV856" s="12" t="s">
        <v>89</v>
      </c>
      <c r="AW856" s="12" t="s">
        <v>32</v>
      </c>
      <c r="AX856" s="12" t="s">
        <v>76</v>
      </c>
      <c r="AY856" s="157" t="s">
        <v>264</v>
      </c>
    </row>
    <row r="857" spans="2:65" s="13" customFormat="1" ht="11.25">
      <c r="B857" s="163"/>
      <c r="D857" s="154" t="s">
        <v>277</v>
      </c>
      <c r="E857" s="164" t="s">
        <v>1</v>
      </c>
      <c r="F857" s="165" t="s">
        <v>279</v>
      </c>
      <c r="H857" s="166">
        <v>363.97500000000002</v>
      </c>
      <c r="I857" s="167"/>
      <c r="L857" s="163"/>
      <c r="M857" s="168"/>
      <c r="T857" s="169"/>
      <c r="AT857" s="164" t="s">
        <v>277</v>
      </c>
      <c r="AU857" s="164" t="s">
        <v>89</v>
      </c>
      <c r="AV857" s="13" t="s">
        <v>271</v>
      </c>
      <c r="AW857" s="13" t="s">
        <v>32</v>
      </c>
      <c r="AX857" s="13" t="s">
        <v>83</v>
      </c>
      <c r="AY857" s="164" t="s">
        <v>264</v>
      </c>
    </row>
    <row r="858" spans="2:65" s="1" customFormat="1" ht="21.75" customHeight="1">
      <c r="B858" s="136"/>
      <c r="C858" s="137" t="s">
        <v>1269</v>
      </c>
      <c r="D858" s="137" t="s">
        <v>266</v>
      </c>
      <c r="E858" s="138" t="s">
        <v>1270</v>
      </c>
      <c r="F858" s="139" t="s">
        <v>1271</v>
      </c>
      <c r="G858" s="140" t="s">
        <v>319</v>
      </c>
      <c r="H858" s="141">
        <v>6.6120000000000001</v>
      </c>
      <c r="I858" s="142"/>
      <c r="J858" s="143">
        <f>ROUND(I858*H858,2)</f>
        <v>0</v>
      </c>
      <c r="K858" s="139" t="s">
        <v>270</v>
      </c>
      <c r="L858" s="32"/>
      <c r="M858" s="144" t="s">
        <v>1</v>
      </c>
      <c r="N858" s="145" t="s">
        <v>42</v>
      </c>
      <c r="P858" s="146">
        <f>O858*H858</f>
        <v>0</v>
      </c>
      <c r="Q858" s="146">
        <v>0</v>
      </c>
      <c r="R858" s="146">
        <f>Q858*H858</f>
        <v>0</v>
      </c>
      <c r="S858" s="146">
        <v>0</v>
      </c>
      <c r="T858" s="147">
        <f>S858*H858</f>
        <v>0</v>
      </c>
      <c r="AR858" s="148" t="s">
        <v>366</v>
      </c>
      <c r="AT858" s="148" t="s">
        <v>266</v>
      </c>
      <c r="AU858" s="148" t="s">
        <v>89</v>
      </c>
      <c r="AY858" s="17" t="s">
        <v>264</v>
      </c>
      <c r="BE858" s="149">
        <f>IF(N858="základní",J858,0)</f>
        <v>0</v>
      </c>
      <c r="BF858" s="149">
        <f>IF(N858="snížená",J858,0)</f>
        <v>0</v>
      </c>
      <c r="BG858" s="149">
        <f>IF(N858="zákl. přenesená",J858,0)</f>
        <v>0</v>
      </c>
      <c r="BH858" s="149">
        <f>IF(N858="sníž. přenesená",J858,0)</f>
        <v>0</v>
      </c>
      <c r="BI858" s="149">
        <f>IF(N858="nulová",J858,0)</f>
        <v>0</v>
      </c>
      <c r="BJ858" s="17" t="s">
        <v>89</v>
      </c>
      <c r="BK858" s="149">
        <f>ROUND(I858*H858,2)</f>
        <v>0</v>
      </c>
      <c r="BL858" s="17" t="s">
        <v>366</v>
      </c>
      <c r="BM858" s="148" t="s">
        <v>1272</v>
      </c>
    </row>
    <row r="859" spans="2:65" s="1" customFormat="1" ht="11.25">
      <c r="B859" s="32"/>
      <c r="D859" s="150" t="s">
        <v>273</v>
      </c>
      <c r="F859" s="151" t="s">
        <v>1273</v>
      </c>
      <c r="I859" s="152"/>
      <c r="L859" s="32"/>
      <c r="M859" s="153"/>
      <c r="T859" s="56"/>
      <c r="AT859" s="17" t="s">
        <v>273</v>
      </c>
      <c r="AU859" s="17" t="s">
        <v>89</v>
      </c>
    </row>
    <row r="860" spans="2:65" s="11" customFormat="1" ht="22.9" customHeight="1">
      <c r="B860" s="124"/>
      <c r="D860" s="125" t="s">
        <v>75</v>
      </c>
      <c r="E860" s="134" t="s">
        <v>1274</v>
      </c>
      <c r="F860" s="134" t="s">
        <v>1275</v>
      </c>
      <c r="I860" s="127"/>
      <c r="J860" s="135">
        <f>BK860</f>
        <v>0</v>
      </c>
      <c r="L860" s="124"/>
      <c r="M860" s="129"/>
      <c r="P860" s="130">
        <f>SUM(P861:P900)</f>
        <v>0</v>
      </c>
      <c r="R860" s="130">
        <f>SUM(R861:R900)</f>
        <v>15.17738181</v>
      </c>
      <c r="T860" s="131">
        <f>SUM(T861:T900)</f>
        <v>0</v>
      </c>
      <c r="AR860" s="125" t="s">
        <v>89</v>
      </c>
      <c r="AT860" s="132" t="s">
        <v>75</v>
      </c>
      <c r="AU860" s="132" t="s">
        <v>83</v>
      </c>
      <c r="AY860" s="125" t="s">
        <v>264</v>
      </c>
      <c r="BK860" s="133">
        <f>SUM(BK861:BK900)</f>
        <v>0</v>
      </c>
    </row>
    <row r="861" spans="2:65" s="1" customFormat="1" ht="16.5" customHeight="1">
      <c r="B861" s="136"/>
      <c r="C861" s="137" t="s">
        <v>1276</v>
      </c>
      <c r="D861" s="137" t="s">
        <v>266</v>
      </c>
      <c r="E861" s="138" t="s">
        <v>1277</v>
      </c>
      <c r="F861" s="139" t="s">
        <v>1278</v>
      </c>
      <c r="G861" s="140" t="s">
        <v>282</v>
      </c>
      <c r="H861" s="141">
        <v>1.159</v>
      </c>
      <c r="I861" s="142"/>
      <c r="J861" s="143">
        <f>ROUND(I861*H861,2)</f>
        <v>0</v>
      </c>
      <c r="K861" s="139" t="s">
        <v>313</v>
      </c>
      <c r="L861" s="32"/>
      <c r="M861" s="144" t="s">
        <v>1</v>
      </c>
      <c r="N861" s="145" t="s">
        <v>42</v>
      </c>
      <c r="P861" s="146">
        <f>O861*H861</f>
        <v>0</v>
      </c>
      <c r="Q861" s="146">
        <v>1</v>
      </c>
      <c r="R861" s="146">
        <f>Q861*H861</f>
        <v>1.159</v>
      </c>
      <c r="S861" s="146">
        <v>0</v>
      </c>
      <c r="T861" s="147">
        <f>S861*H861</f>
        <v>0</v>
      </c>
      <c r="AR861" s="148" t="s">
        <v>366</v>
      </c>
      <c r="AT861" s="148" t="s">
        <v>266</v>
      </c>
      <c r="AU861" s="148" t="s">
        <v>89</v>
      </c>
      <c r="AY861" s="17" t="s">
        <v>264</v>
      </c>
      <c r="BE861" s="149">
        <f>IF(N861="základní",J861,0)</f>
        <v>0</v>
      </c>
      <c r="BF861" s="149">
        <f>IF(N861="snížená",J861,0)</f>
        <v>0</v>
      </c>
      <c r="BG861" s="149">
        <f>IF(N861="zákl. přenesená",J861,0)</f>
        <v>0</v>
      </c>
      <c r="BH861" s="149">
        <f>IF(N861="sníž. přenesená",J861,0)</f>
        <v>0</v>
      </c>
      <c r="BI861" s="149">
        <f>IF(N861="nulová",J861,0)</f>
        <v>0</v>
      </c>
      <c r="BJ861" s="17" t="s">
        <v>89</v>
      </c>
      <c r="BK861" s="149">
        <f>ROUND(I861*H861,2)</f>
        <v>0</v>
      </c>
      <c r="BL861" s="17" t="s">
        <v>366</v>
      </c>
      <c r="BM861" s="148" t="s">
        <v>1279</v>
      </c>
    </row>
    <row r="862" spans="2:65" s="1" customFormat="1" ht="146.25">
      <c r="B862" s="32"/>
      <c r="D862" s="154" t="s">
        <v>275</v>
      </c>
      <c r="F862" s="155" t="s">
        <v>1280</v>
      </c>
      <c r="I862" s="152"/>
      <c r="L862" s="32"/>
      <c r="M862" s="153"/>
      <c r="T862" s="56"/>
      <c r="AT862" s="17" t="s">
        <v>275</v>
      </c>
      <c r="AU862" s="17" t="s">
        <v>89</v>
      </c>
    </row>
    <row r="863" spans="2:65" s="12" customFormat="1" ht="11.25">
      <c r="B863" s="156"/>
      <c r="D863" s="154" t="s">
        <v>277</v>
      </c>
      <c r="E863" s="157" t="s">
        <v>1</v>
      </c>
      <c r="F863" s="158" t="s">
        <v>1281</v>
      </c>
      <c r="H863" s="159">
        <v>0.96599999999999997</v>
      </c>
      <c r="I863" s="160"/>
      <c r="L863" s="156"/>
      <c r="M863" s="161"/>
      <c r="T863" s="162"/>
      <c r="AT863" s="157" t="s">
        <v>277</v>
      </c>
      <c r="AU863" s="157" t="s">
        <v>89</v>
      </c>
      <c r="AV863" s="12" t="s">
        <v>89</v>
      </c>
      <c r="AW863" s="12" t="s">
        <v>32</v>
      </c>
      <c r="AX863" s="12" t="s">
        <v>76</v>
      </c>
      <c r="AY863" s="157" t="s">
        <v>264</v>
      </c>
    </row>
    <row r="864" spans="2:65" s="15" customFormat="1" ht="11.25">
      <c r="B864" s="186"/>
      <c r="D864" s="154" t="s">
        <v>277</v>
      </c>
      <c r="E864" s="187" t="s">
        <v>1</v>
      </c>
      <c r="F864" s="188" t="s">
        <v>416</v>
      </c>
      <c r="H864" s="189">
        <v>0.96599999999999997</v>
      </c>
      <c r="I864" s="190"/>
      <c r="L864" s="186"/>
      <c r="M864" s="191"/>
      <c r="T864" s="192"/>
      <c r="AT864" s="187" t="s">
        <v>277</v>
      </c>
      <c r="AU864" s="187" t="s">
        <v>89</v>
      </c>
      <c r="AV864" s="15" t="s">
        <v>96</v>
      </c>
      <c r="AW864" s="15" t="s">
        <v>32</v>
      </c>
      <c r="AX864" s="15" t="s">
        <v>76</v>
      </c>
      <c r="AY864" s="187" t="s">
        <v>264</v>
      </c>
    </row>
    <row r="865" spans="2:65" s="12" customFormat="1" ht="11.25">
      <c r="B865" s="156"/>
      <c r="D865" s="154" t="s">
        <v>277</v>
      </c>
      <c r="E865" s="157" t="s">
        <v>1</v>
      </c>
      <c r="F865" s="158" t="s">
        <v>1282</v>
      </c>
      <c r="H865" s="159">
        <v>0.193</v>
      </c>
      <c r="I865" s="160"/>
      <c r="L865" s="156"/>
      <c r="M865" s="161"/>
      <c r="T865" s="162"/>
      <c r="AT865" s="157" t="s">
        <v>277</v>
      </c>
      <c r="AU865" s="157" t="s">
        <v>89</v>
      </c>
      <c r="AV865" s="12" t="s">
        <v>89</v>
      </c>
      <c r="AW865" s="12" t="s">
        <v>32</v>
      </c>
      <c r="AX865" s="12" t="s">
        <v>76</v>
      </c>
      <c r="AY865" s="157" t="s">
        <v>264</v>
      </c>
    </row>
    <row r="866" spans="2:65" s="13" customFormat="1" ht="11.25">
      <c r="B866" s="163"/>
      <c r="D866" s="154" t="s">
        <v>277</v>
      </c>
      <c r="E866" s="164" t="s">
        <v>1</v>
      </c>
      <c r="F866" s="165" t="s">
        <v>279</v>
      </c>
      <c r="H866" s="166">
        <v>1.159</v>
      </c>
      <c r="I866" s="167"/>
      <c r="L866" s="163"/>
      <c r="M866" s="168"/>
      <c r="T866" s="169"/>
      <c r="AT866" s="164" t="s">
        <v>277</v>
      </c>
      <c r="AU866" s="164" t="s">
        <v>89</v>
      </c>
      <c r="AV866" s="13" t="s">
        <v>271</v>
      </c>
      <c r="AW866" s="13" t="s">
        <v>32</v>
      </c>
      <c r="AX866" s="13" t="s">
        <v>83</v>
      </c>
      <c r="AY866" s="164" t="s">
        <v>264</v>
      </c>
    </row>
    <row r="867" spans="2:65" s="1" customFormat="1" ht="16.5" customHeight="1">
      <c r="B867" s="136"/>
      <c r="C867" s="137" t="s">
        <v>1283</v>
      </c>
      <c r="D867" s="137" t="s">
        <v>266</v>
      </c>
      <c r="E867" s="138" t="s">
        <v>1284</v>
      </c>
      <c r="F867" s="139" t="s">
        <v>1285</v>
      </c>
      <c r="G867" s="140" t="s">
        <v>282</v>
      </c>
      <c r="H867" s="141">
        <v>6.6529999999999996</v>
      </c>
      <c r="I867" s="142"/>
      <c r="J867" s="143">
        <f>ROUND(I867*H867,2)</f>
        <v>0</v>
      </c>
      <c r="K867" s="139" t="s">
        <v>313</v>
      </c>
      <c r="L867" s="32"/>
      <c r="M867" s="144" t="s">
        <v>1</v>
      </c>
      <c r="N867" s="145" t="s">
        <v>42</v>
      </c>
      <c r="P867" s="146">
        <f>O867*H867</f>
        <v>0</v>
      </c>
      <c r="Q867" s="146">
        <v>1</v>
      </c>
      <c r="R867" s="146">
        <f>Q867*H867</f>
        <v>6.6529999999999996</v>
      </c>
      <c r="S867" s="146">
        <v>0</v>
      </c>
      <c r="T867" s="147">
        <f>S867*H867</f>
        <v>0</v>
      </c>
      <c r="AR867" s="148" t="s">
        <v>366</v>
      </c>
      <c r="AT867" s="148" t="s">
        <v>266</v>
      </c>
      <c r="AU867" s="148" t="s">
        <v>89</v>
      </c>
      <c r="AY867" s="17" t="s">
        <v>264</v>
      </c>
      <c r="BE867" s="149">
        <f>IF(N867="základní",J867,0)</f>
        <v>0</v>
      </c>
      <c r="BF867" s="149">
        <f>IF(N867="snížená",J867,0)</f>
        <v>0</v>
      </c>
      <c r="BG867" s="149">
        <f>IF(N867="zákl. přenesená",J867,0)</f>
        <v>0</v>
      </c>
      <c r="BH867" s="149">
        <f>IF(N867="sníž. přenesená",J867,0)</f>
        <v>0</v>
      </c>
      <c r="BI867" s="149">
        <f>IF(N867="nulová",J867,0)</f>
        <v>0</v>
      </c>
      <c r="BJ867" s="17" t="s">
        <v>89</v>
      </c>
      <c r="BK867" s="149">
        <f>ROUND(I867*H867,2)</f>
        <v>0</v>
      </c>
      <c r="BL867" s="17" t="s">
        <v>366</v>
      </c>
      <c r="BM867" s="148" t="s">
        <v>1286</v>
      </c>
    </row>
    <row r="868" spans="2:65" s="1" customFormat="1" ht="146.25">
      <c r="B868" s="32"/>
      <c r="D868" s="154" t="s">
        <v>275</v>
      </c>
      <c r="F868" s="155" t="s">
        <v>1280</v>
      </c>
      <c r="I868" s="152"/>
      <c r="L868" s="32"/>
      <c r="M868" s="153"/>
      <c r="T868" s="56"/>
      <c r="AT868" s="17" t="s">
        <v>275</v>
      </c>
      <c r="AU868" s="17" t="s">
        <v>89</v>
      </c>
    </row>
    <row r="869" spans="2:65" s="12" customFormat="1" ht="11.25">
      <c r="B869" s="156"/>
      <c r="D869" s="154" t="s">
        <v>277</v>
      </c>
      <c r="E869" s="157" t="s">
        <v>1</v>
      </c>
      <c r="F869" s="158" t="s">
        <v>1287</v>
      </c>
      <c r="H869" s="159">
        <v>3.2719999999999998</v>
      </c>
      <c r="I869" s="160"/>
      <c r="L869" s="156"/>
      <c r="M869" s="161"/>
      <c r="T869" s="162"/>
      <c r="AT869" s="157" t="s">
        <v>277</v>
      </c>
      <c r="AU869" s="157" t="s">
        <v>89</v>
      </c>
      <c r="AV869" s="12" t="s">
        <v>89</v>
      </c>
      <c r="AW869" s="12" t="s">
        <v>32</v>
      </c>
      <c r="AX869" s="12" t="s">
        <v>76</v>
      </c>
      <c r="AY869" s="157" t="s">
        <v>264</v>
      </c>
    </row>
    <row r="870" spans="2:65" s="12" customFormat="1" ht="11.25">
      <c r="B870" s="156"/>
      <c r="D870" s="154" t="s">
        <v>277</v>
      </c>
      <c r="E870" s="157" t="s">
        <v>1</v>
      </c>
      <c r="F870" s="158" t="s">
        <v>1288</v>
      </c>
      <c r="H870" s="159">
        <v>0.48099999999999998</v>
      </c>
      <c r="I870" s="160"/>
      <c r="L870" s="156"/>
      <c r="M870" s="161"/>
      <c r="T870" s="162"/>
      <c r="AT870" s="157" t="s">
        <v>277</v>
      </c>
      <c r="AU870" s="157" t="s">
        <v>89</v>
      </c>
      <c r="AV870" s="12" t="s">
        <v>89</v>
      </c>
      <c r="AW870" s="12" t="s">
        <v>32</v>
      </c>
      <c r="AX870" s="12" t="s">
        <v>76</v>
      </c>
      <c r="AY870" s="157" t="s">
        <v>264</v>
      </c>
    </row>
    <row r="871" spans="2:65" s="12" customFormat="1" ht="11.25">
      <c r="B871" s="156"/>
      <c r="D871" s="154" t="s">
        <v>277</v>
      </c>
      <c r="E871" s="157" t="s">
        <v>1</v>
      </c>
      <c r="F871" s="158" t="s">
        <v>1289</v>
      </c>
      <c r="H871" s="159">
        <v>0.85499999999999998</v>
      </c>
      <c r="I871" s="160"/>
      <c r="L871" s="156"/>
      <c r="M871" s="161"/>
      <c r="T871" s="162"/>
      <c r="AT871" s="157" t="s">
        <v>277</v>
      </c>
      <c r="AU871" s="157" t="s">
        <v>89</v>
      </c>
      <c r="AV871" s="12" t="s">
        <v>89</v>
      </c>
      <c r="AW871" s="12" t="s">
        <v>32</v>
      </c>
      <c r="AX871" s="12" t="s">
        <v>76</v>
      </c>
      <c r="AY871" s="157" t="s">
        <v>264</v>
      </c>
    </row>
    <row r="872" spans="2:65" s="12" customFormat="1" ht="11.25">
      <c r="B872" s="156"/>
      <c r="D872" s="154" t="s">
        <v>277</v>
      </c>
      <c r="E872" s="157" t="s">
        <v>1</v>
      </c>
      <c r="F872" s="158" t="s">
        <v>1290</v>
      </c>
      <c r="H872" s="159">
        <v>0.29399999999999998</v>
      </c>
      <c r="I872" s="160"/>
      <c r="L872" s="156"/>
      <c r="M872" s="161"/>
      <c r="T872" s="162"/>
      <c r="AT872" s="157" t="s">
        <v>277</v>
      </c>
      <c r="AU872" s="157" t="s">
        <v>89</v>
      </c>
      <c r="AV872" s="12" t="s">
        <v>89</v>
      </c>
      <c r="AW872" s="12" t="s">
        <v>32</v>
      </c>
      <c r="AX872" s="12" t="s">
        <v>76</v>
      </c>
      <c r="AY872" s="157" t="s">
        <v>264</v>
      </c>
    </row>
    <row r="873" spans="2:65" s="12" customFormat="1" ht="11.25">
      <c r="B873" s="156"/>
      <c r="D873" s="154" t="s">
        <v>277</v>
      </c>
      <c r="E873" s="157" t="s">
        <v>1</v>
      </c>
      <c r="F873" s="158" t="s">
        <v>1291</v>
      </c>
      <c r="H873" s="159">
        <v>0.88300000000000001</v>
      </c>
      <c r="I873" s="160"/>
      <c r="L873" s="156"/>
      <c r="M873" s="161"/>
      <c r="T873" s="162"/>
      <c r="AT873" s="157" t="s">
        <v>277</v>
      </c>
      <c r="AU873" s="157" t="s">
        <v>89</v>
      </c>
      <c r="AV873" s="12" t="s">
        <v>89</v>
      </c>
      <c r="AW873" s="12" t="s">
        <v>32</v>
      </c>
      <c r="AX873" s="12" t="s">
        <v>76</v>
      </c>
      <c r="AY873" s="157" t="s">
        <v>264</v>
      </c>
    </row>
    <row r="874" spans="2:65" s="15" customFormat="1" ht="11.25">
      <c r="B874" s="186"/>
      <c r="D874" s="154" t="s">
        <v>277</v>
      </c>
      <c r="E874" s="187" t="s">
        <v>1</v>
      </c>
      <c r="F874" s="188" t="s">
        <v>416</v>
      </c>
      <c r="H874" s="189">
        <v>5.7850000000000001</v>
      </c>
      <c r="I874" s="190"/>
      <c r="L874" s="186"/>
      <c r="M874" s="191"/>
      <c r="T874" s="192"/>
      <c r="AT874" s="187" t="s">
        <v>277</v>
      </c>
      <c r="AU874" s="187" t="s">
        <v>89</v>
      </c>
      <c r="AV874" s="15" t="s">
        <v>96</v>
      </c>
      <c r="AW874" s="15" t="s">
        <v>32</v>
      </c>
      <c r="AX874" s="15" t="s">
        <v>76</v>
      </c>
      <c r="AY874" s="187" t="s">
        <v>264</v>
      </c>
    </row>
    <row r="875" spans="2:65" s="12" customFormat="1" ht="11.25">
      <c r="B875" s="156"/>
      <c r="D875" s="154" t="s">
        <v>277</v>
      </c>
      <c r="E875" s="157" t="s">
        <v>1</v>
      </c>
      <c r="F875" s="158" t="s">
        <v>1292</v>
      </c>
      <c r="H875" s="159">
        <v>0.86799999999999999</v>
      </c>
      <c r="I875" s="160"/>
      <c r="L875" s="156"/>
      <c r="M875" s="161"/>
      <c r="T875" s="162"/>
      <c r="AT875" s="157" t="s">
        <v>277</v>
      </c>
      <c r="AU875" s="157" t="s">
        <v>89</v>
      </c>
      <c r="AV875" s="12" t="s">
        <v>89</v>
      </c>
      <c r="AW875" s="12" t="s">
        <v>32</v>
      </c>
      <c r="AX875" s="12" t="s">
        <v>76</v>
      </c>
      <c r="AY875" s="157" t="s">
        <v>264</v>
      </c>
    </row>
    <row r="876" spans="2:65" s="13" customFormat="1" ht="11.25">
      <c r="B876" s="163"/>
      <c r="D876" s="154" t="s">
        <v>277</v>
      </c>
      <c r="E876" s="164" t="s">
        <v>1</v>
      </c>
      <c r="F876" s="165" t="s">
        <v>279</v>
      </c>
      <c r="H876" s="166">
        <v>6.6529999999999996</v>
      </c>
      <c r="I876" s="167"/>
      <c r="L876" s="163"/>
      <c r="M876" s="168"/>
      <c r="T876" s="169"/>
      <c r="AT876" s="164" t="s">
        <v>277</v>
      </c>
      <c r="AU876" s="164" t="s">
        <v>89</v>
      </c>
      <c r="AV876" s="13" t="s">
        <v>271</v>
      </c>
      <c r="AW876" s="13" t="s">
        <v>32</v>
      </c>
      <c r="AX876" s="13" t="s">
        <v>83</v>
      </c>
      <c r="AY876" s="164" t="s">
        <v>264</v>
      </c>
    </row>
    <row r="877" spans="2:65" s="1" customFormat="1" ht="21.75" customHeight="1">
      <c r="B877" s="136"/>
      <c r="C877" s="137" t="s">
        <v>1293</v>
      </c>
      <c r="D877" s="137" t="s">
        <v>266</v>
      </c>
      <c r="E877" s="138" t="s">
        <v>1294</v>
      </c>
      <c r="F877" s="139" t="s">
        <v>1295</v>
      </c>
      <c r="G877" s="140" t="s">
        <v>341</v>
      </c>
      <c r="H877" s="141">
        <v>182.17500000000001</v>
      </c>
      <c r="I877" s="142"/>
      <c r="J877" s="143">
        <f>ROUND(I877*H877,2)</f>
        <v>0</v>
      </c>
      <c r="K877" s="139" t="s">
        <v>270</v>
      </c>
      <c r="L877" s="32"/>
      <c r="M877" s="144" t="s">
        <v>1</v>
      </c>
      <c r="N877" s="145" t="s">
        <v>42</v>
      </c>
      <c r="P877" s="146">
        <f>O877*H877</f>
        <v>0</v>
      </c>
      <c r="Q877" s="146">
        <v>1.438E-2</v>
      </c>
      <c r="R877" s="146">
        <f>Q877*H877</f>
        <v>2.6196765000000002</v>
      </c>
      <c r="S877" s="146">
        <v>0</v>
      </c>
      <c r="T877" s="147">
        <f>S877*H877</f>
        <v>0</v>
      </c>
      <c r="AR877" s="148" t="s">
        <v>366</v>
      </c>
      <c r="AT877" s="148" t="s">
        <v>266</v>
      </c>
      <c r="AU877" s="148" t="s">
        <v>89</v>
      </c>
      <c r="AY877" s="17" t="s">
        <v>264</v>
      </c>
      <c r="BE877" s="149">
        <f>IF(N877="základní",J877,0)</f>
        <v>0</v>
      </c>
      <c r="BF877" s="149">
        <f>IF(N877="snížená",J877,0)</f>
        <v>0</v>
      </c>
      <c r="BG877" s="149">
        <f>IF(N877="zákl. přenesená",J877,0)</f>
        <v>0</v>
      </c>
      <c r="BH877" s="149">
        <f>IF(N877="sníž. přenesená",J877,0)</f>
        <v>0</v>
      </c>
      <c r="BI877" s="149">
        <f>IF(N877="nulová",J877,0)</f>
        <v>0</v>
      </c>
      <c r="BJ877" s="17" t="s">
        <v>89</v>
      </c>
      <c r="BK877" s="149">
        <f>ROUND(I877*H877,2)</f>
        <v>0</v>
      </c>
      <c r="BL877" s="17" t="s">
        <v>366</v>
      </c>
      <c r="BM877" s="148" t="s">
        <v>1296</v>
      </c>
    </row>
    <row r="878" spans="2:65" s="1" customFormat="1" ht="11.25">
      <c r="B878" s="32"/>
      <c r="D878" s="150" t="s">
        <v>273</v>
      </c>
      <c r="F878" s="151" t="s">
        <v>1297</v>
      </c>
      <c r="I878" s="152"/>
      <c r="L878" s="32"/>
      <c r="M878" s="153"/>
      <c r="T878" s="56"/>
      <c r="AT878" s="17" t="s">
        <v>273</v>
      </c>
      <c r="AU878" s="17" t="s">
        <v>89</v>
      </c>
    </row>
    <row r="879" spans="2:65" s="12" customFormat="1" ht="11.25">
      <c r="B879" s="156"/>
      <c r="D879" s="154" t="s">
        <v>277</v>
      </c>
      <c r="E879" s="157" t="s">
        <v>1</v>
      </c>
      <c r="F879" s="158" t="s">
        <v>1123</v>
      </c>
      <c r="H879" s="159">
        <v>182.17500000000001</v>
      </c>
      <c r="I879" s="160"/>
      <c r="L879" s="156"/>
      <c r="M879" s="161"/>
      <c r="T879" s="162"/>
      <c r="AT879" s="157" t="s">
        <v>277</v>
      </c>
      <c r="AU879" s="157" t="s">
        <v>89</v>
      </c>
      <c r="AV879" s="12" t="s">
        <v>89</v>
      </c>
      <c r="AW879" s="12" t="s">
        <v>32</v>
      </c>
      <c r="AX879" s="12" t="s">
        <v>76</v>
      </c>
      <c r="AY879" s="157" t="s">
        <v>264</v>
      </c>
    </row>
    <row r="880" spans="2:65" s="13" customFormat="1" ht="11.25">
      <c r="B880" s="163"/>
      <c r="D880" s="154" t="s">
        <v>277</v>
      </c>
      <c r="E880" s="164" t="s">
        <v>1</v>
      </c>
      <c r="F880" s="165" t="s">
        <v>279</v>
      </c>
      <c r="H880" s="166">
        <v>182.17500000000001</v>
      </c>
      <c r="I880" s="167"/>
      <c r="L880" s="163"/>
      <c r="M880" s="168"/>
      <c r="T880" s="169"/>
      <c r="AT880" s="164" t="s">
        <v>277</v>
      </c>
      <c r="AU880" s="164" t="s">
        <v>89</v>
      </c>
      <c r="AV880" s="13" t="s">
        <v>271</v>
      </c>
      <c r="AW880" s="13" t="s">
        <v>32</v>
      </c>
      <c r="AX880" s="13" t="s">
        <v>83</v>
      </c>
      <c r="AY880" s="164" t="s">
        <v>264</v>
      </c>
    </row>
    <row r="881" spans="2:65" s="1" customFormat="1" ht="16.5" customHeight="1">
      <c r="B881" s="136"/>
      <c r="C881" s="137" t="s">
        <v>1298</v>
      </c>
      <c r="D881" s="137" t="s">
        <v>266</v>
      </c>
      <c r="E881" s="138" t="s">
        <v>1299</v>
      </c>
      <c r="F881" s="139" t="s">
        <v>1300</v>
      </c>
      <c r="G881" s="140" t="s">
        <v>341</v>
      </c>
      <c r="H881" s="141">
        <v>182.17500000000001</v>
      </c>
      <c r="I881" s="142"/>
      <c r="J881" s="143">
        <f>ROUND(I881*H881,2)</f>
        <v>0</v>
      </c>
      <c r="K881" s="139" t="s">
        <v>270</v>
      </c>
      <c r="L881" s="32"/>
      <c r="M881" s="144" t="s">
        <v>1</v>
      </c>
      <c r="N881" s="145" t="s">
        <v>42</v>
      </c>
      <c r="P881" s="146">
        <f>O881*H881</f>
        <v>0</v>
      </c>
      <c r="Q881" s="146">
        <v>0</v>
      </c>
      <c r="R881" s="146">
        <f>Q881*H881</f>
        <v>0</v>
      </c>
      <c r="S881" s="146">
        <v>0</v>
      </c>
      <c r="T881" s="147">
        <f>S881*H881</f>
        <v>0</v>
      </c>
      <c r="AR881" s="148" t="s">
        <v>366</v>
      </c>
      <c r="AT881" s="148" t="s">
        <v>266</v>
      </c>
      <c r="AU881" s="148" t="s">
        <v>89</v>
      </c>
      <c r="AY881" s="17" t="s">
        <v>264</v>
      </c>
      <c r="BE881" s="149">
        <f>IF(N881="základní",J881,0)</f>
        <v>0</v>
      </c>
      <c r="BF881" s="149">
        <f>IF(N881="snížená",J881,0)</f>
        <v>0</v>
      </c>
      <c r="BG881" s="149">
        <f>IF(N881="zákl. přenesená",J881,0)</f>
        <v>0</v>
      </c>
      <c r="BH881" s="149">
        <f>IF(N881="sníž. přenesená",J881,0)</f>
        <v>0</v>
      </c>
      <c r="BI881" s="149">
        <f>IF(N881="nulová",J881,0)</f>
        <v>0</v>
      </c>
      <c r="BJ881" s="17" t="s">
        <v>89</v>
      </c>
      <c r="BK881" s="149">
        <f>ROUND(I881*H881,2)</f>
        <v>0</v>
      </c>
      <c r="BL881" s="17" t="s">
        <v>366</v>
      </c>
      <c r="BM881" s="148" t="s">
        <v>1301</v>
      </c>
    </row>
    <row r="882" spans="2:65" s="1" customFormat="1" ht="11.25">
      <c r="B882" s="32"/>
      <c r="D882" s="150" t="s">
        <v>273</v>
      </c>
      <c r="F882" s="151" t="s">
        <v>1302</v>
      </c>
      <c r="I882" s="152"/>
      <c r="L882" s="32"/>
      <c r="M882" s="153"/>
      <c r="T882" s="56"/>
      <c r="AT882" s="17" t="s">
        <v>273</v>
      </c>
      <c r="AU882" s="17" t="s">
        <v>89</v>
      </c>
    </row>
    <row r="883" spans="2:65" s="12" customFormat="1" ht="11.25">
      <c r="B883" s="156"/>
      <c r="D883" s="154" t="s">
        <v>277</v>
      </c>
      <c r="E883" s="157" t="s">
        <v>1</v>
      </c>
      <c r="F883" s="158" t="s">
        <v>1123</v>
      </c>
      <c r="H883" s="159">
        <v>182.17500000000001</v>
      </c>
      <c r="I883" s="160"/>
      <c r="L883" s="156"/>
      <c r="M883" s="161"/>
      <c r="T883" s="162"/>
      <c r="AT883" s="157" t="s">
        <v>277</v>
      </c>
      <c r="AU883" s="157" t="s">
        <v>89</v>
      </c>
      <c r="AV883" s="12" t="s">
        <v>89</v>
      </c>
      <c r="AW883" s="12" t="s">
        <v>32</v>
      </c>
      <c r="AX883" s="12" t="s">
        <v>76</v>
      </c>
      <c r="AY883" s="157" t="s">
        <v>264</v>
      </c>
    </row>
    <row r="884" spans="2:65" s="13" customFormat="1" ht="11.25">
      <c r="B884" s="163"/>
      <c r="D884" s="154" t="s">
        <v>277</v>
      </c>
      <c r="E884" s="164" t="s">
        <v>1</v>
      </c>
      <c r="F884" s="165" t="s">
        <v>279</v>
      </c>
      <c r="H884" s="166">
        <v>182.17500000000001</v>
      </c>
      <c r="I884" s="167"/>
      <c r="L884" s="163"/>
      <c r="M884" s="168"/>
      <c r="T884" s="169"/>
      <c r="AT884" s="164" t="s">
        <v>277</v>
      </c>
      <c r="AU884" s="164" t="s">
        <v>89</v>
      </c>
      <c r="AV884" s="13" t="s">
        <v>271</v>
      </c>
      <c r="AW884" s="13" t="s">
        <v>32</v>
      </c>
      <c r="AX884" s="13" t="s">
        <v>83</v>
      </c>
      <c r="AY884" s="164" t="s">
        <v>264</v>
      </c>
    </row>
    <row r="885" spans="2:65" s="1" customFormat="1" ht="16.5" customHeight="1">
      <c r="B885" s="136"/>
      <c r="C885" s="176" t="s">
        <v>1303</v>
      </c>
      <c r="D885" s="176" t="s">
        <v>310</v>
      </c>
      <c r="E885" s="177" t="s">
        <v>1304</v>
      </c>
      <c r="F885" s="178" t="s">
        <v>1305</v>
      </c>
      <c r="G885" s="179" t="s">
        <v>341</v>
      </c>
      <c r="H885" s="180">
        <v>200.393</v>
      </c>
      <c r="I885" s="181"/>
      <c r="J885" s="182">
        <f>ROUND(I885*H885,2)</f>
        <v>0</v>
      </c>
      <c r="K885" s="178" t="s">
        <v>313</v>
      </c>
      <c r="L885" s="183"/>
      <c r="M885" s="184" t="s">
        <v>1</v>
      </c>
      <c r="N885" s="185" t="s">
        <v>42</v>
      </c>
      <c r="P885" s="146">
        <f>O885*H885</f>
        <v>0</v>
      </c>
      <c r="Q885" s="146">
        <v>1.323E-2</v>
      </c>
      <c r="R885" s="146">
        <f>Q885*H885</f>
        <v>2.6511993899999999</v>
      </c>
      <c r="S885" s="146">
        <v>0</v>
      </c>
      <c r="T885" s="147">
        <f>S885*H885</f>
        <v>0</v>
      </c>
      <c r="AR885" s="148" t="s">
        <v>468</v>
      </c>
      <c r="AT885" s="148" t="s">
        <v>310</v>
      </c>
      <c r="AU885" s="148" t="s">
        <v>89</v>
      </c>
      <c r="AY885" s="17" t="s">
        <v>264</v>
      </c>
      <c r="BE885" s="149">
        <f>IF(N885="základní",J885,0)</f>
        <v>0</v>
      </c>
      <c r="BF885" s="149">
        <f>IF(N885="snížená",J885,0)</f>
        <v>0</v>
      </c>
      <c r="BG885" s="149">
        <f>IF(N885="zákl. přenesená",J885,0)</f>
        <v>0</v>
      </c>
      <c r="BH885" s="149">
        <f>IF(N885="sníž. přenesená",J885,0)</f>
        <v>0</v>
      </c>
      <c r="BI885" s="149">
        <f>IF(N885="nulová",J885,0)</f>
        <v>0</v>
      </c>
      <c r="BJ885" s="17" t="s">
        <v>89</v>
      </c>
      <c r="BK885" s="149">
        <f>ROUND(I885*H885,2)</f>
        <v>0</v>
      </c>
      <c r="BL885" s="17" t="s">
        <v>366</v>
      </c>
      <c r="BM885" s="148" t="s">
        <v>1306</v>
      </c>
    </row>
    <row r="886" spans="2:65" s="12" customFormat="1" ht="11.25">
      <c r="B886" s="156"/>
      <c r="D886" s="154" t="s">
        <v>277</v>
      </c>
      <c r="F886" s="158" t="s">
        <v>1248</v>
      </c>
      <c r="H886" s="159">
        <v>200.393</v>
      </c>
      <c r="I886" s="160"/>
      <c r="L886" s="156"/>
      <c r="M886" s="161"/>
      <c r="T886" s="162"/>
      <c r="AT886" s="157" t="s">
        <v>277</v>
      </c>
      <c r="AU886" s="157" t="s">
        <v>89</v>
      </c>
      <c r="AV886" s="12" t="s">
        <v>89</v>
      </c>
      <c r="AW886" s="12" t="s">
        <v>3</v>
      </c>
      <c r="AX886" s="12" t="s">
        <v>83</v>
      </c>
      <c r="AY886" s="157" t="s">
        <v>264</v>
      </c>
    </row>
    <row r="887" spans="2:65" s="1" customFormat="1" ht="16.5" customHeight="1">
      <c r="B887" s="136"/>
      <c r="C887" s="137" t="s">
        <v>1307</v>
      </c>
      <c r="D887" s="137" t="s">
        <v>266</v>
      </c>
      <c r="E887" s="138" t="s">
        <v>1308</v>
      </c>
      <c r="F887" s="139" t="s">
        <v>1309</v>
      </c>
      <c r="G887" s="140" t="s">
        <v>341</v>
      </c>
      <c r="H887" s="141">
        <v>182.17500000000001</v>
      </c>
      <c r="I887" s="142"/>
      <c r="J887" s="143">
        <f>ROUND(I887*H887,2)</f>
        <v>0</v>
      </c>
      <c r="K887" s="139" t="s">
        <v>270</v>
      </c>
      <c r="L887" s="32"/>
      <c r="M887" s="144" t="s">
        <v>1</v>
      </c>
      <c r="N887" s="145" t="s">
        <v>42</v>
      </c>
      <c r="P887" s="146">
        <f>O887*H887</f>
        <v>0</v>
      </c>
      <c r="Q887" s="146">
        <v>0</v>
      </c>
      <c r="R887" s="146">
        <f>Q887*H887</f>
        <v>0</v>
      </c>
      <c r="S887" s="146">
        <v>0</v>
      </c>
      <c r="T887" s="147">
        <f>S887*H887</f>
        <v>0</v>
      </c>
      <c r="AR887" s="148" t="s">
        <v>366</v>
      </c>
      <c r="AT887" s="148" t="s">
        <v>266</v>
      </c>
      <c r="AU887" s="148" t="s">
        <v>89</v>
      </c>
      <c r="AY887" s="17" t="s">
        <v>264</v>
      </c>
      <c r="BE887" s="149">
        <f>IF(N887="základní",J887,0)</f>
        <v>0</v>
      </c>
      <c r="BF887" s="149">
        <f>IF(N887="snížená",J887,0)</f>
        <v>0</v>
      </c>
      <c r="BG887" s="149">
        <f>IF(N887="zákl. přenesená",J887,0)</f>
        <v>0</v>
      </c>
      <c r="BH887" s="149">
        <f>IF(N887="sníž. přenesená",J887,0)</f>
        <v>0</v>
      </c>
      <c r="BI887" s="149">
        <f>IF(N887="nulová",J887,0)</f>
        <v>0</v>
      </c>
      <c r="BJ887" s="17" t="s">
        <v>89</v>
      </c>
      <c r="BK887" s="149">
        <f>ROUND(I887*H887,2)</f>
        <v>0</v>
      </c>
      <c r="BL887" s="17" t="s">
        <v>366</v>
      </c>
      <c r="BM887" s="148" t="s">
        <v>1310</v>
      </c>
    </row>
    <row r="888" spans="2:65" s="1" customFormat="1" ht="11.25">
      <c r="B888" s="32"/>
      <c r="D888" s="150" t="s">
        <v>273</v>
      </c>
      <c r="F888" s="151" t="s">
        <v>1311</v>
      </c>
      <c r="I888" s="152"/>
      <c r="L888" s="32"/>
      <c r="M888" s="153"/>
      <c r="T888" s="56"/>
      <c r="AT888" s="17" t="s">
        <v>273</v>
      </c>
      <c r="AU888" s="17" t="s">
        <v>89</v>
      </c>
    </row>
    <row r="889" spans="2:65" s="12" customFormat="1" ht="11.25">
      <c r="B889" s="156"/>
      <c r="D889" s="154" t="s">
        <v>277</v>
      </c>
      <c r="E889" s="157" t="s">
        <v>1</v>
      </c>
      <c r="F889" s="158" t="s">
        <v>1123</v>
      </c>
      <c r="H889" s="159">
        <v>182.17500000000001</v>
      </c>
      <c r="I889" s="160"/>
      <c r="L889" s="156"/>
      <c r="M889" s="161"/>
      <c r="T889" s="162"/>
      <c r="AT889" s="157" t="s">
        <v>277</v>
      </c>
      <c r="AU889" s="157" t="s">
        <v>89</v>
      </c>
      <c r="AV889" s="12" t="s">
        <v>89</v>
      </c>
      <c r="AW889" s="12" t="s">
        <v>32</v>
      </c>
      <c r="AX889" s="12" t="s">
        <v>76</v>
      </c>
      <c r="AY889" s="157" t="s">
        <v>264</v>
      </c>
    </row>
    <row r="890" spans="2:65" s="13" customFormat="1" ht="11.25">
      <c r="B890" s="163"/>
      <c r="D890" s="154" t="s">
        <v>277</v>
      </c>
      <c r="E890" s="164" t="s">
        <v>1</v>
      </c>
      <c r="F890" s="165" t="s">
        <v>279</v>
      </c>
      <c r="H890" s="166">
        <v>182.17500000000001</v>
      </c>
      <c r="I890" s="167"/>
      <c r="L890" s="163"/>
      <c r="M890" s="168"/>
      <c r="T890" s="169"/>
      <c r="AT890" s="164" t="s">
        <v>277</v>
      </c>
      <c r="AU890" s="164" t="s">
        <v>89</v>
      </c>
      <c r="AV890" s="13" t="s">
        <v>271</v>
      </c>
      <c r="AW890" s="13" t="s">
        <v>32</v>
      </c>
      <c r="AX890" s="13" t="s">
        <v>83</v>
      </c>
      <c r="AY890" s="164" t="s">
        <v>264</v>
      </c>
    </row>
    <row r="891" spans="2:65" s="1" customFormat="1" ht="16.5" customHeight="1">
      <c r="B891" s="136"/>
      <c r="C891" s="176" t="s">
        <v>1312</v>
      </c>
      <c r="D891" s="176" t="s">
        <v>310</v>
      </c>
      <c r="E891" s="177" t="s">
        <v>1313</v>
      </c>
      <c r="F891" s="178" t="s">
        <v>1314</v>
      </c>
      <c r="G891" s="179" t="s">
        <v>282</v>
      </c>
      <c r="H891" s="180">
        <v>2.7330000000000001</v>
      </c>
      <c r="I891" s="181"/>
      <c r="J891" s="182">
        <f>ROUND(I891*H891,2)</f>
        <v>0</v>
      </c>
      <c r="K891" s="178" t="s">
        <v>270</v>
      </c>
      <c r="L891" s="183"/>
      <c r="M891" s="184" t="s">
        <v>1</v>
      </c>
      <c r="N891" s="185" t="s">
        <v>42</v>
      </c>
      <c r="P891" s="146">
        <f>O891*H891</f>
        <v>0</v>
      </c>
      <c r="Q891" s="146">
        <v>0.55000000000000004</v>
      </c>
      <c r="R891" s="146">
        <f>Q891*H891</f>
        <v>1.5031500000000002</v>
      </c>
      <c r="S891" s="146">
        <v>0</v>
      </c>
      <c r="T891" s="147">
        <f>S891*H891</f>
        <v>0</v>
      </c>
      <c r="AR891" s="148" t="s">
        <v>468</v>
      </c>
      <c r="AT891" s="148" t="s">
        <v>310</v>
      </c>
      <c r="AU891" s="148" t="s">
        <v>89</v>
      </c>
      <c r="AY891" s="17" t="s">
        <v>264</v>
      </c>
      <c r="BE891" s="149">
        <f>IF(N891="základní",J891,0)</f>
        <v>0</v>
      </c>
      <c r="BF891" s="149">
        <f>IF(N891="snížená",J891,0)</f>
        <v>0</v>
      </c>
      <c r="BG891" s="149">
        <f>IF(N891="zákl. přenesená",J891,0)</f>
        <v>0</v>
      </c>
      <c r="BH891" s="149">
        <f>IF(N891="sníž. přenesená",J891,0)</f>
        <v>0</v>
      </c>
      <c r="BI891" s="149">
        <f>IF(N891="nulová",J891,0)</f>
        <v>0</v>
      </c>
      <c r="BJ891" s="17" t="s">
        <v>89</v>
      </c>
      <c r="BK891" s="149">
        <f>ROUND(I891*H891,2)</f>
        <v>0</v>
      </c>
      <c r="BL891" s="17" t="s">
        <v>366</v>
      </c>
      <c r="BM891" s="148" t="s">
        <v>1315</v>
      </c>
    </row>
    <row r="892" spans="2:65" s="12" customFormat="1" ht="11.25">
      <c r="B892" s="156"/>
      <c r="D892" s="154" t="s">
        <v>277</v>
      </c>
      <c r="F892" s="158" t="s">
        <v>1316</v>
      </c>
      <c r="H892" s="159">
        <v>2.7330000000000001</v>
      </c>
      <c r="I892" s="160"/>
      <c r="L892" s="156"/>
      <c r="M892" s="161"/>
      <c r="T892" s="162"/>
      <c r="AT892" s="157" t="s">
        <v>277</v>
      </c>
      <c r="AU892" s="157" t="s">
        <v>89</v>
      </c>
      <c r="AV892" s="12" t="s">
        <v>89</v>
      </c>
      <c r="AW892" s="12" t="s">
        <v>3</v>
      </c>
      <c r="AX892" s="12" t="s">
        <v>83</v>
      </c>
      <c r="AY892" s="157" t="s">
        <v>264</v>
      </c>
    </row>
    <row r="893" spans="2:65" s="1" customFormat="1" ht="16.5" customHeight="1">
      <c r="B893" s="136"/>
      <c r="C893" s="137" t="s">
        <v>1317</v>
      </c>
      <c r="D893" s="137" t="s">
        <v>266</v>
      </c>
      <c r="E893" s="138" t="s">
        <v>1318</v>
      </c>
      <c r="F893" s="139" t="s">
        <v>1319</v>
      </c>
      <c r="G893" s="140" t="s">
        <v>341</v>
      </c>
      <c r="H893" s="141">
        <v>32.61</v>
      </c>
      <c r="I893" s="142"/>
      <c r="J893" s="143">
        <f>ROUND(I893*H893,2)</f>
        <v>0</v>
      </c>
      <c r="K893" s="139" t="s">
        <v>270</v>
      </c>
      <c r="L893" s="32"/>
      <c r="M893" s="144" t="s">
        <v>1</v>
      </c>
      <c r="N893" s="145" t="s">
        <v>42</v>
      </c>
      <c r="P893" s="146">
        <f>O893*H893</f>
        <v>0</v>
      </c>
      <c r="Q893" s="146">
        <v>1.6219999999999998E-2</v>
      </c>
      <c r="R893" s="146">
        <f>Q893*H893</f>
        <v>0.52893419999999991</v>
      </c>
      <c r="S893" s="146">
        <v>0</v>
      </c>
      <c r="T893" s="147">
        <f>S893*H893</f>
        <v>0</v>
      </c>
      <c r="AR893" s="148" t="s">
        <v>366</v>
      </c>
      <c r="AT893" s="148" t="s">
        <v>266</v>
      </c>
      <c r="AU893" s="148" t="s">
        <v>89</v>
      </c>
      <c r="AY893" s="17" t="s">
        <v>264</v>
      </c>
      <c r="BE893" s="149">
        <f>IF(N893="základní",J893,0)</f>
        <v>0</v>
      </c>
      <c r="BF893" s="149">
        <f>IF(N893="snížená",J893,0)</f>
        <v>0</v>
      </c>
      <c r="BG893" s="149">
        <f>IF(N893="zákl. přenesená",J893,0)</f>
        <v>0</v>
      </c>
      <c r="BH893" s="149">
        <f>IF(N893="sníž. přenesená",J893,0)</f>
        <v>0</v>
      </c>
      <c r="BI893" s="149">
        <f>IF(N893="nulová",J893,0)</f>
        <v>0</v>
      </c>
      <c r="BJ893" s="17" t="s">
        <v>89</v>
      </c>
      <c r="BK893" s="149">
        <f>ROUND(I893*H893,2)</f>
        <v>0</v>
      </c>
      <c r="BL893" s="17" t="s">
        <v>366</v>
      </c>
      <c r="BM893" s="148" t="s">
        <v>1320</v>
      </c>
    </row>
    <row r="894" spans="2:65" s="1" customFormat="1" ht="11.25">
      <c r="B894" s="32"/>
      <c r="D894" s="150" t="s">
        <v>273</v>
      </c>
      <c r="F894" s="151" t="s">
        <v>1321</v>
      </c>
      <c r="I894" s="152"/>
      <c r="L894" s="32"/>
      <c r="M894" s="153"/>
      <c r="T894" s="56"/>
      <c r="AT894" s="17" t="s">
        <v>273</v>
      </c>
      <c r="AU894" s="17" t="s">
        <v>89</v>
      </c>
    </row>
    <row r="895" spans="2:65" s="12" customFormat="1" ht="11.25">
      <c r="B895" s="156"/>
      <c r="D895" s="154" t="s">
        <v>277</v>
      </c>
      <c r="E895" s="157" t="s">
        <v>1</v>
      </c>
      <c r="F895" s="158" t="s">
        <v>1322</v>
      </c>
      <c r="H895" s="159">
        <v>32.61</v>
      </c>
      <c r="I895" s="160"/>
      <c r="L895" s="156"/>
      <c r="M895" s="161"/>
      <c r="T895" s="162"/>
      <c r="AT895" s="157" t="s">
        <v>277</v>
      </c>
      <c r="AU895" s="157" t="s">
        <v>89</v>
      </c>
      <c r="AV895" s="12" t="s">
        <v>89</v>
      </c>
      <c r="AW895" s="12" t="s">
        <v>32</v>
      </c>
      <c r="AX895" s="12" t="s">
        <v>76</v>
      </c>
      <c r="AY895" s="157" t="s">
        <v>264</v>
      </c>
    </row>
    <row r="896" spans="2:65" s="13" customFormat="1" ht="11.25">
      <c r="B896" s="163"/>
      <c r="D896" s="154" t="s">
        <v>277</v>
      </c>
      <c r="E896" s="164" t="s">
        <v>1</v>
      </c>
      <c r="F896" s="165" t="s">
        <v>279</v>
      </c>
      <c r="H896" s="166">
        <v>32.61</v>
      </c>
      <c r="I896" s="167"/>
      <c r="L896" s="163"/>
      <c r="M896" s="168"/>
      <c r="T896" s="169"/>
      <c r="AT896" s="164" t="s">
        <v>277</v>
      </c>
      <c r="AU896" s="164" t="s">
        <v>89</v>
      </c>
      <c r="AV896" s="13" t="s">
        <v>271</v>
      </c>
      <c r="AW896" s="13" t="s">
        <v>32</v>
      </c>
      <c r="AX896" s="13" t="s">
        <v>83</v>
      </c>
      <c r="AY896" s="164" t="s">
        <v>264</v>
      </c>
    </row>
    <row r="897" spans="2:65" s="1" customFormat="1" ht="16.5" customHeight="1">
      <c r="B897" s="136"/>
      <c r="C897" s="137" t="s">
        <v>1323</v>
      </c>
      <c r="D897" s="137" t="s">
        <v>266</v>
      </c>
      <c r="E897" s="138" t="s">
        <v>1324</v>
      </c>
      <c r="F897" s="139" t="s">
        <v>1325</v>
      </c>
      <c r="G897" s="140" t="s">
        <v>282</v>
      </c>
      <c r="H897" s="141">
        <v>2.7330000000000001</v>
      </c>
      <c r="I897" s="142"/>
      <c r="J897" s="143">
        <f>ROUND(I897*H897,2)</f>
        <v>0</v>
      </c>
      <c r="K897" s="139" t="s">
        <v>270</v>
      </c>
      <c r="L897" s="32"/>
      <c r="M897" s="144" t="s">
        <v>1</v>
      </c>
      <c r="N897" s="145" t="s">
        <v>42</v>
      </c>
      <c r="P897" s="146">
        <f>O897*H897</f>
        <v>0</v>
      </c>
      <c r="Q897" s="146">
        <v>2.2839999999999999E-2</v>
      </c>
      <c r="R897" s="146">
        <f>Q897*H897</f>
        <v>6.242172E-2</v>
      </c>
      <c r="S897" s="146">
        <v>0</v>
      </c>
      <c r="T897" s="147">
        <f>S897*H897</f>
        <v>0</v>
      </c>
      <c r="AR897" s="148" t="s">
        <v>366</v>
      </c>
      <c r="AT897" s="148" t="s">
        <v>266</v>
      </c>
      <c r="AU897" s="148" t="s">
        <v>89</v>
      </c>
      <c r="AY897" s="17" t="s">
        <v>264</v>
      </c>
      <c r="BE897" s="149">
        <f>IF(N897="základní",J897,0)</f>
        <v>0</v>
      </c>
      <c r="BF897" s="149">
        <f>IF(N897="snížená",J897,0)</f>
        <v>0</v>
      </c>
      <c r="BG897" s="149">
        <f>IF(N897="zákl. přenesená",J897,0)</f>
        <v>0</v>
      </c>
      <c r="BH897" s="149">
        <f>IF(N897="sníž. přenesená",J897,0)</f>
        <v>0</v>
      </c>
      <c r="BI897" s="149">
        <f>IF(N897="nulová",J897,0)</f>
        <v>0</v>
      </c>
      <c r="BJ897" s="17" t="s">
        <v>89</v>
      </c>
      <c r="BK897" s="149">
        <f>ROUND(I897*H897,2)</f>
        <v>0</v>
      </c>
      <c r="BL897" s="17" t="s">
        <v>366</v>
      </c>
      <c r="BM897" s="148" t="s">
        <v>1326</v>
      </c>
    </row>
    <row r="898" spans="2:65" s="1" customFormat="1" ht="11.25">
      <c r="B898" s="32"/>
      <c r="D898" s="150" t="s">
        <v>273</v>
      </c>
      <c r="F898" s="151" t="s">
        <v>1327</v>
      </c>
      <c r="I898" s="152"/>
      <c r="L898" s="32"/>
      <c r="M898" s="153"/>
      <c r="T898" s="56"/>
      <c r="AT898" s="17" t="s">
        <v>273</v>
      </c>
      <c r="AU898" s="17" t="s">
        <v>89</v>
      </c>
    </row>
    <row r="899" spans="2:65" s="1" customFormat="1" ht="21.75" customHeight="1">
      <c r="B899" s="136"/>
      <c r="C899" s="137" t="s">
        <v>1328</v>
      </c>
      <c r="D899" s="137" t="s">
        <v>266</v>
      </c>
      <c r="E899" s="138" t="s">
        <v>1329</v>
      </c>
      <c r="F899" s="139" t="s">
        <v>1330</v>
      </c>
      <c r="G899" s="140" t="s">
        <v>319</v>
      </c>
      <c r="H899" s="141">
        <v>15.177</v>
      </c>
      <c r="I899" s="142"/>
      <c r="J899" s="143">
        <f>ROUND(I899*H899,2)</f>
        <v>0</v>
      </c>
      <c r="K899" s="139" t="s">
        <v>270</v>
      </c>
      <c r="L899" s="32"/>
      <c r="M899" s="144" t="s">
        <v>1</v>
      </c>
      <c r="N899" s="145" t="s">
        <v>42</v>
      </c>
      <c r="P899" s="146">
        <f>O899*H899</f>
        <v>0</v>
      </c>
      <c r="Q899" s="146">
        <v>0</v>
      </c>
      <c r="R899" s="146">
        <f>Q899*H899</f>
        <v>0</v>
      </c>
      <c r="S899" s="146">
        <v>0</v>
      </c>
      <c r="T899" s="147">
        <f>S899*H899</f>
        <v>0</v>
      </c>
      <c r="AR899" s="148" t="s">
        <v>366</v>
      </c>
      <c r="AT899" s="148" t="s">
        <v>266</v>
      </c>
      <c r="AU899" s="148" t="s">
        <v>89</v>
      </c>
      <c r="AY899" s="17" t="s">
        <v>264</v>
      </c>
      <c r="BE899" s="149">
        <f>IF(N899="základní",J899,0)</f>
        <v>0</v>
      </c>
      <c r="BF899" s="149">
        <f>IF(N899="snížená",J899,0)</f>
        <v>0</v>
      </c>
      <c r="BG899" s="149">
        <f>IF(N899="zákl. přenesená",J899,0)</f>
        <v>0</v>
      </c>
      <c r="BH899" s="149">
        <f>IF(N899="sníž. přenesená",J899,0)</f>
        <v>0</v>
      </c>
      <c r="BI899" s="149">
        <f>IF(N899="nulová",J899,0)</f>
        <v>0</v>
      </c>
      <c r="BJ899" s="17" t="s">
        <v>89</v>
      </c>
      <c r="BK899" s="149">
        <f>ROUND(I899*H899,2)</f>
        <v>0</v>
      </c>
      <c r="BL899" s="17" t="s">
        <v>366</v>
      </c>
      <c r="BM899" s="148" t="s">
        <v>1331</v>
      </c>
    </row>
    <row r="900" spans="2:65" s="1" customFormat="1" ht="11.25">
      <c r="B900" s="32"/>
      <c r="D900" s="150" t="s">
        <v>273</v>
      </c>
      <c r="F900" s="151" t="s">
        <v>1332</v>
      </c>
      <c r="I900" s="152"/>
      <c r="L900" s="32"/>
      <c r="M900" s="153"/>
      <c r="T900" s="56"/>
      <c r="AT900" s="17" t="s">
        <v>273</v>
      </c>
      <c r="AU900" s="17" t="s">
        <v>89</v>
      </c>
    </row>
    <row r="901" spans="2:65" s="11" customFormat="1" ht="22.9" customHeight="1">
      <c r="B901" s="124"/>
      <c r="D901" s="125" t="s">
        <v>75</v>
      </c>
      <c r="E901" s="134" t="s">
        <v>1333</v>
      </c>
      <c r="F901" s="134" t="s">
        <v>1334</v>
      </c>
      <c r="I901" s="127"/>
      <c r="J901" s="135">
        <f>BK901</f>
        <v>0</v>
      </c>
      <c r="L901" s="124"/>
      <c r="M901" s="129"/>
      <c r="P901" s="130">
        <f>SUM(P902:P950)</f>
        <v>0</v>
      </c>
      <c r="R901" s="130">
        <f>SUM(R902:R950)</f>
        <v>21.786909500000004</v>
      </c>
      <c r="T901" s="131">
        <f>SUM(T902:T950)</f>
        <v>0</v>
      </c>
      <c r="AR901" s="125" t="s">
        <v>89</v>
      </c>
      <c r="AT901" s="132" t="s">
        <v>75</v>
      </c>
      <c r="AU901" s="132" t="s">
        <v>83</v>
      </c>
      <c r="AY901" s="125" t="s">
        <v>264</v>
      </c>
      <c r="BK901" s="133">
        <f>SUM(BK902:BK950)</f>
        <v>0</v>
      </c>
    </row>
    <row r="902" spans="2:65" s="1" customFormat="1" ht="24.2" customHeight="1">
      <c r="B902" s="136"/>
      <c r="C902" s="137" t="s">
        <v>1335</v>
      </c>
      <c r="D902" s="137" t="s">
        <v>266</v>
      </c>
      <c r="E902" s="138" t="s">
        <v>1336</v>
      </c>
      <c r="F902" s="139" t="s">
        <v>1337</v>
      </c>
      <c r="G902" s="140" t="s">
        <v>341</v>
      </c>
      <c r="H902" s="141">
        <v>92.25</v>
      </c>
      <c r="I902" s="142"/>
      <c r="J902" s="143">
        <f>ROUND(I902*H902,2)</f>
        <v>0</v>
      </c>
      <c r="K902" s="139" t="s">
        <v>270</v>
      </c>
      <c r="L902" s="32"/>
      <c r="M902" s="144" t="s">
        <v>1</v>
      </c>
      <c r="N902" s="145" t="s">
        <v>42</v>
      </c>
      <c r="P902" s="146">
        <f>O902*H902</f>
        <v>0</v>
      </c>
      <c r="Q902" s="146">
        <v>6.318E-2</v>
      </c>
      <c r="R902" s="146">
        <f>Q902*H902</f>
        <v>5.8283550000000002</v>
      </c>
      <c r="S902" s="146">
        <v>0</v>
      </c>
      <c r="T902" s="147">
        <f>S902*H902</f>
        <v>0</v>
      </c>
      <c r="AR902" s="148" t="s">
        <v>366</v>
      </c>
      <c r="AT902" s="148" t="s">
        <v>266</v>
      </c>
      <c r="AU902" s="148" t="s">
        <v>89</v>
      </c>
      <c r="AY902" s="17" t="s">
        <v>264</v>
      </c>
      <c r="BE902" s="149">
        <f>IF(N902="základní",J902,0)</f>
        <v>0</v>
      </c>
      <c r="BF902" s="149">
        <f>IF(N902="snížená",J902,0)</f>
        <v>0</v>
      </c>
      <c r="BG902" s="149">
        <f>IF(N902="zákl. přenesená",J902,0)</f>
        <v>0</v>
      </c>
      <c r="BH902" s="149">
        <f>IF(N902="sníž. přenesená",J902,0)</f>
        <v>0</v>
      </c>
      <c r="BI902" s="149">
        <f>IF(N902="nulová",J902,0)</f>
        <v>0</v>
      </c>
      <c r="BJ902" s="17" t="s">
        <v>89</v>
      </c>
      <c r="BK902" s="149">
        <f>ROUND(I902*H902,2)</f>
        <v>0</v>
      </c>
      <c r="BL902" s="17" t="s">
        <v>366</v>
      </c>
      <c r="BM902" s="148" t="s">
        <v>1338</v>
      </c>
    </row>
    <row r="903" spans="2:65" s="1" customFormat="1" ht="11.25">
      <c r="B903" s="32"/>
      <c r="D903" s="150" t="s">
        <v>273</v>
      </c>
      <c r="F903" s="151" t="s">
        <v>1339</v>
      </c>
      <c r="I903" s="152"/>
      <c r="L903" s="32"/>
      <c r="M903" s="153"/>
      <c r="T903" s="56"/>
      <c r="AT903" s="17" t="s">
        <v>273</v>
      </c>
      <c r="AU903" s="17" t="s">
        <v>89</v>
      </c>
    </row>
    <row r="904" spans="2:65" s="12" customFormat="1" ht="11.25">
      <c r="B904" s="156"/>
      <c r="D904" s="154" t="s">
        <v>277</v>
      </c>
      <c r="E904" s="157" t="s">
        <v>1</v>
      </c>
      <c r="F904" s="158" t="s">
        <v>1340</v>
      </c>
      <c r="H904" s="159">
        <v>92.25</v>
      </c>
      <c r="I904" s="160"/>
      <c r="L904" s="156"/>
      <c r="M904" s="161"/>
      <c r="T904" s="162"/>
      <c r="AT904" s="157" t="s">
        <v>277</v>
      </c>
      <c r="AU904" s="157" t="s">
        <v>89</v>
      </c>
      <c r="AV904" s="12" t="s">
        <v>89</v>
      </c>
      <c r="AW904" s="12" t="s">
        <v>32</v>
      </c>
      <c r="AX904" s="12" t="s">
        <v>76</v>
      </c>
      <c r="AY904" s="157" t="s">
        <v>264</v>
      </c>
    </row>
    <row r="905" spans="2:65" s="13" customFormat="1" ht="11.25">
      <c r="B905" s="163"/>
      <c r="D905" s="154" t="s">
        <v>277</v>
      </c>
      <c r="E905" s="164" t="s">
        <v>1</v>
      </c>
      <c r="F905" s="165" t="s">
        <v>279</v>
      </c>
      <c r="H905" s="166">
        <v>92.25</v>
      </c>
      <c r="I905" s="167"/>
      <c r="L905" s="163"/>
      <c r="M905" s="168"/>
      <c r="T905" s="169"/>
      <c r="AT905" s="164" t="s">
        <v>277</v>
      </c>
      <c r="AU905" s="164" t="s">
        <v>89</v>
      </c>
      <c r="AV905" s="13" t="s">
        <v>271</v>
      </c>
      <c r="AW905" s="13" t="s">
        <v>32</v>
      </c>
      <c r="AX905" s="13" t="s">
        <v>83</v>
      </c>
      <c r="AY905" s="164" t="s">
        <v>264</v>
      </c>
    </row>
    <row r="906" spans="2:65" s="1" customFormat="1" ht="16.5" customHeight="1">
      <c r="B906" s="136"/>
      <c r="C906" s="137" t="s">
        <v>1341</v>
      </c>
      <c r="D906" s="137" t="s">
        <v>266</v>
      </c>
      <c r="E906" s="138" t="s">
        <v>1342</v>
      </c>
      <c r="F906" s="139" t="s">
        <v>1343</v>
      </c>
      <c r="G906" s="140" t="s">
        <v>341</v>
      </c>
      <c r="H906" s="141">
        <v>111</v>
      </c>
      <c r="I906" s="142"/>
      <c r="J906" s="143">
        <f>ROUND(I906*H906,2)</f>
        <v>0</v>
      </c>
      <c r="K906" s="139" t="s">
        <v>270</v>
      </c>
      <c r="L906" s="32"/>
      <c r="M906" s="144" t="s">
        <v>1</v>
      </c>
      <c r="N906" s="145" t="s">
        <v>42</v>
      </c>
      <c r="P906" s="146">
        <f>O906*H906</f>
        <v>0</v>
      </c>
      <c r="Q906" s="146">
        <v>2.0000000000000001E-4</v>
      </c>
      <c r="R906" s="146">
        <f>Q906*H906</f>
        <v>2.2200000000000001E-2</v>
      </c>
      <c r="S906" s="146">
        <v>0</v>
      </c>
      <c r="T906" s="147">
        <f>S906*H906</f>
        <v>0</v>
      </c>
      <c r="AR906" s="148" t="s">
        <v>366</v>
      </c>
      <c r="AT906" s="148" t="s">
        <v>266</v>
      </c>
      <c r="AU906" s="148" t="s">
        <v>89</v>
      </c>
      <c r="AY906" s="17" t="s">
        <v>264</v>
      </c>
      <c r="BE906" s="149">
        <f>IF(N906="základní",J906,0)</f>
        <v>0</v>
      </c>
      <c r="BF906" s="149">
        <f>IF(N906="snížená",J906,0)</f>
        <v>0</v>
      </c>
      <c r="BG906" s="149">
        <f>IF(N906="zákl. přenesená",J906,0)</f>
        <v>0</v>
      </c>
      <c r="BH906" s="149">
        <f>IF(N906="sníž. přenesená",J906,0)</f>
        <v>0</v>
      </c>
      <c r="BI906" s="149">
        <f>IF(N906="nulová",J906,0)</f>
        <v>0</v>
      </c>
      <c r="BJ906" s="17" t="s">
        <v>89</v>
      </c>
      <c r="BK906" s="149">
        <f>ROUND(I906*H906,2)</f>
        <v>0</v>
      </c>
      <c r="BL906" s="17" t="s">
        <v>366</v>
      </c>
      <c r="BM906" s="148" t="s">
        <v>1344</v>
      </c>
    </row>
    <row r="907" spans="2:65" s="1" customFormat="1" ht="11.25">
      <c r="B907" s="32"/>
      <c r="D907" s="150" t="s">
        <v>273</v>
      </c>
      <c r="F907" s="151" t="s">
        <v>1345</v>
      </c>
      <c r="I907" s="152"/>
      <c r="L907" s="32"/>
      <c r="M907" s="153"/>
      <c r="T907" s="56"/>
      <c r="AT907" s="17" t="s">
        <v>273</v>
      </c>
      <c r="AU907" s="17" t="s">
        <v>89</v>
      </c>
    </row>
    <row r="908" spans="2:65" s="1" customFormat="1" ht="16.5" customHeight="1">
      <c r="B908" s="136"/>
      <c r="C908" s="137" t="s">
        <v>1346</v>
      </c>
      <c r="D908" s="137" t="s">
        <v>266</v>
      </c>
      <c r="E908" s="138" t="s">
        <v>1347</v>
      </c>
      <c r="F908" s="139" t="s">
        <v>1348</v>
      </c>
      <c r="G908" s="140" t="s">
        <v>341</v>
      </c>
      <c r="H908" s="141">
        <v>222</v>
      </c>
      <c r="I908" s="142"/>
      <c r="J908" s="143">
        <f>ROUND(I908*H908,2)</f>
        <v>0</v>
      </c>
      <c r="K908" s="139" t="s">
        <v>270</v>
      </c>
      <c r="L908" s="32"/>
      <c r="M908" s="144" t="s">
        <v>1</v>
      </c>
      <c r="N908" s="145" t="s">
        <v>42</v>
      </c>
      <c r="P908" s="146">
        <f>O908*H908</f>
        <v>0</v>
      </c>
      <c r="Q908" s="146">
        <v>3.2000000000000002E-3</v>
      </c>
      <c r="R908" s="146">
        <f>Q908*H908</f>
        <v>0.71040000000000003</v>
      </c>
      <c r="S908" s="146">
        <v>0</v>
      </c>
      <c r="T908" s="147">
        <f>S908*H908</f>
        <v>0</v>
      </c>
      <c r="AR908" s="148" t="s">
        <v>366</v>
      </c>
      <c r="AT908" s="148" t="s">
        <v>266</v>
      </c>
      <c r="AU908" s="148" t="s">
        <v>89</v>
      </c>
      <c r="AY908" s="17" t="s">
        <v>264</v>
      </c>
      <c r="BE908" s="149">
        <f>IF(N908="základní",J908,0)</f>
        <v>0</v>
      </c>
      <c r="BF908" s="149">
        <f>IF(N908="snížená",J908,0)</f>
        <v>0</v>
      </c>
      <c r="BG908" s="149">
        <f>IF(N908="zákl. přenesená",J908,0)</f>
        <v>0</v>
      </c>
      <c r="BH908" s="149">
        <f>IF(N908="sníž. přenesená",J908,0)</f>
        <v>0</v>
      </c>
      <c r="BI908" s="149">
        <f>IF(N908="nulová",J908,0)</f>
        <v>0</v>
      </c>
      <c r="BJ908" s="17" t="s">
        <v>89</v>
      </c>
      <c r="BK908" s="149">
        <f>ROUND(I908*H908,2)</f>
        <v>0</v>
      </c>
      <c r="BL908" s="17" t="s">
        <v>366</v>
      </c>
      <c r="BM908" s="148" t="s">
        <v>1349</v>
      </c>
    </row>
    <row r="909" spans="2:65" s="1" customFormat="1" ht="11.25">
      <c r="B909" s="32"/>
      <c r="D909" s="150" t="s">
        <v>273</v>
      </c>
      <c r="F909" s="151" t="s">
        <v>1350</v>
      </c>
      <c r="I909" s="152"/>
      <c r="L909" s="32"/>
      <c r="M909" s="153"/>
      <c r="T909" s="56"/>
      <c r="AT909" s="17" t="s">
        <v>273</v>
      </c>
      <c r="AU909" s="17" t="s">
        <v>89</v>
      </c>
    </row>
    <row r="910" spans="2:65" s="12" customFormat="1" ht="11.25">
      <c r="B910" s="156"/>
      <c r="D910" s="154" t="s">
        <v>277</v>
      </c>
      <c r="F910" s="158" t="s">
        <v>1351</v>
      </c>
      <c r="H910" s="159">
        <v>222</v>
      </c>
      <c r="I910" s="160"/>
      <c r="L910" s="156"/>
      <c r="M910" s="161"/>
      <c r="T910" s="162"/>
      <c r="AT910" s="157" t="s">
        <v>277</v>
      </c>
      <c r="AU910" s="157" t="s">
        <v>89</v>
      </c>
      <c r="AV910" s="12" t="s">
        <v>89</v>
      </c>
      <c r="AW910" s="12" t="s">
        <v>3</v>
      </c>
      <c r="AX910" s="12" t="s">
        <v>83</v>
      </c>
      <c r="AY910" s="157" t="s">
        <v>264</v>
      </c>
    </row>
    <row r="911" spans="2:65" s="1" customFormat="1" ht="24.2" customHeight="1">
      <c r="B911" s="136"/>
      <c r="C911" s="137" t="s">
        <v>1352</v>
      </c>
      <c r="D911" s="137" t="s">
        <v>266</v>
      </c>
      <c r="E911" s="138" t="s">
        <v>1353</v>
      </c>
      <c r="F911" s="139" t="s">
        <v>1354</v>
      </c>
      <c r="G911" s="140" t="s">
        <v>341</v>
      </c>
      <c r="H911" s="141">
        <v>18.75</v>
      </c>
      <c r="I911" s="142"/>
      <c r="J911" s="143">
        <f>ROUND(I911*H911,2)</f>
        <v>0</v>
      </c>
      <c r="K911" s="139" t="s">
        <v>270</v>
      </c>
      <c r="L911" s="32"/>
      <c r="M911" s="144" t="s">
        <v>1</v>
      </c>
      <c r="N911" s="145" t="s">
        <v>42</v>
      </c>
      <c r="P911" s="146">
        <f>O911*H911</f>
        <v>0</v>
      </c>
      <c r="Q911" s="146">
        <v>5.9909999999999998E-2</v>
      </c>
      <c r="R911" s="146">
        <f>Q911*H911</f>
        <v>1.1233124999999999</v>
      </c>
      <c r="S911" s="146">
        <v>0</v>
      </c>
      <c r="T911" s="147">
        <f>S911*H911</f>
        <v>0</v>
      </c>
      <c r="AR911" s="148" t="s">
        <v>366</v>
      </c>
      <c r="AT911" s="148" t="s">
        <v>266</v>
      </c>
      <c r="AU911" s="148" t="s">
        <v>89</v>
      </c>
      <c r="AY911" s="17" t="s">
        <v>264</v>
      </c>
      <c r="BE911" s="149">
        <f>IF(N911="základní",J911,0)</f>
        <v>0</v>
      </c>
      <c r="BF911" s="149">
        <f>IF(N911="snížená",J911,0)</f>
        <v>0</v>
      </c>
      <c r="BG911" s="149">
        <f>IF(N911="zákl. přenesená",J911,0)</f>
        <v>0</v>
      </c>
      <c r="BH911" s="149">
        <f>IF(N911="sníž. přenesená",J911,0)</f>
        <v>0</v>
      </c>
      <c r="BI911" s="149">
        <f>IF(N911="nulová",J911,0)</f>
        <v>0</v>
      </c>
      <c r="BJ911" s="17" t="s">
        <v>89</v>
      </c>
      <c r="BK911" s="149">
        <f>ROUND(I911*H911,2)</f>
        <v>0</v>
      </c>
      <c r="BL911" s="17" t="s">
        <v>366</v>
      </c>
      <c r="BM911" s="148" t="s">
        <v>1355</v>
      </c>
    </row>
    <row r="912" spans="2:65" s="1" customFormat="1" ht="11.25">
      <c r="B912" s="32"/>
      <c r="D912" s="150" t="s">
        <v>273</v>
      </c>
      <c r="F912" s="151" t="s">
        <v>1356</v>
      </c>
      <c r="I912" s="152"/>
      <c r="L912" s="32"/>
      <c r="M912" s="153"/>
      <c r="T912" s="56"/>
      <c r="AT912" s="17" t="s">
        <v>273</v>
      </c>
      <c r="AU912" s="17" t="s">
        <v>89</v>
      </c>
    </row>
    <row r="913" spans="2:65" s="12" customFormat="1" ht="11.25">
      <c r="B913" s="156"/>
      <c r="D913" s="154" t="s">
        <v>277</v>
      </c>
      <c r="E913" s="157" t="s">
        <v>1</v>
      </c>
      <c r="F913" s="158" t="s">
        <v>1357</v>
      </c>
      <c r="H913" s="159">
        <v>18.75</v>
      </c>
      <c r="I913" s="160"/>
      <c r="L913" s="156"/>
      <c r="M913" s="161"/>
      <c r="T913" s="162"/>
      <c r="AT913" s="157" t="s">
        <v>277</v>
      </c>
      <c r="AU913" s="157" t="s">
        <v>89</v>
      </c>
      <c r="AV913" s="12" t="s">
        <v>89</v>
      </c>
      <c r="AW913" s="12" t="s">
        <v>32</v>
      </c>
      <c r="AX913" s="12" t="s">
        <v>76</v>
      </c>
      <c r="AY913" s="157" t="s">
        <v>264</v>
      </c>
    </row>
    <row r="914" spans="2:65" s="13" customFormat="1" ht="11.25">
      <c r="B914" s="163"/>
      <c r="D914" s="154" t="s">
        <v>277</v>
      </c>
      <c r="E914" s="164" t="s">
        <v>1</v>
      </c>
      <c r="F914" s="165" t="s">
        <v>279</v>
      </c>
      <c r="H914" s="166">
        <v>18.75</v>
      </c>
      <c r="I914" s="167"/>
      <c r="L914" s="163"/>
      <c r="M914" s="168"/>
      <c r="T914" s="169"/>
      <c r="AT914" s="164" t="s">
        <v>277</v>
      </c>
      <c r="AU914" s="164" t="s">
        <v>89</v>
      </c>
      <c r="AV914" s="13" t="s">
        <v>271</v>
      </c>
      <c r="AW914" s="13" t="s">
        <v>32</v>
      </c>
      <c r="AX914" s="13" t="s">
        <v>83</v>
      </c>
      <c r="AY914" s="164" t="s">
        <v>264</v>
      </c>
    </row>
    <row r="915" spans="2:65" s="1" customFormat="1" ht="24.2" customHeight="1">
      <c r="B915" s="136"/>
      <c r="C915" s="137" t="s">
        <v>1358</v>
      </c>
      <c r="D915" s="137" t="s">
        <v>266</v>
      </c>
      <c r="E915" s="138" t="s">
        <v>1359</v>
      </c>
      <c r="F915" s="139" t="s">
        <v>1360</v>
      </c>
      <c r="G915" s="140" t="s">
        <v>341</v>
      </c>
      <c r="H915" s="141">
        <v>206.31</v>
      </c>
      <c r="I915" s="142"/>
      <c r="J915" s="143">
        <f>ROUND(I915*H915,2)</f>
        <v>0</v>
      </c>
      <c r="K915" s="139" t="s">
        <v>270</v>
      </c>
      <c r="L915" s="32"/>
      <c r="M915" s="144" t="s">
        <v>1</v>
      </c>
      <c r="N915" s="145" t="s">
        <v>42</v>
      </c>
      <c r="P915" s="146">
        <f>O915*H915</f>
        <v>0</v>
      </c>
      <c r="Q915" s="146">
        <v>3.005E-2</v>
      </c>
      <c r="R915" s="146">
        <f>Q915*H915</f>
        <v>6.1996155000000002</v>
      </c>
      <c r="S915" s="146">
        <v>0</v>
      </c>
      <c r="T915" s="147">
        <f>S915*H915</f>
        <v>0</v>
      </c>
      <c r="AR915" s="148" t="s">
        <v>366</v>
      </c>
      <c r="AT915" s="148" t="s">
        <v>266</v>
      </c>
      <c r="AU915" s="148" t="s">
        <v>89</v>
      </c>
      <c r="AY915" s="17" t="s">
        <v>264</v>
      </c>
      <c r="BE915" s="149">
        <f>IF(N915="základní",J915,0)</f>
        <v>0</v>
      </c>
      <c r="BF915" s="149">
        <f>IF(N915="snížená",J915,0)</f>
        <v>0</v>
      </c>
      <c r="BG915" s="149">
        <f>IF(N915="zákl. přenesená",J915,0)</f>
        <v>0</v>
      </c>
      <c r="BH915" s="149">
        <f>IF(N915="sníž. přenesená",J915,0)</f>
        <v>0</v>
      </c>
      <c r="BI915" s="149">
        <f>IF(N915="nulová",J915,0)</f>
        <v>0</v>
      </c>
      <c r="BJ915" s="17" t="s">
        <v>89</v>
      </c>
      <c r="BK915" s="149">
        <f>ROUND(I915*H915,2)</f>
        <v>0</v>
      </c>
      <c r="BL915" s="17" t="s">
        <v>366</v>
      </c>
      <c r="BM915" s="148" t="s">
        <v>1361</v>
      </c>
    </row>
    <row r="916" spans="2:65" s="1" customFormat="1" ht="11.25">
      <c r="B916" s="32"/>
      <c r="D916" s="150" t="s">
        <v>273</v>
      </c>
      <c r="F916" s="151" t="s">
        <v>1362</v>
      </c>
      <c r="I916" s="152"/>
      <c r="L916" s="32"/>
      <c r="M916" s="153"/>
      <c r="T916" s="56"/>
      <c r="AT916" s="17" t="s">
        <v>273</v>
      </c>
      <c r="AU916" s="17" t="s">
        <v>89</v>
      </c>
    </row>
    <row r="917" spans="2:65" s="12" customFormat="1" ht="11.25">
      <c r="B917" s="156"/>
      <c r="D917" s="154" t="s">
        <v>277</v>
      </c>
      <c r="E917" s="157" t="s">
        <v>1</v>
      </c>
      <c r="F917" s="158" t="s">
        <v>1363</v>
      </c>
      <c r="H917" s="159">
        <v>206.31</v>
      </c>
      <c r="I917" s="160"/>
      <c r="L917" s="156"/>
      <c r="M917" s="161"/>
      <c r="T917" s="162"/>
      <c r="AT917" s="157" t="s">
        <v>277</v>
      </c>
      <c r="AU917" s="157" t="s">
        <v>89</v>
      </c>
      <c r="AV917" s="12" t="s">
        <v>89</v>
      </c>
      <c r="AW917" s="12" t="s">
        <v>32</v>
      </c>
      <c r="AX917" s="12" t="s">
        <v>76</v>
      </c>
      <c r="AY917" s="157" t="s">
        <v>264</v>
      </c>
    </row>
    <row r="918" spans="2:65" s="13" customFormat="1" ht="11.25">
      <c r="B918" s="163"/>
      <c r="D918" s="154" t="s">
        <v>277</v>
      </c>
      <c r="E918" s="164" t="s">
        <v>1</v>
      </c>
      <c r="F918" s="165" t="s">
        <v>279</v>
      </c>
      <c r="H918" s="166">
        <v>206.31</v>
      </c>
      <c r="I918" s="167"/>
      <c r="L918" s="163"/>
      <c r="M918" s="168"/>
      <c r="T918" s="169"/>
      <c r="AT918" s="164" t="s">
        <v>277</v>
      </c>
      <c r="AU918" s="164" t="s">
        <v>89</v>
      </c>
      <c r="AV918" s="13" t="s">
        <v>271</v>
      </c>
      <c r="AW918" s="13" t="s">
        <v>32</v>
      </c>
      <c r="AX918" s="13" t="s">
        <v>83</v>
      </c>
      <c r="AY918" s="164" t="s">
        <v>264</v>
      </c>
    </row>
    <row r="919" spans="2:65" s="1" customFormat="1" ht="16.5" customHeight="1">
      <c r="B919" s="136"/>
      <c r="C919" s="137" t="s">
        <v>1364</v>
      </c>
      <c r="D919" s="137" t="s">
        <v>266</v>
      </c>
      <c r="E919" s="138" t="s">
        <v>1365</v>
      </c>
      <c r="F919" s="139" t="s">
        <v>1366</v>
      </c>
      <c r="G919" s="140" t="s">
        <v>341</v>
      </c>
      <c r="H919" s="141">
        <v>206.31</v>
      </c>
      <c r="I919" s="142"/>
      <c r="J919" s="143">
        <f>ROUND(I919*H919,2)</f>
        <v>0</v>
      </c>
      <c r="K919" s="139" t="s">
        <v>270</v>
      </c>
      <c r="L919" s="32"/>
      <c r="M919" s="144" t="s">
        <v>1</v>
      </c>
      <c r="N919" s="145" t="s">
        <v>42</v>
      </c>
      <c r="P919" s="146">
        <f>O919*H919</f>
        <v>0</v>
      </c>
      <c r="Q919" s="146">
        <v>1E-4</v>
      </c>
      <c r="R919" s="146">
        <f>Q919*H919</f>
        <v>2.0631E-2</v>
      </c>
      <c r="S919" s="146">
        <v>0</v>
      </c>
      <c r="T919" s="147">
        <f>S919*H919</f>
        <v>0</v>
      </c>
      <c r="AR919" s="148" t="s">
        <v>366</v>
      </c>
      <c r="AT919" s="148" t="s">
        <v>266</v>
      </c>
      <c r="AU919" s="148" t="s">
        <v>89</v>
      </c>
      <c r="AY919" s="17" t="s">
        <v>264</v>
      </c>
      <c r="BE919" s="149">
        <f>IF(N919="základní",J919,0)</f>
        <v>0</v>
      </c>
      <c r="BF919" s="149">
        <f>IF(N919="snížená",J919,0)</f>
        <v>0</v>
      </c>
      <c r="BG919" s="149">
        <f>IF(N919="zákl. přenesená",J919,0)</f>
        <v>0</v>
      </c>
      <c r="BH919" s="149">
        <f>IF(N919="sníž. přenesená",J919,0)</f>
        <v>0</v>
      </c>
      <c r="BI919" s="149">
        <f>IF(N919="nulová",J919,0)</f>
        <v>0</v>
      </c>
      <c r="BJ919" s="17" t="s">
        <v>89</v>
      </c>
      <c r="BK919" s="149">
        <f>ROUND(I919*H919,2)</f>
        <v>0</v>
      </c>
      <c r="BL919" s="17" t="s">
        <v>366</v>
      </c>
      <c r="BM919" s="148" t="s">
        <v>1367</v>
      </c>
    </row>
    <row r="920" spans="2:65" s="1" customFormat="1" ht="11.25">
      <c r="B920" s="32"/>
      <c r="D920" s="150" t="s">
        <v>273</v>
      </c>
      <c r="F920" s="151" t="s">
        <v>1368</v>
      </c>
      <c r="I920" s="152"/>
      <c r="L920" s="32"/>
      <c r="M920" s="153"/>
      <c r="T920" s="56"/>
      <c r="AT920" s="17" t="s">
        <v>273</v>
      </c>
      <c r="AU920" s="17" t="s">
        <v>89</v>
      </c>
    </row>
    <row r="921" spans="2:65" s="1" customFormat="1" ht="16.5" customHeight="1">
      <c r="B921" s="136"/>
      <c r="C921" s="137" t="s">
        <v>1369</v>
      </c>
      <c r="D921" s="137" t="s">
        <v>266</v>
      </c>
      <c r="E921" s="138" t="s">
        <v>1370</v>
      </c>
      <c r="F921" s="139" t="s">
        <v>1371</v>
      </c>
      <c r="G921" s="140" t="s">
        <v>341</v>
      </c>
      <c r="H921" s="141">
        <v>206.31</v>
      </c>
      <c r="I921" s="142"/>
      <c r="J921" s="143">
        <f>ROUND(I921*H921,2)</f>
        <v>0</v>
      </c>
      <c r="K921" s="139" t="s">
        <v>270</v>
      </c>
      <c r="L921" s="32"/>
      <c r="M921" s="144" t="s">
        <v>1</v>
      </c>
      <c r="N921" s="145" t="s">
        <v>42</v>
      </c>
      <c r="P921" s="146">
        <f>O921*H921</f>
        <v>0</v>
      </c>
      <c r="Q921" s="146">
        <v>1.6000000000000001E-3</v>
      </c>
      <c r="R921" s="146">
        <f>Q921*H921</f>
        <v>0.330096</v>
      </c>
      <c r="S921" s="146">
        <v>0</v>
      </c>
      <c r="T921" s="147">
        <f>S921*H921</f>
        <v>0</v>
      </c>
      <c r="AR921" s="148" t="s">
        <v>366</v>
      </c>
      <c r="AT921" s="148" t="s">
        <v>266</v>
      </c>
      <c r="AU921" s="148" t="s">
        <v>89</v>
      </c>
      <c r="AY921" s="17" t="s">
        <v>264</v>
      </c>
      <c r="BE921" s="149">
        <f>IF(N921="základní",J921,0)</f>
        <v>0</v>
      </c>
      <c r="BF921" s="149">
        <f>IF(N921="snížená",J921,0)</f>
        <v>0</v>
      </c>
      <c r="BG921" s="149">
        <f>IF(N921="zákl. přenesená",J921,0)</f>
        <v>0</v>
      </c>
      <c r="BH921" s="149">
        <f>IF(N921="sníž. přenesená",J921,0)</f>
        <v>0</v>
      </c>
      <c r="BI921" s="149">
        <f>IF(N921="nulová",J921,0)</f>
        <v>0</v>
      </c>
      <c r="BJ921" s="17" t="s">
        <v>89</v>
      </c>
      <c r="BK921" s="149">
        <f>ROUND(I921*H921,2)</f>
        <v>0</v>
      </c>
      <c r="BL921" s="17" t="s">
        <v>366</v>
      </c>
      <c r="BM921" s="148" t="s">
        <v>1372</v>
      </c>
    </row>
    <row r="922" spans="2:65" s="1" customFormat="1" ht="11.25">
      <c r="B922" s="32"/>
      <c r="D922" s="150" t="s">
        <v>273</v>
      </c>
      <c r="F922" s="151" t="s">
        <v>1373</v>
      </c>
      <c r="I922" s="152"/>
      <c r="L922" s="32"/>
      <c r="M922" s="153"/>
      <c r="T922" s="56"/>
      <c r="AT922" s="17" t="s">
        <v>273</v>
      </c>
      <c r="AU922" s="17" t="s">
        <v>89</v>
      </c>
    </row>
    <row r="923" spans="2:65" s="1" customFormat="1" ht="16.5" customHeight="1">
      <c r="B923" s="136"/>
      <c r="C923" s="137" t="s">
        <v>1374</v>
      </c>
      <c r="D923" s="137" t="s">
        <v>266</v>
      </c>
      <c r="E923" s="138" t="s">
        <v>1375</v>
      </c>
      <c r="F923" s="139" t="s">
        <v>1376</v>
      </c>
      <c r="G923" s="140" t="s">
        <v>341</v>
      </c>
      <c r="H923" s="141">
        <v>199.2</v>
      </c>
      <c r="I923" s="142"/>
      <c r="J923" s="143">
        <f>ROUND(I923*H923,2)</f>
        <v>0</v>
      </c>
      <c r="K923" s="139" t="s">
        <v>313</v>
      </c>
      <c r="L923" s="32"/>
      <c r="M923" s="144" t="s">
        <v>1</v>
      </c>
      <c r="N923" s="145" t="s">
        <v>42</v>
      </c>
      <c r="P923" s="146">
        <f>O923*H923</f>
        <v>0</v>
      </c>
      <c r="Q923" s="146">
        <v>1.661E-2</v>
      </c>
      <c r="R923" s="146">
        <f>Q923*H923</f>
        <v>3.3087119999999999</v>
      </c>
      <c r="S923" s="146">
        <v>0</v>
      </c>
      <c r="T923" s="147">
        <f>S923*H923</f>
        <v>0</v>
      </c>
      <c r="AR923" s="148" t="s">
        <v>366</v>
      </c>
      <c r="AT923" s="148" t="s">
        <v>266</v>
      </c>
      <c r="AU923" s="148" t="s">
        <v>89</v>
      </c>
      <c r="AY923" s="17" t="s">
        <v>264</v>
      </c>
      <c r="BE923" s="149">
        <f>IF(N923="základní",J923,0)</f>
        <v>0</v>
      </c>
      <c r="BF923" s="149">
        <f>IF(N923="snížená",J923,0)</f>
        <v>0</v>
      </c>
      <c r="BG923" s="149">
        <f>IF(N923="zákl. přenesená",J923,0)</f>
        <v>0</v>
      </c>
      <c r="BH923" s="149">
        <f>IF(N923="sníž. přenesená",J923,0)</f>
        <v>0</v>
      </c>
      <c r="BI923" s="149">
        <f>IF(N923="nulová",J923,0)</f>
        <v>0</v>
      </c>
      <c r="BJ923" s="17" t="s">
        <v>89</v>
      </c>
      <c r="BK923" s="149">
        <f>ROUND(I923*H923,2)</f>
        <v>0</v>
      </c>
      <c r="BL923" s="17" t="s">
        <v>366</v>
      </c>
      <c r="BM923" s="148" t="s">
        <v>1377</v>
      </c>
    </row>
    <row r="924" spans="2:65" s="1" customFormat="1" ht="29.25">
      <c r="B924" s="32"/>
      <c r="D924" s="154" t="s">
        <v>275</v>
      </c>
      <c r="F924" s="155" t="s">
        <v>1378</v>
      </c>
      <c r="I924" s="152"/>
      <c r="L924" s="32"/>
      <c r="M924" s="153"/>
      <c r="T924" s="56"/>
      <c r="AT924" s="17" t="s">
        <v>275</v>
      </c>
      <c r="AU924" s="17" t="s">
        <v>89</v>
      </c>
    </row>
    <row r="925" spans="2:65" s="12" customFormat="1" ht="11.25">
      <c r="B925" s="156"/>
      <c r="D925" s="154" t="s">
        <v>277</v>
      </c>
      <c r="E925" s="157" t="s">
        <v>1</v>
      </c>
      <c r="F925" s="158" t="s">
        <v>1379</v>
      </c>
      <c r="H925" s="159">
        <v>199.2</v>
      </c>
      <c r="I925" s="160"/>
      <c r="L925" s="156"/>
      <c r="M925" s="161"/>
      <c r="T925" s="162"/>
      <c r="AT925" s="157" t="s">
        <v>277</v>
      </c>
      <c r="AU925" s="157" t="s">
        <v>89</v>
      </c>
      <c r="AV925" s="12" t="s">
        <v>89</v>
      </c>
      <c r="AW925" s="12" t="s">
        <v>32</v>
      </c>
      <c r="AX925" s="12" t="s">
        <v>76</v>
      </c>
      <c r="AY925" s="157" t="s">
        <v>264</v>
      </c>
    </row>
    <row r="926" spans="2:65" s="13" customFormat="1" ht="11.25">
      <c r="B926" s="163"/>
      <c r="D926" s="154" t="s">
        <v>277</v>
      </c>
      <c r="E926" s="164" t="s">
        <v>1</v>
      </c>
      <c r="F926" s="165" t="s">
        <v>279</v>
      </c>
      <c r="H926" s="166">
        <v>199.2</v>
      </c>
      <c r="I926" s="167"/>
      <c r="L926" s="163"/>
      <c r="M926" s="168"/>
      <c r="T926" s="169"/>
      <c r="AT926" s="164" t="s">
        <v>277</v>
      </c>
      <c r="AU926" s="164" t="s">
        <v>89</v>
      </c>
      <c r="AV926" s="13" t="s">
        <v>271</v>
      </c>
      <c r="AW926" s="13" t="s">
        <v>32</v>
      </c>
      <c r="AX926" s="13" t="s">
        <v>83</v>
      </c>
      <c r="AY926" s="164" t="s">
        <v>264</v>
      </c>
    </row>
    <row r="927" spans="2:65" s="1" customFormat="1" ht="16.5" customHeight="1">
      <c r="B927" s="136"/>
      <c r="C927" s="137" t="s">
        <v>1380</v>
      </c>
      <c r="D927" s="137" t="s">
        <v>266</v>
      </c>
      <c r="E927" s="138" t="s">
        <v>1381</v>
      </c>
      <c r="F927" s="139" t="s">
        <v>1382</v>
      </c>
      <c r="G927" s="140" t="s">
        <v>341</v>
      </c>
      <c r="H927" s="141">
        <v>28.4</v>
      </c>
      <c r="I927" s="142"/>
      <c r="J927" s="143">
        <f>ROUND(I927*H927,2)</f>
        <v>0</v>
      </c>
      <c r="K927" s="139" t="s">
        <v>313</v>
      </c>
      <c r="L927" s="32"/>
      <c r="M927" s="144" t="s">
        <v>1</v>
      </c>
      <c r="N927" s="145" t="s">
        <v>42</v>
      </c>
      <c r="P927" s="146">
        <f>O927*H927</f>
        <v>0</v>
      </c>
      <c r="Q927" s="146">
        <v>1.609E-2</v>
      </c>
      <c r="R927" s="146">
        <f>Q927*H927</f>
        <v>0.45695599999999997</v>
      </c>
      <c r="S927" s="146">
        <v>0</v>
      </c>
      <c r="T927" s="147">
        <f>S927*H927</f>
        <v>0</v>
      </c>
      <c r="AR927" s="148" t="s">
        <v>366</v>
      </c>
      <c r="AT927" s="148" t="s">
        <v>266</v>
      </c>
      <c r="AU927" s="148" t="s">
        <v>89</v>
      </c>
      <c r="AY927" s="17" t="s">
        <v>264</v>
      </c>
      <c r="BE927" s="149">
        <f>IF(N927="základní",J927,0)</f>
        <v>0</v>
      </c>
      <c r="BF927" s="149">
        <f>IF(N927="snížená",J927,0)</f>
        <v>0</v>
      </c>
      <c r="BG927" s="149">
        <f>IF(N927="zákl. přenesená",J927,0)</f>
        <v>0</v>
      </c>
      <c r="BH927" s="149">
        <f>IF(N927="sníž. přenesená",J927,0)</f>
        <v>0</v>
      </c>
      <c r="BI927" s="149">
        <f>IF(N927="nulová",J927,0)</f>
        <v>0</v>
      </c>
      <c r="BJ927" s="17" t="s">
        <v>89</v>
      </c>
      <c r="BK927" s="149">
        <f>ROUND(I927*H927,2)</f>
        <v>0</v>
      </c>
      <c r="BL927" s="17" t="s">
        <v>366</v>
      </c>
      <c r="BM927" s="148" t="s">
        <v>1383</v>
      </c>
    </row>
    <row r="928" spans="2:65" s="1" customFormat="1" ht="29.25">
      <c r="B928" s="32"/>
      <c r="D928" s="154" t="s">
        <v>275</v>
      </c>
      <c r="F928" s="155" t="s">
        <v>1378</v>
      </c>
      <c r="I928" s="152"/>
      <c r="L928" s="32"/>
      <c r="M928" s="153"/>
      <c r="T928" s="56"/>
      <c r="AT928" s="17" t="s">
        <v>275</v>
      </c>
      <c r="AU928" s="17" t="s">
        <v>89</v>
      </c>
    </row>
    <row r="929" spans="2:65" s="12" customFormat="1" ht="11.25">
      <c r="B929" s="156"/>
      <c r="D929" s="154" t="s">
        <v>277</v>
      </c>
      <c r="E929" s="157" t="s">
        <v>1</v>
      </c>
      <c r="F929" s="158" t="s">
        <v>1384</v>
      </c>
      <c r="H929" s="159">
        <v>28.4</v>
      </c>
      <c r="I929" s="160"/>
      <c r="L929" s="156"/>
      <c r="M929" s="161"/>
      <c r="T929" s="162"/>
      <c r="AT929" s="157" t="s">
        <v>277</v>
      </c>
      <c r="AU929" s="157" t="s">
        <v>89</v>
      </c>
      <c r="AV929" s="12" t="s">
        <v>89</v>
      </c>
      <c r="AW929" s="12" t="s">
        <v>32</v>
      </c>
      <c r="AX929" s="12" t="s">
        <v>76</v>
      </c>
      <c r="AY929" s="157" t="s">
        <v>264</v>
      </c>
    </row>
    <row r="930" spans="2:65" s="13" customFormat="1" ht="11.25">
      <c r="B930" s="163"/>
      <c r="D930" s="154" t="s">
        <v>277</v>
      </c>
      <c r="E930" s="164" t="s">
        <v>1</v>
      </c>
      <c r="F930" s="165" t="s">
        <v>279</v>
      </c>
      <c r="H930" s="166">
        <v>28.4</v>
      </c>
      <c r="I930" s="167"/>
      <c r="L930" s="163"/>
      <c r="M930" s="168"/>
      <c r="T930" s="169"/>
      <c r="AT930" s="164" t="s">
        <v>277</v>
      </c>
      <c r="AU930" s="164" t="s">
        <v>89</v>
      </c>
      <c r="AV930" s="13" t="s">
        <v>271</v>
      </c>
      <c r="AW930" s="13" t="s">
        <v>32</v>
      </c>
      <c r="AX930" s="13" t="s">
        <v>83</v>
      </c>
      <c r="AY930" s="164" t="s">
        <v>264</v>
      </c>
    </row>
    <row r="931" spans="2:65" s="1" customFormat="1" ht="16.5" customHeight="1">
      <c r="B931" s="136"/>
      <c r="C931" s="137" t="s">
        <v>1385</v>
      </c>
      <c r="D931" s="137" t="s">
        <v>266</v>
      </c>
      <c r="E931" s="138" t="s">
        <v>1386</v>
      </c>
      <c r="F931" s="139" t="s">
        <v>1387</v>
      </c>
      <c r="G931" s="140" t="s">
        <v>341</v>
      </c>
      <c r="H931" s="141">
        <v>93.15</v>
      </c>
      <c r="I931" s="142"/>
      <c r="J931" s="143">
        <f>ROUND(I931*H931,2)</f>
        <v>0</v>
      </c>
      <c r="K931" s="139" t="s">
        <v>313</v>
      </c>
      <c r="L931" s="32"/>
      <c r="M931" s="144" t="s">
        <v>1</v>
      </c>
      <c r="N931" s="145" t="s">
        <v>42</v>
      </c>
      <c r="P931" s="146">
        <f>O931*H931</f>
        <v>0</v>
      </c>
      <c r="Q931" s="146">
        <v>3.1199999999999999E-2</v>
      </c>
      <c r="R931" s="146">
        <f>Q931*H931</f>
        <v>2.9062800000000002</v>
      </c>
      <c r="S931" s="146">
        <v>0</v>
      </c>
      <c r="T931" s="147">
        <f>S931*H931</f>
        <v>0</v>
      </c>
      <c r="AR931" s="148" t="s">
        <v>366</v>
      </c>
      <c r="AT931" s="148" t="s">
        <v>266</v>
      </c>
      <c r="AU931" s="148" t="s">
        <v>89</v>
      </c>
      <c r="AY931" s="17" t="s">
        <v>264</v>
      </c>
      <c r="BE931" s="149">
        <f>IF(N931="základní",J931,0)</f>
        <v>0</v>
      </c>
      <c r="BF931" s="149">
        <f>IF(N931="snížená",J931,0)</f>
        <v>0</v>
      </c>
      <c r="BG931" s="149">
        <f>IF(N931="zákl. přenesená",J931,0)</f>
        <v>0</v>
      </c>
      <c r="BH931" s="149">
        <f>IF(N931="sníž. přenesená",J931,0)</f>
        <v>0</v>
      </c>
      <c r="BI931" s="149">
        <f>IF(N931="nulová",J931,0)</f>
        <v>0</v>
      </c>
      <c r="BJ931" s="17" t="s">
        <v>89</v>
      </c>
      <c r="BK931" s="149">
        <f>ROUND(I931*H931,2)</f>
        <v>0</v>
      </c>
      <c r="BL931" s="17" t="s">
        <v>366</v>
      </c>
      <c r="BM931" s="148" t="s">
        <v>1388</v>
      </c>
    </row>
    <row r="932" spans="2:65" s="1" customFormat="1" ht="29.25">
      <c r="B932" s="32"/>
      <c r="D932" s="154" t="s">
        <v>275</v>
      </c>
      <c r="F932" s="155" t="s">
        <v>1378</v>
      </c>
      <c r="I932" s="152"/>
      <c r="L932" s="32"/>
      <c r="M932" s="153"/>
      <c r="T932" s="56"/>
      <c r="AT932" s="17" t="s">
        <v>275</v>
      </c>
      <c r="AU932" s="17" t="s">
        <v>89</v>
      </c>
    </row>
    <row r="933" spans="2:65" s="12" customFormat="1" ht="11.25">
      <c r="B933" s="156"/>
      <c r="D933" s="154" t="s">
        <v>277</v>
      </c>
      <c r="E933" s="157" t="s">
        <v>1</v>
      </c>
      <c r="F933" s="158" t="s">
        <v>1389</v>
      </c>
      <c r="H933" s="159">
        <v>93.15</v>
      </c>
      <c r="I933" s="160"/>
      <c r="L933" s="156"/>
      <c r="M933" s="161"/>
      <c r="T933" s="162"/>
      <c r="AT933" s="157" t="s">
        <v>277</v>
      </c>
      <c r="AU933" s="157" t="s">
        <v>89</v>
      </c>
      <c r="AV933" s="12" t="s">
        <v>89</v>
      </c>
      <c r="AW933" s="12" t="s">
        <v>32</v>
      </c>
      <c r="AX933" s="12" t="s">
        <v>76</v>
      </c>
      <c r="AY933" s="157" t="s">
        <v>264</v>
      </c>
    </row>
    <row r="934" spans="2:65" s="13" customFormat="1" ht="11.25">
      <c r="B934" s="163"/>
      <c r="D934" s="154" t="s">
        <v>277</v>
      </c>
      <c r="E934" s="164" t="s">
        <v>1</v>
      </c>
      <c r="F934" s="165" t="s">
        <v>279</v>
      </c>
      <c r="H934" s="166">
        <v>93.15</v>
      </c>
      <c r="I934" s="167"/>
      <c r="L934" s="163"/>
      <c r="M934" s="168"/>
      <c r="T934" s="169"/>
      <c r="AT934" s="164" t="s">
        <v>277</v>
      </c>
      <c r="AU934" s="164" t="s">
        <v>89</v>
      </c>
      <c r="AV934" s="13" t="s">
        <v>271</v>
      </c>
      <c r="AW934" s="13" t="s">
        <v>32</v>
      </c>
      <c r="AX934" s="13" t="s">
        <v>83</v>
      </c>
      <c r="AY934" s="164" t="s">
        <v>264</v>
      </c>
    </row>
    <row r="935" spans="2:65" s="1" customFormat="1" ht="16.5" customHeight="1">
      <c r="B935" s="136"/>
      <c r="C935" s="137" t="s">
        <v>1390</v>
      </c>
      <c r="D935" s="137" t="s">
        <v>266</v>
      </c>
      <c r="E935" s="138" t="s">
        <v>1391</v>
      </c>
      <c r="F935" s="139" t="s">
        <v>1392</v>
      </c>
      <c r="G935" s="140" t="s">
        <v>341</v>
      </c>
      <c r="H935" s="141">
        <v>9.0850000000000009</v>
      </c>
      <c r="I935" s="142"/>
      <c r="J935" s="143">
        <f>ROUND(I935*H935,2)</f>
        <v>0</v>
      </c>
      <c r="K935" s="139" t="s">
        <v>313</v>
      </c>
      <c r="L935" s="32"/>
      <c r="M935" s="144" t="s">
        <v>1</v>
      </c>
      <c r="N935" s="145" t="s">
        <v>42</v>
      </c>
      <c r="P935" s="146">
        <f>O935*H935</f>
        <v>0</v>
      </c>
      <c r="Q935" s="146">
        <v>3.1199999999999999E-2</v>
      </c>
      <c r="R935" s="146">
        <f>Q935*H935</f>
        <v>0.28345200000000004</v>
      </c>
      <c r="S935" s="146">
        <v>0</v>
      </c>
      <c r="T935" s="147">
        <f>S935*H935</f>
        <v>0</v>
      </c>
      <c r="AR935" s="148" t="s">
        <v>366</v>
      </c>
      <c r="AT935" s="148" t="s">
        <v>266</v>
      </c>
      <c r="AU935" s="148" t="s">
        <v>89</v>
      </c>
      <c r="AY935" s="17" t="s">
        <v>264</v>
      </c>
      <c r="BE935" s="149">
        <f>IF(N935="základní",J935,0)</f>
        <v>0</v>
      </c>
      <c r="BF935" s="149">
        <f>IF(N935="snížená",J935,0)</f>
        <v>0</v>
      </c>
      <c r="BG935" s="149">
        <f>IF(N935="zákl. přenesená",J935,0)</f>
        <v>0</v>
      </c>
      <c r="BH935" s="149">
        <f>IF(N935="sníž. přenesená",J935,0)</f>
        <v>0</v>
      </c>
      <c r="BI935" s="149">
        <f>IF(N935="nulová",J935,0)</f>
        <v>0</v>
      </c>
      <c r="BJ935" s="17" t="s">
        <v>89</v>
      </c>
      <c r="BK935" s="149">
        <f>ROUND(I935*H935,2)</f>
        <v>0</v>
      </c>
      <c r="BL935" s="17" t="s">
        <v>366</v>
      </c>
      <c r="BM935" s="148" t="s">
        <v>1393</v>
      </c>
    </row>
    <row r="936" spans="2:65" s="1" customFormat="1" ht="29.25">
      <c r="B936" s="32"/>
      <c r="D936" s="154" t="s">
        <v>275</v>
      </c>
      <c r="F936" s="155" t="s">
        <v>1378</v>
      </c>
      <c r="I936" s="152"/>
      <c r="L936" s="32"/>
      <c r="M936" s="153"/>
      <c r="T936" s="56"/>
      <c r="AT936" s="17" t="s">
        <v>275</v>
      </c>
      <c r="AU936" s="17" t="s">
        <v>89</v>
      </c>
    </row>
    <row r="937" spans="2:65" s="12" customFormat="1" ht="11.25">
      <c r="B937" s="156"/>
      <c r="D937" s="154" t="s">
        <v>277</v>
      </c>
      <c r="E937" s="157" t="s">
        <v>1</v>
      </c>
      <c r="F937" s="158" t="s">
        <v>1394</v>
      </c>
      <c r="H937" s="159">
        <v>9.0850000000000009</v>
      </c>
      <c r="I937" s="160"/>
      <c r="L937" s="156"/>
      <c r="M937" s="161"/>
      <c r="T937" s="162"/>
      <c r="AT937" s="157" t="s">
        <v>277</v>
      </c>
      <c r="AU937" s="157" t="s">
        <v>89</v>
      </c>
      <c r="AV937" s="12" t="s">
        <v>89</v>
      </c>
      <c r="AW937" s="12" t="s">
        <v>32</v>
      </c>
      <c r="AX937" s="12" t="s">
        <v>76</v>
      </c>
      <c r="AY937" s="157" t="s">
        <v>264</v>
      </c>
    </row>
    <row r="938" spans="2:65" s="13" customFormat="1" ht="11.25">
      <c r="B938" s="163"/>
      <c r="D938" s="154" t="s">
        <v>277</v>
      </c>
      <c r="E938" s="164" t="s">
        <v>1</v>
      </c>
      <c r="F938" s="165" t="s">
        <v>279</v>
      </c>
      <c r="H938" s="166">
        <v>9.0850000000000009</v>
      </c>
      <c r="I938" s="167"/>
      <c r="L938" s="163"/>
      <c r="M938" s="168"/>
      <c r="T938" s="169"/>
      <c r="AT938" s="164" t="s">
        <v>277</v>
      </c>
      <c r="AU938" s="164" t="s">
        <v>89</v>
      </c>
      <c r="AV938" s="13" t="s">
        <v>271</v>
      </c>
      <c r="AW938" s="13" t="s">
        <v>32</v>
      </c>
      <c r="AX938" s="13" t="s">
        <v>83</v>
      </c>
      <c r="AY938" s="164" t="s">
        <v>264</v>
      </c>
    </row>
    <row r="939" spans="2:65" s="1" customFormat="1" ht="16.5" customHeight="1">
      <c r="B939" s="136"/>
      <c r="C939" s="137" t="s">
        <v>1395</v>
      </c>
      <c r="D939" s="137" t="s">
        <v>266</v>
      </c>
      <c r="E939" s="138" t="s">
        <v>1396</v>
      </c>
      <c r="F939" s="139" t="s">
        <v>1397</v>
      </c>
      <c r="G939" s="140" t="s">
        <v>341</v>
      </c>
      <c r="H939" s="141">
        <v>329.83499999999998</v>
      </c>
      <c r="I939" s="142"/>
      <c r="J939" s="143">
        <f>ROUND(I939*H939,2)</f>
        <v>0</v>
      </c>
      <c r="K939" s="139" t="s">
        <v>270</v>
      </c>
      <c r="L939" s="32"/>
      <c r="M939" s="144" t="s">
        <v>1</v>
      </c>
      <c r="N939" s="145" t="s">
        <v>42</v>
      </c>
      <c r="P939" s="146">
        <f>O939*H939</f>
        <v>0</v>
      </c>
      <c r="Q939" s="146">
        <v>1E-4</v>
      </c>
      <c r="R939" s="146">
        <f>Q939*H939</f>
        <v>3.2983499999999999E-2</v>
      </c>
      <c r="S939" s="146">
        <v>0</v>
      </c>
      <c r="T939" s="147">
        <f>S939*H939</f>
        <v>0</v>
      </c>
      <c r="AR939" s="148" t="s">
        <v>366</v>
      </c>
      <c r="AT939" s="148" t="s">
        <v>266</v>
      </c>
      <c r="AU939" s="148" t="s">
        <v>89</v>
      </c>
      <c r="AY939" s="17" t="s">
        <v>264</v>
      </c>
      <c r="BE939" s="149">
        <f>IF(N939="základní",J939,0)</f>
        <v>0</v>
      </c>
      <c r="BF939" s="149">
        <f>IF(N939="snížená",J939,0)</f>
        <v>0</v>
      </c>
      <c r="BG939" s="149">
        <f>IF(N939="zákl. přenesená",J939,0)</f>
        <v>0</v>
      </c>
      <c r="BH939" s="149">
        <f>IF(N939="sníž. přenesená",J939,0)</f>
        <v>0</v>
      </c>
      <c r="BI939" s="149">
        <f>IF(N939="nulová",J939,0)</f>
        <v>0</v>
      </c>
      <c r="BJ939" s="17" t="s">
        <v>89</v>
      </c>
      <c r="BK939" s="149">
        <f>ROUND(I939*H939,2)</f>
        <v>0</v>
      </c>
      <c r="BL939" s="17" t="s">
        <v>366</v>
      </c>
      <c r="BM939" s="148" t="s">
        <v>1398</v>
      </c>
    </row>
    <row r="940" spans="2:65" s="1" customFormat="1" ht="11.25">
      <c r="B940" s="32"/>
      <c r="D940" s="150" t="s">
        <v>273</v>
      </c>
      <c r="F940" s="151" t="s">
        <v>1399</v>
      </c>
      <c r="I940" s="152"/>
      <c r="L940" s="32"/>
      <c r="M940" s="153"/>
      <c r="T940" s="56"/>
      <c r="AT940" s="17" t="s">
        <v>273</v>
      </c>
      <c r="AU940" s="17" t="s">
        <v>89</v>
      </c>
    </row>
    <row r="941" spans="2:65" s="12" customFormat="1" ht="11.25">
      <c r="B941" s="156"/>
      <c r="D941" s="154" t="s">
        <v>277</v>
      </c>
      <c r="E941" s="157" t="s">
        <v>1</v>
      </c>
      <c r="F941" s="158" t="s">
        <v>1400</v>
      </c>
      <c r="H941" s="159">
        <v>329.83499999999998</v>
      </c>
      <c r="I941" s="160"/>
      <c r="L941" s="156"/>
      <c r="M941" s="161"/>
      <c r="T941" s="162"/>
      <c r="AT941" s="157" t="s">
        <v>277</v>
      </c>
      <c r="AU941" s="157" t="s">
        <v>89</v>
      </c>
      <c r="AV941" s="12" t="s">
        <v>89</v>
      </c>
      <c r="AW941" s="12" t="s">
        <v>32</v>
      </c>
      <c r="AX941" s="12" t="s">
        <v>76</v>
      </c>
      <c r="AY941" s="157" t="s">
        <v>264</v>
      </c>
    </row>
    <row r="942" spans="2:65" s="13" customFormat="1" ht="11.25">
      <c r="B942" s="163"/>
      <c r="D942" s="154" t="s">
        <v>277</v>
      </c>
      <c r="E942" s="164" t="s">
        <v>1</v>
      </c>
      <c r="F942" s="165" t="s">
        <v>279</v>
      </c>
      <c r="H942" s="166">
        <v>329.83499999999998</v>
      </c>
      <c r="I942" s="167"/>
      <c r="L942" s="163"/>
      <c r="M942" s="168"/>
      <c r="T942" s="169"/>
      <c r="AT942" s="164" t="s">
        <v>277</v>
      </c>
      <c r="AU942" s="164" t="s">
        <v>89</v>
      </c>
      <c r="AV942" s="13" t="s">
        <v>271</v>
      </c>
      <c r="AW942" s="13" t="s">
        <v>32</v>
      </c>
      <c r="AX942" s="13" t="s">
        <v>83</v>
      </c>
      <c r="AY942" s="164" t="s">
        <v>264</v>
      </c>
    </row>
    <row r="943" spans="2:65" s="1" customFormat="1" ht="16.5" customHeight="1">
      <c r="B943" s="136"/>
      <c r="C943" s="137" t="s">
        <v>1401</v>
      </c>
      <c r="D943" s="137" t="s">
        <v>266</v>
      </c>
      <c r="E943" s="138" t="s">
        <v>1402</v>
      </c>
      <c r="F943" s="139" t="s">
        <v>1403</v>
      </c>
      <c r="G943" s="140" t="s">
        <v>341</v>
      </c>
      <c r="H943" s="141">
        <v>329.83499999999998</v>
      </c>
      <c r="I943" s="142"/>
      <c r="J943" s="143">
        <f>ROUND(I943*H943,2)</f>
        <v>0</v>
      </c>
      <c r="K943" s="139" t="s">
        <v>270</v>
      </c>
      <c r="L943" s="32"/>
      <c r="M943" s="144" t="s">
        <v>1</v>
      </c>
      <c r="N943" s="145" t="s">
        <v>42</v>
      </c>
      <c r="P943" s="146">
        <f>O943*H943</f>
        <v>0</v>
      </c>
      <c r="Q943" s="146">
        <v>1.6000000000000001E-3</v>
      </c>
      <c r="R943" s="146">
        <f>Q943*H943</f>
        <v>0.52773599999999998</v>
      </c>
      <c r="S943" s="146">
        <v>0</v>
      </c>
      <c r="T943" s="147">
        <f>S943*H943</f>
        <v>0</v>
      </c>
      <c r="AR943" s="148" t="s">
        <v>366</v>
      </c>
      <c r="AT943" s="148" t="s">
        <v>266</v>
      </c>
      <c r="AU943" s="148" t="s">
        <v>89</v>
      </c>
      <c r="AY943" s="17" t="s">
        <v>264</v>
      </c>
      <c r="BE943" s="149">
        <f>IF(N943="základní",J943,0)</f>
        <v>0</v>
      </c>
      <c r="BF943" s="149">
        <f>IF(N943="snížená",J943,0)</f>
        <v>0</v>
      </c>
      <c r="BG943" s="149">
        <f>IF(N943="zákl. přenesená",J943,0)</f>
        <v>0</v>
      </c>
      <c r="BH943" s="149">
        <f>IF(N943="sníž. přenesená",J943,0)</f>
        <v>0</v>
      </c>
      <c r="BI943" s="149">
        <f>IF(N943="nulová",J943,0)</f>
        <v>0</v>
      </c>
      <c r="BJ943" s="17" t="s">
        <v>89</v>
      </c>
      <c r="BK943" s="149">
        <f>ROUND(I943*H943,2)</f>
        <v>0</v>
      </c>
      <c r="BL943" s="17" t="s">
        <v>366</v>
      </c>
      <c r="BM943" s="148" t="s">
        <v>1404</v>
      </c>
    </row>
    <row r="944" spans="2:65" s="1" customFormat="1" ht="11.25">
      <c r="B944" s="32"/>
      <c r="D944" s="150" t="s">
        <v>273</v>
      </c>
      <c r="F944" s="151" t="s">
        <v>1405</v>
      </c>
      <c r="I944" s="152"/>
      <c r="L944" s="32"/>
      <c r="M944" s="153"/>
      <c r="T944" s="56"/>
      <c r="AT944" s="17" t="s">
        <v>273</v>
      </c>
      <c r="AU944" s="17" t="s">
        <v>89</v>
      </c>
    </row>
    <row r="945" spans="2:65" s="1" customFormat="1" ht="16.5" customHeight="1">
      <c r="B945" s="136"/>
      <c r="C945" s="137" t="s">
        <v>1406</v>
      </c>
      <c r="D945" s="137" t="s">
        <v>266</v>
      </c>
      <c r="E945" s="138" t="s">
        <v>1407</v>
      </c>
      <c r="F945" s="139" t="s">
        <v>1408</v>
      </c>
      <c r="G945" s="140" t="s">
        <v>428</v>
      </c>
      <c r="H945" s="141">
        <v>6</v>
      </c>
      <c r="I945" s="142"/>
      <c r="J945" s="143">
        <f>ROUND(I945*H945,2)</f>
        <v>0</v>
      </c>
      <c r="K945" s="139" t="s">
        <v>270</v>
      </c>
      <c r="L945" s="32"/>
      <c r="M945" s="144" t="s">
        <v>1</v>
      </c>
      <c r="N945" s="145" t="s">
        <v>42</v>
      </c>
      <c r="P945" s="146">
        <f>O945*H945</f>
        <v>0</v>
      </c>
      <c r="Q945" s="146">
        <v>6.0299999999999998E-3</v>
      </c>
      <c r="R945" s="146">
        <f>Q945*H945</f>
        <v>3.6179999999999997E-2</v>
      </c>
      <c r="S945" s="146">
        <v>0</v>
      </c>
      <c r="T945" s="147">
        <f>S945*H945</f>
        <v>0</v>
      </c>
      <c r="AR945" s="148" t="s">
        <v>366</v>
      </c>
      <c r="AT945" s="148" t="s">
        <v>266</v>
      </c>
      <c r="AU945" s="148" t="s">
        <v>89</v>
      </c>
      <c r="AY945" s="17" t="s">
        <v>264</v>
      </c>
      <c r="BE945" s="149">
        <f>IF(N945="základní",J945,0)</f>
        <v>0</v>
      </c>
      <c r="BF945" s="149">
        <f>IF(N945="snížená",J945,0)</f>
        <v>0</v>
      </c>
      <c r="BG945" s="149">
        <f>IF(N945="zákl. přenesená",J945,0)</f>
        <v>0</v>
      </c>
      <c r="BH945" s="149">
        <f>IF(N945="sníž. přenesená",J945,0)</f>
        <v>0</v>
      </c>
      <c r="BI945" s="149">
        <f>IF(N945="nulová",J945,0)</f>
        <v>0</v>
      </c>
      <c r="BJ945" s="17" t="s">
        <v>89</v>
      </c>
      <c r="BK945" s="149">
        <f>ROUND(I945*H945,2)</f>
        <v>0</v>
      </c>
      <c r="BL945" s="17" t="s">
        <v>366</v>
      </c>
      <c r="BM945" s="148" t="s">
        <v>1409</v>
      </c>
    </row>
    <row r="946" spans="2:65" s="1" customFormat="1" ht="11.25">
      <c r="B946" s="32"/>
      <c r="D946" s="150" t="s">
        <v>273</v>
      </c>
      <c r="F946" s="151" t="s">
        <v>1410</v>
      </c>
      <c r="I946" s="152"/>
      <c r="L946" s="32"/>
      <c r="M946" s="153"/>
      <c r="T946" s="56"/>
      <c r="AT946" s="17" t="s">
        <v>273</v>
      </c>
      <c r="AU946" s="17" t="s">
        <v>89</v>
      </c>
    </row>
    <row r="947" spans="2:65" s="1" customFormat="1" ht="16.5" customHeight="1">
      <c r="B947" s="136"/>
      <c r="C947" s="137" t="s">
        <v>1411</v>
      </c>
      <c r="D947" s="137" t="s">
        <v>266</v>
      </c>
      <c r="E947" s="138" t="s">
        <v>1412</v>
      </c>
      <c r="F947" s="139" t="s">
        <v>1413</v>
      </c>
      <c r="G947" s="140" t="s">
        <v>341</v>
      </c>
      <c r="H947" s="141">
        <v>317.31</v>
      </c>
      <c r="I947" s="142"/>
      <c r="J947" s="143">
        <f>ROUND(I947*H947,2)</f>
        <v>0</v>
      </c>
      <c r="K947" s="139" t="s">
        <v>313</v>
      </c>
      <c r="L947" s="32"/>
      <c r="M947" s="144" t="s">
        <v>1</v>
      </c>
      <c r="N947" s="145" t="s">
        <v>42</v>
      </c>
      <c r="P947" s="146">
        <f>O947*H947</f>
        <v>0</v>
      </c>
      <c r="Q947" s="146">
        <v>0</v>
      </c>
      <c r="R947" s="146">
        <f>Q947*H947</f>
        <v>0</v>
      </c>
      <c r="S947" s="146">
        <v>0</v>
      </c>
      <c r="T947" s="147">
        <f>S947*H947</f>
        <v>0</v>
      </c>
      <c r="AR947" s="148" t="s">
        <v>366</v>
      </c>
      <c r="AT947" s="148" t="s">
        <v>266</v>
      </c>
      <c r="AU947" s="148" t="s">
        <v>89</v>
      </c>
      <c r="AY947" s="17" t="s">
        <v>264</v>
      </c>
      <c r="BE947" s="149">
        <f>IF(N947="základní",J947,0)</f>
        <v>0</v>
      </c>
      <c r="BF947" s="149">
        <f>IF(N947="snížená",J947,0)</f>
        <v>0</v>
      </c>
      <c r="BG947" s="149">
        <f>IF(N947="zákl. přenesená",J947,0)</f>
        <v>0</v>
      </c>
      <c r="BH947" s="149">
        <f>IF(N947="sníž. přenesená",J947,0)</f>
        <v>0</v>
      </c>
      <c r="BI947" s="149">
        <f>IF(N947="nulová",J947,0)</f>
        <v>0</v>
      </c>
      <c r="BJ947" s="17" t="s">
        <v>89</v>
      </c>
      <c r="BK947" s="149">
        <f>ROUND(I947*H947,2)</f>
        <v>0</v>
      </c>
      <c r="BL947" s="17" t="s">
        <v>366</v>
      </c>
      <c r="BM947" s="148" t="s">
        <v>1414</v>
      </c>
    </row>
    <row r="948" spans="2:65" s="1" customFormat="1" ht="97.5">
      <c r="B948" s="32"/>
      <c r="D948" s="154" t="s">
        <v>275</v>
      </c>
      <c r="F948" s="155" t="s">
        <v>1415</v>
      </c>
      <c r="I948" s="152"/>
      <c r="L948" s="32"/>
      <c r="M948" s="153"/>
      <c r="T948" s="56"/>
      <c r="AT948" s="17" t="s">
        <v>275</v>
      </c>
      <c r="AU948" s="17" t="s">
        <v>89</v>
      </c>
    </row>
    <row r="949" spans="2:65" s="1" customFormat="1" ht="24.2" customHeight="1">
      <c r="B949" s="136"/>
      <c r="C949" s="137" t="s">
        <v>1416</v>
      </c>
      <c r="D949" s="137" t="s">
        <v>266</v>
      </c>
      <c r="E949" s="138" t="s">
        <v>1417</v>
      </c>
      <c r="F949" s="139" t="s">
        <v>1418</v>
      </c>
      <c r="G949" s="140" t="s">
        <v>319</v>
      </c>
      <c r="H949" s="141">
        <v>21.786999999999999</v>
      </c>
      <c r="I949" s="142"/>
      <c r="J949" s="143">
        <f>ROUND(I949*H949,2)</f>
        <v>0</v>
      </c>
      <c r="K949" s="139" t="s">
        <v>270</v>
      </c>
      <c r="L949" s="32"/>
      <c r="M949" s="144" t="s">
        <v>1</v>
      </c>
      <c r="N949" s="145" t="s">
        <v>42</v>
      </c>
      <c r="P949" s="146">
        <f>O949*H949</f>
        <v>0</v>
      </c>
      <c r="Q949" s="146">
        <v>0</v>
      </c>
      <c r="R949" s="146">
        <f>Q949*H949</f>
        <v>0</v>
      </c>
      <c r="S949" s="146">
        <v>0</v>
      </c>
      <c r="T949" s="147">
        <f>S949*H949</f>
        <v>0</v>
      </c>
      <c r="AR949" s="148" t="s">
        <v>366</v>
      </c>
      <c r="AT949" s="148" t="s">
        <v>266</v>
      </c>
      <c r="AU949" s="148" t="s">
        <v>89</v>
      </c>
      <c r="AY949" s="17" t="s">
        <v>264</v>
      </c>
      <c r="BE949" s="149">
        <f>IF(N949="základní",J949,0)</f>
        <v>0</v>
      </c>
      <c r="BF949" s="149">
        <f>IF(N949="snížená",J949,0)</f>
        <v>0</v>
      </c>
      <c r="BG949" s="149">
        <f>IF(N949="zákl. přenesená",J949,0)</f>
        <v>0</v>
      </c>
      <c r="BH949" s="149">
        <f>IF(N949="sníž. přenesená",J949,0)</f>
        <v>0</v>
      </c>
      <c r="BI949" s="149">
        <f>IF(N949="nulová",J949,0)</f>
        <v>0</v>
      </c>
      <c r="BJ949" s="17" t="s">
        <v>89</v>
      </c>
      <c r="BK949" s="149">
        <f>ROUND(I949*H949,2)</f>
        <v>0</v>
      </c>
      <c r="BL949" s="17" t="s">
        <v>366</v>
      </c>
      <c r="BM949" s="148" t="s">
        <v>1419</v>
      </c>
    </row>
    <row r="950" spans="2:65" s="1" customFormat="1" ht="11.25">
      <c r="B950" s="32"/>
      <c r="D950" s="150" t="s">
        <v>273</v>
      </c>
      <c r="F950" s="151" t="s">
        <v>1420</v>
      </c>
      <c r="I950" s="152"/>
      <c r="L950" s="32"/>
      <c r="M950" s="153"/>
      <c r="T950" s="56"/>
      <c r="AT950" s="17" t="s">
        <v>273</v>
      </c>
      <c r="AU950" s="17" t="s">
        <v>89</v>
      </c>
    </row>
    <row r="951" spans="2:65" s="11" customFormat="1" ht="22.9" customHeight="1">
      <c r="B951" s="124"/>
      <c r="D951" s="125" t="s">
        <v>75</v>
      </c>
      <c r="E951" s="134" t="s">
        <v>1421</v>
      </c>
      <c r="F951" s="134" t="s">
        <v>1422</v>
      </c>
      <c r="I951" s="127"/>
      <c r="J951" s="135">
        <f>BK951</f>
        <v>0</v>
      </c>
      <c r="L951" s="124"/>
      <c r="M951" s="129"/>
      <c r="P951" s="130">
        <f>SUM(P952:P969)</f>
        <v>0</v>
      </c>
      <c r="R951" s="130">
        <f>SUM(R952:R969)</f>
        <v>0.49551600000000007</v>
      </c>
      <c r="T951" s="131">
        <f>SUM(T952:T969)</f>
        <v>0</v>
      </c>
      <c r="AR951" s="125" t="s">
        <v>89</v>
      </c>
      <c r="AT951" s="132" t="s">
        <v>75</v>
      </c>
      <c r="AU951" s="132" t="s">
        <v>83</v>
      </c>
      <c r="AY951" s="125" t="s">
        <v>264</v>
      </c>
      <c r="BK951" s="133">
        <f>SUM(BK952:BK969)</f>
        <v>0</v>
      </c>
    </row>
    <row r="952" spans="2:65" s="1" customFormat="1" ht="21.75" customHeight="1">
      <c r="B952" s="136"/>
      <c r="C952" s="137" t="s">
        <v>1423</v>
      </c>
      <c r="D952" s="137" t="s">
        <v>266</v>
      </c>
      <c r="E952" s="138" t="s">
        <v>1424</v>
      </c>
      <c r="F952" s="139" t="s">
        <v>1425</v>
      </c>
      <c r="G952" s="140" t="s">
        <v>341</v>
      </c>
      <c r="H952" s="141">
        <v>182.17500000000001</v>
      </c>
      <c r="I952" s="142"/>
      <c r="J952" s="143">
        <f>ROUND(I952*H952,2)</f>
        <v>0</v>
      </c>
      <c r="K952" s="139" t="s">
        <v>313</v>
      </c>
      <c r="L952" s="32"/>
      <c r="M952" s="144" t="s">
        <v>1</v>
      </c>
      <c r="N952" s="145" t="s">
        <v>42</v>
      </c>
      <c r="P952" s="146">
        <f>O952*H952</f>
        <v>0</v>
      </c>
      <c r="Q952" s="146">
        <v>2.7200000000000002E-3</v>
      </c>
      <c r="R952" s="146">
        <f>Q952*H952</f>
        <v>0.49551600000000007</v>
      </c>
      <c r="S952" s="146">
        <v>0</v>
      </c>
      <c r="T952" s="147">
        <f>S952*H952</f>
        <v>0</v>
      </c>
      <c r="AR952" s="148" t="s">
        <v>366</v>
      </c>
      <c r="AT952" s="148" t="s">
        <v>266</v>
      </c>
      <c r="AU952" s="148" t="s">
        <v>89</v>
      </c>
      <c r="AY952" s="17" t="s">
        <v>264</v>
      </c>
      <c r="BE952" s="149">
        <f>IF(N952="základní",J952,0)</f>
        <v>0</v>
      </c>
      <c r="BF952" s="149">
        <f>IF(N952="snížená",J952,0)</f>
        <v>0</v>
      </c>
      <c r="BG952" s="149">
        <f>IF(N952="zákl. přenesená",J952,0)</f>
        <v>0</v>
      </c>
      <c r="BH952" s="149">
        <f>IF(N952="sníž. přenesená",J952,0)</f>
        <v>0</v>
      </c>
      <c r="BI952" s="149">
        <f>IF(N952="nulová",J952,0)</f>
        <v>0</v>
      </c>
      <c r="BJ952" s="17" t="s">
        <v>89</v>
      </c>
      <c r="BK952" s="149">
        <f>ROUND(I952*H952,2)</f>
        <v>0</v>
      </c>
      <c r="BL952" s="17" t="s">
        <v>366</v>
      </c>
      <c r="BM952" s="148" t="s">
        <v>1426</v>
      </c>
    </row>
    <row r="953" spans="2:65" s="1" customFormat="1" ht="29.25">
      <c r="B953" s="32"/>
      <c r="D953" s="154" t="s">
        <v>275</v>
      </c>
      <c r="F953" s="155" t="s">
        <v>836</v>
      </c>
      <c r="I953" s="152"/>
      <c r="L953" s="32"/>
      <c r="M953" s="153"/>
      <c r="T953" s="56"/>
      <c r="AT953" s="17" t="s">
        <v>275</v>
      </c>
      <c r="AU953" s="17" t="s">
        <v>89</v>
      </c>
    </row>
    <row r="954" spans="2:65" s="12" customFormat="1" ht="11.25">
      <c r="B954" s="156"/>
      <c r="D954" s="154" t="s">
        <v>277</v>
      </c>
      <c r="E954" s="157" t="s">
        <v>1</v>
      </c>
      <c r="F954" s="158" t="s">
        <v>1123</v>
      </c>
      <c r="H954" s="159">
        <v>182.17500000000001</v>
      </c>
      <c r="I954" s="160"/>
      <c r="L954" s="156"/>
      <c r="M954" s="161"/>
      <c r="T954" s="162"/>
      <c r="AT954" s="157" t="s">
        <v>277</v>
      </c>
      <c r="AU954" s="157" t="s">
        <v>89</v>
      </c>
      <c r="AV954" s="12" t="s">
        <v>89</v>
      </c>
      <c r="AW954" s="12" t="s">
        <v>32</v>
      </c>
      <c r="AX954" s="12" t="s">
        <v>76</v>
      </c>
      <c r="AY954" s="157" t="s">
        <v>264</v>
      </c>
    </row>
    <row r="955" spans="2:65" s="13" customFormat="1" ht="11.25">
      <c r="B955" s="163"/>
      <c r="D955" s="154" t="s">
        <v>277</v>
      </c>
      <c r="E955" s="164" t="s">
        <v>1</v>
      </c>
      <c r="F955" s="165" t="s">
        <v>279</v>
      </c>
      <c r="H955" s="166">
        <v>182.17500000000001</v>
      </c>
      <c r="I955" s="167"/>
      <c r="L955" s="163"/>
      <c r="M955" s="168"/>
      <c r="T955" s="169"/>
      <c r="AT955" s="164" t="s">
        <v>277</v>
      </c>
      <c r="AU955" s="164" t="s">
        <v>89</v>
      </c>
      <c r="AV955" s="13" t="s">
        <v>271</v>
      </c>
      <c r="AW955" s="13" t="s">
        <v>32</v>
      </c>
      <c r="AX955" s="13" t="s">
        <v>83</v>
      </c>
      <c r="AY955" s="164" t="s">
        <v>264</v>
      </c>
    </row>
    <row r="956" spans="2:65" s="1" customFormat="1" ht="16.5" customHeight="1">
      <c r="B956" s="136"/>
      <c r="C956" s="137" t="s">
        <v>1427</v>
      </c>
      <c r="D956" s="137" t="s">
        <v>266</v>
      </c>
      <c r="E956" s="138" t="s">
        <v>1428</v>
      </c>
      <c r="F956" s="139" t="s">
        <v>1429</v>
      </c>
      <c r="G956" s="140" t="s">
        <v>428</v>
      </c>
      <c r="H956" s="141">
        <v>15.68</v>
      </c>
      <c r="I956" s="142"/>
      <c r="J956" s="143">
        <f>ROUND(I956*H956,2)</f>
        <v>0</v>
      </c>
      <c r="K956" s="139" t="s">
        <v>313</v>
      </c>
      <c r="L956" s="32"/>
      <c r="M956" s="144" t="s">
        <v>1</v>
      </c>
      <c r="N956" s="145" t="s">
        <v>42</v>
      </c>
      <c r="P956" s="146">
        <f>O956*H956</f>
        <v>0</v>
      </c>
      <c r="Q956" s="146">
        <v>0</v>
      </c>
      <c r="R956" s="146">
        <f>Q956*H956</f>
        <v>0</v>
      </c>
      <c r="S956" s="146">
        <v>0</v>
      </c>
      <c r="T956" s="147">
        <f>S956*H956</f>
        <v>0</v>
      </c>
      <c r="AR956" s="148" t="s">
        <v>366</v>
      </c>
      <c r="AT956" s="148" t="s">
        <v>266</v>
      </c>
      <c r="AU956" s="148" t="s">
        <v>89</v>
      </c>
      <c r="AY956" s="17" t="s">
        <v>264</v>
      </c>
      <c r="BE956" s="149">
        <f>IF(N956="základní",J956,0)</f>
        <v>0</v>
      </c>
      <c r="BF956" s="149">
        <f>IF(N956="snížená",J956,0)</f>
        <v>0</v>
      </c>
      <c r="BG956" s="149">
        <f>IF(N956="zákl. přenesená",J956,0)</f>
        <v>0</v>
      </c>
      <c r="BH956" s="149">
        <f>IF(N956="sníž. přenesená",J956,0)</f>
        <v>0</v>
      </c>
      <c r="BI956" s="149">
        <f>IF(N956="nulová",J956,0)</f>
        <v>0</v>
      </c>
      <c r="BJ956" s="17" t="s">
        <v>89</v>
      </c>
      <c r="BK956" s="149">
        <f>ROUND(I956*H956,2)</f>
        <v>0</v>
      </c>
      <c r="BL956" s="17" t="s">
        <v>366</v>
      </c>
      <c r="BM956" s="148" t="s">
        <v>1430</v>
      </c>
    </row>
    <row r="957" spans="2:65" s="1" customFormat="1" ht="39">
      <c r="B957" s="32"/>
      <c r="D957" s="154" t="s">
        <v>275</v>
      </c>
      <c r="F957" s="155" t="s">
        <v>1431</v>
      </c>
      <c r="I957" s="152"/>
      <c r="L957" s="32"/>
      <c r="M957" s="153"/>
      <c r="T957" s="56"/>
      <c r="AT957" s="17" t="s">
        <v>275</v>
      </c>
      <c r="AU957" s="17" t="s">
        <v>89</v>
      </c>
    </row>
    <row r="958" spans="2:65" s="1" customFormat="1" ht="16.5" customHeight="1">
      <c r="B958" s="136"/>
      <c r="C958" s="137" t="s">
        <v>1432</v>
      </c>
      <c r="D958" s="137" t="s">
        <v>266</v>
      </c>
      <c r="E958" s="138" t="s">
        <v>1433</v>
      </c>
      <c r="F958" s="139" t="s">
        <v>1434</v>
      </c>
      <c r="G958" s="140" t="s">
        <v>428</v>
      </c>
      <c r="H958" s="141">
        <v>1.6</v>
      </c>
      <c r="I958" s="142"/>
      <c r="J958" s="143">
        <f>ROUND(I958*H958,2)</f>
        <v>0</v>
      </c>
      <c r="K958" s="139" t="s">
        <v>313</v>
      </c>
      <c r="L958" s="32"/>
      <c r="M958" s="144" t="s">
        <v>1</v>
      </c>
      <c r="N958" s="145" t="s">
        <v>42</v>
      </c>
      <c r="P958" s="146">
        <f>O958*H958</f>
        <v>0</v>
      </c>
      <c r="Q958" s="146">
        <v>0</v>
      </c>
      <c r="R958" s="146">
        <f>Q958*H958</f>
        <v>0</v>
      </c>
      <c r="S958" s="146">
        <v>0</v>
      </c>
      <c r="T958" s="147">
        <f>S958*H958</f>
        <v>0</v>
      </c>
      <c r="AR958" s="148" t="s">
        <v>366</v>
      </c>
      <c r="AT958" s="148" t="s">
        <v>266</v>
      </c>
      <c r="AU958" s="148" t="s">
        <v>89</v>
      </c>
      <c r="AY958" s="17" t="s">
        <v>264</v>
      </c>
      <c r="BE958" s="149">
        <f>IF(N958="základní",J958,0)</f>
        <v>0</v>
      </c>
      <c r="BF958" s="149">
        <f>IF(N958="snížená",J958,0)</f>
        <v>0</v>
      </c>
      <c r="BG958" s="149">
        <f>IF(N958="zákl. přenesená",J958,0)</f>
        <v>0</v>
      </c>
      <c r="BH958" s="149">
        <f>IF(N958="sníž. přenesená",J958,0)</f>
        <v>0</v>
      </c>
      <c r="BI958" s="149">
        <f>IF(N958="nulová",J958,0)</f>
        <v>0</v>
      </c>
      <c r="BJ958" s="17" t="s">
        <v>89</v>
      </c>
      <c r="BK958" s="149">
        <f>ROUND(I958*H958,2)</f>
        <v>0</v>
      </c>
      <c r="BL958" s="17" t="s">
        <v>366</v>
      </c>
      <c r="BM958" s="148" t="s">
        <v>1435</v>
      </c>
    </row>
    <row r="959" spans="2:65" s="1" customFormat="1" ht="39">
      <c r="B959" s="32"/>
      <c r="D959" s="154" t="s">
        <v>275</v>
      </c>
      <c r="F959" s="155" t="s">
        <v>1431</v>
      </c>
      <c r="I959" s="152"/>
      <c r="L959" s="32"/>
      <c r="M959" s="153"/>
      <c r="T959" s="56"/>
      <c r="AT959" s="17" t="s">
        <v>275</v>
      </c>
      <c r="AU959" s="17" t="s">
        <v>89</v>
      </c>
    </row>
    <row r="960" spans="2:65" s="1" customFormat="1" ht="16.5" customHeight="1">
      <c r="B960" s="136"/>
      <c r="C960" s="137" t="s">
        <v>1436</v>
      </c>
      <c r="D960" s="137" t="s">
        <v>266</v>
      </c>
      <c r="E960" s="138" t="s">
        <v>1437</v>
      </c>
      <c r="F960" s="139" t="s">
        <v>1438</v>
      </c>
      <c r="G960" s="140" t="s">
        <v>428</v>
      </c>
      <c r="H960" s="141">
        <v>4.07</v>
      </c>
      <c r="I960" s="142"/>
      <c r="J960" s="143">
        <f>ROUND(I960*H960,2)</f>
        <v>0</v>
      </c>
      <c r="K960" s="139" t="s">
        <v>313</v>
      </c>
      <c r="L960" s="32"/>
      <c r="M960" s="144" t="s">
        <v>1</v>
      </c>
      <c r="N960" s="145" t="s">
        <v>42</v>
      </c>
      <c r="P960" s="146">
        <f>O960*H960</f>
        <v>0</v>
      </c>
      <c r="Q960" s="146">
        <v>0</v>
      </c>
      <c r="R960" s="146">
        <f>Q960*H960</f>
        <v>0</v>
      </c>
      <c r="S960" s="146">
        <v>0</v>
      </c>
      <c r="T960" s="147">
        <f>S960*H960</f>
        <v>0</v>
      </c>
      <c r="AR960" s="148" t="s">
        <v>366</v>
      </c>
      <c r="AT960" s="148" t="s">
        <v>266</v>
      </c>
      <c r="AU960" s="148" t="s">
        <v>89</v>
      </c>
      <c r="AY960" s="17" t="s">
        <v>264</v>
      </c>
      <c r="BE960" s="149">
        <f>IF(N960="základní",J960,0)</f>
        <v>0</v>
      </c>
      <c r="BF960" s="149">
        <f>IF(N960="snížená",J960,0)</f>
        <v>0</v>
      </c>
      <c r="BG960" s="149">
        <f>IF(N960="zákl. přenesená",J960,0)</f>
        <v>0</v>
      </c>
      <c r="BH960" s="149">
        <f>IF(N960="sníž. přenesená",J960,0)</f>
        <v>0</v>
      </c>
      <c r="BI960" s="149">
        <f>IF(N960="nulová",J960,0)</f>
        <v>0</v>
      </c>
      <c r="BJ960" s="17" t="s">
        <v>89</v>
      </c>
      <c r="BK960" s="149">
        <f>ROUND(I960*H960,2)</f>
        <v>0</v>
      </c>
      <c r="BL960" s="17" t="s">
        <v>366</v>
      </c>
      <c r="BM960" s="148" t="s">
        <v>1439</v>
      </c>
    </row>
    <row r="961" spans="2:65" s="1" customFormat="1" ht="39">
      <c r="B961" s="32"/>
      <c r="D961" s="154" t="s">
        <v>275</v>
      </c>
      <c r="F961" s="155" t="s">
        <v>1431</v>
      </c>
      <c r="I961" s="152"/>
      <c r="L961" s="32"/>
      <c r="M961" s="153"/>
      <c r="T961" s="56"/>
      <c r="AT961" s="17" t="s">
        <v>275</v>
      </c>
      <c r="AU961" s="17" t="s">
        <v>89</v>
      </c>
    </row>
    <row r="962" spans="2:65" s="1" customFormat="1" ht="16.5" customHeight="1">
      <c r="B962" s="136"/>
      <c r="C962" s="137" t="s">
        <v>1440</v>
      </c>
      <c r="D962" s="137" t="s">
        <v>266</v>
      </c>
      <c r="E962" s="138" t="s">
        <v>1441</v>
      </c>
      <c r="F962" s="139" t="s">
        <v>1442</v>
      </c>
      <c r="G962" s="140" t="s">
        <v>428</v>
      </c>
      <c r="H962" s="141">
        <v>60</v>
      </c>
      <c r="I962" s="142"/>
      <c r="J962" s="143">
        <f>ROUND(I962*H962,2)</f>
        <v>0</v>
      </c>
      <c r="K962" s="139" t="s">
        <v>313</v>
      </c>
      <c r="L962" s="32"/>
      <c r="M962" s="144" t="s">
        <v>1</v>
      </c>
      <c r="N962" s="145" t="s">
        <v>42</v>
      </c>
      <c r="P962" s="146">
        <f>O962*H962</f>
        <v>0</v>
      </c>
      <c r="Q962" s="146">
        <v>0</v>
      </c>
      <c r="R962" s="146">
        <f>Q962*H962</f>
        <v>0</v>
      </c>
      <c r="S962" s="146">
        <v>0</v>
      </c>
      <c r="T962" s="147">
        <f>S962*H962</f>
        <v>0</v>
      </c>
      <c r="AR962" s="148" t="s">
        <v>366</v>
      </c>
      <c r="AT962" s="148" t="s">
        <v>266</v>
      </c>
      <c r="AU962" s="148" t="s">
        <v>89</v>
      </c>
      <c r="AY962" s="17" t="s">
        <v>264</v>
      </c>
      <c r="BE962" s="149">
        <f>IF(N962="základní",J962,0)</f>
        <v>0</v>
      </c>
      <c r="BF962" s="149">
        <f>IF(N962="snížená",J962,0)</f>
        <v>0</v>
      </c>
      <c r="BG962" s="149">
        <f>IF(N962="zákl. přenesená",J962,0)</f>
        <v>0</v>
      </c>
      <c r="BH962" s="149">
        <f>IF(N962="sníž. přenesená",J962,0)</f>
        <v>0</v>
      </c>
      <c r="BI962" s="149">
        <f>IF(N962="nulová",J962,0)</f>
        <v>0</v>
      </c>
      <c r="BJ962" s="17" t="s">
        <v>89</v>
      </c>
      <c r="BK962" s="149">
        <f>ROUND(I962*H962,2)</f>
        <v>0</v>
      </c>
      <c r="BL962" s="17" t="s">
        <v>366</v>
      </c>
      <c r="BM962" s="148" t="s">
        <v>1443</v>
      </c>
    </row>
    <row r="963" spans="2:65" s="1" customFormat="1" ht="39">
      <c r="B963" s="32"/>
      <c r="D963" s="154" t="s">
        <v>275</v>
      </c>
      <c r="F963" s="155" t="s">
        <v>1431</v>
      </c>
      <c r="I963" s="152"/>
      <c r="L963" s="32"/>
      <c r="M963" s="153"/>
      <c r="T963" s="56"/>
      <c r="AT963" s="17" t="s">
        <v>275</v>
      </c>
      <c r="AU963" s="17" t="s">
        <v>89</v>
      </c>
    </row>
    <row r="964" spans="2:65" s="1" customFormat="1" ht="16.5" customHeight="1">
      <c r="B964" s="136"/>
      <c r="C964" s="137" t="s">
        <v>1444</v>
      </c>
      <c r="D964" s="137" t="s">
        <v>266</v>
      </c>
      <c r="E964" s="138" t="s">
        <v>1445</v>
      </c>
      <c r="F964" s="139" t="s">
        <v>1446</v>
      </c>
      <c r="G964" s="140" t="s">
        <v>428</v>
      </c>
      <c r="H964" s="141">
        <v>38.700000000000003</v>
      </c>
      <c r="I964" s="142"/>
      <c r="J964" s="143">
        <f>ROUND(I964*H964,2)</f>
        <v>0</v>
      </c>
      <c r="K964" s="139" t="s">
        <v>313</v>
      </c>
      <c r="L964" s="32"/>
      <c r="M964" s="144" t="s">
        <v>1</v>
      </c>
      <c r="N964" s="145" t="s">
        <v>42</v>
      </c>
      <c r="P964" s="146">
        <f>O964*H964</f>
        <v>0</v>
      </c>
      <c r="Q964" s="146">
        <v>0</v>
      </c>
      <c r="R964" s="146">
        <f>Q964*H964</f>
        <v>0</v>
      </c>
      <c r="S964" s="146">
        <v>0</v>
      </c>
      <c r="T964" s="147">
        <f>S964*H964</f>
        <v>0</v>
      </c>
      <c r="AR964" s="148" t="s">
        <v>366</v>
      </c>
      <c r="AT964" s="148" t="s">
        <v>266</v>
      </c>
      <c r="AU964" s="148" t="s">
        <v>89</v>
      </c>
      <c r="AY964" s="17" t="s">
        <v>264</v>
      </c>
      <c r="BE964" s="149">
        <f>IF(N964="základní",J964,0)</f>
        <v>0</v>
      </c>
      <c r="BF964" s="149">
        <f>IF(N964="snížená",J964,0)</f>
        <v>0</v>
      </c>
      <c r="BG964" s="149">
        <f>IF(N964="zákl. přenesená",J964,0)</f>
        <v>0</v>
      </c>
      <c r="BH964" s="149">
        <f>IF(N964="sníž. přenesená",J964,0)</f>
        <v>0</v>
      </c>
      <c r="BI964" s="149">
        <f>IF(N964="nulová",J964,0)</f>
        <v>0</v>
      </c>
      <c r="BJ964" s="17" t="s">
        <v>89</v>
      </c>
      <c r="BK964" s="149">
        <f>ROUND(I964*H964,2)</f>
        <v>0</v>
      </c>
      <c r="BL964" s="17" t="s">
        <v>366</v>
      </c>
      <c r="BM964" s="148" t="s">
        <v>1447</v>
      </c>
    </row>
    <row r="965" spans="2:65" s="1" customFormat="1" ht="39">
      <c r="B965" s="32"/>
      <c r="D965" s="154" t="s">
        <v>275</v>
      </c>
      <c r="F965" s="155" t="s">
        <v>1431</v>
      </c>
      <c r="I965" s="152"/>
      <c r="L965" s="32"/>
      <c r="M965" s="153"/>
      <c r="T965" s="56"/>
      <c r="AT965" s="17" t="s">
        <v>275</v>
      </c>
      <c r="AU965" s="17" t="s">
        <v>89</v>
      </c>
    </row>
    <row r="966" spans="2:65" s="1" customFormat="1" ht="16.5" customHeight="1">
      <c r="B966" s="136"/>
      <c r="C966" s="137" t="s">
        <v>1448</v>
      </c>
      <c r="D966" s="137" t="s">
        <v>266</v>
      </c>
      <c r="E966" s="138" t="s">
        <v>1449</v>
      </c>
      <c r="F966" s="139" t="s">
        <v>1450</v>
      </c>
      <c r="G966" s="140" t="s">
        <v>428</v>
      </c>
      <c r="H966" s="141">
        <v>16.8</v>
      </c>
      <c r="I966" s="142"/>
      <c r="J966" s="143">
        <f>ROUND(I966*H966,2)</f>
        <v>0</v>
      </c>
      <c r="K966" s="139" t="s">
        <v>313</v>
      </c>
      <c r="L966" s="32"/>
      <c r="M966" s="144" t="s">
        <v>1</v>
      </c>
      <c r="N966" s="145" t="s">
        <v>42</v>
      </c>
      <c r="P966" s="146">
        <f>O966*H966</f>
        <v>0</v>
      </c>
      <c r="Q966" s="146">
        <v>0</v>
      </c>
      <c r="R966" s="146">
        <f>Q966*H966</f>
        <v>0</v>
      </c>
      <c r="S966" s="146">
        <v>0</v>
      </c>
      <c r="T966" s="147">
        <f>S966*H966</f>
        <v>0</v>
      </c>
      <c r="AR966" s="148" t="s">
        <v>366</v>
      </c>
      <c r="AT966" s="148" t="s">
        <v>266</v>
      </c>
      <c r="AU966" s="148" t="s">
        <v>89</v>
      </c>
      <c r="AY966" s="17" t="s">
        <v>264</v>
      </c>
      <c r="BE966" s="149">
        <f>IF(N966="základní",J966,0)</f>
        <v>0</v>
      </c>
      <c r="BF966" s="149">
        <f>IF(N966="snížená",J966,0)</f>
        <v>0</v>
      </c>
      <c r="BG966" s="149">
        <f>IF(N966="zákl. přenesená",J966,0)</f>
        <v>0</v>
      </c>
      <c r="BH966" s="149">
        <f>IF(N966="sníž. přenesená",J966,0)</f>
        <v>0</v>
      </c>
      <c r="BI966" s="149">
        <f>IF(N966="nulová",J966,0)</f>
        <v>0</v>
      </c>
      <c r="BJ966" s="17" t="s">
        <v>89</v>
      </c>
      <c r="BK966" s="149">
        <f>ROUND(I966*H966,2)</f>
        <v>0</v>
      </c>
      <c r="BL966" s="17" t="s">
        <v>366</v>
      </c>
      <c r="BM966" s="148" t="s">
        <v>1451</v>
      </c>
    </row>
    <row r="967" spans="2:65" s="1" customFormat="1" ht="39">
      <c r="B967" s="32"/>
      <c r="D967" s="154" t="s">
        <v>275</v>
      </c>
      <c r="F967" s="155" t="s">
        <v>1431</v>
      </c>
      <c r="I967" s="152"/>
      <c r="L967" s="32"/>
      <c r="M967" s="153"/>
      <c r="T967" s="56"/>
      <c r="AT967" s="17" t="s">
        <v>275</v>
      </c>
      <c r="AU967" s="17" t="s">
        <v>89</v>
      </c>
    </row>
    <row r="968" spans="2:65" s="1" customFormat="1" ht="21.75" customHeight="1">
      <c r="B968" s="136"/>
      <c r="C968" s="137" t="s">
        <v>1452</v>
      </c>
      <c r="D968" s="137" t="s">
        <v>266</v>
      </c>
      <c r="E968" s="138" t="s">
        <v>1453</v>
      </c>
      <c r="F968" s="139" t="s">
        <v>1454</v>
      </c>
      <c r="G968" s="140" t="s">
        <v>1455</v>
      </c>
      <c r="H968" s="193"/>
      <c r="I968" s="142"/>
      <c r="J968" s="143">
        <f>ROUND(I968*H968,2)</f>
        <v>0</v>
      </c>
      <c r="K968" s="139" t="s">
        <v>270</v>
      </c>
      <c r="L968" s="32"/>
      <c r="M968" s="144" t="s">
        <v>1</v>
      </c>
      <c r="N968" s="145" t="s">
        <v>42</v>
      </c>
      <c r="P968" s="146">
        <f>O968*H968</f>
        <v>0</v>
      </c>
      <c r="Q968" s="146">
        <v>0</v>
      </c>
      <c r="R968" s="146">
        <f>Q968*H968</f>
        <v>0</v>
      </c>
      <c r="S968" s="146">
        <v>0</v>
      </c>
      <c r="T968" s="147">
        <f>S968*H968</f>
        <v>0</v>
      </c>
      <c r="AR968" s="148" t="s">
        <v>366</v>
      </c>
      <c r="AT968" s="148" t="s">
        <v>266</v>
      </c>
      <c r="AU968" s="148" t="s">
        <v>89</v>
      </c>
      <c r="AY968" s="17" t="s">
        <v>264</v>
      </c>
      <c r="BE968" s="149">
        <f>IF(N968="základní",J968,0)</f>
        <v>0</v>
      </c>
      <c r="BF968" s="149">
        <f>IF(N968="snížená",J968,0)</f>
        <v>0</v>
      </c>
      <c r="BG968" s="149">
        <f>IF(N968="zákl. přenesená",J968,0)</f>
        <v>0</v>
      </c>
      <c r="BH968" s="149">
        <f>IF(N968="sníž. přenesená",J968,0)</f>
        <v>0</v>
      </c>
      <c r="BI968" s="149">
        <f>IF(N968="nulová",J968,0)</f>
        <v>0</v>
      </c>
      <c r="BJ968" s="17" t="s">
        <v>89</v>
      </c>
      <c r="BK968" s="149">
        <f>ROUND(I968*H968,2)</f>
        <v>0</v>
      </c>
      <c r="BL968" s="17" t="s">
        <v>366</v>
      </c>
      <c r="BM968" s="148" t="s">
        <v>1456</v>
      </c>
    </row>
    <row r="969" spans="2:65" s="1" customFormat="1" ht="11.25">
      <c r="B969" s="32"/>
      <c r="D969" s="150" t="s">
        <v>273</v>
      </c>
      <c r="F969" s="151" t="s">
        <v>1457</v>
      </c>
      <c r="I969" s="152"/>
      <c r="L969" s="32"/>
      <c r="M969" s="153"/>
      <c r="T969" s="56"/>
      <c r="AT969" s="17" t="s">
        <v>273</v>
      </c>
      <c r="AU969" s="17" t="s">
        <v>89</v>
      </c>
    </row>
    <row r="970" spans="2:65" s="11" customFormat="1" ht="22.9" customHeight="1">
      <c r="B970" s="124"/>
      <c r="D970" s="125" t="s">
        <v>75</v>
      </c>
      <c r="E970" s="134" t="s">
        <v>1458</v>
      </c>
      <c r="F970" s="134" t="s">
        <v>1459</v>
      </c>
      <c r="I970" s="127"/>
      <c r="J970" s="135">
        <f>BK970</f>
        <v>0</v>
      </c>
      <c r="L970" s="124"/>
      <c r="M970" s="129"/>
      <c r="P970" s="130">
        <f>SUM(P971:P1020)</f>
        <v>0</v>
      </c>
      <c r="R970" s="130">
        <f>SUM(R971:R1020)</f>
        <v>3.1331999999999999E-2</v>
      </c>
      <c r="T970" s="131">
        <f>SUM(T971:T1020)</f>
        <v>0</v>
      </c>
      <c r="AR970" s="125" t="s">
        <v>89</v>
      </c>
      <c r="AT970" s="132" t="s">
        <v>75</v>
      </c>
      <c r="AU970" s="132" t="s">
        <v>83</v>
      </c>
      <c r="AY970" s="125" t="s">
        <v>264</v>
      </c>
      <c r="BK970" s="133">
        <f>SUM(BK971:BK1020)</f>
        <v>0</v>
      </c>
    </row>
    <row r="971" spans="2:65" s="1" customFormat="1" ht="16.5" customHeight="1">
      <c r="B971" s="136"/>
      <c r="C971" s="137" t="s">
        <v>1460</v>
      </c>
      <c r="D971" s="137" t="s">
        <v>266</v>
      </c>
      <c r="E971" s="138" t="s">
        <v>1461</v>
      </c>
      <c r="F971" s="139" t="s">
        <v>1462</v>
      </c>
      <c r="G971" s="140" t="s">
        <v>341</v>
      </c>
      <c r="H971" s="141">
        <v>230.26400000000001</v>
      </c>
      <c r="I971" s="142"/>
      <c r="J971" s="143">
        <f>ROUND(I971*H971,2)</f>
        <v>0</v>
      </c>
      <c r="K971" s="139" t="s">
        <v>313</v>
      </c>
      <c r="L971" s="32"/>
      <c r="M971" s="144" t="s">
        <v>1</v>
      </c>
      <c r="N971" s="145" t="s">
        <v>42</v>
      </c>
      <c r="P971" s="146">
        <f>O971*H971</f>
        <v>0</v>
      </c>
      <c r="Q971" s="146">
        <v>0</v>
      </c>
      <c r="R971" s="146">
        <f>Q971*H971</f>
        <v>0</v>
      </c>
      <c r="S971" s="146">
        <v>0</v>
      </c>
      <c r="T971" s="147">
        <f>S971*H971</f>
        <v>0</v>
      </c>
      <c r="AR971" s="148" t="s">
        <v>366</v>
      </c>
      <c r="AT971" s="148" t="s">
        <v>266</v>
      </c>
      <c r="AU971" s="148" t="s">
        <v>89</v>
      </c>
      <c r="AY971" s="17" t="s">
        <v>264</v>
      </c>
      <c r="BE971" s="149">
        <f>IF(N971="základní",J971,0)</f>
        <v>0</v>
      </c>
      <c r="BF971" s="149">
        <f>IF(N971="snížená",J971,0)</f>
        <v>0</v>
      </c>
      <c r="BG971" s="149">
        <f>IF(N971="zákl. přenesená",J971,0)</f>
        <v>0</v>
      </c>
      <c r="BH971" s="149">
        <f>IF(N971="sníž. přenesená",J971,0)</f>
        <v>0</v>
      </c>
      <c r="BI971" s="149">
        <f>IF(N971="nulová",J971,0)</f>
        <v>0</v>
      </c>
      <c r="BJ971" s="17" t="s">
        <v>89</v>
      </c>
      <c r="BK971" s="149">
        <f>ROUND(I971*H971,2)</f>
        <v>0</v>
      </c>
      <c r="BL971" s="17" t="s">
        <v>366</v>
      </c>
      <c r="BM971" s="148" t="s">
        <v>1463</v>
      </c>
    </row>
    <row r="972" spans="2:65" s="1" customFormat="1" ht="78">
      <c r="B972" s="32"/>
      <c r="D972" s="154" t="s">
        <v>275</v>
      </c>
      <c r="F972" s="155" t="s">
        <v>1464</v>
      </c>
      <c r="I972" s="152"/>
      <c r="L972" s="32"/>
      <c r="M972" s="153"/>
      <c r="T972" s="56"/>
      <c r="AT972" s="17" t="s">
        <v>275</v>
      </c>
      <c r="AU972" s="17" t="s">
        <v>89</v>
      </c>
    </row>
    <row r="973" spans="2:65" s="12" customFormat="1" ht="11.25">
      <c r="B973" s="156"/>
      <c r="D973" s="154" t="s">
        <v>277</v>
      </c>
      <c r="E973" s="157" t="s">
        <v>1</v>
      </c>
      <c r="F973" s="158" t="s">
        <v>769</v>
      </c>
      <c r="H973" s="159">
        <v>27.2</v>
      </c>
      <c r="I973" s="160"/>
      <c r="L973" s="156"/>
      <c r="M973" s="161"/>
      <c r="T973" s="162"/>
      <c r="AT973" s="157" t="s">
        <v>277</v>
      </c>
      <c r="AU973" s="157" t="s">
        <v>89</v>
      </c>
      <c r="AV973" s="12" t="s">
        <v>89</v>
      </c>
      <c r="AW973" s="12" t="s">
        <v>32</v>
      </c>
      <c r="AX973" s="12" t="s">
        <v>76</v>
      </c>
      <c r="AY973" s="157" t="s">
        <v>264</v>
      </c>
    </row>
    <row r="974" spans="2:65" s="12" customFormat="1" ht="11.25">
      <c r="B974" s="156"/>
      <c r="D974" s="154" t="s">
        <v>277</v>
      </c>
      <c r="E974" s="157" t="s">
        <v>1</v>
      </c>
      <c r="F974" s="158" t="s">
        <v>750</v>
      </c>
      <c r="H974" s="159">
        <v>203.06399999999999</v>
      </c>
      <c r="I974" s="160"/>
      <c r="L974" s="156"/>
      <c r="M974" s="161"/>
      <c r="T974" s="162"/>
      <c r="AT974" s="157" t="s">
        <v>277</v>
      </c>
      <c r="AU974" s="157" t="s">
        <v>89</v>
      </c>
      <c r="AV974" s="12" t="s">
        <v>89</v>
      </c>
      <c r="AW974" s="12" t="s">
        <v>32</v>
      </c>
      <c r="AX974" s="12" t="s">
        <v>76</v>
      </c>
      <c r="AY974" s="157" t="s">
        <v>264</v>
      </c>
    </row>
    <row r="975" spans="2:65" s="13" customFormat="1" ht="11.25">
      <c r="B975" s="163"/>
      <c r="D975" s="154" t="s">
        <v>277</v>
      </c>
      <c r="E975" s="164" t="s">
        <v>1</v>
      </c>
      <c r="F975" s="165" t="s">
        <v>279</v>
      </c>
      <c r="H975" s="166">
        <v>230.26400000000001</v>
      </c>
      <c r="I975" s="167"/>
      <c r="L975" s="163"/>
      <c r="M975" s="168"/>
      <c r="T975" s="169"/>
      <c r="AT975" s="164" t="s">
        <v>277</v>
      </c>
      <c r="AU975" s="164" t="s">
        <v>89</v>
      </c>
      <c r="AV975" s="13" t="s">
        <v>271</v>
      </c>
      <c r="AW975" s="13" t="s">
        <v>32</v>
      </c>
      <c r="AX975" s="13" t="s">
        <v>83</v>
      </c>
      <c r="AY975" s="164" t="s">
        <v>264</v>
      </c>
    </row>
    <row r="976" spans="2:65" s="1" customFormat="1" ht="16.5" customHeight="1">
      <c r="B976" s="136"/>
      <c r="C976" s="137" t="s">
        <v>1465</v>
      </c>
      <c r="D976" s="137" t="s">
        <v>266</v>
      </c>
      <c r="E976" s="138" t="s">
        <v>1466</v>
      </c>
      <c r="F976" s="139" t="s">
        <v>1467</v>
      </c>
      <c r="G976" s="140" t="s">
        <v>1468</v>
      </c>
      <c r="H976" s="141">
        <v>1</v>
      </c>
      <c r="I976" s="142"/>
      <c r="J976" s="143">
        <f>ROUND(I976*H976,2)</f>
        <v>0</v>
      </c>
      <c r="K976" s="139" t="s">
        <v>313</v>
      </c>
      <c r="L976" s="32"/>
      <c r="M976" s="144" t="s">
        <v>1</v>
      </c>
      <c r="N976" s="145" t="s">
        <v>42</v>
      </c>
      <c r="P976" s="146">
        <f>O976*H976</f>
        <v>0</v>
      </c>
      <c r="Q976" s="146">
        <v>0</v>
      </c>
      <c r="R976" s="146">
        <f>Q976*H976</f>
        <v>0</v>
      </c>
      <c r="S976" s="146">
        <v>0</v>
      </c>
      <c r="T976" s="147">
        <f>S976*H976</f>
        <v>0</v>
      </c>
      <c r="AR976" s="148" t="s">
        <v>366</v>
      </c>
      <c r="AT976" s="148" t="s">
        <v>266</v>
      </c>
      <c r="AU976" s="148" t="s">
        <v>89</v>
      </c>
      <c r="AY976" s="17" t="s">
        <v>264</v>
      </c>
      <c r="BE976" s="149">
        <f>IF(N976="základní",J976,0)</f>
        <v>0</v>
      </c>
      <c r="BF976" s="149">
        <f>IF(N976="snížená",J976,0)</f>
        <v>0</v>
      </c>
      <c r="BG976" s="149">
        <f>IF(N976="zákl. přenesená",J976,0)</f>
        <v>0</v>
      </c>
      <c r="BH976" s="149">
        <f>IF(N976="sníž. přenesená",J976,0)</f>
        <v>0</v>
      </c>
      <c r="BI976" s="149">
        <f>IF(N976="nulová",J976,0)</f>
        <v>0</v>
      </c>
      <c r="BJ976" s="17" t="s">
        <v>89</v>
      </c>
      <c r="BK976" s="149">
        <f>ROUND(I976*H976,2)</f>
        <v>0</v>
      </c>
      <c r="BL976" s="17" t="s">
        <v>366</v>
      </c>
      <c r="BM976" s="148" t="s">
        <v>1469</v>
      </c>
    </row>
    <row r="977" spans="2:65" s="1" customFormat="1" ht="39">
      <c r="B977" s="32"/>
      <c r="D977" s="154" t="s">
        <v>275</v>
      </c>
      <c r="F977" s="155" t="s">
        <v>1431</v>
      </c>
      <c r="I977" s="152"/>
      <c r="L977" s="32"/>
      <c r="M977" s="153"/>
      <c r="T977" s="56"/>
      <c r="AT977" s="17" t="s">
        <v>275</v>
      </c>
      <c r="AU977" s="17" t="s">
        <v>89</v>
      </c>
    </row>
    <row r="978" spans="2:65" s="1" customFormat="1" ht="16.5" customHeight="1">
      <c r="B978" s="136"/>
      <c r="C978" s="137" t="s">
        <v>1470</v>
      </c>
      <c r="D978" s="137" t="s">
        <v>266</v>
      </c>
      <c r="E978" s="138" t="s">
        <v>1471</v>
      </c>
      <c r="F978" s="139" t="s">
        <v>1472</v>
      </c>
      <c r="G978" s="140" t="s">
        <v>1468</v>
      </c>
      <c r="H978" s="141">
        <v>3</v>
      </c>
      <c r="I978" s="142"/>
      <c r="J978" s="143">
        <f>ROUND(I978*H978,2)</f>
        <v>0</v>
      </c>
      <c r="K978" s="139" t="s">
        <v>313</v>
      </c>
      <c r="L978" s="32"/>
      <c r="M978" s="144" t="s">
        <v>1</v>
      </c>
      <c r="N978" s="145" t="s">
        <v>42</v>
      </c>
      <c r="P978" s="146">
        <f>O978*H978</f>
        <v>0</v>
      </c>
      <c r="Q978" s="146">
        <v>0</v>
      </c>
      <c r="R978" s="146">
        <f>Q978*H978</f>
        <v>0</v>
      </c>
      <c r="S978" s="146">
        <v>0</v>
      </c>
      <c r="T978" s="147">
        <f>S978*H978</f>
        <v>0</v>
      </c>
      <c r="AR978" s="148" t="s">
        <v>366</v>
      </c>
      <c r="AT978" s="148" t="s">
        <v>266</v>
      </c>
      <c r="AU978" s="148" t="s">
        <v>89</v>
      </c>
      <c r="AY978" s="17" t="s">
        <v>264</v>
      </c>
      <c r="BE978" s="149">
        <f>IF(N978="základní",J978,0)</f>
        <v>0</v>
      </c>
      <c r="BF978" s="149">
        <f>IF(N978="snížená",J978,0)</f>
        <v>0</v>
      </c>
      <c r="BG978" s="149">
        <f>IF(N978="zákl. přenesená",J978,0)</f>
        <v>0</v>
      </c>
      <c r="BH978" s="149">
        <f>IF(N978="sníž. přenesená",J978,0)</f>
        <v>0</v>
      </c>
      <c r="BI978" s="149">
        <f>IF(N978="nulová",J978,0)</f>
        <v>0</v>
      </c>
      <c r="BJ978" s="17" t="s">
        <v>89</v>
      </c>
      <c r="BK978" s="149">
        <f>ROUND(I978*H978,2)</f>
        <v>0</v>
      </c>
      <c r="BL978" s="17" t="s">
        <v>366</v>
      </c>
      <c r="BM978" s="148" t="s">
        <v>1473</v>
      </c>
    </row>
    <row r="979" spans="2:65" s="1" customFormat="1" ht="39">
      <c r="B979" s="32"/>
      <c r="D979" s="154" t="s">
        <v>275</v>
      </c>
      <c r="F979" s="155" t="s">
        <v>1431</v>
      </c>
      <c r="I979" s="152"/>
      <c r="L979" s="32"/>
      <c r="M979" s="153"/>
      <c r="T979" s="56"/>
      <c r="AT979" s="17" t="s">
        <v>275</v>
      </c>
      <c r="AU979" s="17" t="s">
        <v>89</v>
      </c>
    </row>
    <row r="980" spans="2:65" s="1" customFormat="1" ht="16.5" customHeight="1">
      <c r="B980" s="136"/>
      <c r="C980" s="137" t="s">
        <v>1474</v>
      </c>
      <c r="D980" s="137" t="s">
        <v>266</v>
      </c>
      <c r="E980" s="138" t="s">
        <v>1475</v>
      </c>
      <c r="F980" s="139" t="s">
        <v>1476</v>
      </c>
      <c r="G980" s="140" t="s">
        <v>1468</v>
      </c>
      <c r="H980" s="141">
        <v>1</v>
      </c>
      <c r="I980" s="142"/>
      <c r="J980" s="143">
        <f>ROUND(I980*H980,2)</f>
        <v>0</v>
      </c>
      <c r="K980" s="139" t="s">
        <v>313</v>
      </c>
      <c r="L980" s="32"/>
      <c r="M980" s="144" t="s">
        <v>1</v>
      </c>
      <c r="N980" s="145" t="s">
        <v>42</v>
      </c>
      <c r="P980" s="146">
        <f>O980*H980</f>
        <v>0</v>
      </c>
      <c r="Q980" s="146">
        <v>0</v>
      </c>
      <c r="R980" s="146">
        <f>Q980*H980</f>
        <v>0</v>
      </c>
      <c r="S980" s="146">
        <v>0</v>
      </c>
      <c r="T980" s="147">
        <f>S980*H980</f>
        <v>0</v>
      </c>
      <c r="AR980" s="148" t="s">
        <v>366</v>
      </c>
      <c r="AT980" s="148" t="s">
        <v>266</v>
      </c>
      <c r="AU980" s="148" t="s">
        <v>89</v>
      </c>
      <c r="AY980" s="17" t="s">
        <v>264</v>
      </c>
      <c r="BE980" s="149">
        <f>IF(N980="základní",J980,0)</f>
        <v>0</v>
      </c>
      <c r="BF980" s="149">
        <f>IF(N980="snížená",J980,0)</f>
        <v>0</v>
      </c>
      <c r="BG980" s="149">
        <f>IF(N980="zákl. přenesená",J980,0)</f>
        <v>0</v>
      </c>
      <c r="BH980" s="149">
        <f>IF(N980="sníž. přenesená",J980,0)</f>
        <v>0</v>
      </c>
      <c r="BI980" s="149">
        <f>IF(N980="nulová",J980,0)</f>
        <v>0</v>
      </c>
      <c r="BJ980" s="17" t="s">
        <v>89</v>
      </c>
      <c r="BK980" s="149">
        <f>ROUND(I980*H980,2)</f>
        <v>0</v>
      </c>
      <c r="BL980" s="17" t="s">
        <v>366</v>
      </c>
      <c r="BM980" s="148" t="s">
        <v>1477</v>
      </c>
    </row>
    <row r="981" spans="2:65" s="1" customFormat="1" ht="39">
      <c r="B981" s="32"/>
      <c r="D981" s="154" t="s">
        <v>275</v>
      </c>
      <c r="F981" s="155" t="s">
        <v>1431</v>
      </c>
      <c r="I981" s="152"/>
      <c r="L981" s="32"/>
      <c r="M981" s="153"/>
      <c r="T981" s="56"/>
      <c r="AT981" s="17" t="s">
        <v>275</v>
      </c>
      <c r="AU981" s="17" t="s">
        <v>89</v>
      </c>
    </row>
    <row r="982" spans="2:65" s="1" customFormat="1" ht="16.5" customHeight="1">
      <c r="B982" s="136"/>
      <c r="C982" s="137" t="s">
        <v>1478</v>
      </c>
      <c r="D982" s="137" t="s">
        <v>266</v>
      </c>
      <c r="E982" s="138" t="s">
        <v>1479</v>
      </c>
      <c r="F982" s="139" t="s">
        <v>1480</v>
      </c>
      <c r="G982" s="140" t="s">
        <v>1468</v>
      </c>
      <c r="H982" s="141">
        <v>1</v>
      </c>
      <c r="I982" s="142"/>
      <c r="J982" s="143">
        <f>ROUND(I982*H982,2)</f>
        <v>0</v>
      </c>
      <c r="K982" s="139" t="s">
        <v>313</v>
      </c>
      <c r="L982" s="32"/>
      <c r="M982" s="144" t="s">
        <v>1</v>
      </c>
      <c r="N982" s="145" t="s">
        <v>42</v>
      </c>
      <c r="P982" s="146">
        <f>O982*H982</f>
        <v>0</v>
      </c>
      <c r="Q982" s="146">
        <v>0</v>
      </c>
      <c r="R982" s="146">
        <f>Q982*H982</f>
        <v>0</v>
      </c>
      <c r="S982" s="146">
        <v>0</v>
      </c>
      <c r="T982" s="147">
        <f>S982*H982</f>
        <v>0</v>
      </c>
      <c r="AR982" s="148" t="s">
        <v>366</v>
      </c>
      <c r="AT982" s="148" t="s">
        <v>266</v>
      </c>
      <c r="AU982" s="148" t="s">
        <v>89</v>
      </c>
      <c r="AY982" s="17" t="s">
        <v>264</v>
      </c>
      <c r="BE982" s="149">
        <f>IF(N982="základní",J982,0)</f>
        <v>0</v>
      </c>
      <c r="BF982" s="149">
        <f>IF(N982="snížená",J982,0)</f>
        <v>0</v>
      </c>
      <c r="BG982" s="149">
        <f>IF(N982="zákl. přenesená",J982,0)</f>
        <v>0</v>
      </c>
      <c r="BH982" s="149">
        <f>IF(N982="sníž. přenesená",J982,0)</f>
        <v>0</v>
      </c>
      <c r="BI982" s="149">
        <f>IF(N982="nulová",J982,0)</f>
        <v>0</v>
      </c>
      <c r="BJ982" s="17" t="s">
        <v>89</v>
      </c>
      <c r="BK982" s="149">
        <f>ROUND(I982*H982,2)</f>
        <v>0</v>
      </c>
      <c r="BL982" s="17" t="s">
        <v>366</v>
      </c>
      <c r="BM982" s="148" t="s">
        <v>1481</v>
      </c>
    </row>
    <row r="983" spans="2:65" s="1" customFormat="1" ht="39">
      <c r="B983" s="32"/>
      <c r="D983" s="154" t="s">
        <v>275</v>
      </c>
      <c r="F983" s="155" t="s">
        <v>1431</v>
      </c>
      <c r="I983" s="152"/>
      <c r="L983" s="32"/>
      <c r="M983" s="153"/>
      <c r="T983" s="56"/>
      <c r="AT983" s="17" t="s">
        <v>275</v>
      </c>
      <c r="AU983" s="17" t="s">
        <v>89</v>
      </c>
    </row>
    <row r="984" spans="2:65" s="1" customFormat="1" ht="16.5" customHeight="1">
      <c r="B984" s="136"/>
      <c r="C984" s="137" t="s">
        <v>1482</v>
      </c>
      <c r="D984" s="137" t="s">
        <v>266</v>
      </c>
      <c r="E984" s="138" t="s">
        <v>1483</v>
      </c>
      <c r="F984" s="139" t="s">
        <v>1484</v>
      </c>
      <c r="G984" s="140" t="s">
        <v>1468</v>
      </c>
      <c r="H984" s="141">
        <v>1</v>
      </c>
      <c r="I984" s="142"/>
      <c r="J984" s="143">
        <f>ROUND(I984*H984,2)</f>
        <v>0</v>
      </c>
      <c r="K984" s="139" t="s">
        <v>313</v>
      </c>
      <c r="L984" s="32"/>
      <c r="M984" s="144" t="s">
        <v>1</v>
      </c>
      <c r="N984" s="145" t="s">
        <v>42</v>
      </c>
      <c r="P984" s="146">
        <f>O984*H984</f>
        <v>0</v>
      </c>
      <c r="Q984" s="146">
        <v>0</v>
      </c>
      <c r="R984" s="146">
        <f>Q984*H984</f>
        <v>0</v>
      </c>
      <c r="S984" s="146">
        <v>0</v>
      </c>
      <c r="T984" s="147">
        <f>S984*H984</f>
        <v>0</v>
      </c>
      <c r="AR984" s="148" t="s">
        <v>366</v>
      </c>
      <c r="AT984" s="148" t="s">
        <v>266</v>
      </c>
      <c r="AU984" s="148" t="s">
        <v>89</v>
      </c>
      <c r="AY984" s="17" t="s">
        <v>264</v>
      </c>
      <c r="BE984" s="149">
        <f>IF(N984="základní",J984,0)</f>
        <v>0</v>
      </c>
      <c r="BF984" s="149">
        <f>IF(N984="snížená",J984,0)</f>
        <v>0</v>
      </c>
      <c r="BG984" s="149">
        <f>IF(N984="zákl. přenesená",J984,0)</f>
        <v>0</v>
      </c>
      <c r="BH984" s="149">
        <f>IF(N984="sníž. přenesená",J984,0)</f>
        <v>0</v>
      </c>
      <c r="BI984" s="149">
        <f>IF(N984="nulová",J984,0)</f>
        <v>0</v>
      </c>
      <c r="BJ984" s="17" t="s">
        <v>89</v>
      </c>
      <c r="BK984" s="149">
        <f>ROUND(I984*H984,2)</f>
        <v>0</v>
      </c>
      <c r="BL984" s="17" t="s">
        <v>366</v>
      </c>
      <c r="BM984" s="148" t="s">
        <v>1485</v>
      </c>
    </row>
    <row r="985" spans="2:65" s="1" customFormat="1" ht="39">
      <c r="B985" s="32"/>
      <c r="D985" s="154" t="s">
        <v>275</v>
      </c>
      <c r="F985" s="155" t="s">
        <v>1431</v>
      </c>
      <c r="I985" s="152"/>
      <c r="L985" s="32"/>
      <c r="M985" s="153"/>
      <c r="T985" s="56"/>
      <c r="AT985" s="17" t="s">
        <v>275</v>
      </c>
      <c r="AU985" s="17" t="s">
        <v>89</v>
      </c>
    </row>
    <row r="986" spans="2:65" s="1" customFormat="1" ht="16.5" customHeight="1">
      <c r="B986" s="136"/>
      <c r="C986" s="137" t="s">
        <v>1486</v>
      </c>
      <c r="D986" s="137" t="s">
        <v>266</v>
      </c>
      <c r="E986" s="138" t="s">
        <v>1487</v>
      </c>
      <c r="F986" s="139" t="s">
        <v>1488</v>
      </c>
      <c r="G986" s="140" t="s">
        <v>1468</v>
      </c>
      <c r="H986" s="141">
        <v>2</v>
      </c>
      <c r="I986" s="142"/>
      <c r="J986" s="143">
        <f>ROUND(I986*H986,2)</f>
        <v>0</v>
      </c>
      <c r="K986" s="139" t="s">
        <v>313</v>
      </c>
      <c r="L986" s="32"/>
      <c r="M986" s="144" t="s">
        <v>1</v>
      </c>
      <c r="N986" s="145" t="s">
        <v>42</v>
      </c>
      <c r="P986" s="146">
        <f>O986*H986</f>
        <v>0</v>
      </c>
      <c r="Q986" s="146">
        <v>0</v>
      </c>
      <c r="R986" s="146">
        <f>Q986*H986</f>
        <v>0</v>
      </c>
      <c r="S986" s="146">
        <v>0</v>
      </c>
      <c r="T986" s="147">
        <f>S986*H986</f>
        <v>0</v>
      </c>
      <c r="AR986" s="148" t="s">
        <v>366</v>
      </c>
      <c r="AT986" s="148" t="s">
        <v>266</v>
      </c>
      <c r="AU986" s="148" t="s">
        <v>89</v>
      </c>
      <c r="AY986" s="17" t="s">
        <v>264</v>
      </c>
      <c r="BE986" s="149">
        <f>IF(N986="základní",J986,0)</f>
        <v>0</v>
      </c>
      <c r="BF986" s="149">
        <f>IF(N986="snížená",J986,0)</f>
        <v>0</v>
      </c>
      <c r="BG986" s="149">
        <f>IF(N986="zákl. přenesená",J986,0)</f>
        <v>0</v>
      </c>
      <c r="BH986" s="149">
        <f>IF(N986="sníž. přenesená",J986,0)</f>
        <v>0</v>
      </c>
      <c r="BI986" s="149">
        <f>IF(N986="nulová",J986,0)</f>
        <v>0</v>
      </c>
      <c r="BJ986" s="17" t="s">
        <v>89</v>
      </c>
      <c r="BK986" s="149">
        <f>ROUND(I986*H986,2)</f>
        <v>0</v>
      </c>
      <c r="BL986" s="17" t="s">
        <v>366</v>
      </c>
      <c r="BM986" s="148" t="s">
        <v>1489</v>
      </c>
    </row>
    <row r="987" spans="2:65" s="1" customFormat="1" ht="39">
      <c r="B987" s="32"/>
      <c r="D987" s="154" t="s">
        <v>275</v>
      </c>
      <c r="F987" s="155" t="s">
        <v>1431</v>
      </c>
      <c r="I987" s="152"/>
      <c r="L987" s="32"/>
      <c r="M987" s="153"/>
      <c r="T987" s="56"/>
      <c r="AT987" s="17" t="s">
        <v>275</v>
      </c>
      <c r="AU987" s="17" t="s">
        <v>89</v>
      </c>
    </row>
    <row r="988" spans="2:65" s="1" customFormat="1" ht="16.5" customHeight="1">
      <c r="B988" s="136"/>
      <c r="C988" s="137" t="s">
        <v>1490</v>
      </c>
      <c r="D988" s="137" t="s">
        <v>266</v>
      </c>
      <c r="E988" s="138" t="s">
        <v>1491</v>
      </c>
      <c r="F988" s="139" t="s">
        <v>1492</v>
      </c>
      <c r="G988" s="140" t="s">
        <v>1468</v>
      </c>
      <c r="H988" s="141">
        <v>1</v>
      </c>
      <c r="I988" s="142"/>
      <c r="J988" s="143">
        <f>ROUND(I988*H988,2)</f>
        <v>0</v>
      </c>
      <c r="K988" s="139" t="s">
        <v>313</v>
      </c>
      <c r="L988" s="32"/>
      <c r="M988" s="144" t="s">
        <v>1</v>
      </c>
      <c r="N988" s="145" t="s">
        <v>42</v>
      </c>
      <c r="P988" s="146">
        <f>O988*H988</f>
        <v>0</v>
      </c>
      <c r="Q988" s="146">
        <v>0</v>
      </c>
      <c r="R988" s="146">
        <f>Q988*H988</f>
        <v>0</v>
      </c>
      <c r="S988" s="146">
        <v>0</v>
      </c>
      <c r="T988" s="147">
        <f>S988*H988</f>
        <v>0</v>
      </c>
      <c r="AR988" s="148" t="s">
        <v>366</v>
      </c>
      <c r="AT988" s="148" t="s">
        <v>266</v>
      </c>
      <c r="AU988" s="148" t="s">
        <v>89</v>
      </c>
      <c r="AY988" s="17" t="s">
        <v>264</v>
      </c>
      <c r="BE988" s="149">
        <f>IF(N988="základní",J988,0)</f>
        <v>0</v>
      </c>
      <c r="BF988" s="149">
        <f>IF(N988="snížená",J988,0)</f>
        <v>0</v>
      </c>
      <c r="BG988" s="149">
        <f>IF(N988="zákl. přenesená",J988,0)</f>
        <v>0</v>
      </c>
      <c r="BH988" s="149">
        <f>IF(N988="sníž. přenesená",J988,0)</f>
        <v>0</v>
      </c>
      <c r="BI988" s="149">
        <f>IF(N988="nulová",J988,0)</f>
        <v>0</v>
      </c>
      <c r="BJ988" s="17" t="s">
        <v>89</v>
      </c>
      <c r="BK988" s="149">
        <f>ROUND(I988*H988,2)</f>
        <v>0</v>
      </c>
      <c r="BL988" s="17" t="s">
        <v>366</v>
      </c>
      <c r="BM988" s="148" t="s">
        <v>1493</v>
      </c>
    </row>
    <row r="989" spans="2:65" s="1" customFormat="1" ht="39">
      <c r="B989" s="32"/>
      <c r="D989" s="154" t="s">
        <v>275</v>
      </c>
      <c r="F989" s="155" t="s">
        <v>1431</v>
      </c>
      <c r="I989" s="152"/>
      <c r="L989" s="32"/>
      <c r="M989" s="153"/>
      <c r="T989" s="56"/>
      <c r="AT989" s="17" t="s">
        <v>275</v>
      </c>
      <c r="AU989" s="17" t="s">
        <v>89</v>
      </c>
    </row>
    <row r="990" spans="2:65" s="1" customFormat="1" ht="16.5" customHeight="1">
      <c r="B990" s="136"/>
      <c r="C990" s="137" t="s">
        <v>1494</v>
      </c>
      <c r="D990" s="137" t="s">
        <v>266</v>
      </c>
      <c r="E990" s="138" t="s">
        <v>1495</v>
      </c>
      <c r="F990" s="139" t="s">
        <v>1496</v>
      </c>
      <c r="G990" s="140" t="s">
        <v>1468</v>
      </c>
      <c r="H990" s="141">
        <v>1</v>
      </c>
      <c r="I990" s="142"/>
      <c r="J990" s="143">
        <f>ROUND(I990*H990,2)</f>
        <v>0</v>
      </c>
      <c r="K990" s="139" t="s">
        <v>313</v>
      </c>
      <c r="L990" s="32"/>
      <c r="M990" s="144" t="s">
        <v>1</v>
      </c>
      <c r="N990" s="145" t="s">
        <v>42</v>
      </c>
      <c r="P990" s="146">
        <f>O990*H990</f>
        <v>0</v>
      </c>
      <c r="Q990" s="146">
        <v>0</v>
      </c>
      <c r="R990" s="146">
        <f>Q990*H990</f>
        <v>0</v>
      </c>
      <c r="S990" s="146">
        <v>0</v>
      </c>
      <c r="T990" s="147">
        <f>S990*H990</f>
        <v>0</v>
      </c>
      <c r="AR990" s="148" t="s">
        <v>366</v>
      </c>
      <c r="AT990" s="148" t="s">
        <v>266</v>
      </c>
      <c r="AU990" s="148" t="s">
        <v>89</v>
      </c>
      <c r="AY990" s="17" t="s">
        <v>264</v>
      </c>
      <c r="BE990" s="149">
        <f>IF(N990="základní",J990,0)</f>
        <v>0</v>
      </c>
      <c r="BF990" s="149">
        <f>IF(N990="snížená",J990,0)</f>
        <v>0</v>
      </c>
      <c r="BG990" s="149">
        <f>IF(N990="zákl. přenesená",J990,0)</f>
        <v>0</v>
      </c>
      <c r="BH990" s="149">
        <f>IF(N990="sníž. přenesená",J990,0)</f>
        <v>0</v>
      </c>
      <c r="BI990" s="149">
        <f>IF(N990="nulová",J990,0)</f>
        <v>0</v>
      </c>
      <c r="BJ990" s="17" t="s">
        <v>89</v>
      </c>
      <c r="BK990" s="149">
        <f>ROUND(I990*H990,2)</f>
        <v>0</v>
      </c>
      <c r="BL990" s="17" t="s">
        <v>366</v>
      </c>
      <c r="BM990" s="148" t="s">
        <v>1497</v>
      </c>
    </row>
    <row r="991" spans="2:65" s="1" customFormat="1" ht="39">
      <c r="B991" s="32"/>
      <c r="D991" s="154" t="s">
        <v>275</v>
      </c>
      <c r="F991" s="155" t="s">
        <v>1431</v>
      </c>
      <c r="I991" s="152"/>
      <c r="L991" s="32"/>
      <c r="M991" s="153"/>
      <c r="T991" s="56"/>
      <c r="AT991" s="17" t="s">
        <v>275</v>
      </c>
      <c r="AU991" s="17" t="s">
        <v>89</v>
      </c>
    </row>
    <row r="992" spans="2:65" s="1" customFormat="1" ht="16.5" customHeight="1">
      <c r="B992" s="136"/>
      <c r="C992" s="137" t="s">
        <v>1498</v>
      </c>
      <c r="D992" s="137" t="s">
        <v>266</v>
      </c>
      <c r="E992" s="138" t="s">
        <v>1499</v>
      </c>
      <c r="F992" s="139" t="s">
        <v>1500</v>
      </c>
      <c r="G992" s="140" t="s">
        <v>1468</v>
      </c>
      <c r="H992" s="141">
        <v>3</v>
      </c>
      <c r="I992" s="142"/>
      <c r="J992" s="143">
        <f>ROUND(I992*H992,2)</f>
        <v>0</v>
      </c>
      <c r="K992" s="139" t="s">
        <v>313</v>
      </c>
      <c r="L992" s="32"/>
      <c r="M992" s="144" t="s">
        <v>1</v>
      </c>
      <c r="N992" s="145" t="s">
        <v>42</v>
      </c>
      <c r="P992" s="146">
        <f>O992*H992</f>
        <v>0</v>
      </c>
      <c r="Q992" s="146">
        <v>0</v>
      </c>
      <c r="R992" s="146">
        <f>Q992*H992</f>
        <v>0</v>
      </c>
      <c r="S992" s="146">
        <v>0</v>
      </c>
      <c r="T992" s="147">
        <f>S992*H992</f>
        <v>0</v>
      </c>
      <c r="AR992" s="148" t="s">
        <v>366</v>
      </c>
      <c r="AT992" s="148" t="s">
        <v>266</v>
      </c>
      <c r="AU992" s="148" t="s">
        <v>89</v>
      </c>
      <c r="AY992" s="17" t="s">
        <v>264</v>
      </c>
      <c r="BE992" s="149">
        <f>IF(N992="základní",J992,0)</f>
        <v>0</v>
      </c>
      <c r="BF992" s="149">
        <f>IF(N992="snížená",J992,0)</f>
        <v>0</v>
      </c>
      <c r="BG992" s="149">
        <f>IF(N992="zákl. přenesená",J992,0)</f>
        <v>0</v>
      </c>
      <c r="BH992" s="149">
        <f>IF(N992="sníž. přenesená",J992,0)</f>
        <v>0</v>
      </c>
      <c r="BI992" s="149">
        <f>IF(N992="nulová",J992,0)</f>
        <v>0</v>
      </c>
      <c r="BJ992" s="17" t="s">
        <v>89</v>
      </c>
      <c r="BK992" s="149">
        <f>ROUND(I992*H992,2)</f>
        <v>0</v>
      </c>
      <c r="BL992" s="17" t="s">
        <v>366</v>
      </c>
      <c r="BM992" s="148" t="s">
        <v>1501</v>
      </c>
    </row>
    <row r="993" spans="2:65" s="1" customFormat="1" ht="39">
      <c r="B993" s="32"/>
      <c r="D993" s="154" t="s">
        <v>275</v>
      </c>
      <c r="F993" s="155" t="s">
        <v>1431</v>
      </c>
      <c r="I993" s="152"/>
      <c r="L993" s="32"/>
      <c r="M993" s="153"/>
      <c r="T993" s="56"/>
      <c r="AT993" s="17" t="s">
        <v>275</v>
      </c>
      <c r="AU993" s="17" t="s">
        <v>89</v>
      </c>
    </row>
    <row r="994" spans="2:65" s="1" customFormat="1" ht="16.5" customHeight="1">
      <c r="B994" s="136"/>
      <c r="C994" s="137" t="s">
        <v>1502</v>
      </c>
      <c r="D994" s="137" t="s">
        <v>266</v>
      </c>
      <c r="E994" s="138" t="s">
        <v>1503</v>
      </c>
      <c r="F994" s="139" t="s">
        <v>1504</v>
      </c>
      <c r="G994" s="140" t="s">
        <v>1468</v>
      </c>
      <c r="H994" s="141">
        <v>3</v>
      </c>
      <c r="I994" s="142"/>
      <c r="J994" s="143">
        <f>ROUND(I994*H994,2)</f>
        <v>0</v>
      </c>
      <c r="K994" s="139" t="s">
        <v>313</v>
      </c>
      <c r="L994" s="32"/>
      <c r="M994" s="144" t="s">
        <v>1</v>
      </c>
      <c r="N994" s="145" t="s">
        <v>42</v>
      </c>
      <c r="P994" s="146">
        <f>O994*H994</f>
        <v>0</v>
      </c>
      <c r="Q994" s="146">
        <v>0</v>
      </c>
      <c r="R994" s="146">
        <f>Q994*H994</f>
        <v>0</v>
      </c>
      <c r="S994" s="146">
        <v>0</v>
      </c>
      <c r="T994" s="147">
        <f>S994*H994</f>
        <v>0</v>
      </c>
      <c r="AR994" s="148" t="s">
        <v>366</v>
      </c>
      <c r="AT994" s="148" t="s">
        <v>266</v>
      </c>
      <c r="AU994" s="148" t="s">
        <v>89</v>
      </c>
      <c r="AY994" s="17" t="s">
        <v>264</v>
      </c>
      <c r="BE994" s="149">
        <f>IF(N994="základní",J994,0)</f>
        <v>0</v>
      </c>
      <c r="BF994" s="149">
        <f>IF(N994="snížená",J994,0)</f>
        <v>0</v>
      </c>
      <c r="BG994" s="149">
        <f>IF(N994="zákl. přenesená",J994,0)</f>
        <v>0</v>
      </c>
      <c r="BH994" s="149">
        <f>IF(N994="sníž. přenesená",J994,0)</f>
        <v>0</v>
      </c>
      <c r="BI994" s="149">
        <f>IF(N994="nulová",J994,0)</f>
        <v>0</v>
      </c>
      <c r="BJ994" s="17" t="s">
        <v>89</v>
      </c>
      <c r="BK994" s="149">
        <f>ROUND(I994*H994,2)</f>
        <v>0</v>
      </c>
      <c r="BL994" s="17" t="s">
        <v>366</v>
      </c>
      <c r="BM994" s="148" t="s">
        <v>1505</v>
      </c>
    </row>
    <row r="995" spans="2:65" s="1" customFormat="1" ht="39">
      <c r="B995" s="32"/>
      <c r="D995" s="154" t="s">
        <v>275</v>
      </c>
      <c r="F995" s="155" t="s">
        <v>1431</v>
      </c>
      <c r="I995" s="152"/>
      <c r="L995" s="32"/>
      <c r="M995" s="153"/>
      <c r="T995" s="56"/>
      <c r="AT995" s="17" t="s">
        <v>275</v>
      </c>
      <c r="AU995" s="17" t="s">
        <v>89</v>
      </c>
    </row>
    <row r="996" spans="2:65" s="1" customFormat="1" ht="16.5" customHeight="1">
      <c r="B996" s="136"/>
      <c r="C996" s="137" t="s">
        <v>1506</v>
      </c>
      <c r="D996" s="137" t="s">
        <v>266</v>
      </c>
      <c r="E996" s="138" t="s">
        <v>1507</v>
      </c>
      <c r="F996" s="139" t="s">
        <v>1508</v>
      </c>
      <c r="G996" s="140" t="s">
        <v>1468</v>
      </c>
      <c r="H996" s="141">
        <v>1</v>
      </c>
      <c r="I996" s="142"/>
      <c r="J996" s="143">
        <f>ROUND(I996*H996,2)</f>
        <v>0</v>
      </c>
      <c r="K996" s="139" t="s">
        <v>313</v>
      </c>
      <c r="L996" s="32"/>
      <c r="M996" s="144" t="s">
        <v>1</v>
      </c>
      <c r="N996" s="145" t="s">
        <v>42</v>
      </c>
      <c r="P996" s="146">
        <f>O996*H996</f>
        <v>0</v>
      </c>
      <c r="Q996" s="146">
        <v>0</v>
      </c>
      <c r="R996" s="146">
        <f>Q996*H996</f>
        <v>0</v>
      </c>
      <c r="S996" s="146">
        <v>0</v>
      </c>
      <c r="T996" s="147">
        <f>S996*H996</f>
        <v>0</v>
      </c>
      <c r="AR996" s="148" t="s">
        <v>366</v>
      </c>
      <c r="AT996" s="148" t="s">
        <v>266</v>
      </c>
      <c r="AU996" s="148" t="s">
        <v>89</v>
      </c>
      <c r="AY996" s="17" t="s">
        <v>264</v>
      </c>
      <c r="BE996" s="149">
        <f>IF(N996="základní",J996,0)</f>
        <v>0</v>
      </c>
      <c r="BF996" s="149">
        <f>IF(N996="snížená",J996,0)</f>
        <v>0</v>
      </c>
      <c r="BG996" s="149">
        <f>IF(N996="zákl. přenesená",J996,0)</f>
        <v>0</v>
      </c>
      <c r="BH996" s="149">
        <f>IF(N996="sníž. přenesená",J996,0)</f>
        <v>0</v>
      </c>
      <c r="BI996" s="149">
        <f>IF(N996="nulová",J996,0)</f>
        <v>0</v>
      </c>
      <c r="BJ996" s="17" t="s">
        <v>89</v>
      </c>
      <c r="BK996" s="149">
        <f>ROUND(I996*H996,2)</f>
        <v>0</v>
      </c>
      <c r="BL996" s="17" t="s">
        <v>366</v>
      </c>
      <c r="BM996" s="148" t="s">
        <v>1509</v>
      </c>
    </row>
    <row r="997" spans="2:65" s="1" customFormat="1" ht="39">
      <c r="B997" s="32"/>
      <c r="D997" s="154" t="s">
        <v>275</v>
      </c>
      <c r="F997" s="155" t="s">
        <v>1431</v>
      </c>
      <c r="I997" s="152"/>
      <c r="L997" s="32"/>
      <c r="M997" s="153"/>
      <c r="T997" s="56"/>
      <c r="AT997" s="17" t="s">
        <v>275</v>
      </c>
      <c r="AU997" s="17" t="s">
        <v>89</v>
      </c>
    </row>
    <row r="998" spans="2:65" s="1" customFormat="1" ht="16.5" customHeight="1">
      <c r="B998" s="136"/>
      <c r="C998" s="137" t="s">
        <v>1510</v>
      </c>
      <c r="D998" s="137" t="s">
        <v>266</v>
      </c>
      <c r="E998" s="138" t="s">
        <v>1511</v>
      </c>
      <c r="F998" s="139" t="s">
        <v>1512</v>
      </c>
      <c r="G998" s="140" t="s">
        <v>1468</v>
      </c>
      <c r="H998" s="141">
        <v>2</v>
      </c>
      <c r="I998" s="142"/>
      <c r="J998" s="143">
        <f>ROUND(I998*H998,2)</f>
        <v>0</v>
      </c>
      <c r="K998" s="139" t="s">
        <v>313</v>
      </c>
      <c r="L998" s="32"/>
      <c r="M998" s="144" t="s">
        <v>1</v>
      </c>
      <c r="N998" s="145" t="s">
        <v>42</v>
      </c>
      <c r="P998" s="146">
        <f>O998*H998</f>
        <v>0</v>
      </c>
      <c r="Q998" s="146">
        <v>0</v>
      </c>
      <c r="R998" s="146">
        <f>Q998*H998</f>
        <v>0</v>
      </c>
      <c r="S998" s="146">
        <v>0</v>
      </c>
      <c r="T998" s="147">
        <f>S998*H998</f>
        <v>0</v>
      </c>
      <c r="AR998" s="148" t="s">
        <v>366</v>
      </c>
      <c r="AT998" s="148" t="s">
        <v>266</v>
      </c>
      <c r="AU998" s="148" t="s">
        <v>89</v>
      </c>
      <c r="AY998" s="17" t="s">
        <v>264</v>
      </c>
      <c r="BE998" s="149">
        <f>IF(N998="základní",J998,0)</f>
        <v>0</v>
      </c>
      <c r="BF998" s="149">
        <f>IF(N998="snížená",J998,0)</f>
        <v>0</v>
      </c>
      <c r="BG998" s="149">
        <f>IF(N998="zákl. přenesená",J998,0)</f>
        <v>0</v>
      </c>
      <c r="BH998" s="149">
        <f>IF(N998="sníž. přenesená",J998,0)</f>
        <v>0</v>
      </c>
      <c r="BI998" s="149">
        <f>IF(N998="nulová",J998,0)</f>
        <v>0</v>
      </c>
      <c r="BJ998" s="17" t="s">
        <v>89</v>
      </c>
      <c r="BK998" s="149">
        <f>ROUND(I998*H998,2)</f>
        <v>0</v>
      </c>
      <c r="BL998" s="17" t="s">
        <v>366</v>
      </c>
      <c r="BM998" s="148" t="s">
        <v>1513</v>
      </c>
    </row>
    <row r="999" spans="2:65" s="1" customFormat="1" ht="39">
      <c r="B999" s="32"/>
      <c r="D999" s="154" t="s">
        <v>275</v>
      </c>
      <c r="F999" s="155" t="s">
        <v>1431</v>
      </c>
      <c r="I999" s="152"/>
      <c r="L999" s="32"/>
      <c r="M999" s="153"/>
      <c r="T999" s="56"/>
      <c r="AT999" s="17" t="s">
        <v>275</v>
      </c>
      <c r="AU999" s="17" t="s">
        <v>89</v>
      </c>
    </row>
    <row r="1000" spans="2:65" s="1" customFormat="1" ht="16.5" customHeight="1">
      <c r="B1000" s="136"/>
      <c r="C1000" s="137" t="s">
        <v>1514</v>
      </c>
      <c r="D1000" s="137" t="s">
        <v>266</v>
      </c>
      <c r="E1000" s="138" t="s">
        <v>1515</v>
      </c>
      <c r="F1000" s="139" t="s">
        <v>1516</v>
      </c>
      <c r="G1000" s="140" t="s">
        <v>1468</v>
      </c>
      <c r="H1000" s="141">
        <v>1</v>
      </c>
      <c r="I1000" s="142"/>
      <c r="J1000" s="143">
        <f>ROUND(I1000*H1000,2)</f>
        <v>0</v>
      </c>
      <c r="K1000" s="139" t="s">
        <v>313</v>
      </c>
      <c r="L1000" s="32"/>
      <c r="M1000" s="144" t="s">
        <v>1</v>
      </c>
      <c r="N1000" s="145" t="s">
        <v>42</v>
      </c>
      <c r="P1000" s="146">
        <f>O1000*H1000</f>
        <v>0</v>
      </c>
      <c r="Q1000" s="146">
        <v>0</v>
      </c>
      <c r="R1000" s="146">
        <f>Q1000*H1000</f>
        <v>0</v>
      </c>
      <c r="S1000" s="146">
        <v>0</v>
      </c>
      <c r="T1000" s="147">
        <f>S1000*H1000</f>
        <v>0</v>
      </c>
      <c r="AR1000" s="148" t="s">
        <v>366</v>
      </c>
      <c r="AT1000" s="148" t="s">
        <v>266</v>
      </c>
      <c r="AU1000" s="148" t="s">
        <v>89</v>
      </c>
      <c r="AY1000" s="17" t="s">
        <v>264</v>
      </c>
      <c r="BE1000" s="149">
        <f>IF(N1000="základní",J1000,0)</f>
        <v>0</v>
      </c>
      <c r="BF1000" s="149">
        <f>IF(N1000="snížená",J1000,0)</f>
        <v>0</v>
      </c>
      <c r="BG1000" s="149">
        <f>IF(N1000="zákl. přenesená",J1000,0)</f>
        <v>0</v>
      </c>
      <c r="BH1000" s="149">
        <f>IF(N1000="sníž. přenesená",J1000,0)</f>
        <v>0</v>
      </c>
      <c r="BI1000" s="149">
        <f>IF(N1000="nulová",J1000,0)</f>
        <v>0</v>
      </c>
      <c r="BJ1000" s="17" t="s">
        <v>89</v>
      </c>
      <c r="BK1000" s="149">
        <f>ROUND(I1000*H1000,2)</f>
        <v>0</v>
      </c>
      <c r="BL1000" s="17" t="s">
        <v>366</v>
      </c>
      <c r="BM1000" s="148" t="s">
        <v>1517</v>
      </c>
    </row>
    <row r="1001" spans="2:65" s="1" customFormat="1" ht="39">
      <c r="B1001" s="32"/>
      <c r="D1001" s="154" t="s">
        <v>275</v>
      </c>
      <c r="F1001" s="155" t="s">
        <v>1431</v>
      </c>
      <c r="I1001" s="152"/>
      <c r="L1001" s="32"/>
      <c r="M1001" s="153"/>
      <c r="T1001" s="56"/>
      <c r="AT1001" s="17" t="s">
        <v>275</v>
      </c>
      <c r="AU1001" s="17" t="s">
        <v>89</v>
      </c>
    </row>
    <row r="1002" spans="2:65" s="1" customFormat="1" ht="16.5" customHeight="1">
      <c r="B1002" s="136"/>
      <c r="C1002" s="137" t="s">
        <v>1518</v>
      </c>
      <c r="D1002" s="137" t="s">
        <v>266</v>
      </c>
      <c r="E1002" s="138" t="s">
        <v>1519</v>
      </c>
      <c r="F1002" s="139" t="s">
        <v>1520</v>
      </c>
      <c r="G1002" s="140" t="s">
        <v>1468</v>
      </c>
      <c r="H1002" s="141">
        <v>1</v>
      </c>
      <c r="I1002" s="142"/>
      <c r="J1002" s="143">
        <f>ROUND(I1002*H1002,2)</f>
        <v>0</v>
      </c>
      <c r="K1002" s="139" t="s">
        <v>313</v>
      </c>
      <c r="L1002" s="32"/>
      <c r="M1002" s="144" t="s">
        <v>1</v>
      </c>
      <c r="N1002" s="145" t="s">
        <v>42</v>
      </c>
      <c r="P1002" s="146">
        <f>O1002*H1002</f>
        <v>0</v>
      </c>
      <c r="Q1002" s="146">
        <v>0</v>
      </c>
      <c r="R1002" s="146">
        <f>Q1002*H1002</f>
        <v>0</v>
      </c>
      <c r="S1002" s="146">
        <v>0</v>
      </c>
      <c r="T1002" s="147">
        <f>S1002*H1002</f>
        <v>0</v>
      </c>
      <c r="AR1002" s="148" t="s">
        <v>366</v>
      </c>
      <c r="AT1002" s="148" t="s">
        <v>266</v>
      </c>
      <c r="AU1002" s="148" t="s">
        <v>89</v>
      </c>
      <c r="AY1002" s="17" t="s">
        <v>264</v>
      </c>
      <c r="BE1002" s="149">
        <f>IF(N1002="základní",J1002,0)</f>
        <v>0</v>
      </c>
      <c r="BF1002" s="149">
        <f>IF(N1002="snížená",J1002,0)</f>
        <v>0</v>
      </c>
      <c r="BG1002" s="149">
        <f>IF(N1002="zákl. přenesená",J1002,0)</f>
        <v>0</v>
      </c>
      <c r="BH1002" s="149">
        <f>IF(N1002="sníž. přenesená",J1002,0)</f>
        <v>0</v>
      </c>
      <c r="BI1002" s="149">
        <f>IF(N1002="nulová",J1002,0)</f>
        <v>0</v>
      </c>
      <c r="BJ1002" s="17" t="s">
        <v>89</v>
      </c>
      <c r="BK1002" s="149">
        <f>ROUND(I1002*H1002,2)</f>
        <v>0</v>
      </c>
      <c r="BL1002" s="17" t="s">
        <v>366</v>
      </c>
      <c r="BM1002" s="148" t="s">
        <v>1521</v>
      </c>
    </row>
    <row r="1003" spans="2:65" s="1" customFormat="1" ht="39">
      <c r="B1003" s="32"/>
      <c r="D1003" s="154" t="s">
        <v>275</v>
      </c>
      <c r="F1003" s="155" t="s">
        <v>1431</v>
      </c>
      <c r="I1003" s="152"/>
      <c r="L1003" s="32"/>
      <c r="M1003" s="153"/>
      <c r="T1003" s="56"/>
      <c r="AT1003" s="17" t="s">
        <v>275</v>
      </c>
      <c r="AU1003" s="17" t="s">
        <v>89</v>
      </c>
    </row>
    <row r="1004" spans="2:65" s="1" customFormat="1" ht="16.5" customHeight="1">
      <c r="B1004" s="136"/>
      <c r="C1004" s="137" t="s">
        <v>1522</v>
      </c>
      <c r="D1004" s="137" t="s">
        <v>266</v>
      </c>
      <c r="E1004" s="138" t="s">
        <v>1523</v>
      </c>
      <c r="F1004" s="139" t="s">
        <v>1524</v>
      </c>
      <c r="G1004" s="140" t="s">
        <v>1468</v>
      </c>
      <c r="H1004" s="141">
        <v>1</v>
      </c>
      <c r="I1004" s="142"/>
      <c r="J1004" s="143">
        <f>ROUND(I1004*H1004,2)</f>
        <v>0</v>
      </c>
      <c r="K1004" s="139" t="s">
        <v>313</v>
      </c>
      <c r="L1004" s="32"/>
      <c r="M1004" s="144" t="s">
        <v>1</v>
      </c>
      <c r="N1004" s="145" t="s">
        <v>42</v>
      </c>
      <c r="P1004" s="146">
        <f>O1004*H1004</f>
        <v>0</v>
      </c>
      <c r="Q1004" s="146">
        <v>0</v>
      </c>
      <c r="R1004" s="146">
        <f>Q1004*H1004</f>
        <v>0</v>
      </c>
      <c r="S1004" s="146">
        <v>0</v>
      </c>
      <c r="T1004" s="147">
        <f>S1004*H1004</f>
        <v>0</v>
      </c>
      <c r="AR1004" s="148" t="s">
        <v>366</v>
      </c>
      <c r="AT1004" s="148" t="s">
        <v>266</v>
      </c>
      <c r="AU1004" s="148" t="s">
        <v>89</v>
      </c>
      <c r="AY1004" s="17" t="s">
        <v>264</v>
      </c>
      <c r="BE1004" s="149">
        <f>IF(N1004="základní",J1004,0)</f>
        <v>0</v>
      </c>
      <c r="BF1004" s="149">
        <f>IF(N1004="snížená",J1004,0)</f>
        <v>0</v>
      </c>
      <c r="BG1004" s="149">
        <f>IF(N1004="zákl. přenesená",J1004,0)</f>
        <v>0</v>
      </c>
      <c r="BH1004" s="149">
        <f>IF(N1004="sníž. přenesená",J1004,0)</f>
        <v>0</v>
      </c>
      <c r="BI1004" s="149">
        <f>IF(N1004="nulová",J1004,0)</f>
        <v>0</v>
      </c>
      <c r="BJ1004" s="17" t="s">
        <v>89</v>
      </c>
      <c r="BK1004" s="149">
        <f>ROUND(I1004*H1004,2)</f>
        <v>0</v>
      </c>
      <c r="BL1004" s="17" t="s">
        <v>366</v>
      </c>
      <c r="BM1004" s="148" t="s">
        <v>1525</v>
      </c>
    </row>
    <row r="1005" spans="2:65" s="1" customFormat="1" ht="39">
      <c r="B1005" s="32"/>
      <c r="D1005" s="154" t="s">
        <v>275</v>
      </c>
      <c r="F1005" s="155" t="s">
        <v>1431</v>
      </c>
      <c r="I1005" s="152"/>
      <c r="L1005" s="32"/>
      <c r="M1005" s="153"/>
      <c r="T1005" s="56"/>
      <c r="AT1005" s="17" t="s">
        <v>275</v>
      </c>
      <c r="AU1005" s="17" t="s">
        <v>89</v>
      </c>
    </row>
    <row r="1006" spans="2:65" s="1" customFormat="1" ht="16.5" customHeight="1">
      <c r="B1006" s="136"/>
      <c r="C1006" s="137" t="s">
        <v>1526</v>
      </c>
      <c r="D1006" s="137" t="s">
        <v>266</v>
      </c>
      <c r="E1006" s="138" t="s">
        <v>1527</v>
      </c>
      <c r="F1006" s="139" t="s">
        <v>1528</v>
      </c>
      <c r="G1006" s="140" t="s">
        <v>1468</v>
      </c>
      <c r="H1006" s="141">
        <v>1</v>
      </c>
      <c r="I1006" s="142"/>
      <c r="J1006" s="143">
        <f>ROUND(I1006*H1006,2)</f>
        <v>0</v>
      </c>
      <c r="K1006" s="139" t="s">
        <v>313</v>
      </c>
      <c r="L1006" s="32"/>
      <c r="M1006" s="144" t="s">
        <v>1</v>
      </c>
      <c r="N1006" s="145" t="s">
        <v>42</v>
      </c>
      <c r="P1006" s="146">
        <f>O1006*H1006</f>
        <v>0</v>
      </c>
      <c r="Q1006" s="146">
        <v>0</v>
      </c>
      <c r="R1006" s="146">
        <f>Q1006*H1006</f>
        <v>0</v>
      </c>
      <c r="S1006" s="146">
        <v>0</v>
      </c>
      <c r="T1006" s="147">
        <f>S1006*H1006</f>
        <v>0</v>
      </c>
      <c r="AR1006" s="148" t="s">
        <v>366</v>
      </c>
      <c r="AT1006" s="148" t="s">
        <v>266</v>
      </c>
      <c r="AU1006" s="148" t="s">
        <v>89</v>
      </c>
      <c r="AY1006" s="17" t="s">
        <v>264</v>
      </c>
      <c r="BE1006" s="149">
        <f>IF(N1006="základní",J1006,0)</f>
        <v>0</v>
      </c>
      <c r="BF1006" s="149">
        <f>IF(N1006="snížená",J1006,0)</f>
        <v>0</v>
      </c>
      <c r="BG1006" s="149">
        <f>IF(N1006="zákl. přenesená",J1006,0)</f>
        <v>0</v>
      </c>
      <c r="BH1006" s="149">
        <f>IF(N1006="sníž. přenesená",J1006,0)</f>
        <v>0</v>
      </c>
      <c r="BI1006" s="149">
        <f>IF(N1006="nulová",J1006,0)</f>
        <v>0</v>
      </c>
      <c r="BJ1006" s="17" t="s">
        <v>89</v>
      </c>
      <c r="BK1006" s="149">
        <f>ROUND(I1006*H1006,2)</f>
        <v>0</v>
      </c>
      <c r="BL1006" s="17" t="s">
        <v>366</v>
      </c>
      <c r="BM1006" s="148" t="s">
        <v>1529</v>
      </c>
    </row>
    <row r="1007" spans="2:65" s="1" customFormat="1" ht="39">
      <c r="B1007" s="32"/>
      <c r="D1007" s="154" t="s">
        <v>275</v>
      </c>
      <c r="F1007" s="155" t="s">
        <v>1431</v>
      </c>
      <c r="I1007" s="152"/>
      <c r="L1007" s="32"/>
      <c r="M1007" s="153"/>
      <c r="T1007" s="56"/>
      <c r="AT1007" s="17" t="s">
        <v>275</v>
      </c>
      <c r="AU1007" s="17" t="s">
        <v>89</v>
      </c>
    </row>
    <row r="1008" spans="2:65" s="1" customFormat="1" ht="16.5" customHeight="1">
      <c r="B1008" s="136"/>
      <c r="C1008" s="137" t="s">
        <v>1530</v>
      </c>
      <c r="D1008" s="137" t="s">
        <v>266</v>
      </c>
      <c r="E1008" s="138" t="s">
        <v>1531</v>
      </c>
      <c r="F1008" s="139" t="s">
        <v>1532</v>
      </c>
      <c r="G1008" s="140" t="s">
        <v>1468</v>
      </c>
      <c r="H1008" s="141">
        <v>1</v>
      </c>
      <c r="I1008" s="142"/>
      <c r="J1008" s="143">
        <f>ROUND(I1008*H1008,2)</f>
        <v>0</v>
      </c>
      <c r="K1008" s="139" t="s">
        <v>313</v>
      </c>
      <c r="L1008" s="32"/>
      <c r="M1008" s="144" t="s">
        <v>1</v>
      </c>
      <c r="N1008" s="145" t="s">
        <v>42</v>
      </c>
      <c r="P1008" s="146">
        <f>O1008*H1008</f>
        <v>0</v>
      </c>
      <c r="Q1008" s="146">
        <v>0</v>
      </c>
      <c r="R1008" s="146">
        <f>Q1008*H1008</f>
        <v>0</v>
      </c>
      <c r="S1008" s="146">
        <v>0</v>
      </c>
      <c r="T1008" s="147">
        <f>S1008*H1008</f>
        <v>0</v>
      </c>
      <c r="AR1008" s="148" t="s">
        <v>366</v>
      </c>
      <c r="AT1008" s="148" t="s">
        <v>266</v>
      </c>
      <c r="AU1008" s="148" t="s">
        <v>89</v>
      </c>
      <c r="AY1008" s="17" t="s">
        <v>264</v>
      </c>
      <c r="BE1008" s="149">
        <f>IF(N1008="základní",J1008,0)</f>
        <v>0</v>
      </c>
      <c r="BF1008" s="149">
        <f>IF(N1008="snížená",J1008,0)</f>
        <v>0</v>
      </c>
      <c r="BG1008" s="149">
        <f>IF(N1008="zákl. přenesená",J1008,0)</f>
        <v>0</v>
      </c>
      <c r="BH1008" s="149">
        <f>IF(N1008="sníž. přenesená",J1008,0)</f>
        <v>0</v>
      </c>
      <c r="BI1008" s="149">
        <f>IF(N1008="nulová",J1008,0)</f>
        <v>0</v>
      </c>
      <c r="BJ1008" s="17" t="s">
        <v>89</v>
      </c>
      <c r="BK1008" s="149">
        <f>ROUND(I1008*H1008,2)</f>
        <v>0</v>
      </c>
      <c r="BL1008" s="17" t="s">
        <v>366</v>
      </c>
      <c r="BM1008" s="148" t="s">
        <v>1533</v>
      </c>
    </row>
    <row r="1009" spans="2:65" s="1" customFormat="1" ht="39">
      <c r="B1009" s="32"/>
      <c r="D1009" s="154" t="s">
        <v>275</v>
      </c>
      <c r="F1009" s="155" t="s">
        <v>1431</v>
      </c>
      <c r="I1009" s="152"/>
      <c r="L1009" s="32"/>
      <c r="M1009" s="153"/>
      <c r="T1009" s="56"/>
      <c r="AT1009" s="17" t="s">
        <v>275</v>
      </c>
      <c r="AU1009" s="17" t="s">
        <v>89</v>
      </c>
    </row>
    <row r="1010" spans="2:65" s="1" customFormat="1" ht="16.5" customHeight="1">
      <c r="B1010" s="136"/>
      <c r="C1010" s="137" t="s">
        <v>1534</v>
      </c>
      <c r="D1010" s="137" t="s">
        <v>266</v>
      </c>
      <c r="E1010" s="138" t="s">
        <v>1535</v>
      </c>
      <c r="F1010" s="139" t="s">
        <v>1536</v>
      </c>
      <c r="G1010" s="140" t="s">
        <v>428</v>
      </c>
      <c r="H1010" s="141">
        <v>14.58</v>
      </c>
      <c r="I1010" s="142"/>
      <c r="J1010" s="143">
        <f>ROUND(I1010*H1010,2)</f>
        <v>0</v>
      </c>
      <c r="K1010" s="139" t="s">
        <v>313</v>
      </c>
      <c r="L1010" s="32"/>
      <c r="M1010" s="144" t="s">
        <v>1</v>
      </c>
      <c r="N1010" s="145" t="s">
        <v>42</v>
      </c>
      <c r="P1010" s="146">
        <f>O1010*H1010</f>
        <v>0</v>
      </c>
      <c r="Q1010" s="146">
        <v>0</v>
      </c>
      <c r="R1010" s="146">
        <f>Q1010*H1010</f>
        <v>0</v>
      </c>
      <c r="S1010" s="146">
        <v>0</v>
      </c>
      <c r="T1010" s="147">
        <f>S1010*H1010</f>
        <v>0</v>
      </c>
      <c r="AR1010" s="148" t="s">
        <v>366</v>
      </c>
      <c r="AT1010" s="148" t="s">
        <v>266</v>
      </c>
      <c r="AU1010" s="148" t="s">
        <v>89</v>
      </c>
      <c r="AY1010" s="17" t="s">
        <v>264</v>
      </c>
      <c r="BE1010" s="149">
        <f>IF(N1010="základní",J1010,0)</f>
        <v>0</v>
      </c>
      <c r="BF1010" s="149">
        <f>IF(N1010="snížená",J1010,0)</f>
        <v>0</v>
      </c>
      <c r="BG1010" s="149">
        <f>IF(N1010="zákl. přenesená",J1010,0)</f>
        <v>0</v>
      </c>
      <c r="BH1010" s="149">
        <f>IF(N1010="sníž. přenesená",J1010,0)</f>
        <v>0</v>
      </c>
      <c r="BI1010" s="149">
        <f>IF(N1010="nulová",J1010,0)</f>
        <v>0</v>
      </c>
      <c r="BJ1010" s="17" t="s">
        <v>89</v>
      </c>
      <c r="BK1010" s="149">
        <f>ROUND(I1010*H1010,2)</f>
        <v>0</v>
      </c>
      <c r="BL1010" s="17" t="s">
        <v>366</v>
      </c>
      <c r="BM1010" s="148" t="s">
        <v>1537</v>
      </c>
    </row>
    <row r="1011" spans="2:65" s="1" customFormat="1" ht="39">
      <c r="B1011" s="32"/>
      <c r="D1011" s="154" t="s">
        <v>275</v>
      </c>
      <c r="F1011" s="155" t="s">
        <v>1431</v>
      </c>
      <c r="I1011" s="152"/>
      <c r="L1011" s="32"/>
      <c r="M1011" s="153"/>
      <c r="T1011" s="56"/>
      <c r="AT1011" s="17" t="s">
        <v>275</v>
      </c>
      <c r="AU1011" s="17" t="s">
        <v>89</v>
      </c>
    </row>
    <row r="1012" spans="2:65" s="1" customFormat="1" ht="16.5" customHeight="1">
      <c r="B1012" s="136"/>
      <c r="C1012" s="137" t="s">
        <v>1538</v>
      </c>
      <c r="D1012" s="137" t="s">
        <v>266</v>
      </c>
      <c r="E1012" s="138" t="s">
        <v>1539</v>
      </c>
      <c r="F1012" s="139" t="s">
        <v>1540</v>
      </c>
      <c r="G1012" s="140" t="s">
        <v>428</v>
      </c>
      <c r="H1012" s="141">
        <v>1.93</v>
      </c>
      <c r="I1012" s="142"/>
      <c r="J1012" s="143">
        <f>ROUND(I1012*H1012,2)</f>
        <v>0</v>
      </c>
      <c r="K1012" s="139" t="s">
        <v>313</v>
      </c>
      <c r="L1012" s="32"/>
      <c r="M1012" s="144" t="s">
        <v>1</v>
      </c>
      <c r="N1012" s="145" t="s">
        <v>42</v>
      </c>
      <c r="P1012" s="146">
        <f>O1012*H1012</f>
        <v>0</v>
      </c>
      <c r="Q1012" s="146">
        <v>0</v>
      </c>
      <c r="R1012" s="146">
        <f>Q1012*H1012</f>
        <v>0</v>
      </c>
      <c r="S1012" s="146">
        <v>0</v>
      </c>
      <c r="T1012" s="147">
        <f>S1012*H1012</f>
        <v>0</v>
      </c>
      <c r="AR1012" s="148" t="s">
        <v>366</v>
      </c>
      <c r="AT1012" s="148" t="s">
        <v>266</v>
      </c>
      <c r="AU1012" s="148" t="s">
        <v>89</v>
      </c>
      <c r="AY1012" s="17" t="s">
        <v>264</v>
      </c>
      <c r="BE1012" s="149">
        <f>IF(N1012="základní",J1012,0)</f>
        <v>0</v>
      </c>
      <c r="BF1012" s="149">
        <f>IF(N1012="snížená",J1012,0)</f>
        <v>0</v>
      </c>
      <c r="BG1012" s="149">
        <f>IF(N1012="zákl. přenesená",J1012,0)</f>
        <v>0</v>
      </c>
      <c r="BH1012" s="149">
        <f>IF(N1012="sníž. přenesená",J1012,0)</f>
        <v>0</v>
      </c>
      <c r="BI1012" s="149">
        <f>IF(N1012="nulová",J1012,0)</f>
        <v>0</v>
      </c>
      <c r="BJ1012" s="17" t="s">
        <v>89</v>
      </c>
      <c r="BK1012" s="149">
        <f>ROUND(I1012*H1012,2)</f>
        <v>0</v>
      </c>
      <c r="BL1012" s="17" t="s">
        <v>366</v>
      </c>
      <c r="BM1012" s="148" t="s">
        <v>1541</v>
      </c>
    </row>
    <row r="1013" spans="2:65" s="1" customFormat="1" ht="39">
      <c r="B1013" s="32"/>
      <c r="D1013" s="154" t="s">
        <v>275</v>
      </c>
      <c r="F1013" s="155" t="s">
        <v>1431</v>
      </c>
      <c r="I1013" s="152"/>
      <c r="L1013" s="32"/>
      <c r="M1013" s="153"/>
      <c r="T1013" s="56"/>
      <c r="AT1013" s="17" t="s">
        <v>275</v>
      </c>
      <c r="AU1013" s="17" t="s">
        <v>89</v>
      </c>
    </row>
    <row r="1014" spans="2:65" s="1" customFormat="1" ht="16.5" customHeight="1">
      <c r="B1014" s="136"/>
      <c r="C1014" s="137" t="s">
        <v>1542</v>
      </c>
      <c r="D1014" s="137" t="s">
        <v>266</v>
      </c>
      <c r="E1014" s="138" t="s">
        <v>1543</v>
      </c>
      <c r="F1014" s="139" t="s">
        <v>1544</v>
      </c>
      <c r="G1014" s="140" t="s">
        <v>428</v>
      </c>
      <c r="H1014" s="141">
        <v>3.38</v>
      </c>
      <c r="I1014" s="142"/>
      <c r="J1014" s="143">
        <f>ROUND(I1014*H1014,2)</f>
        <v>0</v>
      </c>
      <c r="K1014" s="139" t="s">
        <v>313</v>
      </c>
      <c r="L1014" s="32"/>
      <c r="M1014" s="144" t="s">
        <v>1</v>
      </c>
      <c r="N1014" s="145" t="s">
        <v>42</v>
      </c>
      <c r="P1014" s="146">
        <f>O1014*H1014</f>
        <v>0</v>
      </c>
      <c r="Q1014" s="146">
        <v>0</v>
      </c>
      <c r="R1014" s="146">
        <f>Q1014*H1014</f>
        <v>0</v>
      </c>
      <c r="S1014" s="146">
        <v>0</v>
      </c>
      <c r="T1014" s="147">
        <f>S1014*H1014</f>
        <v>0</v>
      </c>
      <c r="AR1014" s="148" t="s">
        <v>366</v>
      </c>
      <c r="AT1014" s="148" t="s">
        <v>266</v>
      </c>
      <c r="AU1014" s="148" t="s">
        <v>89</v>
      </c>
      <c r="AY1014" s="17" t="s">
        <v>264</v>
      </c>
      <c r="BE1014" s="149">
        <f>IF(N1014="základní",J1014,0)</f>
        <v>0</v>
      </c>
      <c r="BF1014" s="149">
        <f>IF(N1014="snížená",J1014,0)</f>
        <v>0</v>
      </c>
      <c r="BG1014" s="149">
        <f>IF(N1014="zákl. přenesená",J1014,0)</f>
        <v>0</v>
      </c>
      <c r="BH1014" s="149">
        <f>IF(N1014="sníž. přenesená",J1014,0)</f>
        <v>0</v>
      </c>
      <c r="BI1014" s="149">
        <f>IF(N1014="nulová",J1014,0)</f>
        <v>0</v>
      </c>
      <c r="BJ1014" s="17" t="s">
        <v>89</v>
      </c>
      <c r="BK1014" s="149">
        <f>ROUND(I1014*H1014,2)</f>
        <v>0</v>
      </c>
      <c r="BL1014" s="17" t="s">
        <v>366</v>
      </c>
      <c r="BM1014" s="148" t="s">
        <v>1545</v>
      </c>
    </row>
    <row r="1015" spans="2:65" s="1" customFormat="1" ht="39">
      <c r="B1015" s="32"/>
      <c r="D1015" s="154" t="s">
        <v>275</v>
      </c>
      <c r="F1015" s="155" t="s">
        <v>1431</v>
      </c>
      <c r="I1015" s="152"/>
      <c r="L1015" s="32"/>
      <c r="M1015" s="153"/>
      <c r="T1015" s="56"/>
      <c r="AT1015" s="17" t="s">
        <v>275</v>
      </c>
      <c r="AU1015" s="17" t="s">
        <v>89</v>
      </c>
    </row>
    <row r="1016" spans="2:65" s="1" customFormat="1" ht="16.5" customHeight="1">
      <c r="B1016" s="136"/>
      <c r="C1016" s="137" t="s">
        <v>1546</v>
      </c>
      <c r="D1016" s="137" t="s">
        <v>266</v>
      </c>
      <c r="E1016" s="138" t="s">
        <v>1547</v>
      </c>
      <c r="F1016" s="139" t="s">
        <v>1548</v>
      </c>
      <c r="G1016" s="140" t="s">
        <v>428</v>
      </c>
      <c r="H1016" s="141">
        <v>111.9</v>
      </c>
      <c r="I1016" s="142"/>
      <c r="J1016" s="143">
        <f>ROUND(I1016*H1016,2)</f>
        <v>0</v>
      </c>
      <c r="K1016" s="139" t="s">
        <v>270</v>
      </c>
      <c r="L1016" s="32"/>
      <c r="M1016" s="144" t="s">
        <v>1</v>
      </c>
      <c r="N1016" s="145" t="s">
        <v>42</v>
      </c>
      <c r="P1016" s="146">
        <f>O1016*H1016</f>
        <v>0</v>
      </c>
      <c r="Q1016" s="146">
        <v>2.7999999999999998E-4</v>
      </c>
      <c r="R1016" s="146">
        <f>Q1016*H1016</f>
        <v>3.1331999999999999E-2</v>
      </c>
      <c r="S1016" s="146">
        <v>0</v>
      </c>
      <c r="T1016" s="147">
        <f>S1016*H1016</f>
        <v>0</v>
      </c>
      <c r="AR1016" s="148" t="s">
        <v>366</v>
      </c>
      <c r="AT1016" s="148" t="s">
        <v>266</v>
      </c>
      <c r="AU1016" s="148" t="s">
        <v>89</v>
      </c>
      <c r="AY1016" s="17" t="s">
        <v>264</v>
      </c>
      <c r="BE1016" s="149">
        <f>IF(N1016="základní",J1016,0)</f>
        <v>0</v>
      </c>
      <c r="BF1016" s="149">
        <f>IF(N1016="snížená",J1016,0)</f>
        <v>0</v>
      </c>
      <c r="BG1016" s="149">
        <f>IF(N1016="zákl. přenesená",J1016,0)</f>
        <v>0</v>
      </c>
      <c r="BH1016" s="149">
        <f>IF(N1016="sníž. přenesená",J1016,0)</f>
        <v>0</v>
      </c>
      <c r="BI1016" s="149">
        <f>IF(N1016="nulová",J1016,0)</f>
        <v>0</v>
      </c>
      <c r="BJ1016" s="17" t="s">
        <v>89</v>
      </c>
      <c r="BK1016" s="149">
        <f>ROUND(I1016*H1016,2)</f>
        <v>0</v>
      </c>
      <c r="BL1016" s="17" t="s">
        <v>366</v>
      </c>
      <c r="BM1016" s="148" t="s">
        <v>1549</v>
      </c>
    </row>
    <row r="1017" spans="2:65" s="1" customFormat="1" ht="11.25">
      <c r="B1017" s="32"/>
      <c r="D1017" s="150" t="s">
        <v>273</v>
      </c>
      <c r="F1017" s="151" t="s">
        <v>1550</v>
      </c>
      <c r="I1017" s="152"/>
      <c r="L1017" s="32"/>
      <c r="M1017" s="153"/>
      <c r="T1017" s="56"/>
      <c r="AT1017" s="17" t="s">
        <v>273</v>
      </c>
      <c r="AU1017" s="17" t="s">
        <v>89</v>
      </c>
    </row>
    <row r="1018" spans="2:65" s="1" customFormat="1" ht="39">
      <c r="B1018" s="32"/>
      <c r="D1018" s="154" t="s">
        <v>275</v>
      </c>
      <c r="F1018" s="155" t="s">
        <v>1551</v>
      </c>
      <c r="I1018" s="152"/>
      <c r="L1018" s="32"/>
      <c r="M1018" s="153"/>
      <c r="T1018" s="56"/>
      <c r="AT1018" s="17" t="s">
        <v>275</v>
      </c>
      <c r="AU1018" s="17" t="s">
        <v>89</v>
      </c>
    </row>
    <row r="1019" spans="2:65" s="1" customFormat="1" ht="21.75" customHeight="1">
      <c r="B1019" s="136"/>
      <c r="C1019" s="137" t="s">
        <v>1552</v>
      </c>
      <c r="D1019" s="137" t="s">
        <v>266</v>
      </c>
      <c r="E1019" s="138" t="s">
        <v>1553</v>
      </c>
      <c r="F1019" s="139" t="s">
        <v>1554</v>
      </c>
      <c r="G1019" s="140" t="s">
        <v>1455</v>
      </c>
      <c r="H1019" s="193"/>
      <c r="I1019" s="142"/>
      <c r="J1019" s="143">
        <f>ROUND(I1019*H1019,2)</f>
        <v>0</v>
      </c>
      <c r="K1019" s="139" t="s">
        <v>270</v>
      </c>
      <c r="L1019" s="32"/>
      <c r="M1019" s="144" t="s">
        <v>1</v>
      </c>
      <c r="N1019" s="145" t="s">
        <v>42</v>
      </c>
      <c r="P1019" s="146">
        <f>O1019*H1019</f>
        <v>0</v>
      </c>
      <c r="Q1019" s="146">
        <v>0</v>
      </c>
      <c r="R1019" s="146">
        <f>Q1019*H1019</f>
        <v>0</v>
      </c>
      <c r="S1019" s="146">
        <v>0</v>
      </c>
      <c r="T1019" s="147">
        <f>S1019*H1019</f>
        <v>0</v>
      </c>
      <c r="AR1019" s="148" t="s">
        <v>366</v>
      </c>
      <c r="AT1019" s="148" t="s">
        <v>266</v>
      </c>
      <c r="AU1019" s="148" t="s">
        <v>89</v>
      </c>
      <c r="AY1019" s="17" t="s">
        <v>264</v>
      </c>
      <c r="BE1019" s="149">
        <f>IF(N1019="základní",J1019,0)</f>
        <v>0</v>
      </c>
      <c r="BF1019" s="149">
        <f>IF(N1019="snížená",J1019,0)</f>
        <v>0</v>
      </c>
      <c r="BG1019" s="149">
        <f>IF(N1019="zákl. přenesená",J1019,0)</f>
        <v>0</v>
      </c>
      <c r="BH1019" s="149">
        <f>IF(N1019="sníž. přenesená",J1019,0)</f>
        <v>0</v>
      </c>
      <c r="BI1019" s="149">
        <f>IF(N1019="nulová",J1019,0)</f>
        <v>0</v>
      </c>
      <c r="BJ1019" s="17" t="s">
        <v>89</v>
      </c>
      <c r="BK1019" s="149">
        <f>ROUND(I1019*H1019,2)</f>
        <v>0</v>
      </c>
      <c r="BL1019" s="17" t="s">
        <v>366</v>
      </c>
      <c r="BM1019" s="148" t="s">
        <v>1555</v>
      </c>
    </row>
    <row r="1020" spans="2:65" s="1" customFormat="1" ht="11.25">
      <c r="B1020" s="32"/>
      <c r="D1020" s="150" t="s">
        <v>273</v>
      </c>
      <c r="F1020" s="151" t="s">
        <v>1556</v>
      </c>
      <c r="I1020" s="152"/>
      <c r="L1020" s="32"/>
      <c r="M1020" s="153"/>
      <c r="T1020" s="56"/>
      <c r="AT1020" s="17" t="s">
        <v>273</v>
      </c>
      <c r="AU1020" s="17" t="s">
        <v>89</v>
      </c>
    </row>
    <row r="1021" spans="2:65" s="11" customFormat="1" ht="22.9" customHeight="1">
      <c r="B1021" s="124"/>
      <c r="D1021" s="125" t="s">
        <v>75</v>
      </c>
      <c r="E1021" s="134" t="s">
        <v>1557</v>
      </c>
      <c r="F1021" s="134" t="s">
        <v>1558</v>
      </c>
      <c r="I1021" s="127"/>
      <c r="J1021" s="135">
        <f>BK1021</f>
        <v>0</v>
      </c>
      <c r="L1021" s="124"/>
      <c r="M1021" s="129"/>
      <c r="P1021" s="130">
        <f>SUM(P1022:P1068)</f>
        <v>0</v>
      </c>
      <c r="R1021" s="130">
        <f>SUM(R1022:R1068)</f>
        <v>0.46200000000000002</v>
      </c>
      <c r="T1021" s="131">
        <f>SUM(T1022:T1068)</f>
        <v>0</v>
      </c>
      <c r="AR1021" s="125" t="s">
        <v>89</v>
      </c>
      <c r="AT1021" s="132" t="s">
        <v>75</v>
      </c>
      <c r="AU1021" s="132" t="s">
        <v>83</v>
      </c>
      <c r="AY1021" s="125" t="s">
        <v>264</v>
      </c>
      <c r="BK1021" s="133">
        <f>SUM(BK1022:BK1068)</f>
        <v>0</v>
      </c>
    </row>
    <row r="1022" spans="2:65" s="1" customFormat="1" ht="16.5" customHeight="1">
      <c r="B1022" s="136"/>
      <c r="C1022" s="137" t="s">
        <v>1559</v>
      </c>
      <c r="D1022" s="137" t="s">
        <v>266</v>
      </c>
      <c r="E1022" s="138" t="s">
        <v>1560</v>
      </c>
      <c r="F1022" s="139" t="s">
        <v>1561</v>
      </c>
      <c r="G1022" s="140" t="s">
        <v>1562</v>
      </c>
      <c r="H1022" s="141">
        <v>462</v>
      </c>
      <c r="I1022" s="142"/>
      <c r="J1022" s="143">
        <f>ROUND(I1022*H1022,2)</f>
        <v>0</v>
      </c>
      <c r="K1022" s="139" t="s">
        <v>313</v>
      </c>
      <c r="L1022" s="32"/>
      <c r="M1022" s="144" t="s">
        <v>1</v>
      </c>
      <c r="N1022" s="145" t="s">
        <v>42</v>
      </c>
      <c r="P1022" s="146">
        <f>O1022*H1022</f>
        <v>0</v>
      </c>
      <c r="Q1022" s="146">
        <v>1E-3</v>
      </c>
      <c r="R1022" s="146">
        <f>Q1022*H1022</f>
        <v>0.46200000000000002</v>
      </c>
      <c r="S1022" s="146">
        <v>0</v>
      </c>
      <c r="T1022" s="147">
        <f>S1022*H1022</f>
        <v>0</v>
      </c>
      <c r="AR1022" s="148" t="s">
        <v>366</v>
      </c>
      <c r="AT1022" s="148" t="s">
        <v>266</v>
      </c>
      <c r="AU1022" s="148" t="s">
        <v>89</v>
      </c>
      <c r="AY1022" s="17" t="s">
        <v>264</v>
      </c>
      <c r="BE1022" s="149">
        <f>IF(N1022="základní",J1022,0)</f>
        <v>0</v>
      </c>
      <c r="BF1022" s="149">
        <f>IF(N1022="snížená",J1022,0)</f>
        <v>0</v>
      </c>
      <c r="BG1022" s="149">
        <f>IF(N1022="zákl. přenesená",J1022,0)</f>
        <v>0</v>
      </c>
      <c r="BH1022" s="149">
        <f>IF(N1022="sníž. přenesená",J1022,0)</f>
        <v>0</v>
      </c>
      <c r="BI1022" s="149">
        <f>IF(N1022="nulová",J1022,0)</f>
        <v>0</v>
      </c>
      <c r="BJ1022" s="17" t="s">
        <v>89</v>
      </c>
      <c r="BK1022" s="149">
        <f>ROUND(I1022*H1022,2)</f>
        <v>0</v>
      </c>
      <c r="BL1022" s="17" t="s">
        <v>366</v>
      </c>
      <c r="BM1022" s="148" t="s">
        <v>1563</v>
      </c>
    </row>
    <row r="1023" spans="2:65" s="1" customFormat="1" ht="185.25">
      <c r="B1023" s="32"/>
      <c r="D1023" s="154" t="s">
        <v>275</v>
      </c>
      <c r="F1023" s="155" t="s">
        <v>1564</v>
      </c>
      <c r="I1023" s="152"/>
      <c r="L1023" s="32"/>
      <c r="M1023" s="153"/>
      <c r="T1023" s="56"/>
      <c r="AT1023" s="17" t="s">
        <v>275</v>
      </c>
      <c r="AU1023" s="17" t="s">
        <v>89</v>
      </c>
    </row>
    <row r="1024" spans="2:65" s="14" customFormat="1" ht="11.25">
      <c r="B1024" s="170"/>
      <c r="D1024" s="154" t="s">
        <v>277</v>
      </c>
      <c r="E1024" s="171" t="s">
        <v>1</v>
      </c>
      <c r="F1024" s="172" t="s">
        <v>538</v>
      </c>
      <c r="H1024" s="171" t="s">
        <v>1</v>
      </c>
      <c r="I1024" s="173"/>
      <c r="L1024" s="170"/>
      <c r="M1024" s="174"/>
      <c r="T1024" s="175"/>
      <c r="AT1024" s="171" t="s">
        <v>277</v>
      </c>
      <c r="AU1024" s="171" t="s">
        <v>89</v>
      </c>
      <c r="AV1024" s="14" t="s">
        <v>83</v>
      </c>
      <c r="AW1024" s="14" t="s">
        <v>32</v>
      </c>
      <c r="AX1024" s="14" t="s">
        <v>76</v>
      </c>
      <c r="AY1024" s="171" t="s">
        <v>264</v>
      </c>
    </row>
    <row r="1025" spans="2:65" s="12" customFormat="1" ht="11.25">
      <c r="B1025" s="156"/>
      <c r="D1025" s="154" t="s">
        <v>277</v>
      </c>
      <c r="E1025" s="157" t="s">
        <v>1</v>
      </c>
      <c r="F1025" s="158" t="s">
        <v>1565</v>
      </c>
      <c r="H1025" s="159">
        <v>462</v>
      </c>
      <c r="I1025" s="160"/>
      <c r="L1025" s="156"/>
      <c r="M1025" s="161"/>
      <c r="T1025" s="162"/>
      <c r="AT1025" s="157" t="s">
        <v>277</v>
      </c>
      <c r="AU1025" s="157" t="s">
        <v>89</v>
      </c>
      <c r="AV1025" s="12" t="s">
        <v>89</v>
      </c>
      <c r="AW1025" s="12" t="s">
        <v>32</v>
      </c>
      <c r="AX1025" s="12" t="s">
        <v>76</v>
      </c>
      <c r="AY1025" s="157" t="s">
        <v>264</v>
      </c>
    </row>
    <row r="1026" spans="2:65" s="13" customFormat="1" ht="11.25">
      <c r="B1026" s="163"/>
      <c r="D1026" s="154" t="s">
        <v>277</v>
      </c>
      <c r="E1026" s="164" t="s">
        <v>1</v>
      </c>
      <c r="F1026" s="165" t="s">
        <v>279</v>
      </c>
      <c r="H1026" s="166">
        <v>462</v>
      </c>
      <c r="I1026" s="167"/>
      <c r="L1026" s="163"/>
      <c r="M1026" s="168"/>
      <c r="T1026" s="169"/>
      <c r="AT1026" s="164" t="s">
        <v>277</v>
      </c>
      <c r="AU1026" s="164" t="s">
        <v>89</v>
      </c>
      <c r="AV1026" s="13" t="s">
        <v>271</v>
      </c>
      <c r="AW1026" s="13" t="s">
        <v>32</v>
      </c>
      <c r="AX1026" s="13" t="s">
        <v>83</v>
      </c>
      <c r="AY1026" s="164" t="s">
        <v>264</v>
      </c>
    </row>
    <row r="1027" spans="2:65" s="1" customFormat="1" ht="16.5" customHeight="1">
      <c r="B1027" s="136"/>
      <c r="C1027" s="137" t="s">
        <v>1566</v>
      </c>
      <c r="D1027" s="137" t="s">
        <v>266</v>
      </c>
      <c r="E1027" s="138" t="s">
        <v>1567</v>
      </c>
      <c r="F1027" s="139" t="s">
        <v>1568</v>
      </c>
      <c r="G1027" s="140" t="s">
        <v>1468</v>
      </c>
      <c r="H1027" s="141">
        <v>1</v>
      </c>
      <c r="I1027" s="142"/>
      <c r="J1027" s="143">
        <f>ROUND(I1027*H1027,2)</f>
        <v>0</v>
      </c>
      <c r="K1027" s="139" t="s">
        <v>313</v>
      </c>
      <c r="L1027" s="32"/>
      <c r="M1027" s="144" t="s">
        <v>1</v>
      </c>
      <c r="N1027" s="145" t="s">
        <v>42</v>
      </c>
      <c r="P1027" s="146">
        <f>O1027*H1027</f>
        <v>0</v>
      </c>
      <c r="Q1027" s="146">
        <v>0</v>
      </c>
      <c r="R1027" s="146">
        <f>Q1027*H1027</f>
        <v>0</v>
      </c>
      <c r="S1027" s="146">
        <v>0</v>
      </c>
      <c r="T1027" s="147">
        <f>S1027*H1027</f>
        <v>0</v>
      </c>
      <c r="AR1027" s="148" t="s">
        <v>366</v>
      </c>
      <c r="AT1027" s="148" t="s">
        <v>266</v>
      </c>
      <c r="AU1027" s="148" t="s">
        <v>89</v>
      </c>
      <c r="AY1027" s="17" t="s">
        <v>264</v>
      </c>
      <c r="BE1027" s="149">
        <f>IF(N1027="základní",J1027,0)</f>
        <v>0</v>
      </c>
      <c r="BF1027" s="149">
        <f>IF(N1027="snížená",J1027,0)</f>
        <v>0</v>
      </c>
      <c r="BG1027" s="149">
        <f>IF(N1027="zákl. přenesená",J1027,0)</f>
        <v>0</v>
      </c>
      <c r="BH1027" s="149">
        <f>IF(N1027="sníž. přenesená",J1027,0)</f>
        <v>0</v>
      </c>
      <c r="BI1027" s="149">
        <f>IF(N1027="nulová",J1027,0)</f>
        <v>0</v>
      </c>
      <c r="BJ1027" s="17" t="s">
        <v>89</v>
      </c>
      <c r="BK1027" s="149">
        <f>ROUND(I1027*H1027,2)</f>
        <v>0</v>
      </c>
      <c r="BL1027" s="17" t="s">
        <v>366</v>
      </c>
      <c r="BM1027" s="148" t="s">
        <v>1569</v>
      </c>
    </row>
    <row r="1028" spans="2:65" s="1" customFormat="1" ht="39">
      <c r="B1028" s="32"/>
      <c r="D1028" s="154" t="s">
        <v>275</v>
      </c>
      <c r="F1028" s="155" t="s">
        <v>1431</v>
      </c>
      <c r="I1028" s="152"/>
      <c r="L1028" s="32"/>
      <c r="M1028" s="153"/>
      <c r="T1028" s="56"/>
      <c r="AT1028" s="17" t="s">
        <v>275</v>
      </c>
      <c r="AU1028" s="17" t="s">
        <v>89</v>
      </c>
    </row>
    <row r="1029" spans="2:65" s="1" customFormat="1" ht="16.5" customHeight="1">
      <c r="B1029" s="136"/>
      <c r="C1029" s="137" t="s">
        <v>1570</v>
      </c>
      <c r="D1029" s="137" t="s">
        <v>266</v>
      </c>
      <c r="E1029" s="138" t="s">
        <v>1571</v>
      </c>
      <c r="F1029" s="139" t="s">
        <v>1572</v>
      </c>
      <c r="G1029" s="140" t="s">
        <v>1468</v>
      </c>
      <c r="H1029" s="141">
        <v>1</v>
      </c>
      <c r="I1029" s="142"/>
      <c r="J1029" s="143">
        <f>ROUND(I1029*H1029,2)</f>
        <v>0</v>
      </c>
      <c r="K1029" s="139" t="s">
        <v>313</v>
      </c>
      <c r="L1029" s="32"/>
      <c r="M1029" s="144" t="s">
        <v>1</v>
      </c>
      <c r="N1029" s="145" t="s">
        <v>42</v>
      </c>
      <c r="P1029" s="146">
        <f>O1029*H1029</f>
        <v>0</v>
      </c>
      <c r="Q1029" s="146">
        <v>0</v>
      </c>
      <c r="R1029" s="146">
        <f>Q1029*H1029</f>
        <v>0</v>
      </c>
      <c r="S1029" s="146">
        <v>0</v>
      </c>
      <c r="T1029" s="147">
        <f>S1029*H1029</f>
        <v>0</v>
      </c>
      <c r="AR1029" s="148" t="s">
        <v>366</v>
      </c>
      <c r="AT1029" s="148" t="s">
        <v>266</v>
      </c>
      <c r="AU1029" s="148" t="s">
        <v>89</v>
      </c>
      <c r="AY1029" s="17" t="s">
        <v>264</v>
      </c>
      <c r="BE1029" s="149">
        <f>IF(N1029="základní",J1029,0)</f>
        <v>0</v>
      </c>
      <c r="BF1029" s="149">
        <f>IF(N1029="snížená",J1029,0)</f>
        <v>0</v>
      </c>
      <c r="BG1029" s="149">
        <f>IF(N1029="zákl. přenesená",J1029,0)</f>
        <v>0</v>
      </c>
      <c r="BH1029" s="149">
        <f>IF(N1029="sníž. přenesená",J1029,0)</f>
        <v>0</v>
      </c>
      <c r="BI1029" s="149">
        <f>IF(N1029="nulová",J1029,0)</f>
        <v>0</v>
      </c>
      <c r="BJ1029" s="17" t="s">
        <v>89</v>
      </c>
      <c r="BK1029" s="149">
        <f>ROUND(I1029*H1029,2)</f>
        <v>0</v>
      </c>
      <c r="BL1029" s="17" t="s">
        <v>366</v>
      </c>
      <c r="BM1029" s="148" t="s">
        <v>1573</v>
      </c>
    </row>
    <row r="1030" spans="2:65" s="1" customFormat="1" ht="39">
      <c r="B1030" s="32"/>
      <c r="D1030" s="154" t="s">
        <v>275</v>
      </c>
      <c r="F1030" s="155" t="s">
        <v>1431</v>
      </c>
      <c r="I1030" s="152"/>
      <c r="L1030" s="32"/>
      <c r="M1030" s="153"/>
      <c r="T1030" s="56"/>
      <c r="AT1030" s="17" t="s">
        <v>275</v>
      </c>
      <c r="AU1030" s="17" t="s">
        <v>89</v>
      </c>
    </row>
    <row r="1031" spans="2:65" s="1" customFormat="1" ht="16.5" customHeight="1">
      <c r="B1031" s="136"/>
      <c r="C1031" s="137" t="s">
        <v>1574</v>
      </c>
      <c r="D1031" s="137" t="s">
        <v>266</v>
      </c>
      <c r="E1031" s="138" t="s">
        <v>1575</v>
      </c>
      <c r="F1031" s="139" t="s">
        <v>1576</v>
      </c>
      <c r="G1031" s="140" t="s">
        <v>1468</v>
      </c>
      <c r="H1031" s="141">
        <v>1</v>
      </c>
      <c r="I1031" s="142"/>
      <c r="J1031" s="143">
        <f>ROUND(I1031*H1031,2)</f>
        <v>0</v>
      </c>
      <c r="K1031" s="139" t="s">
        <v>313</v>
      </c>
      <c r="L1031" s="32"/>
      <c r="M1031" s="144" t="s">
        <v>1</v>
      </c>
      <c r="N1031" s="145" t="s">
        <v>42</v>
      </c>
      <c r="P1031" s="146">
        <f>O1031*H1031</f>
        <v>0</v>
      </c>
      <c r="Q1031" s="146">
        <v>0</v>
      </c>
      <c r="R1031" s="146">
        <f>Q1031*H1031</f>
        <v>0</v>
      </c>
      <c r="S1031" s="146">
        <v>0</v>
      </c>
      <c r="T1031" s="147">
        <f>S1031*H1031</f>
        <v>0</v>
      </c>
      <c r="AR1031" s="148" t="s">
        <v>366</v>
      </c>
      <c r="AT1031" s="148" t="s">
        <v>266</v>
      </c>
      <c r="AU1031" s="148" t="s">
        <v>89</v>
      </c>
      <c r="AY1031" s="17" t="s">
        <v>264</v>
      </c>
      <c r="BE1031" s="149">
        <f>IF(N1031="základní",J1031,0)</f>
        <v>0</v>
      </c>
      <c r="BF1031" s="149">
        <f>IF(N1031="snížená",J1031,0)</f>
        <v>0</v>
      </c>
      <c r="BG1031" s="149">
        <f>IF(N1031="zákl. přenesená",J1031,0)</f>
        <v>0</v>
      </c>
      <c r="BH1031" s="149">
        <f>IF(N1031="sníž. přenesená",J1031,0)</f>
        <v>0</v>
      </c>
      <c r="BI1031" s="149">
        <f>IF(N1031="nulová",J1031,0)</f>
        <v>0</v>
      </c>
      <c r="BJ1031" s="17" t="s">
        <v>89</v>
      </c>
      <c r="BK1031" s="149">
        <f>ROUND(I1031*H1031,2)</f>
        <v>0</v>
      </c>
      <c r="BL1031" s="17" t="s">
        <v>366</v>
      </c>
      <c r="BM1031" s="148" t="s">
        <v>1577</v>
      </c>
    </row>
    <row r="1032" spans="2:65" s="1" customFormat="1" ht="39">
      <c r="B1032" s="32"/>
      <c r="D1032" s="154" t="s">
        <v>275</v>
      </c>
      <c r="F1032" s="155" t="s">
        <v>1431</v>
      </c>
      <c r="I1032" s="152"/>
      <c r="L1032" s="32"/>
      <c r="M1032" s="153"/>
      <c r="T1032" s="56"/>
      <c r="AT1032" s="17" t="s">
        <v>275</v>
      </c>
      <c r="AU1032" s="17" t="s">
        <v>89</v>
      </c>
    </row>
    <row r="1033" spans="2:65" s="1" customFormat="1" ht="16.5" customHeight="1">
      <c r="B1033" s="136"/>
      <c r="C1033" s="137" t="s">
        <v>1578</v>
      </c>
      <c r="D1033" s="137" t="s">
        <v>266</v>
      </c>
      <c r="E1033" s="138" t="s">
        <v>1579</v>
      </c>
      <c r="F1033" s="139" t="s">
        <v>1580</v>
      </c>
      <c r="G1033" s="140" t="s">
        <v>1468</v>
      </c>
      <c r="H1033" s="141">
        <v>1</v>
      </c>
      <c r="I1033" s="142"/>
      <c r="J1033" s="143">
        <f>ROUND(I1033*H1033,2)</f>
        <v>0</v>
      </c>
      <c r="K1033" s="139" t="s">
        <v>1</v>
      </c>
      <c r="L1033" s="32"/>
      <c r="M1033" s="144" t="s">
        <v>1</v>
      </c>
      <c r="N1033" s="145" t="s">
        <v>42</v>
      </c>
      <c r="P1033" s="146">
        <f>O1033*H1033</f>
        <v>0</v>
      </c>
      <c r="Q1033" s="146">
        <v>0</v>
      </c>
      <c r="R1033" s="146">
        <f>Q1033*H1033</f>
        <v>0</v>
      </c>
      <c r="S1033" s="146">
        <v>0</v>
      </c>
      <c r="T1033" s="147">
        <f>S1033*H1033</f>
        <v>0</v>
      </c>
      <c r="AR1033" s="148" t="s">
        <v>366</v>
      </c>
      <c r="AT1033" s="148" t="s">
        <v>266</v>
      </c>
      <c r="AU1033" s="148" t="s">
        <v>89</v>
      </c>
      <c r="AY1033" s="17" t="s">
        <v>264</v>
      </c>
      <c r="BE1033" s="149">
        <f>IF(N1033="základní",J1033,0)</f>
        <v>0</v>
      </c>
      <c r="BF1033" s="149">
        <f>IF(N1033="snížená",J1033,0)</f>
        <v>0</v>
      </c>
      <c r="BG1033" s="149">
        <f>IF(N1033="zákl. přenesená",J1033,0)</f>
        <v>0</v>
      </c>
      <c r="BH1033" s="149">
        <f>IF(N1033="sníž. přenesená",J1033,0)</f>
        <v>0</v>
      </c>
      <c r="BI1033" s="149">
        <f>IF(N1033="nulová",J1033,0)</f>
        <v>0</v>
      </c>
      <c r="BJ1033" s="17" t="s">
        <v>89</v>
      </c>
      <c r="BK1033" s="149">
        <f>ROUND(I1033*H1033,2)</f>
        <v>0</v>
      </c>
      <c r="BL1033" s="17" t="s">
        <v>366</v>
      </c>
      <c r="BM1033" s="148" t="s">
        <v>1581</v>
      </c>
    </row>
    <row r="1034" spans="2:65" s="1" customFormat="1" ht="39">
      <c r="B1034" s="32"/>
      <c r="D1034" s="154" t="s">
        <v>275</v>
      </c>
      <c r="F1034" s="155" t="s">
        <v>1431</v>
      </c>
      <c r="I1034" s="152"/>
      <c r="L1034" s="32"/>
      <c r="M1034" s="153"/>
      <c r="T1034" s="56"/>
      <c r="AT1034" s="17" t="s">
        <v>275</v>
      </c>
      <c r="AU1034" s="17" t="s">
        <v>89</v>
      </c>
    </row>
    <row r="1035" spans="2:65" s="1" customFormat="1" ht="16.5" customHeight="1">
      <c r="B1035" s="136"/>
      <c r="C1035" s="137" t="s">
        <v>1582</v>
      </c>
      <c r="D1035" s="137" t="s">
        <v>266</v>
      </c>
      <c r="E1035" s="138" t="s">
        <v>1583</v>
      </c>
      <c r="F1035" s="139" t="s">
        <v>1584</v>
      </c>
      <c r="G1035" s="140" t="s">
        <v>1468</v>
      </c>
      <c r="H1035" s="141">
        <v>4</v>
      </c>
      <c r="I1035" s="142"/>
      <c r="J1035" s="143">
        <f>ROUND(I1035*H1035,2)</f>
        <v>0</v>
      </c>
      <c r="K1035" s="139" t="s">
        <v>313</v>
      </c>
      <c r="L1035" s="32"/>
      <c r="M1035" s="144" t="s">
        <v>1</v>
      </c>
      <c r="N1035" s="145" t="s">
        <v>42</v>
      </c>
      <c r="P1035" s="146">
        <f>O1035*H1035</f>
        <v>0</v>
      </c>
      <c r="Q1035" s="146">
        <v>0</v>
      </c>
      <c r="R1035" s="146">
        <f>Q1035*H1035</f>
        <v>0</v>
      </c>
      <c r="S1035" s="146">
        <v>0</v>
      </c>
      <c r="T1035" s="147">
        <f>S1035*H1035</f>
        <v>0</v>
      </c>
      <c r="AR1035" s="148" t="s">
        <v>366</v>
      </c>
      <c r="AT1035" s="148" t="s">
        <v>266</v>
      </c>
      <c r="AU1035" s="148" t="s">
        <v>89</v>
      </c>
      <c r="AY1035" s="17" t="s">
        <v>264</v>
      </c>
      <c r="BE1035" s="149">
        <f>IF(N1035="základní",J1035,0)</f>
        <v>0</v>
      </c>
      <c r="BF1035" s="149">
        <f>IF(N1035="snížená",J1035,0)</f>
        <v>0</v>
      </c>
      <c r="BG1035" s="149">
        <f>IF(N1035="zákl. přenesená",J1035,0)</f>
        <v>0</v>
      </c>
      <c r="BH1035" s="149">
        <f>IF(N1035="sníž. přenesená",J1035,0)</f>
        <v>0</v>
      </c>
      <c r="BI1035" s="149">
        <f>IF(N1035="nulová",J1035,0)</f>
        <v>0</v>
      </c>
      <c r="BJ1035" s="17" t="s">
        <v>89</v>
      </c>
      <c r="BK1035" s="149">
        <f>ROUND(I1035*H1035,2)</f>
        <v>0</v>
      </c>
      <c r="BL1035" s="17" t="s">
        <v>366</v>
      </c>
      <c r="BM1035" s="148" t="s">
        <v>1585</v>
      </c>
    </row>
    <row r="1036" spans="2:65" s="1" customFormat="1" ht="39">
      <c r="B1036" s="32"/>
      <c r="D1036" s="154" t="s">
        <v>275</v>
      </c>
      <c r="F1036" s="155" t="s">
        <v>1431</v>
      </c>
      <c r="I1036" s="152"/>
      <c r="L1036" s="32"/>
      <c r="M1036" s="153"/>
      <c r="T1036" s="56"/>
      <c r="AT1036" s="17" t="s">
        <v>275</v>
      </c>
      <c r="AU1036" s="17" t="s">
        <v>89</v>
      </c>
    </row>
    <row r="1037" spans="2:65" s="1" customFormat="1" ht="16.5" customHeight="1">
      <c r="B1037" s="136"/>
      <c r="C1037" s="137" t="s">
        <v>1586</v>
      </c>
      <c r="D1037" s="137" t="s">
        <v>266</v>
      </c>
      <c r="E1037" s="138" t="s">
        <v>1587</v>
      </c>
      <c r="F1037" s="139" t="s">
        <v>1588</v>
      </c>
      <c r="G1037" s="140" t="s">
        <v>1468</v>
      </c>
      <c r="H1037" s="141">
        <v>2</v>
      </c>
      <c r="I1037" s="142"/>
      <c r="J1037" s="143">
        <f>ROUND(I1037*H1037,2)</f>
        <v>0</v>
      </c>
      <c r="K1037" s="139" t="s">
        <v>313</v>
      </c>
      <c r="L1037" s="32"/>
      <c r="M1037" s="144" t="s">
        <v>1</v>
      </c>
      <c r="N1037" s="145" t="s">
        <v>42</v>
      </c>
      <c r="P1037" s="146">
        <f>O1037*H1037</f>
        <v>0</v>
      </c>
      <c r="Q1037" s="146">
        <v>0</v>
      </c>
      <c r="R1037" s="146">
        <f>Q1037*H1037</f>
        <v>0</v>
      </c>
      <c r="S1037" s="146">
        <v>0</v>
      </c>
      <c r="T1037" s="147">
        <f>S1037*H1037</f>
        <v>0</v>
      </c>
      <c r="AR1037" s="148" t="s">
        <v>366</v>
      </c>
      <c r="AT1037" s="148" t="s">
        <v>266</v>
      </c>
      <c r="AU1037" s="148" t="s">
        <v>89</v>
      </c>
      <c r="AY1037" s="17" t="s">
        <v>264</v>
      </c>
      <c r="BE1037" s="149">
        <f>IF(N1037="základní",J1037,0)</f>
        <v>0</v>
      </c>
      <c r="BF1037" s="149">
        <f>IF(N1037="snížená",J1037,0)</f>
        <v>0</v>
      </c>
      <c r="BG1037" s="149">
        <f>IF(N1037="zákl. přenesená",J1037,0)</f>
        <v>0</v>
      </c>
      <c r="BH1037" s="149">
        <f>IF(N1037="sníž. přenesená",J1037,0)</f>
        <v>0</v>
      </c>
      <c r="BI1037" s="149">
        <f>IF(N1037="nulová",J1037,0)</f>
        <v>0</v>
      </c>
      <c r="BJ1037" s="17" t="s">
        <v>89</v>
      </c>
      <c r="BK1037" s="149">
        <f>ROUND(I1037*H1037,2)</f>
        <v>0</v>
      </c>
      <c r="BL1037" s="17" t="s">
        <v>366</v>
      </c>
      <c r="BM1037" s="148" t="s">
        <v>1589</v>
      </c>
    </row>
    <row r="1038" spans="2:65" s="1" customFormat="1" ht="39">
      <c r="B1038" s="32"/>
      <c r="D1038" s="154" t="s">
        <v>275</v>
      </c>
      <c r="F1038" s="155" t="s">
        <v>1431</v>
      </c>
      <c r="I1038" s="152"/>
      <c r="L1038" s="32"/>
      <c r="M1038" s="153"/>
      <c r="T1038" s="56"/>
      <c r="AT1038" s="17" t="s">
        <v>275</v>
      </c>
      <c r="AU1038" s="17" t="s">
        <v>89</v>
      </c>
    </row>
    <row r="1039" spans="2:65" s="1" customFormat="1" ht="16.5" customHeight="1">
      <c r="B1039" s="136"/>
      <c r="C1039" s="137" t="s">
        <v>1590</v>
      </c>
      <c r="D1039" s="137" t="s">
        <v>266</v>
      </c>
      <c r="E1039" s="138" t="s">
        <v>1591</v>
      </c>
      <c r="F1039" s="139" t="s">
        <v>1592</v>
      </c>
      <c r="G1039" s="140" t="s">
        <v>1468</v>
      </c>
      <c r="H1039" s="141">
        <v>3</v>
      </c>
      <c r="I1039" s="142"/>
      <c r="J1039" s="143">
        <f>ROUND(I1039*H1039,2)</f>
        <v>0</v>
      </c>
      <c r="K1039" s="139" t="s">
        <v>313</v>
      </c>
      <c r="L1039" s="32"/>
      <c r="M1039" s="144" t="s">
        <v>1</v>
      </c>
      <c r="N1039" s="145" t="s">
        <v>42</v>
      </c>
      <c r="P1039" s="146">
        <f>O1039*H1039</f>
        <v>0</v>
      </c>
      <c r="Q1039" s="146">
        <v>0</v>
      </c>
      <c r="R1039" s="146">
        <f>Q1039*H1039</f>
        <v>0</v>
      </c>
      <c r="S1039" s="146">
        <v>0</v>
      </c>
      <c r="T1039" s="147">
        <f>S1039*H1039</f>
        <v>0</v>
      </c>
      <c r="AR1039" s="148" t="s">
        <v>366</v>
      </c>
      <c r="AT1039" s="148" t="s">
        <v>266</v>
      </c>
      <c r="AU1039" s="148" t="s">
        <v>89</v>
      </c>
      <c r="AY1039" s="17" t="s">
        <v>264</v>
      </c>
      <c r="BE1039" s="149">
        <f>IF(N1039="základní",J1039,0)</f>
        <v>0</v>
      </c>
      <c r="BF1039" s="149">
        <f>IF(N1039="snížená",J1039,0)</f>
        <v>0</v>
      </c>
      <c r="BG1039" s="149">
        <f>IF(N1039="zákl. přenesená",J1039,0)</f>
        <v>0</v>
      </c>
      <c r="BH1039" s="149">
        <f>IF(N1039="sníž. přenesená",J1039,0)</f>
        <v>0</v>
      </c>
      <c r="BI1039" s="149">
        <f>IF(N1039="nulová",J1039,0)</f>
        <v>0</v>
      </c>
      <c r="BJ1039" s="17" t="s">
        <v>89</v>
      </c>
      <c r="BK1039" s="149">
        <f>ROUND(I1039*H1039,2)</f>
        <v>0</v>
      </c>
      <c r="BL1039" s="17" t="s">
        <v>366</v>
      </c>
      <c r="BM1039" s="148" t="s">
        <v>1593</v>
      </c>
    </row>
    <row r="1040" spans="2:65" s="1" customFormat="1" ht="39">
      <c r="B1040" s="32"/>
      <c r="D1040" s="154" t="s">
        <v>275</v>
      </c>
      <c r="F1040" s="155" t="s">
        <v>1431</v>
      </c>
      <c r="I1040" s="152"/>
      <c r="L1040" s="32"/>
      <c r="M1040" s="153"/>
      <c r="T1040" s="56"/>
      <c r="AT1040" s="17" t="s">
        <v>275</v>
      </c>
      <c r="AU1040" s="17" t="s">
        <v>89</v>
      </c>
    </row>
    <row r="1041" spans="2:65" s="1" customFormat="1" ht="16.5" customHeight="1">
      <c r="B1041" s="136"/>
      <c r="C1041" s="137" t="s">
        <v>1594</v>
      </c>
      <c r="D1041" s="137" t="s">
        <v>266</v>
      </c>
      <c r="E1041" s="138" t="s">
        <v>1595</v>
      </c>
      <c r="F1041" s="139" t="s">
        <v>1596</v>
      </c>
      <c r="G1041" s="140" t="s">
        <v>1468</v>
      </c>
      <c r="H1041" s="141">
        <v>1</v>
      </c>
      <c r="I1041" s="142"/>
      <c r="J1041" s="143">
        <f>ROUND(I1041*H1041,2)</f>
        <v>0</v>
      </c>
      <c r="K1041" s="139" t="s">
        <v>313</v>
      </c>
      <c r="L1041" s="32"/>
      <c r="M1041" s="144" t="s">
        <v>1</v>
      </c>
      <c r="N1041" s="145" t="s">
        <v>42</v>
      </c>
      <c r="P1041" s="146">
        <f>O1041*H1041</f>
        <v>0</v>
      </c>
      <c r="Q1041" s="146">
        <v>0</v>
      </c>
      <c r="R1041" s="146">
        <f>Q1041*H1041</f>
        <v>0</v>
      </c>
      <c r="S1041" s="146">
        <v>0</v>
      </c>
      <c r="T1041" s="147">
        <f>S1041*H1041</f>
        <v>0</v>
      </c>
      <c r="AR1041" s="148" t="s">
        <v>366</v>
      </c>
      <c r="AT1041" s="148" t="s">
        <v>266</v>
      </c>
      <c r="AU1041" s="148" t="s">
        <v>89</v>
      </c>
      <c r="AY1041" s="17" t="s">
        <v>264</v>
      </c>
      <c r="BE1041" s="149">
        <f>IF(N1041="základní",J1041,0)</f>
        <v>0</v>
      </c>
      <c r="BF1041" s="149">
        <f>IF(N1041="snížená",J1041,0)</f>
        <v>0</v>
      </c>
      <c r="BG1041" s="149">
        <f>IF(N1041="zákl. přenesená",J1041,0)</f>
        <v>0</v>
      </c>
      <c r="BH1041" s="149">
        <f>IF(N1041="sníž. přenesená",J1041,0)</f>
        <v>0</v>
      </c>
      <c r="BI1041" s="149">
        <f>IF(N1041="nulová",J1041,0)</f>
        <v>0</v>
      </c>
      <c r="BJ1041" s="17" t="s">
        <v>89</v>
      </c>
      <c r="BK1041" s="149">
        <f>ROUND(I1041*H1041,2)</f>
        <v>0</v>
      </c>
      <c r="BL1041" s="17" t="s">
        <v>366</v>
      </c>
      <c r="BM1041" s="148" t="s">
        <v>1597</v>
      </c>
    </row>
    <row r="1042" spans="2:65" s="1" customFormat="1" ht="39">
      <c r="B1042" s="32"/>
      <c r="D1042" s="154" t="s">
        <v>275</v>
      </c>
      <c r="F1042" s="155" t="s">
        <v>1431</v>
      </c>
      <c r="I1042" s="152"/>
      <c r="L1042" s="32"/>
      <c r="M1042" s="153"/>
      <c r="T1042" s="56"/>
      <c r="AT1042" s="17" t="s">
        <v>275</v>
      </c>
      <c r="AU1042" s="17" t="s">
        <v>89</v>
      </c>
    </row>
    <row r="1043" spans="2:65" s="1" customFormat="1" ht="16.5" customHeight="1">
      <c r="B1043" s="136"/>
      <c r="C1043" s="137" t="s">
        <v>1598</v>
      </c>
      <c r="D1043" s="137" t="s">
        <v>266</v>
      </c>
      <c r="E1043" s="138" t="s">
        <v>1599</v>
      </c>
      <c r="F1043" s="139" t="s">
        <v>1600</v>
      </c>
      <c r="G1043" s="140" t="s">
        <v>1468</v>
      </c>
      <c r="H1043" s="141">
        <v>2</v>
      </c>
      <c r="I1043" s="142"/>
      <c r="J1043" s="143">
        <f>ROUND(I1043*H1043,2)</f>
        <v>0</v>
      </c>
      <c r="K1043" s="139" t="s">
        <v>313</v>
      </c>
      <c r="L1043" s="32"/>
      <c r="M1043" s="144" t="s">
        <v>1</v>
      </c>
      <c r="N1043" s="145" t="s">
        <v>42</v>
      </c>
      <c r="P1043" s="146">
        <f>O1043*H1043</f>
        <v>0</v>
      </c>
      <c r="Q1043" s="146">
        <v>0</v>
      </c>
      <c r="R1043" s="146">
        <f>Q1043*H1043</f>
        <v>0</v>
      </c>
      <c r="S1043" s="146">
        <v>0</v>
      </c>
      <c r="T1043" s="147">
        <f>S1043*H1043</f>
        <v>0</v>
      </c>
      <c r="AR1043" s="148" t="s">
        <v>366</v>
      </c>
      <c r="AT1043" s="148" t="s">
        <v>266</v>
      </c>
      <c r="AU1043" s="148" t="s">
        <v>89</v>
      </c>
      <c r="AY1043" s="17" t="s">
        <v>264</v>
      </c>
      <c r="BE1043" s="149">
        <f>IF(N1043="základní",J1043,0)</f>
        <v>0</v>
      </c>
      <c r="BF1043" s="149">
        <f>IF(N1043="snížená",J1043,0)</f>
        <v>0</v>
      </c>
      <c r="BG1043" s="149">
        <f>IF(N1043="zákl. přenesená",J1043,0)</f>
        <v>0</v>
      </c>
      <c r="BH1043" s="149">
        <f>IF(N1043="sníž. přenesená",J1043,0)</f>
        <v>0</v>
      </c>
      <c r="BI1043" s="149">
        <f>IF(N1043="nulová",J1043,0)</f>
        <v>0</v>
      </c>
      <c r="BJ1043" s="17" t="s">
        <v>89</v>
      </c>
      <c r="BK1043" s="149">
        <f>ROUND(I1043*H1043,2)</f>
        <v>0</v>
      </c>
      <c r="BL1043" s="17" t="s">
        <v>366</v>
      </c>
      <c r="BM1043" s="148" t="s">
        <v>1601</v>
      </c>
    </row>
    <row r="1044" spans="2:65" s="1" customFormat="1" ht="39">
      <c r="B1044" s="32"/>
      <c r="D1044" s="154" t="s">
        <v>275</v>
      </c>
      <c r="F1044" s="155" t="s">
        <v>1431</v>
      </c>
      <c r="I1044" s="152"/>
      <c r="L1044" s="32"/>
      <c r="M1044" s="153"/>
      <c r="T1044" s="56"/>
      <c r="AT1044" s="17" t="s">
        <v>275</v>
      </c>
      <c r="AU1044" s="17" t="s">
        <v>89</v>
      </c>
    </row>
    <row r="1045" spans="2:65" s="1" customFormat="1" ht="16.5" customHeight="1">
      <c r="B1045" s="136"/>
      <c r="C1045" s="137" t="s">
        <v>1602</v>
      </c>
      <c r="D1045" s="137" t="s">
        <v>266</v>
      </c>
      <c r="E1045" s="138" t="s">
        <v>1603</v>
      </c>
      <c r="F1045" s="139" t="s">
        <v>1604</v>
      </c>
      <c r="G1045" s="140" t="s">
        <v>1468</v>
      </c>
      <c r="H1045" s="141">
        <v>1</v>
      </c>
      <c r="I1045" s="142"/>
      <c r="J1045" s="143">
        <f>ROUND(I1045*H1045,2)</f>
        <v>0</v>
      </c>
      <c r="K1045" s="139" t="s">
        <v>313</v>
      </c>
      <c r="L1045" s="32"/>
      <c r="M1045" s="144" t="s">
        <v>1</v>
      </c>
      <c r="N1045" s="145" t="s">
        <v>42</v>
      </c>
      <c r="P1045" s="146">
        <f>O1045*H1045</f>
        <v>0</v>
      </c>
      <c r="Q1045" s="146">
        <v>0</v>
      </c>
      <c r="R1045" s="146">
        <f>Q1045*H1045</f>
        <v>0</v>
      </c>
      <c r="S1045" s="146">
        <v>0</v>
      </c>
      <c r="T1045" s="147">
        <f>S1045*H1045</f>
        <v>0</v>
      </c>
      <c r="AR1045" s="148" t="s">
        <v>366</v>
      </c>
      <c r="AT1045" s="148" t="s">
        <v>266</v>
      </c>
      <c r="AU1045" s="148" t="s">
        <v>89</v>
      </c>
      <c r="AY1045" s="17" t="s">
        <v>264</v>
      </c>
      <c r="BE1045" s="149">
        <f>IF(N1045="základní",J1045,0)</f>
        <v>0</v>
      </c>
      <c r="BF1045" s="149">
        <f>IF(N1045="snížená",J1045,0)</f>
        <v>0</v>
      </c>
      <c r="BG1045" s="149">
        <f>IF(N1045="zákl. přenesená",J1045,0)</f>
        <v>0</v>
      </c>
      <c r="BH1045" s="149">
        <f>IF(N1045="sníž. přenesená",J1045,0)</f>
        <v>0</v>
      </c>
      <c r="BI1045" s="149">
        <f>IF(N1045="nulová",J1045,0)</f>
        <v>0</v>
      </c>
      <c r="BJ1045" s="17" t="s">
        <v>89</v>
      </c>
      <c r="BK1045" s="149">
        <f>ROUND(I1045*H1045,2)</f>
        <v>0</v>
      </c>
      <c r="BL1045" s="17" t="s">
        <v>366</v>
      </c>
      <c r="BM1045" s="148" t="s">
        <v>1605</v>
      </c>
    </row>
    <row r="1046" spans="2:65" s="1" customFormat="1" ht="39">
      <c r="B1046" s="32"/>
      <c r="D1046" s="154" t="s">
        <v>275</v>
      </c>
      <c r="F1046" s="155" t="s">
        <v>1431</v>
      </c>
      <c r="I1046" s="152"/>
      <c r="L1046" s="32"/>
      <c r="M1046" s="153"/>
      <c r="T1046" s="56"/>
      <c r="AT1046" s="17" t="s">
        <v>275</v>
      </c>
      <c r="AU1046" s="17" t="s">
        <v>89</v>
      </c>
    </row>
    <row r="1047" spans="2:65" s="1" customFormat="1" ht="16.5" customHeight="1">
      <c r="B1047" s="136"/>
      <c r="C1047" s="137" t="s">
        <v>1606</v>
      </c>
      <c r="D1047" s="137" t="s">
        <v>266</v>
      </c>
      <c r="E1047" s="138" t="s">
        <v>1607</v>
      </c>
      <c r="F1047" s="139" t="s">
        <v>1608</v>
      </c>
      <c r="G1047" s="140" t="s">
        <v>1468</v>
      </c>
      <c r="H1047" s="141">
        <v>1</v>
      </c>
      <c r="I1047" s="142"/>
      <c r="J1047" s="143">
        <f>ROUND(I1047*H1047,2)</f>
        <v>0</v>
      </c>
      <c r="K1047" s="139" t="s">
        <v>313</v>
      </c>
      <c r="L1047" s="32"/>
      <c r="M1047" s="144" t="s">
        <v>1</v>
      </c>
      <c r="N1047" s="145" t="s">
        <v>42</v>
      </c>
      <c r="P1047" s="146">
        <f>O1047*H1047</f>
        <v>0</v>
      </c>
      <c r="Q1047" s="146">
        <v>0</v>
      </c>
      <c r="R1047" s="146">
        <f>Q1047*H1047</f>
        <v>0</v>
      </c>
      <c r="S1047" s="146">
        <v>0</v>
      </c>
      <c r="T1047" s="147">
        <f>S1047*H1047</f>
        <v>0</v>
      </c>
      <c r="AR1047" s="148" t="s">
        <v>366</v>
      </c>
      <c r="AT1047" s="148" t="s">
        <v>266</v>
      </c>
      <c r="AU1047" s="148" t="s">
        <v>89</v>
      </c>
      <c r="AY1047" s="17" t="s">
        <v>264</v>
      </c>
      <c r="BE1047" s="149">
        <f>IF(N1047="základní",J1047,0)</f>
        <v>0</v>
      </c>
      <c r="BF1047" s="149">
        <f>IF(N1047="snížená",J1047,0)</f>
        <v>0</v>
      </c>
      <c r="BG1047" s="149">
        <f>IF(N1047="zákl. přenesená",J1047,0)</f>
        <v>0</v>
      </c>
      <c r="BH1047" s="149">
        <f>IF(N1047="sníž. přenesená",J1047,0)</f>
        <v>0</v>
      </c>
      <c r="BI1047" s="149">
        <f>IF(N1047="nulová",J1047,0)</f>
        <v>0</v>
      </c>
      <c r="BJ1047" s="17" t="s">
        <v>89</v>
      </c>
      <c r="BK1047" s="149">
        <f>ROUND(I1047*H1047,2)</f>
        <v>0</v>
      </c>
      <c r="BL1047" s="17" t="s">
        <v>366</v>
      </c>
      <c r="BM1047" s="148" t="s">
        <v>1609</v>
      </c>
    </row>
    <row r="1048" spans="2:65" s="1" customFormat="1" ht="39">
      <c r="B1048" s="32"/>
      <c r="D1048" s="154" t="s">
        <v>275</v>
      </c>
      <c r="F1048" s="155" t="s">
        <v>1431</v>
      </c>
      <c r="I1048" s="152"/>
      <c r="L1048" s="32"/>
      <c r="M1048" s="153"/>
      <c r="T1048" s="56"/>
      <c r="AT1048" s="17" t="s">
        <v>275</v>
      </c>
      <c r="AU1048" s="17" t="s">
        <v>89</v>
      </c>
    </row>
    <row r="1049" spans="2:65" s="1" customFormat="1" ht="16.5" customHeight="1">
      <c r="B1049" s="136"/>
      <c r="C1049" s="137" t="s">
        <v>1610</v>
      </c>
      <c r="D1049" s="137" t="s">
        <v>266</v>
      </c>
      <c r="E1049" s="138" t="s">
        <v>1611</v>
      </c>
      <c r="F1049" s="139" t="s">
        <v>1612</v>
      </c>
      <c r="G1049" s="140" t="s">
        <v>1468</v>
      </c>
      <c r="H1049" s="141">
        <v>1</v>
      </c>
      <c r="I1049" s="142"/>
      <c r="J1049" s="143">
        <f>ROUND(I1049*H1049,2)</f>
        <v>0</v>
      </c>
      <c r="K1049" s="139" t="s">
        <v>313</v>
      </c>
      <c r="L1049" s="32"/>
      <c r="M1049" s="144" t="s">
        <v>1</v>
      </c>
      <c r="N1049" s="145" t="s">
        <v>42</v>
      </c>
      <c r="P1049" s="146">
        <f>O1049*H1049</f>
        <v>0</v>
      </c>
      <c r="Q1049" s="146">
        <v>0</v>
      </c>
      <c r="R1049" s="146">
        <f>Q1049*H1049</f>
        <v>0</v>
      </c>
      <c r="S1049" s="146">
        <v>0</v>
      </c>
      <c r="T1049" s="147">
        <f>S1049*H1049</f>
        <v>0</v>
      </c>
      <c r="AR1049" s="148" t="s">
        <v>366</v>
      </c>
      <c r="AT1049" s="148" t="s">
        <v>266</v>
      </c>
      <c r="AU1049" s="148" t="s">
        <v>89</v>
      </c>
      <c r="AY1049" s="17" t="s">
        <v>264</v>
      </c>
      <c r="BE1049" s="149">
        <f>IF(N1049="základní",J1049,0)</f>
        <v>0</v>
      </c>
      <c r="BF1049" s="149">
        <f>IF(N1049="snížená",J1049,0)</f>
        <v>0</v>
      </c>
      <c r="BG1049" s="149">
        <f>IF(N1049="zákl. přenesená",J1049,0)</f>
        <v>0</v>
      </c>
      <c r="BH1049" s="149">
        <f>IF(N1049="sníž. přenesená",J1049,0)</f>
        <v>0</v>
      </c>
      <c r="BI1049" s="149">
        <f>IF(N1049="nulová",J1049,0)</f>
        <v>0</v>
      </c>
      <c r="BJ1049" s="17" t="s">
        <v>89</v>
      </c>
      <c r="BK1049" s="149">
        <f>ROUND(I1049*H1049,2)</f>
        <v>0</v>
      </c>
      <c r="BL1049" s="17" t="s">
        <v>366</v>
      </c>
      <c r="BM1049" s="148" t="s">
        <v>1613</v>
      </c>
    </row>
    <row r="1050" spans="2:65" s="1" customFormat="1" ht="39">
      <c r="B1050" s="32"/>
      <c r="D1050" s="154" t="s">
        <v>275</v>
      </c>
      <c r="F1050" s="155" t="s">
        <v>1431</v>
      </c>
      <c r="I1050" s="152"/>
      <c r="L1050" s="32"/>
      <c r="M1050" s="153"/>
      <c r="T1050" s="56"/>
      <c r="AT1050" s="17" t="s">
        <v>275</v>
      </c>
      <c r="AU1050" s="17" t="s">
        <v>89</v>
      </c>
    </row>
    <row r="1051" spans="2:65" s="1" customFormat="1" ht="16.5" customHeight="1">
      <c r="B1051" s="136"/>
      <c r="C1051" s="137" t="s">
        <v>1614</v>
      </c>
      <c r="D1051" s="137" t="s">
        <v>266</v>
      </c>
      <c r="E1051" s="138" t="s">
        <v>1615</v>
      </c>
      <c r="F1051" s="139" t="s">
        <v>1616</v>
      </c>
      <c r="G1051" s="140" t="s">
        <v>1468</v>
      </c>
      <c r="H1051" s="141">
        <v>1</v>
      </c>
      <c r="I1051" s="142"/>
      <c r="J1051" s="143">
        <f>ROUND(I1051*H1051,2)</f>
        <v>0</v>
      </c>
      <c r="K1051" s="139" t="s">
        <v>313</v>
      </c>
      <c r="L1051" s="32"/>
      <c r="M1051" s="144" t="s">
        <v>1</v>
      </c>
      <c r="N1051" s="145" t="s">
        <v>42</v>
      </c>
      <c r="P1051" s="146">
        <f>O1051*H1051</f>
        <v>0</v>
      </c>
      <c r="Q1051" s="146">
        <v>0</v>
      </c>
      <c r="R1051" s="146">
        <f>Q1051*H1051</f>
        <v>0</v>
      </c>
      <c r="S1051" s="146">
        <v>0</v>
      </c>
      <c r="T1051" s="147">
        <f>S1051*H1051</f>
        <v>0</v>
      </c>
      <c r="AR1051" s="148" t="s">
        <v>366</v>
      </c>
      <c r="AT1051" s="148" t="s">
        <v>266</v>
      </c>
      <c r="AU1051" s="148" t="s">
        <v>89</v>
      </c>
      <c r="AY1051" s="17" t="s">
        <v>264</v>
      </c>
      <c r="BE1051" s="149">
        <f>IF(N1051="základní",J1051,0)</f>
        <v>0</v>
      </c>
      <c r="BF1051" s="149">
        <f>IF(N1051="snížená",J1051,0)</f>
        <v>0</v>
      </c>
      <c r="BG1051" s="149">
        <f>IF(N1051="zákl. přenesená",J1051,0)</f>
        <v>0</v>
      </c>
      <c r="BH1051" s="149">
        <f>IF(N1051="sníž. přenesená",J1051,0)</f>
        <v>0</v>
      </c>
      <c r="BI1051" s="149">
        <f>IF(N1051="nulová",J1051,0)</f>
        <v>0</v>
      </c>
      <c r="BJ1051" s="17" t="s">
        <v>89</v>
      </c>
      <c r="BK1051" s="149">
        <f>ROUND(I1051*H1051,2)</f>
        <v>0</v>
      </c>
      <c r="BL1051" s="17" t="s">
        <v>366</v>
      </c>
      <c r="BM1051" s="148" t="s">
        <v>1617</v>
      </c>
    </row>
    <row r="1052" spans="2:65" s="1" customFormat="1" ht="39">
      <c r="B1052" s="32"/>
      <c r="D1052" s="154" t="s">
        <v>275</v>
      </c>
      <c r="F1052" s="155" t="s">
        <v>1431</v>
      </c>
      <c r="I1052" s="152"/>
      <c r="L1052" s="32"/>
      <c r="M1052" s="153"/>
      <c r="T1052" s="56"/>
      <c r="AT1052" s="17" t="s">
        <v>275</v>
      </c>
      <c r="AU1052" s="17" t="s">
        <v>89</v>
      </c>
    </row>
    <row r="1053" spans="2:65" s="1" customFormat="1" ht="16.5" customHeight="1">
      <c r="B1053" s="136"/>
      <c r="C1053" s="137" t="s">
        <v>1618</v>
      </c>
      <c r="D1053" s="137" t="s">
        <v>266</v>
      </c>
      <c r="E1053" s="138" t="s">
        <v>1619</v>
      </c>
      <c r="F1053" s="139" t="s">
        <v>1620</v>
      </c>
      <c r="G1053" s="140" t="s">
        <v>428</v>
      </c>
      <c r="H1053" s="141">
        <v>12.45</v>
      </c>
      <c r="I1053" s="142"/>
      <c r="J1053" s="143">
        <f>ROUND(I1053*H1053,2)</f>
        <v>0</v>
      </c>
      <c r="K1053" s="139" t="s">
        <v>313</v>
      </c>
      <c r="L1053" s="32"/>
      <c r="M1053" s="144" t="s">
        <v>1</v>
      </c>
      <c r="N1053" s="145" t="s">
        <v>42</v>
      </c>
      <c r="P1053" s="146">
        <f>O1053*H1053</f>
        <v>0</v>
      </c>
      <c r="Q1053" s="146">
        <v>0</v>
      </c>
      <c r="R1053" s="146">
        <f>Q1053*H1053</f>
        <v>0</v>
      </c>
      <c r="S1053" s="146">
        <v>0</v>
      </c>
      <c r="T1053" s="147">
        <f>S1053*H1053</f>
        <v>0</v>
      </c>
      <c r="AR1053" s="148" t="s">
        <v>366</v>
      </c>
      <c r="AT1053" s="148" t="s">
        <v>266</v>
      </c>
      <c r="AU1053" s="148" t="s">
        <v>89</v>
      </c>
      <c r="AY1053" s="17" t="s">
        <v>264</v>
      </c>
      <c r="BE1053" s="149">
        <f>IF(N1053="základní",J1053,0)</f>
        <v>0</v>
      </c>
      <c r="BF1053" s="149">
        <f>IF(N1053="snížená",J1053,0)</f>
        <v>0</v>
      </c>
      <c r="BG1053" s="149">
        <f>IF(N1053="zákl. přenesená",J1053,0)</f>
        <v>0</v>
      </c>
      <c r="BH1053" s="149">
        <f>IF(N1053="sníž. přenesená",J1053,0)</f>
        <v>0</v>
      </c>
      <c r="BI1053" s="149">
        <f>IF(N1053="nulová",J1053,0)</f>
        <v>0</v>
      </c>
      <c r="BJ1053" s="17" t="s">
        <v>89</v>
      </c>
      <c r="BK1053" s="149">
        <f>ROUND(I1053*H1053,2)</f>
        <v>0</v>
      </c>
      <c r="BL1053" s="17" t="s">
        <v>366</v>
      </c>
      <c r="BM1053" s="148" t="s">
        <v>1621</v>
      </c>
    </row>
    <row r="1054" spans="2:65" s="1" customFormat="1" ht="39">
      <c r="B1054" s="32"/>
      <c r="D1054" s="154" t="s">
        <v>275</v>
      </c>
      <c r="F1054" s="155" t="s">
        <v>1431</v>
      </c>
      <c r="I1054" s="152"/>
      <c r="L1054" s="32"/>
      <c r="M1054" s="153"/>
      <c r="T1054" s="56"/>
      <c r="AT1054" s="17" t="s">
        <v>275</v>
      </c>
      <c r="AU1054" s="17" t="s">
        <v>89</v>
      </c>
    </row>
    <row r="1055" spans="2:65" s="12" customFormat="1" ht="11.25">
      <c r="B1055" s="156"/>
      <c r="D1055" s="154" t="s">
        <v>277</v>
      </c>
      <c r="E1055" s="157" t="s">
        <v>1</v>
      </c>
      <c r="F1055" s="158" t="s">
        <v>1622</v>
      </c>
      <c r="H1055" s="159">
        <v>0.75</v>
      </c>
      <c r="I1055" s="160"/>
      <c r="L1055" s="156"/>
      <c r="M1055" s="161"/>
      <c r="T1055" s="162"/>
      <c r="AT1055" s="157" t="s">
        <v>277</v>
      </c>
      <c r="AU1055" s="157" t="s">
        <v>89</v>
      </c>
      <c r="AV1055" s="12" t="s">
        <v>89</v>
      </c>
      <c r="AW1055" s="12" t="s">
        <v>32</v>
      </c>
      <c r="AX1055" s="12" t="s">
        <v>76</v>
      </c>
      <c r="AY1055" s="157" t="s">
        <v>264</v>
      </c>
    </row>
    <row r="1056" spans="2:65" s="12" customFormat="1" ht="11.25">
      <c r="B1056" s="156"/>
      <c r="D1056" s="154" t="s">
        <v>277</v>
      </c>
      <c r="E1056" s="157" t="s">
        <v>1</v>
      </c>
      <c r="F1056" s="158" t="s">
        <v>1623</v>
      </c>
      <c r="H1056" s="159">
        <v>2.4</v>
      </c>
      <c r="I1056" s="160"/>
      <c r="L1056" s="156"/>
      <c r="M1056" s="161"/>
      <c r="T1056" s="162"/>
      <c r="AT1056" s="157" t="s">
        <v>277</v>
      </c>
      <c r="AU1056" s="157" t="s">
        <v>89</v>
      </c>
      <c r="AV1056" s="12" t="s">
        <v>89</v>
      </c>
      <c r="AW1056" s="12" t="s">
        <v>32</v>
      </c>
      <c r="AX1056" s="12" t="s">
        <v>76</v>
      </c>
      <c r="AY1056" s="157" t="s">
        <v>264</v>
      </c>
    </row>
    <row r="1057" spans="2:65" s="12" customFormat="1" ht="11.25">
      <c r="B1057" s="156"/>
      <c r="D1057" s="154" t="s">
        <v>277</v>
      </c>
      <c r="E1057" s="157" t="s">
        <v>1</v>
      </c>
      <c r="F1057" s="158" t="s">
        <v>1624</v>
      </c>
      <c r="H1057" s="159">
        <v>0.9</v>
      </c>
      <c r="I1057" s="160"/>
      <c r="L1057" s="156"/>
      <c r="M1057" s="161"/>
      <c r="T1057" s="162"/>
      <c r="AT1057" s="157" t="s">
        <v>277</v>
      </c>
      <c r="AU1057" s="157" t="s">
        <v>89</v>
      </c>
      <c r="AV1057" s="12" t="s">
        <v>89</v>
      </c>
      <c r="AW1057" s="12" t="s">
        <v>32</v>
      </c>
      <c r="AX1057" s="12" t="s">
        <v>76</v>
      </c>
      <c r="AY1057" s="157" t="s">
        <v>264</v>
      </c>
    </row>
    <row r="1058" spans="2:65" s="12" customFormat="1" ht="11.25">
      <c r="B1058" s="156"/>
      <c r="D1058" s="154" t="s">
        <v>277</v>
      </c>
      <c r="E1058" s="157" t="s">
        <v>1</v>
      </c>
      <c r="F1058" s="158" t="s">
        <v>1625</v>
      </c>
      <c r="H1058" s="159">
        <v>3</v>
      </c>
      <c r="I1058" s="160"/>
      <c r="L1058" s="156"/>
      <c r="M1058" s="161"/>
      <c r="T1058" s="162"/>
      <c r="AT1058" s="157" t="s">
        <v>277</v>
      </c>
      <c r="AU1058" s="157" t="s">
        <v>89</v>
      </c>
      <c r="AV1058" s="12" t="s">
        <v>89</v>
      </c>
      <c r="AW1058" s="12" t="s">
        <v>32</v>
      </c>
      <c r="AX1058" s="12" t="s">
        <v>76</v>
      </c>
      <c r="AY1058" s="157" t="s">
        <v>264</v>
      </c>
    </row>
    <row r="1059" spans="2:65" s="12" customFormat="1" ht="11.25">
      <c r="B1059" s="156"/>
      <c r="D1059" s="154" t="s">
        <v>277</v>
      </c>
      <c r="E1059" s="157" t="s">
        <v>1</v>
      </c>
      <c r="F1059" s="158" t="s">
        <v>1626</v>
      </c>
      <c r="H1059" s="159">
        <v>5.4</v>
      </c>
      <c r="I1059" s="160"/>
      <c r="L1059" s="156"/>
      <c r="M1059" s="161"/>
      <c r="T1059" s="162"/>
      <c r="AT1059" s="157" t="s">
        <v>277</v>
      </c>
      <c r="AU1059" s="157" t="s">
        <v>89</v>
      </c>
      <c r="AV1059" s="12" t="s">
        <v>89</v>
      </c>
      <c r="AW1059" s="12" t="s">
        <v>32</v>
      </c>
      <c r="AX1059" s="12" t="s">
        <v>76</v>
      </c>
      <c r="AY1059" s="157" t="s">
        <v>264</v>
      </c>
    </row>
    <row r="1060" spans="2:65" s="13" customFormat="1" ht="11.25">
      <c r="B1060" s="163"/>
      <c r="D1060" s="154" t="s">
        <v>277</v>
      </c>
      <c r="E1060" s="164" t="s">
        <v>1</v>
      </c>
      <c r="F1060" s="165" t="s">
        <v>279</v>
      </c>
      <c r="H1060" s="166">
        <v>12.45</v>
      </c>
      <c r="I1060" s="167"/>
      <c r="L1060" s="163"/>
      <c r="M1060" s="168"/>
      <c r="T1060" s="169"/>
      <c r="AT1060" s="164" t="s">
        <v>277</v>
      </c>
      <c r="AU1060" s="164" t="s">
        <v>89</v>
      </c>
      <c r="AV1060" s="13" t="s">
        <v>271</v>
      </c>
      <c r="AW1060" s="13" t="s">
        <v>32</v>
      </c>
      <c r="AX1060" s="13" t="s">
        <v>83</v>
      </c>
      <c r="AY1060" s="164" t="s">
        <v>264</v>
      </c>
    </row>
    <row r="1061" spans="2:65" s="1" customFormat="1" ht="16.5" customHeight="1">
      <c r="B1061" s="136"/>
      <c r="C1061" s="137" t="s">
        <v>1627</v>
      </c>
      <c r="D1061" s="137" t="s">
        <v>266</v>
      </c>
      <c r="E1061" s="138" t="s">
        <v>1628</v>
      </c>
      <c r="F1061" s="139" t="s">
        <v>1629</v>
      </c>
      <c r="G1061" s="140" t="s">
        <v>428</v>
      </c>
      <c r="H1061" s="141">
        <v>8</v>
      </c>
      <c r="I1061" s="142"/>
      <c r="J1061" s="143">
        <f>ROUND(I1061*H1061,2)</f>
        <v>0</v>
      </c>
      <c r="K1061" s="139" t="s">
        <v>313</v>
      </c>
      <c r="L1061" s="32"/>
      <c r="M1061" s="144" t="s">
        <v>1</v>
      </c>
      <c r="N1061" s="145" t="s">
        <v>42</v>
      </c>
      <c r="P1061" s="146">
        <f>O1061*H1061</f>
        <v>0</v>
      </c>
      <c r="Q1061" s="146">
        <v>0</v>
      </c>
      <c r="R1061" s="146">
        <f>Q1061*H1061</f>
        <v>0</v>
      </c>
      <c r="S1061" s="146">
        <v>0</v>
      </c>
      <c r="T1061" s="147">
        <f>S1061*H1061</f>
        <v>0</v>
      </c>
      <c r="AR1061" s="148" t="s">
        <v>366</v>
      </c>
      <c r="AT1061" s="148" t="s">
        <v>266</v>
      </c>
      <c r="AU1061" s="148" t="s">
        <v>89</v>
      </c>
      <c r="AY1061" s="17" t="s">
        <v>264</v>
      </c>
      <c r="BE1061" s="149">
        <f>IF(N1061="základní",J1061,0)</f>
        <v>0</v>
      </c>
      <c r="BF1061" s="149">
        <f>IF(N1061="snížená",J1061,0)</f>
        <v>0</v>
      </c>
      <c r="BG1061" s="149">
        <f>IF(N1061="zákl. přenesená",J1061,0)</f>
        <v>0</v>
      </c>
      <c r="BH1061" s="149">
        <f>IF(N1061="sníž. přenesená",J1061,0)</f>
        <v>0</v>
      </c>
      <c r="BI1061" s="149">
        <f>IF(N1061="nulová",J1061,0)</f>
        <v>0</v>
      </c>
      <c r="BJ1061" s="17" t="s">
        <v>89</v>
      </c>
      <c r="BK1061" s="149">
        <f>ROUND(I1061*H1061,2)</f>
        <v>0</v>
      </c>
      <c r="BL1061" s="17" t="s">
        <v>366</v>
      </c>
      <c r="BM1061" s="148" t="s">
        <v>1630</v>
      </c>
    </row>
    <row r="1062" spans="2:65" s="1" customFormat="1" ht="39">
      <c r="B1062" s="32"/>
      <c r="D1062" s="154" t="s">
        <v>275</v>
      </c>
      <c r="F1062" s="155" t="s">
        <v>1431</v>
      </c>
      <c r="I1062" s="152"/>
      <c r="L1062" s="32"/>
      <c r="M1062" s="153"/>
      <c r="T1062" s="56"/>
      <c r="AT1062" s="17" t="s">
        <v>275</v>
      </c>
      <c r="AU1062" s="17" t="s">
        <v>89</v>
      </c>
    </row>
    <row r="1063" spans="2:65" s="1" customFormat="1" ht="16.5" customHeight="1">
      <c r="B1063" s="136"/>
      <c r="C1063" s="137" t="s">
        <v>1631</v>
      </c>
      <c r="D1063" s="137" t="s">
        <v>266</v>
      </c>
      <c r="E1063" s="138" t="s">
        <v>1632</v>
      </c>
      <c r="F1063" s="139" t="s">
        <v>1633</v>
      </c>
      <c r="G1063" s="140" t="s">
        <v>428</v>
      </c>
      <c r="H1063" s="141">
        <v>6.8</v>
      </c>
      <c r="I1063" s="142"/>
      <c r="J1063" s="143">
        <f>ROUND(I1063*H1063,2)</f>
        <v>0</v>
      </c>
      <c r="K1063" s="139" t="s">
        <v>313</v>
      </c>
      <c r="L1063" s="32"/>
      <c r="M1063" s="144" t="s">
        <v>1</v>
      </c>
      <c r="N1063" s="145" t="s">
        <v>42</v>
      </c>
      <c r="P1063" s="146">
        <f>O1063*H1063</f>
        <v>0</v>
      </c>
      <c r="Q1063" s="146">
        <v>0</v>
      </c>
      <c r="R1063" s="146">
        <f>Q1063*H1063</f>
        <v>0</v>
      </c>
      <c r="S1063" s="146">
        <v>0</v>
      </c>
      <c r="T1063" s="147">
        <f>S1063*H1063</f>
        <v>0</v>
      </c>
      <c r="AR1063" s="148" t="s">
        <v>366</v>
      </c>
      <c r="AT1063" s="148" t="s">
        <v>266</v>
      </c>
      <c r="AU1063" s="148" t="s">
        <v>89</v>
      </c>
      <c r="AY1063" s="17" t="s">
        <v>264</v>
      </c>
      <c r="BE1063" s="149">
        <f>IF(N1063="základní",J1063,0)</f>
        <v>0</v>
      </c>
      <c r="BF1063" s="149">
        <f>IF(N1063="snížená",J1063,0)</f>
        <v>0</v>
      </c>
      <c r="BG1063" s="149">
        <f>IF(N1063="zákl. přenesená",J1063,0)</f>
        <v>0</v>
      </c>
      <c r="BH1063" s="149">
        <f>IF(N1063="sníž. přenesená",J1063,0)</f>
        <v>0</v>
      </c>
      <c r="BI1063" s="149">
        <f>IF(N1063="nulová",J1063,0)</f>
        <v>0</v>
      </c>
      <c r="BJ1063" s="17" t="s">
        <v>89</v>
      </c>
      <c r="BK1063" s="149">
        <f>ROUND(I1063*H1063,2)</f>
        <v>0</v>
      </c>
      <c r="BL1063" s="17" t="s">
        <v>366</v>
      </c>
      <c r="BM1063" s="148" t="s">
        <v>1634</v>
      </c>
    </row>
    <row r="1064" spans="2:65" s="1" customFormat="1" ht="39">
      <c r="B1064" s="32"/>
      <c r="D1064" s="154" t="s">
        <v>275</v>
      </c>
      <c r="F1064" s="155" t="s">
        <v>1431</v>
      </c>
      <c r="I1064" s="152"/>
      <c r="L1064" s="32"/>
      <c r="M1064" s="153"/>
      <c r="T1064" s="56"/>
      <c r="AT1064" s="17" t="s">
        <v>275</v>
      </c>
      <c r="AU1064" s="17" t="s">
        <v>89</v>
      </c>
    </row>
    <row r="1065" spans="2:65" s="1" customFormat="1" ht="16.5" customHeight="1">
      <c r="B1065" s="136"/>
      <c r="C1065" s="137" t="s">
        <v>1635</v>
      </c>
      <c r="D1065" s="137" t="s">
        <v>266</v>
      </c>
      <c r="E1065" s="138" t="s">
        <v>1636</v>
      </c>
      <c r="F1065" s="139" t="s">
        <v>1637</v>
      </c>
      <c r="G1065" s="140" t="s">
        <v>428</v>
      </c>
      <c r="H1065" s="141">
        <v>15.6</v>
      </c>
      <c r="I1065" s="142"/>
      <c r="J1065" s="143">
        <f>ROUND(I1065*H1065,2)</f>
        <v>0</v>
      </c>
      <c r="K1065" s="139" t="s">
        <v>313</v>
      </c>
      <c r="L1065" s="32"/>
      <c r="M1065" s="144" t="s">
        <v>1</v>
      </c>
      <c r="N1065" s="145" t="s">
        <v>42</v>
      </c>
      <c r="P1065" s="146">
        <f>O1065*H1065</f>
        <v>0</v>
      </c>
      <c r="Q1065" s="146">
        <v>0</v>
      </c>
      <c r="R1065" s="146">
        <f>Q1065*H1065</f>
        <v>0</v>
      </c>
      <c r="S1065" s="146">
        <v>0</v>
      </c>
      <c r="T1065" s="147">
        <f>S1065*H1065</f>
        <v>0</v>
      </c>
      <c r="AR1065" s="148" t="s">
        <v>366</v>
      </c>
      <c r="AT1065" s="148" t="s">
        <v>266</v>
      </c>
      <c r="AU1065" s="148" t="s">
        <v>89</v>
      </c>
      <c r="AY1065" s="17" t="s">
        <v>264</v>
      </c>
      <c r="BE1065" s="149">
        <f>IF(N1065="základní",J1065,0)</f>
        <v>0</v>
      </c>
      <c r="BF1065" s="149">
        <f>IF(N1065="snížená",J1065,0)</f>
        <v>0</v>
      </c>
      <c r="BG1065" s="149">
        <f>IF(N1065="zákl. přenesená",J1065,0)</f>
        <v>0</v>
      </c>
      <c r="BH1065" s="149">
        <f>IF(N1065="sníž. přenesená",J1065,0)</f>
        <v>0</v>
      </c>
      <c r="BI1065" s="149">
        <f>IF(N1065="nulová",J1065,0)</f>
        <v>0</v>
      </c>
      <c r="BJ1065" s="17" t="s">
        <v>89</v>
      </c>
      <c r="BK1065" s="149">
        <f>ROUND(I1065*H1065,2)</f>
        <v>0</v>
      </c>
      <c r="BL1065" s="17" t="s">
        <v>366</v>
      </c>
      <c r="BM1065" s="148" t="s">
        <v>1638</v>
      </c>
    </row>
    <row r="1066" spans="2:65" s="1" customFormat="1" ht="39">
      <c r="B1066" s="32"/>
      <c r="D1066" s="154" t="s">
        <v>275</v>
      </c>
      <c r="F1066" s="155" t="s">
        <v>1431</v>
      </c>
      <c r="I1066" s="152"/>
      <c r="L1066" s="32"/>
      <c r="M1066" s="153"/>
      <c r="T1066" s="56"/>
      <c r="AT1066" s="17" t="s">
        <v>275</v>
      </c>
      <c r="AU1066" s="17" t="s">
        <v>89</v>
      </c>
    </row>
    <row r="1067" spans="2:65" s="1" customFormat="1" ht="21.75" customHeight="1">
      <c r="B1067" s="136"/>
      <c r="C1067" s="137" t="s">
        <v>1639</v>
      </c>
      <c r="D1067" s="137" t="s">
        <v>266</v>
      </c>
      <c r="E1067" s="138" t="s">
        <v>1640</v>
      </c>
      <c r="F1067" s="139" t="s">
        <v>1641</v>
      </c>
      <c r="G1067" s="140" t="s">
        <v>1455</v>
      </c>
      <c r="H1067" s="193"/>
      <c r="I1067" s="142"/>
      <c r="J1067" s="143">
        <f>ROUND(I1067*H1067,2)</f>
        <v>0</v>
      </c>
      <c r="K1067" s="139" t="s">
        <v>270</v>
      </c>
      <c r="L1067" s="32"/>
      <c r="M1067" s="144" t="s">
        <v>1</v>
      </c>
      <c r="N1067" s="145" t="s">
        <v>42</v>
      </c>
      <c r="P1067" s="146">
        <f>O1067*H1067</f>
        <v>0</v>
      </c>
      <c r="Q1067" s="146">
        <v>0</v>
      </c>
      <c r="R1067" s="146">
        <f>Q1067*H1067</f>
        <v>0</v>
      </c>
      <c r="S1067" s="146">
        <v>0</v>
      </c>
      <c r="T1067" s="147">
        <f>S1067*H1067</f>
        <v>0</v>
      </c>
      <c r="AR1067" s="148" t="s">
        <v>366</v>
      </c>
      <c r="AT1067" s="148" t="s">
        <v>266</v>
      </c>
      <c r="AU1067" s="148" t="s">
        <v>89</v>
      </c>
      <c r="AY1067" s="17" t="s">
        <v>264</v>
      </c>
      <c r="BE1067" s="149">
        <f>IF(N1067="základní",J1067,0)</f>
        <v>0</v>
      </c>
      <c r="BF1067" s="149">
        <f>IF(N1067="snížená",J1067,0)</f>
        <v>0</v>
      </c>
      <c r="BG1067" s="149">
        <f>IF(N1067="zákl. přenesená",J1067,0)</f>
        <v>0</v>
      </c>
      <c r="BH1067" s="149">
        <f>IF(N1067="sníž. přenesená",J1067,0)</f>
        <v>0</v>
      </c>
      <c r="BI1067" s="149">
        <f>IF(N1067="nulová",J1067,0)</f>
        <v>0</v>
      </c>
      <c r="BJ1067" s="17" t="s">
        <v>89</v>
      </c>
      <c r="BK1067" s="149">
        <f>ROUND(I1067*H1067,2)</f>
        <v>0</v>
      </c>
      <c r="BL1067" s="17" t="s">
        <v>366</v>
      </c>
      <c r="BM1067" s="148" t="s">
        <v>1642</v>
      </c>
    </row>
    <row r="1068" spans="2:65" s="1" customFormat="1" ht="11.25">
      <c r="B1068" s="32"/>
      <c r="D1068" s="150" t="s">
        <v>273</v>
      </c>
      <c r="F1068" s="151" t="s">
        <v>1643</v>
      </c>
      <c r="I1068" s="152"/>
      <c r="L1068" s="32"/>
      <c r="M1068" s="153"/>
      <c r="T1068" s="56"/>
      <c r="AT1068" s="17" t="s">
        <v>273</v>
      </c>
      <c r="AU1068" s="17" t="s">
        <v>89</v>
      </c>
    </row>
    <row r="1069" spans="2:65" s="11" customFormat="1" ht="22.9" customHeight="1">
      <c r="B1069" s="124"/>
      <c r="D1069" s="125" t="s">
        <v>75</v>
      </c>
      <c r="E1069" s="134" t="s">
        <v>1644</v>
      </c>
      <c r="F1069" s="134" t="s">
        <v>1645</v>
      </c>
      <c r="I1069" s="127"/>
      <c r="J1069" s="135">
        <f>BK1069</f>
        <v>0</v>
      </c>
      <c r="L1069" s="124"/>
      <c r="M1069" s="129"/>
      <c r="P1069" s="130">
        <f>SUM(P1070:P1117)</f>
        <v>0</v>
      </c>
      <c r="R1069" s="130">
        <f>SUM(R1070:R1117)</f>
        <v>3.7128389999999993</v>
      </c>
      <c r="T1069" s="131">
        <f>SUM(T1070:T1117)</f>
        <v>0</v>
      </c>
      <c r="AR1069" s="125" t="s">
        <v>89</v>
      </c>
      <c r="AT1069" s="132" t="s">
        <v>75</v>
      </c>
      <c r="AU1069" s="132" t="s">
        <v>83</v>
      </c>
      <c r="AY1069" s="125" t="s">
        <v>264</v>
      </c>
      <c r="BK1069" s="133">
        <f>SUM(BK1070:BK1117)</f>
        <v>0</v>
      </c>
    </row>
    <row r="1070" spans="2:65" s="1" customFormat="1" ht="16.5" customHeight="1">
      <c r="B1070" s="136"/>
      <c r="C1070" s="137" t="s">
        <v>1646</v>
      </c>
      <c r="D1070" s="137" t="s">
        <v>266</v>
      </c>
      <c r="E1070" s="138" t="s">
        <v>1647</v>
      </c>
      <c r="F1070" s="139" t="s">
        <v>1648</v>
      </c>
      <c r="G1070" s="140" t="s">
        <v>341</v>
      </c>
      <c r="H1070" s="141">
        <v>97.55</v>
      </c>
      <c r="I1070" s="142"/>
      <c r="J1070" s="143">
        <f>ROUND(I1070*H1070,2)</f>
        <v>0</v>
      </c>
      <c r="K1070" s="139" t="s">
        <v>270</v>
      </c>
      <c r="L1070" s="32"/>
      <c r="M1070" s="144" t="s">
        <v>1</v>
      </c>
      <c r="N1070" s="145" t="s">
        <v>42</v>
      </c>
      <c r="P1070" s="146">
        <f>O1070*H1070</f>
        <v>0</v>
      </c>
      <c r="Q1070" s="146">
        <v>0</v>
      </c>
      <c r="R1070" s="146">
        <f>Q1070*H1070</f>
        <v>0</v>
      </c>
      <c r="S1070" s="146">
        <v>0</v>
      </c>
      <c r="T1070" s="147">
        <f>S1070*H1070</f>
        <v>0</v>
      </c>
      <c r="AR1070" s="148" t="s">
        <v>366</v>
      </c>
      <c r="AT1070" s="148" t="s">
        <v>266</v>
      </c>
      <c r="AU1070" s="148" t="s">
        <v>89</v>
      </c>
      <c r="AY1070" s="17" t="s">
        <v>264</v>
      </c>
      <c r="BE1070" s="149">
        <f>IF(N1070="základní",J1070,0)</f>
        <v>0</v>
      </c>
      <c r="BF1070" s="149">
        <f>IF(N1070="snížená",J1070,0)</f>
        <v>0</v>
      </c>
      <c r="BG1070" s="149">
        <f>IF(N1070="zákl. přenesená",J1070,0)</f>
        <v>0</v>
      </c>
      <c r="BH1070" s="149">
        <f>IF(N1070="sníž. přenesená",J1070,0)</f>
        <v>0</v>
      </c>
      <c r="BI1070" s="149">
        <f>IF(N1070="nulová",J1070,0)</f>
        <v>0</v>
      </c>
      <c r="BJ1070" s="17" t="s">
        <v>89</v>
      </c>
      <c r="BK1070" s="149">
        <f>ROUND(I1070*H1070,2)</f>
        <v>0</v>
      </c>
      <c r="BL1070" s="17" t="s">
        <v>366</v>
      </c>
      <c r="BM1070" s="148" t="s">
        <v>1649</v>
      </c>
    </row>
    <row r="1071" spans="2:65" s="1" customFormat="1" ht="11.25">
      <c r="B1071" s="32"/>
      <c r="D1071" s="150" t="s">
        <v>273</v>
      </c>
      <c r="F1071" s="151" t="s">
        <v>1650</v>
      </c>
      <c r="I1071" s="152"/>
      <c r="L1071" s="32"/>
      <c r="M1071" s="153"/>
      <c r="T1071" s="56"/>
      <c r="AT1071" s="17" t="s">
        <v>273</v>
      </c>
      <c r="AU1071" s="17" t="s">
        <v>89</v>
      </c>
    </row>
    <row r="1072" spans="2:65" s="1" customFormat="1" ht="16.5" customHeight="1">
      <c r="B1072" s="136"/>
      <c r="C1072" s="137" t="s">
        <v>1651</v>
      </c>
      <c r="D1072" s="137" t="s">
        <v>266</v>
      </c>
      <c r="E1072" s="138" t="s">
        <v>1652</v>
      </c>
      <c r="F1072" s="139" t="s">
        <v>1653</v>
      </c>
      <c r="G1072" s="140" t="s">
        <v>341</v>
      </c>
      <c r="H1072" s="141">
        <v>103.05</v>
      </c>
      <c r="I1072" s="142"/>
      <c r="J1072" s="143">
        <f>ROUND(I1072*H1072,2)</f>
        <v>0</v>
      </c>
      <c r="K1072" s="139" t="s">
        <v>270</v>
      </c>
      <c r="L1072" s="32"/>
      <c r="M1072" s="144" t="s">
        <v>1</v>
      </c>
      <c r="N1072" s="145" t="s">
        <v>42</v>
      </c>
      <c r="P1072" s="146">
        <f>O1072*H1072</f>
        <v>0</v>
      </c>
      <c r="Q1072" s="146">
        <v>2.9999999999999997E-4</v>
      </c>
      <c r="R1072" s="146">
        <f>Q1072*H1072</f>
        <v>3.0914999999999998E-2</v>
      </c>
      <c r="S1072" s="146">
        <v>0</v>
      </c>
      <c r="T1072" s="147">
        <f>S1072*H1072</f>
        <v>0</v>
      </c>
      <c r="AR1072" s="148" t="s">
        <v>366</v>
      </c>
      <c r="AT1072" s="148" t="s">
        <v>266</v>
      </c>
      <c r="AU1072" s="148" t="s">
        <v>89</v>
      </c>
      <c r="AY1072" s="17" t="s">
        <v>264</v>
      </c>
      <c r="BE1072" s="149">
        <f>IF(N1072="základní",J1072,0)</f>
        <v>0</v>
      </c>
      <c r="BF1072" s="149">
        <f>IF(N1072="snížená",J1072,0)</f>
        <v>0</v>
      </c>
      <c r="BG1072" s="149">
        <f>IF(N1072="zákl. přenesená",J1072,0)</f>
        <v>0</v>
      </c>
      <c r="BH1072" s="149">
        <f>IF(N1072="sníž. přenesená",J1072,0)</f>
        <v>0</v>
      </c>
      <c r="BI1072" s="149">
        <f>IF(N1072="nulová",J1072,0)</f>
        <v>0</v>
      </c>
      <c r="BJ1072" s="17" t="s">
        <v>89</v>
      </c>
      <c r="BK1072" s="149">
        <f>ROUND(I1072*H1072,2)</f>
        <v>0</v>
      </c>
      <c r="BL1072" s="17" t="s">
        <v>366</v>
      </c>
      <c r="BM1072" s="148" t="s">
        <v>1654</v>
      </c>
    </row>
    <row r="1073" spans="2:65" s="1" customFormat="1" ht="11.25">
      <c r="B1073" s="32"/>
      <c r="D1073" s="150" t="s">
        <v>273</v>
      </c>
      <c r="F1073" s="151" t="s">
        <v>1655</v>
      </c>
      <c r="I1073" s="152"/>
      <c r="L1073" s="32"/>
      <c r="M1073" s="153"/>
      <c r="T1073" s="56"/>
      <c r="AT1073" s="17" t="s">
        <v>273</v>
      </c>
      <c r="AU1073" s="17" t="s">
        <v>89</v>
      </c>
    </row>
    <row r="1074" spans="2:65" s="1" customFormat="1" ht="16.5" customHeight="1">
      <c r="B1074" s="136"/>
      <c r="C1074" s="137" t="s">
        <v>1656</v>
      </c>
      <c r="D1074" s="137" t="s">
        <v>266</v>
      </c>
      <c r="E1074" s="138" t="s">
        <v>1657</v>
      </c>
      <c r="F1074" s="139" t="s">
        <v>1658</v>
      </c>
      <c r="G1074" s="140" t="s">
        <v>341</v>
      </c>
      <c r="H1074" s="141">
        <v>97.55</v>
      </c>
      <c r="I1074" s="142"/>
      <c r="J1074" s="143">
        <f>ROUND(I1074*H1074,2)</f>
        <v>0</v>
      </c>
      <c r="K1074" s="139" t="s">
        <v>270</v>
      </c>
      <c r="L1074" s="32"/>
      <c r="M1074" s="144" t="s">
        <v>1</v>
      </c>
      <c r="N1074" s="145" t="s">
        <v>42</v>
      </c>
      <c r="P1074" s="146">
        <f>O1074*H1074</f>
        <v>0</v>
      </c>
      <c r="Q1074" s="146">
        <v>4.4999999999999997E-3</v>
      </c>
      <c r="R1074" s="146">
        <f>Q1074*H1074</f>
        <v>0.43897499999999995</v>
      </c>
      <c r="S1074" s="146">
        <v>0</v>
      </c>
      <c r="T1074" s="147">
        <f>S1074*H1074</f>
        <v>0</v>
      </c>
      <c r="AR1074" s="148" t="s">
        <v>366</v>
      </c>
      <c r="AT1074" s="148" t="s">
        <v>266</v>
      </c>
      <c r="AU1074" s="148" t="s">
        <v>89</v>
      </c>
      <c r="AY1074" s="17" t="s">
        <v>264</v>
      </c>
      <c r="BE1074" s="149">
        <f>IF(N1074="základní",J1074,0)</f>
        <v>0</v>
      </c>
      <c r="BF1074" s="149">
        <f>IF(N1074="snížená",J1074,0)</f>
        <v>0</v>
      </c>
      <c r="BG1074" s="149">
        <f>IF(N1074="zákl. přenesená",J1074,0)</f>
        <v>0</v>
      </c>
      <c r="BH1074" s="149">
        <f>IF(N1074="sníž. přenesená",J1074,0)</f>
        <v>0</v>
      </c>
      <c r="BI1074" s="149">
        <f>IF(N1074="nulová",J1074,0)</f>
        <v>0</v>
      </c>
      <c r="BJ1074" s="17" t="s">
        <v>89</v>
      </c>
      <c r="BK1074" s="149">
        <f>ROUND(I1074*H1074,2)</f>
        <v>0</v>
      </c>
      <c r="BL1074" s="17" t="s">
        <v>366</v>
      </c>
      <c r="BM1074" s="148" t="s">
        <v>1659</v>
      </c>
    </row>
    <row r="1075" spans="2:65" s="1" customFormat="1" ht="11.25">
      <c r="B1075" s="32"/>
      <c r="D1075" s="150" t="s">
        <v>273</v>
      </c>
      <c r="F1075" s="151" t="s">
        <v>1660</v>
      </c>
      <c r="I1075" s="152"/>
      <c r="L1075" s="32"/>
      <c r="M1075" s="153"/>
      <c r="T1075" s="56"/>
      <c r="AT1075" s="17" t="s">
        <v>273</v>
      </c>
      <c r="AU1075" s="17" t="s">
        <v>89</v>
      </c>
    </row>
    <row r="1076" spans="2:65" s="1" customFormat="1" ht="24.2" customHeight="1">
      <c r="B1076" s="136"/>
      <c r="C1076" s="137" t="s">
        <v>1661</v>
      </c>
      <c r="D1076" s="137" t="s">
        <v>266</v>
      </c>
      <c r="E1076" s="138" t="s">
        <v>1662</v>
      </c>
      <c r="F1076" s="139" t="s">
        <v>1663</v>
      </c>
      <c r="G1076" s="140" t="s">
        <v>428</v>
      </c>
      <c r="H1076" s="141">
        <v>25</v>
      </c>
      <c r="I1076" s="142"/>
      <c r="J1076" s="143">
        <f>ROUND(I1076*H1076,2)</f>
        <v>0</v>
      </c>
      <c r="K1076" s="139" t="s">
        <v>270</v>
      </c>
      <c r="L1076" s="32"/>
      <c r="M1076" s="144" t="s">
        <v>1</v>
      </c>
      <c r="N1076" s="145" t="s">
        <v>42</v>
      </c>
      <c r="P1076" s="146">
        <f>O1076*H1076</f>
        <v>0</v>
      </c>
      <c r="Q1076" s="146">
        <v>1.5299999999999999E-3</v>
      </c>
      <c r="R1076" s="146">
        <f>Q1076*H1076</f>
        <v>3.8249999999999999E-2</v>
      </c>
      <c r="S1076" s="146">
        <v>0</v>
      </c>
      <c r="T1076" s="147">
        <f>S1076*H1076</f>
        <v>0</v>
      </c>
      <c r="AR1076" s="148" t="s">
        <v>366</v>
      </c>
      <c r="AT1076" s="148" t="s">
        <v>266</v>
      </c>
      <c r="AU1076" s="148" t="s">
        <v>89</v>
      </c>
      <c r="AY1076" s="17" t="s">
        <v>264</v>
      </c>
      <c r="BE1076" s="149">
        <f>IF(N1076="základní",J1076,0)</f>
        <v>0</v>
      </c>
      <c r="BF1076" s="149">
        <f>IF(N1076="snížená",J1076,0)</f>
        <v>0</v>
      </c>
      <c r="BG1076" s="149">
        <f>IF(N1076="zákl. přenesená",J1076,0)</f>
        <v>0</v>
      </c>
      <c r="BH1076" s="149">
        <f>IF(N1076="sníž. přenesená",J1076,0)</f>
        <v>0</v>
      </c>
      <c r="BI1076" s="149">
        <f>IF(N1076="nulová",J1076,0)</f>
        <v>0</v>
      </c>
      <c r="BJ1076" s="17" t="s">
        <v>89</v>
      </c>
      <c r="BK1076" s="149">
        <f>ROUND(I1076*H1076,2)</f>
        <v>0</v>
      </c>
      <c r="BL1076" s="17" t="s">
        <v>366</v>
      </c>
      <c r="BM1076" s="148" t="s">
        <v>1664</v>
      </c>
    </row>
    <row r="1077" spans="2:65" s="1" customFormat="1" ht="11.25">
      <c r="B1077" s="32"/>
      <c r="D1077" s="150" t="s">
        <v>273</v>
      </c>
      <c r="F1077" s="151" t="s">
        <v>1665</v>
      </c>
      <c r="I1077" s="152"/>
      <c r="L1077" s="32"/>
      <c r="M1077" s="153"/>
      <c r="T1077" s="56"/>
      <c r="AT1077" s="17" t="s">
        <v>273</v>
      </c>
      <c r="AU1077" s="17" t="s">
        <v>89</v>
      </c>
    </row>
    <row r="1078" spans="2:65" s="1" customFormat="1" ht="16.5" customHeight="1">
      <c r="B1078" s="136"/>
      <c r="C1078" s="176" t="s">
        <v>1666</v>
      </c>
      <c r="D1078" s="176" t="s">
        <v>310</v>
      </c>
      <c r="E1078" s="177" t="s">
        <v>1667</v>
      </c>
      <c r="F1078" s="178" t="s">
        <v>1668</v>
      </c>
      <c r="G1078" s="179" t="s">
        <v>341</v>
      </c>
      <c r="H1078" s="180">
        <v>8.25</v>
      </c>
      <c r="I1078" s="181"/>
      <c r="J1078" s="182">
        <f>ROUND(I1078*H1078,2)</f>
        <v>0</v>
      </c>
      <c r="K1078" s="178" t="s">
        <v>313</v>
      </c>
      <c r="L1078" s="183"/>
      <c r="M1078" s="184" t="s">
        <v>1</v>
      </c>
      <c r="N1078" s="185" t="s">
        <v>42</v>
      </c>
      <c r="P1078" s="146">
        <f>O1078*H1078</f>
        <v>0</v>
      </c>
      <c r="Q1078" s="146">
        <v>1.26E-2</v>
      </c>
      <c r="R1078" s="146">
        <f>Q1078*H1078</f>
        <v>0.10395</v>
      </c>
      <c r="S1078" s="146">
        <v>0</v>
      </c>
      <c r="T1078" s="147">
        <f>S1078*H1078</f>
        <v>0</v>
      </c>
      <c r="AR1078" s="148" t="s">
        <v>468</v>
      </c>
      <c r="AT1078" s="148" t="s">
        <v>310</v>
      </c>
      <c r="AU1078" s="148" t="s">
        <v>89</v>
      </c>
      <c r="AY1078" s="17" t="s">
        <v>264</v>
      </c>
      <c r="BE1078" s="149">
        <f>IF(N1078="základní",J1078,0)</f>
        <v>0</v>
      </c>
      <c r="BF1078" s="149">
        <f>IF(N1078="snížená",J1078,0)</f>
        <v>0</v>
      </c>
      <c r="BG1078" s="149">
        <f>IF(N1078="zákl. přenesená",J1078,0)</f>
        <v>0</v>
      </c>
      <c r="BH1078" s="149">
        <f>IF(N1078="sníž. přenesená",J1078,0)</f>
        <v>0</v>
      </c>
      <c r="BI1078" s="149">
        <f>IF(N1078="nulová",J1078,0)</f>
        <v>0</v>
      </c>
      <c r="BJ1078" s="17" t="s">
        <v>89</v>
      </c>
      <c r="BK1078" s="149">
        <f>ROUND(I1078*H1078,2)</f>
        <v>0</v>
      </c>
      <c r="BL1078" s="17" t="s">
        <v>366</v>
      </c>
      <c r="BM1078" s="148" t="s">
        <v>1669</v>
      </c>
    </row>
    <row r="1079" spans="2:65" s="1" customFormat="1" ht="48.75">
      <c r="B1079" s="32"/>
      <c r="D1079" s="154" t="s">
        <v>275</v>
      </c>
      <c r="F1079" s="155" t="s">
        <v>1670</v>
      </c>
      <c r="I1079" s="152"/>
      <c r="L1079" s="32"/>
      <c r="M1079" s="153"/>
      <c r="T1079" s="56"/>
      <c r="AT1079" s="17" t="s">
        <v>275</v>
      </c>
      <c r="AU1079" s="17" t="s">
        <v>89</v>
      </c>
    </row>
    <row r="1080" spans="2:65" s="12" customFormat="1" ht="11.25">
      <c r="B1080" s="156"/>
      <c r="D1080" s="154" t="s">
        <v>277</v>
      </c>
      <c r="F1080" s="158" t="s">
        <v>1671</v>
      </c>
      <c r="H1080" s="159">
        <v>8.25</v>
      </c>
      <c r="I1080" s="160"/>
      <c r="L1080" s="156"/>
      <c r="M1080" s="161"/>
      <c r="T1080" s="162"/>
      <c r="AT1080" s="157" t="s">
        <v>277</v>
      </c>
      <c r="AU1080" s="157" t="s">
        <v>89</v>
      </c>
      <c r="AV1080" s="12" t="s">
        <v>89</v>
      </c>
      <c r="AW1080" s="12" t="s">
        <v>3</v>
      </c>
      <c r="AX1080" s="12" t="s">
        <v>83</v>
      </c>
      <c r="AY1080" s="157" t="s">
        <v>264</v>
      </c>
    </row>
    <row r="1081" spans="2:65" s="1" customFormat="1" ht="24.2" customHeight="1">
      <c r="B1081" s="136"/>
      <c r="C1081" s="137" t="s">
        <v>1672</v>
      </c>
      <c r="D1081" s="137" t="s">
        <v>266</v>
      </c>
      <c r="E1081" s="138" t="s">
        <v>1673</v>
      </c>
      <c r="F1081" s="139" t="s">
        <v>1674</v>
      </c>
      <c r="G1081" s="140" t="s">
        <v>428</v>
      </c>
      <c r="H1081" s="141">
        <v>25</v>
      </c>
      <c r="I1081" s="142"/>
      <c r="J1081" s="143">
        <f>ROUND(I1081*H1081,2)</f>
        <v>0</v>
      </c>
      <c r="K1081" s="139" t="s">
        <v>270</v>
      </c>
      <c r="L1081" s="32"/>
      <c r="M1081" s="144" t="s">
        <v>1</v>
      </c>
      <c r="N1081" s="145" t="s">
        <v>42</v>
      </c>
      <c r="P1081" s="146">
        <f>O1081*H1081</f>
        <v>0</v>
      </c>
      <c r="Q1081" s="146">
        <v>1.0200000000000001E-3</v>
      </c>
      <c r="R1081" s="146">
        <f>Q1081*H1081</f>
        <v>2.5500000000000002E-2</v>
      </c>
      <c r="S1081" s="146">
        <v>0</v>
      </c>
      <c r="T1081" s="147">
        <f>S1081*H1081</f>
        <v>0</v>
      </c>
      <c r="AR1081" s="148" t="s">
        <v>366</v>
      </c>
      <c r="AT1081" s="148" t="s">
        <v>266</v>
      </c>
      <c r="AU1081" s="148" t="s">
        <v>89</v>
      </c>
      <c r="AY1081" s="17" t="s">
        <v>264</v>
      </c>
      <c r="BE1081" s="149">
        <f>IF(N1081="základní",J1081,0)</f>
        <v>0</v>
      </c>
      <c r="BF1081" s="149">
        <f>IF(N1081="snížená",J1081,0)</f>
        <v>0</v>
      </c>
      <c r="BG1081" s="149">
        <f>IF(N1081="zákl. přenesená",J1081,0)</f>
        <v>0</v>
      </c>
      <c r="BH1081" s="149">
        <f>IF(N1081="sníž. přenesená",J1081,0)</f>
        <v>0</v>
      </c>
      <c r="BI1081" s="149">
        <f>IF(N1081="nulová",J1081,0)</f>
        <v>0</v>
      </c>
      <c r="BJ1081" s="17" t="s">
        <v>89</v>
      </c>
      <c r="BK1081" s="149">
        <f>ROUND(I1081*H1081,2)</f>
        <v>0</v>
      </c>
      <c r="BL1081" s="17" t="s">
        <v>366</v>
      </c>
      <c r="BM1081" s="148" t="s">
        <v>1675</v>
      </c>
    </row>
    <row r="1082" spans="2:65" s="1" customFormat="1" ht="11.25">
      <c r="B1082" s="32"/>
      <c r="D1082" s="150" t="s">
        <v>273</v>
      </c>
      <c r="F1082" s="151" t="s">
        <v>1676</v>
      </c>
      <c r="I1082" s="152"/>
      <c r="L1082" s="32"/>
      <c r="M1082" s="153"/>
      <c r="T1082" s="56"/>
      <c r="AT1082" s="17" t="s">
        <v>273</v>
      </c>
      <c r="AU1082" s="17" t="s">
        <v>89</v>
      </c>
    </row>
    <row r="1083" spans="2:65" s="1" customFormat="1" ht="16.5" customHeight="1">
      <c r="B1083" s="136"/>
      <c r="C1083" s="176" t="s">
        <v>1677</v>
      </c>
      <c r="D1083" s="176" t="s">
        <v>310</v>
      </c>
      <c r="E1083" s="177" t="s">
        <v>1678</v>
      </c>
      <c r="F1083" s="178" t="s">
        <v>1679</v>
      </c>
      <c r="G1083" s="179" t="s">
        <v>341</v>
      </c>
      <c r="H1083" s="180">
        <v>5.5</v>
      </c>
      <c r="I1083" s="181"/>
      <c r="J1083" s="182">
        <f>ROUND(I1083*H1083,2)</f>
        <v>0</v>
      </c>
      <c r="K1083" s="178" t="s">
        <v>313</v>
      </c>
      <c r="L1083" s="183"/>
      <c r="M1083" s="184" t="s">
        <v>1</v>
      </c>
      <c r="N1083" s="185" t="s">
        <v>42</v>
      </c>
      <c r="P1083" s="146">
        <f>O1083*H1083</f>
        <v>0</v>
      </c>
      <c r="Q1083" s="146">
        <v>1.26E-2</v>
      </c>
      <c r="R1083" s="146">
        <f>Q1083*H1083</f>
        <v>6.93E-2</v>
      </c>
      <c r="S1083" s="146">
        <v>0</v>
      </c>
      <c r="T1083" s="147">
        <f>S1083*H1083</f>
        <v>0</v>
      </c>
      <c r="AR1083" s="148" t="s">
        <v>468</v>
      </c>
      <c r="AT1083" s="148" t="s">
        <v>310</v>
      </c>
      <c r="AU1083" s="148" t="s">
        <v>89</v>
      </c>
      <c r="AY1083" s="17" t="s">
        <v>264</v>
      </c>
      <c r="BE1083" s="149">
        <f>IF(N1083="základní",J1083,0)</f>
        <v>0</v>
      </c>
      <c r="BF1083" s="149">
        <f>IF(N1083="snížená",J1083,0)</f>
        <v>0</v>
      </c>
      <c r="BG1083" s="149">
        <f>IF(N1083="zákl. přenesená",J1083,0)</f>
        <v>0</v>
      </c>
      <c r="BH1083" s="149">
        <f>IF(N1083="sníž. přenesená",J1083,0)</f>
        <v>0</v>
      </c>
      <c r="BI1083" s="149">
        <f>IF(N1083="nulová",J1083,0)</f>
        <v>0</v>
      </c>
      <c r="BJ1083" s="17" t="s">
        <v>89</v>
      </c>
      <c r="BK1083" s="149">
        <f>ROUND(I1083*H1083,2)</f>
        <v>0</v>
      </c>
      <c r="BL1083" s="17" t="s">
        <v>366</v>
      </c>
      <c r="BM1083" s="148" t="s">
        <v>1680</v>
      </c>
    </row>
    <row r="1084" spans="2:65" s="1" customFormat="1" ht="48.75">
      <c r="B1084" s="32"/>
      <c r="D1084" s="154" t="s">
        <v>275</v>
      </c>
      <c r="F1084" s="155" t="s">
        <v>1670</v>
      </c>
      <c r="I1084" s="152"/>
      <c r="L1084" s="32"/>
      <c r="M1084" s="153"/>
      <c r="T1084" s="56"/>
      <c r="AT1084" s="17" t="s">
        <v>275</v>
      </c>
      <c r="AU1084" s="17" t="s">
        <v>89</v>
      </c>
    </row>
    <row r="1085" spans="2:65" s="12" customFormat="1" ht="11.25">
      <c r="B1085" s="156"/>
      <c r="D1085" s="154" t="s">
        <v>277</v>
      </c>
      <c r="F1085" s="158" t="s">
        <v>1681</v>
      </c>
      <c r="H1085" s="159">
        <v>5.5</v>
      </c>
      <c r="I1085" s="160"/>
      <c r="L1085" s="156"/>
      <c r="M1085" s="161"/>
      <c r="T1085" s="162"/>
      <c r="AT1085" s="157" t="s">
        <v>277</v>
      </c>
      <c r="AU1085" s="157" t="s">
        <v>89</v>
      </c>
      <c r="AV1085" s="12" t="s">
        <v>89</v>
      </c>
      <c r="AW1085" s="12" t="s">
        <v>3</v>
      </c>
      <c r="AX1085" s="12" t="s">
        <v>83</v>
      </c>
      <c r="AY1085" s="157" t="s">
        <v>264</v>
      </c>
    </row>
    <row r="1086" spans="2:65" s="1" customFormat="1" ht="24.2" customHeight="1">
      <c r="B1086" s="136"/>
      <c r="C1086" s="137" t="s">
        <v>1682</v>
      </c>
      <c r="D1086" s="137" t="s">
        <v>266</v>
      </c>
      <c r="E1086" s="138" t="s">
        <v>1683</v>
      </c>
      <c r="F1086" s="139" t="s">
        <v>1684</v>
      </c>
      <c r="G1086" s="140" t="s">
        <v>428</v>
      </c>
      <c r="H1086" s="141">
        <v>9.4</v>
      </c>
      <c r="I1086" s="142"/>
      <c r="J1086" s="143">
        <f>ROUND(I1086*H1086,2)</f>
        <v>0</v>
      </c>
      <c r="K1086" s="139" t="s">
        <v>270</v>
      </c>
      <c r="L1086" s="32"/>
      <c r="M1086" s="144" t="s">
        <v>1</v>
      </c>
      <c r="N1086" s="145" t="s">
        <v>42</v>
      </c>
      <c r="P1086" s="146">
        <f>O1086*H1086</f>
        <v>0</v>
      </c>
      <c r="Q1086" s="146">
        <v>5.8E-4</v>
      </c>
      <c r="R1086" s="146">
        <f>Q1086*H1086</f>
        <v>5.4520000000000002E-3</v>
      </c>
      <c r="S1086" s="146">
        <v>0</v>
      </c>
      <c r="T1086" s="147">
        <f>S1086*H1086</f>
        <v>0</v>
      </c>
      <c r="AR1086" s="148" t="s">
        <v>366</v>
      </c>
      <c r="AT1086" s="148" t="s">
        <v>266</v>
      </c>
      <c r="AU1086" s="148" t="s">
        <v>89</v>
      </c>
      <c r="AY1086" s="17" t="s">
        <v>264</v>
      </c>
      <c r="BE1086" s="149">
        <f>IF(N1086="základní",J1086,0)</f>
        <v>0</v>
      </c>
      <c r="BF1086" s="149">
        <f>IF(N1086="snížená",J1086,0)</f>
        <v>0</v>
      </c>
      <c r="BG1086" s="149">
        <f>IF(N1086="zákl. přenesená",J1086,0)</f>
        <v>0</v>
      </c>
      <c r="BH1086" s="149">
        <f>IF(N1086="sníž. přenesená",J1086,0)</f>
        <v>0</v>
      </c>
      <c r="BI1086" s="149">
        <f>IF(N1086="nulová",J1086,0)</f>
        <v>0</v>
      </c>
      <c r="BJ1086" s="17" t="s">
        <v>89</v>
      </c>
      <c r="BK1086" s="149">
        <f>ROUND(I1086*H1086,2)</f>
        <v>0</v>
      </c>
      <c r="BL1086" s="17" t="s">
        <v>366</v>
      </c>
      <c r="BM1086" s="148" t="s">
        <v>1685</v>
      </c>
    </row>
    <row r="1087" spans="2:65" s="1" customFormat="1" ht="11.25">
      <c r="B1087" s="32"/>
      <c r="D1087" s="150" t="s">
        <v>273</v>
      </c>
      <c r="F1087" s="151" t="s">
        <v>1686</v>
      </c>
      <c r="I1087" s="152"/>
      <c r="L1087" s="32"/>
      <c r="M1087" s="153"/>
      <c r="T1087" s="56"/>
      <c r="AT1087" s="17" t="s">
        <v>273</v>
      </c>
      <c r="AU1087" s="17" t="s">
        <v>89</v>
      </c>
    </row>
    <row r="1088" spans="2:65" s="1" customFormat="1" ht="16.5" customHeight="1">
      <c r="B1088" s="136"/>
      <c r="C1088" s="176" t="s">
        <v>1687</v>
      </c>
      <c r="D1088" s="176" t="s">
        <v>310</v>
      </c>
      <c r="E1088" s="177" t="s">
        <v>1688</v>
      </c>
      <c r="F1088" s="178" t="s">
        <v>1689</v>
      </c>
      <c r="G1088" s="179" t="s">
        <v>428</v>
      </c>
      <c r="H1088" s="180">
        <v>10.34</v>
      </c>
      <c r="I1088" s="181"/>
      <c r="J1088" s="182">
        <f>ROUND(I1088*H1088,2)</f>
        <v>0</v>
      </c>
      <c r="K1088" s="178" t="s">
        <v>313</v>
      </c>
      <c r="L1088" s="183"/>
      <c r="M1088" s="184" t="s">
        <v>1</v>
      </c>
      <c r="N1088" s="185" t="s">
        <v>42</v>
      </c>
      <c r="P1088" s="146">
        <f>O1088*H1088</f>
        <v>0</v>
      </c>
      <c r="Q1088" s="146">
        <v>1.26E-2</v>
      </c>
      <c r="R1088" s="146">
        <f>Q1088*H1088</f>
        <v>0.13028400000000001</v>
      </c>
      <c r="S1088" s="146">
        <v>0</v>
      </c>
      <c r="T1088" s="147">
        <f>S1088*H1088</f>
        <v>0</v>
      </c>
      <c r="AR1088" s="148" t="s">
        <v>468</v>
      </c>
      <c r="AT1088" s="148" t="s">
        <v>310</v>
      </c>
      <c r="AU1088" s="148" t="s">
        <v>89</v>
      </c>
      <c r="AY1088" s="17" t="s">
        <v>264</v>
      </c>
      <c r="BE1088" s="149">
        <f>IF(N1088="základní",J1088,0)</f>
        <v>0</v>
      </c>
      <c r="BF1088" s="149">
        <f>IF(N1088="snížená",J1088,0)</f>
        <v>0</v>
      </c>
      <c r="BG1088" s="149">
        <f>IF(N1088="zákl. přenesená",J1088,0)</f>
        <v>0</v>
      </c>
      <c r="BH1088" s="149">
        <f>IF(N1088="sníž. přenesená",J1088,0)</f>
        <v>0</v>
      </c>
      <c r="BI1088" s="149">
        <f>IF(N1088="nulová",J1088,0)</f>
        <v>0</v>
      </c>
      <c r="BJ1088" s="17" t="s">
        <v>89</v>
      </c>
      <c r="BK1088" s="149">
        <f>ROUND(I1088*H1088,2)</f>
        <v>0</v>
      </c>
      <c r="BL1088" s="17" t="s">
        <v>366</v>
      </c>
      <c r="BM1088" s="148" t="s">
        <v>1690</v>
      </c>
    </row>
    <row r="1089" spans="2:65" s="12" customFormat="1" ht="11.25">
      <c r="B1089" s="156"/>
      <c r="D1089" s="154" t="s">
        <v>277</v>
      </c>
      <c r="F1089" s="158" t="s">
        <v>1691</v>
      </c>
      <c r="H1089" s="159">
        <v>10.34</v>
      </c>
      <c r="I1089" s="160"/>
      <c r="L1089" s="156"/>
      <c r="M1089" s="161"/>
      <c r="T1089" s="162"/>
      <c r="AT1089" s="157" t="s">
        <v>277</v>
      </c>
      <c r="AU1089" s="157" t="s">
        <v>89</v>
      </c>
      <c r="AV1089" s="12" t="s">
        <v>89</v>
      </c>
      <c r="AW1089" s="12" t="s">
        <v>3</v>
      </c>
      <c r="AX1089" s="12" t="s">
        <v>83</v>
      </c>
      <c r="AY1089" s="157" t="s">
        <v>264</v>
      </c>
    </row>
    <row r="1090" spans="2:65" s="1" customFormat="1" ht="24.2" customHeight="1">
      <c r="B1090" s="136"/>
      <c r="C1090" s="137" t="s">
        <v>1692</v>
      </c>
      <c r="D1090" s="137" t="s">
        <v>266</v>
      </c>
      <c r="E1090" s="138" t="s">
        <v>1693</v>
      </c>
      <c r="F1090" s="139" t="s">
        <v>1694</v>
      </c>
      <c r="G1090" s="140" t="s">
        <v>341</v>
      </c>
      <c r="H1090" s="141">
        <v>80.3</v>
      </c>
      <c r="I1090" s="142"/>
      <c r="J1090" s="143">
        <f>ROUND(I1090*H1090,2)</f>
        <v>0</v>
      </c>
      <c r="K1090" s="139" t="s">
        <v>270</v>
      </c>
      <c r="L1090" s="32"/>
      <c r="M1090" s="144" t="s">
        <v>1</v>
      </c>
      <c r="N1090" s="145" t="s">
        <v>42</v>
      </c>
      <c r="P1090" s="146">
        <f>O1090*H1090</f>
        <v>0</v>
      </c>
      <c r="Q1090" s="146">
        <v>9.1299999999999992E-3</v>
      </c>
      <c r="R1090" s="146">
        <f>Q1090*H1090</f>
        <v>0.73313899999999987</v>
      </c>
      <c r="S1090" s="146">
        <v>0</v>
      </c>
      <c r="T1090" s="147">
        <f>S1090*H1090</f>
        <v>0</v>
      </c>
      <c r="AR1090" s="148" t="s">
        <v>366</v>
      </c>
      <c r="AT1090" s="148" t="s">
        <v>266</v>
      </c>
      <c r="AU1090" s="148" t="s">
        <v>89</v>
      </c>
      <c r="AY1090" s="17" t="s">
        <v>264</v>
      </c>
      <c r="BE1090" s="149">
        <f>IF(N1090="základní",J1090,0)</f>
        <v>0</v>
      </c>
      <c r="BF1090" s="149">
        <f>IF(N1090="snížená",J1090,0)</f>
        <v>0</v>
      </c>
      <c r="BG1090" s="149">
        <f>IF(N1090="zákl. přenesená",J1090,0)</f>
        <v>0</v>
      </c>
      <c r="BH1090" s="149">
        <f>IF(N1090="sníž. přenesená",J1090,0)</f>
        <v>0</v>
      </c>
      <c r="BI1090" s="149">
        <f>IF(N1090="nulová",J1090,0)</f>
        <v>0</v>
      </c>
      <c r="BJ1090" s="17" t="s">
        <v>89</v>
      </c>
      <c r="BK1090" s="149">
        <f>ROUND(I1090*H1090,2)</f>
        <v>0</v>
      </c>
      <c r="BL1090" s="17" t="s">
        <v>366</v>
      </c>
      <c r="BM1090" s="148" t="s">
        <v>1695</v>
      </c>
    </row>
    <row r="1091" spans="2:65" s="1" customFormat="1" ht="11.25">
      <c r="B1091" s="32"/>
      <c r="D1091" s="150" t="s">
        <v>273</v>
      </c>
      <c r="F1091" s="151" t="s">
        <v>1696</v>
      </c>
      <c r="I1091" s="152"/>
      <c r="L1091" s="32"/>
      <c r="M1091" s="153"/>
      <c r="T1091" s="56"/>
      <c r="AT1091" s="17" t="s">
        <v>273</v>
      </c>
      <c r="AU1091" s="17" t="s">
        <v>89</v>
      </c>
    </row>
    <row r="1092" spans="2:65" s="1" customFormat="1" ht="29.25">
      <c r="B1092" s="32"/>
      <c r="D1092" s="154" t="s">
        <v>275</v>
      </c>
      <c r="F1092" s="155" t="s">
        <v>1697</v>
      </c>
      <c r="I1092" s="152"/>
      <c r="L1092" s="32"/>
      <c r="M1092" s="153"/>
      <c r="T1092" s="56"/>
      <c r="AT1092" s="17" t="s">
        <v>275</v>
      </c>
      <c r="AU1092" s="17" t="s">
        <v>89</v>
      </c>
    </row>
    <row r="1093" spans="2:65" s="12" customFormat="1" ht="11.25">
      <c r="B1093" s="156"/>
      <c r="D1093" s="154" t="s">
        <v>277</v>
      </c>
      <c r="E1093" s="157" t="s">
        <v>1</v>
      </c>
      <c r="F1093" s="158" t="s">
        <v>885</v>
      </c>
      <c r="H1093" s="159">
        <v>7.9</v>
      </c>
      <c r="I1093" s="160"/>
      <c r="L1093" s="156"/>
      <c r="M1093" s="161"/>
      <c r="T1093" s="162"/>
      <c r="AT1093" s="157" t="s">
        <v>277</v>
      </c>
      <c r="AU1093" s="157" t="s">
        <v>89</v>
      </c>
      <c r="AV1093" s="12" t="s">
        <v>89</v>
      </c>
      <c r="AW1093" s="12" t="s">
        <v>32</v>
      </c>
      <c r="AX1093" s="12" t="s">
        <v>76</v>
      </c>
      <c r="AY1093" s="157" t="s">
        <v>264</v>
      </c>
    </row>
    <row r="1094" spans="2:65" s="12" customFormat="1" ht="11.25">
      <c r="B1094" s="156"/>
      <c r="D1094" s="154" t="s">
        <v>277</v>
      </c>
      <c r="E1094" s="157" t="s">
        <v>1</v>
      </c>
      <c r="F1094" s="158" t="s">
        <v>994</v>
      </c>
      <c r="H1094" s="159">
        <v>16.100000000000001</v>
      </c>
      <c r="I1094" s="160"/>
      <c r="L1094" s="156"/>
      <c r="M1094" s="161"/>
      <c r="T1094" s="162"/>
      <c r="AT1094" s="157" t="s">
        <v>277</v>
      </c>
      <c r="AU1094" s="157" t="s">
        <v>89</v>
      </c>
      <c r="AV1094" s="12" t="s">
        <v>89</v>
      </c>
      <c r="AW1094" s="12" t="s">
        <v>32</v>
      </c>
      <c r="AX1094" s="12" t="s">
        <v>76</v>
      </c>
      <c r="AY1094" s="157" t="s">
        <v>264</v>
      </c>
    </row>
    <row r="1095" spans="2:65" s="12" customFormat="1" ht="11.25">
      <c r="B1095" s="156"/>
      <c r="D1095" s="154" t="s">
        <v>277</v>
      </c>
      <c r="E1095" s="157" t="s">
        <v>1</v>
      </c>
      <c r="F1095" s="158" t="s">
        <v>886</v>
      </c>
      <c r="H1095" s="159">
        <v>56.3</v>
      </c>
      <c r="I1095" s="160"/>
      <c r="L1095" s="156"/>
      <c r="M1095" s="161"/>
      <c r="T1095" s="162"/>
      <c r="AT1095" s="157" t="s">
        <v>277</v>
      </c>
      <c r="AU1095" s="157" t="s">
        <v>89</v>
      </c>
      <c r="AV1095" s="12" t="s">
        <v>89</v>
      </c>
      <c r="AW1095" s="12" t="s">
        <v>32</v>
      </c>
      <c r="AX1095" s="12" t="s">
        <v>76</v>
      </c>
      <c r="AY1095" s="157" t="s">
        <v>264</v>
      </c>
    </row>
    <row r="1096" spans="2:65" s="13" customFormat="1" ht="11.25">
      <c r="B1096" s="163"/>
      <c r="D1096" s="154" t="s">
        <v>277</v>
      </c>
      <c r="E1096" s="164" t="s">
        <v>1</v>
      </c>
      <c r="F1096" s="165" t="s">
        <v>279</v>
      </c>
      <c r="H1096" s="166">
        <v>80.3</v>
      </c>
      <c r="I1096" s="167"/>
      <c r="L1096" s="163"/>
      <c r="M1096" s="168"/>
      <c r="T1096" s="169"/>
      <c r="AT1096" s="164" t="s">
        <v>277</v>
      </c>
      <c r="AU1096" s="164" t="s">
        <v>89</v>
      </c>
      <c r="AV1096" s="13" t="s">
        <v>271</v>
      </c>
      <c r="AW1096" s="13" t="s">
        <v>32</v>
      </c>
      <c r="AX1096" s="13" t="s">
        <v>83</v>
      </c>
      <c r="AY1096" s="164" t="s">
        <v>264</v>
      </c>
    </row>
    <row r="1097" spans="2:65" s="1" customFormat="1" ht="16.5" customHeight="1">
      <c r="B1097" s="136"/>
      <c r="C1097" s="176" t="s">
        <v>1698</v>
      </c>
      <c r="D1097" s="176" t="s">
        <v>310</v>
      </c>
      <c r="E1097" s="177" t="s">
        <v>1699</v>
      </c>
      <c r="F1097" s="178" t="s">
        <v>1700</v>
      </c>
      <c r="G1097" s="179" t="s">
        <v>341</v>
      </c>
      <c r="H1097" s="180">
        <v>92.344999999999999</v>
      </c>
      <c r="I1097" s="181"/>
      <c r="J1097" s="182">
        <f>ROUND(I1097*H1097,2)</f>
        <v>0</v>
      </c>
      <c r="K1097" s="178" t="s">
        <v>313</v>
      </c>
      <c r="L1097" s="183"/>
      <c r="M1097" s="184" t="s">
        <v>1</v>
      </c>
      <c r="N1097" s="185" t="s">
        <v>42</v>
      </c>
      <c r="P1097" s="146">
        <f>O1097*H1097</f>
        <v>0</v>
      </c>
      <c r="Q1097" s="146">
        <v>1.9199999999999998E-2</v>
      </c>
      <c r="R1097" s="146">
        <f>Q1097*H1097</f>
        <v>1.7730239999999999</v>
      </c>
      <c r="S1097" s="146">
        <v>0</v>
      </c>
      <c r="T1097" s="147">
        <f>S1097*H1097</f>
        <v>0</v>
      </c>
      <c r="AR1097" s="148" t="s">
        <v>468</v>
      </c>
      <c r="AT1097" s="148" t="s">
        <v>310</v>
      </c>
      <c r="AU1097" s="148" t="s">
        <v>89</v>
      </c>
      <c r="AY1097" s="17" t="s">
        <v>264</v>
      </c>
      <c r="BE1097" s="149">
        <f>IF(N1097="základní",J1097,0)</f>
        <v>0</v>
      </c>
      <c r="BF1097" s="149">
        <f>IF(N1097="snížená",J1097,0)</f>
        <v>0</v>
      </c>
      <c r="BG1097" s="149">
        <f>IF(N1097="zákl. přenesená",J1097,0)</f>
        <v>0</v>
      </c>
      <c r="BH1097" s="149">
        <f>IF(N1097="sníž. přenesená",J1097,0)</f>
        <v>0</v>
      </c>
      <c r="BI1097" s="149">
        <f>IF(N1097="nulová",J1097,0)</f>
        <v>0</v>
      </c>
      <c r="BJ1097" s="17" t="s">
        <v>89</v>
      </c>
      <c r="BK1097" s="149">
        <f>ROUND(I1097*H1097,2)</f>
        <v>0</v>
      </c>
      <c r="BL1097" s="17" t="s">
        <v>366</v>
      </c>
      <c r="BM1097" s="148" t="s">
        <v>1701</v>
      </c>
    </row>
    <row r="1098" spans="2:65" s="1" customFormat="1" ht="68.25">
      <c r="B1098" s="32"/>
      <c r="D1098" s="154" t="s">
        <v>275</v>
      </c>
      <c r="F1098" s="155" t="s">
        <v>1702</v>
      </c>
      <c r="I1098" s="152"/>
      <c r="L1098" s="32"/>
      <c r="M1098" s="153"/>
      <c r="T1098" s="56"/>
      <c r="AT1098" s="17" t="s">
        <v>275</v>
      </c>
      <c r="AU1098" s="17" t="s">
        <v>89</v>
      </c>
    </row>
    <row r="1099" spans="2:65" s="12" customFormat="1" ht="11.25">
      <c r="B1099" s="156"/>
      <c r="D1099" s="154" t="s">
        <v>277</v>
      </c>
      <c r="F1099" s="158" t="s">
        <v>1703</v>
      </c>
      <c r="H1099" s="159">
        <v>92.344999999999999</v>
      </c>
      <c r="I1099" s="160"/>
      <c r="L1099" s="156"/>
      <c r="M1099" s="161"/>
      <c r="T1099" s="162"/>
      <c r="AT1099" s="157" t="s">
        <v>277</v>
      </c>
      <c r="AU1099" s="157" t="s">
        <v>89</v>
      </c>
      <c r="AV1099" s="12" t="s">
        <v>89</v>
      </c>
      <c r="AW1099" s="12" t="s">
        <v>3</v>
      </c>
      <c r="AX1099" s="12" t="s">
        <v>83</v>
      </c>
      <c r="AY1099" s="157" t="s">
        <v>264</v>
      </c>
    </row>
    <row r="1100" spans="2:65" s="1" customFormat="1" ht="24.2" customHeight="1">
      <c r="B1100" s="136"/>
      <c r="C1100" s="137" t="s">
        <v>1704</v>
      </c>
      <c r="D1100" s="137" t="s">
        <v>266</v>
      </c>
      <c r="E1100" s="138" t="s">
        <v>1705</v>
      </c>
      <c r="F1100" s="139" t="s">
        <v>1706</v>
      </c>
      <c r="G1100" s="140" t="s">
        <v>341</v>
      </c>
      <c r="H1100" s="141">
        <v>9</v>
      </c>
      <c r="I1100" s="142"/>
      <c r="J1100" s="143">
        <f>ROUND(I1100*H1100,2)</f>
        <v>0</v>
      </c>
      <c r="K1100" s="139" t="s">
        <v>270</v>
      </c>
      <c r="L1100" s="32"/>
      <c r="M1100" s="144" t="s">
        <v>1</v>
      </c>
      <c r="N1100" s="145" t="s">
        <v>42</v>
      </c>
      <c r="P1100" s="146">
        <f>O1100*H1100</f>
        <v>0</v>
      </c>
      <c r="Q1100" s="146">
        <v>6.1700000000000001E-3</v>
      </c>
      <c r="R1100" s="146">
        <f>Q1100*H1100</f>
        <v>5.5530000000000003E-2</v>
      </c>
      <c r="S1100" s="146">
        <v>0</v>
      </c>
      <c r="T1100" s="147">
        <f>S1100*H1100</f>
        <v>0</v>
      </c>
      <c r="AR1100" s="148" t="s">
        <v>366</v>
      </c>
      <c r="AT1100" s="148" t="s">
        <v>266</v>
      </c>
      <c r="AU1100" s="148" t="s">
        <v>89</v>
      </c>
      <c r="AY1100" s="17" t="s">
        <v>264</v>
      </c>
      <c r="BE1100" s="149">
        <f>IF(N1100="základní",J1100,0)</f>
        <v>0</v>
      </c>
      <c r="BF1100" s="149">
        <f>IF(N1100="snížená",J1100,0)</f>
        <v>0</v>
      </c>
      <c r="BG1100" s="149">
        <f>IF(N1100="zákl. přenesená",J1100,0)</f>
        <v>0</v>
      </c>
      <c r="BH1100" s="149">
        <f>IF(N1100="sníž. přenesená",J1100,0)</f>
        <v>0</v>
      </c>
      <c r="BI1100" s="149">
        <f>IF(N1100="nulová",J1100,0)</f>
        <v>0</v>
      </c>
      <c r="BJ1100" s="17" t="s">
        <v>89</v>
      </c>
      <c r="BK1100" s="149">
        <f>ROUND(I1100*H1100,2)</f>
        <v>0</v>
      </c>
      <c r="BL1100" s="17" t="s">
        <v>366</v>
      </c>
      <c r="BM1100" s="148" t="s">
        <v>1707</v>
      </c>
    </row>
    <row r="1101" spans="2:65" s="1" customFormat="1" ht="11.25">
      <c r="B1101" s="32"/>
      <c r="D1101" s="150" t="s">
        <v>273</v>
      </c>
      <c r="F1101" s="151" t="s">
        <v>1708</v>
      </c>
      <c r="I1101" s="152"/>
      <c r="L1101" s="32"/>
      <c r="M1101" s="153"/>
      <c r="T1101" s="56"/>
      <c r="AT1101" s="17" t="s">
        <v>273</v>
      </c>
      <c r="AU1101" s="17" t="s">
        <v>89</v>
      </c>
    </row>
    <row r="1102" spans="2:65" s="1" customFormat="1" ht="29.25">
      <c r="B1102" s="32"/>
      <c r="D1102" s="154" t="s">
        <v>275</v>
      </c>
      <c r="F1102" s="155" t="s">
        <v>1697</v>
      </c>
      <c r="I1102" s="152"/>
      <c r="L1102" s="32"/>
      <c r="M1102" s="153"/>
      <c r="T1102" s="56"/>
      <c r="AT1102" s="17" t="s">
        <v>275</v>
      </c>
      <c r="AU1102" s="17" t="s">
        <v>89</v>
      </c>
    </row>
    <row r="1103" spans="2:65" s="12" customFormat="1" ht="11.25">
      <c r="B1103" s="156"/>
      <c r="D1103" s="154" t="s">
        <v>277</v>
      </c>
      <c r="E1103" s="157" t="s">
        <v>1</v>
      </c>
      <c r="F1103" s="158" t="s">
        <v>887</v>
      </c>
      <c r="H1103" s="159">
        <v>9</v>
      </c>
      <c r="I1103" s="160"/>
      <c r="L1103" s="156"/>
      <c r="M1103" s="161"/>
      <c r="T1103" s="162"/>
      <c r="AT1103" s="157" t="s">
        <v>277</v>
      </c>
      <c r="AU1103" s="157" t="s">
        <v>89</v>
      </c>
      <c r="AV1103" s="12" t="s">
        <v>89</v>
      </c>
      <c r="AW1103" s="12" t="s">
        <v>32</v>
      </c>
      <c r="AX1103" s="12" t="s">
        <v>76</v>
      </c>
      <c r="AY1103" s="157" t="s">
        <v>264</v>
      </c>
    </row>
    <row r="1104" spans="2:65" s="13" customFormat="1" ht="11.25">
      <c r="B1104" s="163"/>
      <c r="D1104" s="154" t="s">
        <v>277</v>
      </c>
      <c r="E1104" s="164" t="s">
        <v>1</v>
      </c>
      <c r="F1104" s="165" t="s">
        <v>279</v>
      </c>
      <c r="H1104" s="166">
        <v>9</v>
      </c>
      <c r="I1104" s="167"/>
      <c r="L1104" s="163"/>
      <c r="M1104" s="168"/>
      <c r="T1104" s="169"/>
      <c r="AT1104" s="164" t="s">
        <v>277</v>
      </c>
      <c r="AU1104" s="164" t="s">
        <v>89</v>
      </c>
      <c r="AV1104" s="13" t="s">
        <v>271</v>
      </c>
      <c r="AW1104" s="13" t="s">
        <v>32</v>
      </c>
      <c r="AX1104" s="13" t="s">
        <v>83</v>
      </c>
      <c r="AY1104" s="164" t="s">
        <v>264</v>
      </c>
    </row>
    <row r="1105" spans="2:65" s="1" customFormat="1" ht="16.5" customHeight="1">
      <c r="B1105" s="136"/>
      <c r="C1105" s="176" t="s">
        <v>1709</v>
      </c>
      <c r="D1105" s="176" t="s">
        <v>310</v>
      </c>
      <c r="E1105" s="177" t="s">
        <v>1710</v>
      </c>
      <c r="F1105" s="178" t="s">
        <v>1711</v>
      </c>
      <c r="G1105" s="179" t="s">
        <v>341</v>
      </c>
      <c r="H1105" s="180">
        <v>10.35</v>
      </c>
      <c r="I1105" s="181"/>
      <c r="J1105" s="182">
        <f>ROUND(I1105*H1105,2)</f>
        <v>0</v>
      </c>
      <c r="K1105" s="178" t="s">
        <v>313</v>
      </c>
      <c r="L1105" s="183"/>
      <c r="M1105" s="184" t="s">
        <v>1</v>
      </c>
      <c r="N1105" s="185" t="s">
        <v>42</v>
      </c>
      <c r="P1105" s="146">
        <f>O1105*H1105</f>
        <v>0</v>
      </c>
      <c r="Q1105" s="146">
        <v>1.9199999999999998E-2</v>
      </c>
      <c r="R1105" s="146">
        <f>Q1105*H1105</f>
        <v>0.19871999999999998</v>
      </c>
      <c r="S1105" s="146">
        <v>0</v>
      </c>
      <c r="T1105" s="147">
        <f>S1105*H1105</f>
        <v>0</v>
      </c>
      <c r="AR1105" s="148" t="s">
        <v>468</v>
      </c>
      <c r="AT1105" s="148" t="s">
        <v>310</v>
      </c>
      <c r="AU1105" s="148" t="s">
        <v>89</v>
      </c>
      <c r="AY1105" s="17" t="s">
        <v>264</v>
      </c>
      <c r="BE1105" s="149">
        <f>IF(N1105="základní",J1105,0)</f>
        <v>0</v>
      </c>
      <c r="BF1105" s="149">
        <f>IF(N1105="snížená",J1105,0)</f>
        <v>0</v>
      </c>
      <c r="BG1105" s="149">
        <f>IF(N1105="zákl. přenesená",J1105,0)</f>
        <v>0</v>
      </c>
      <c r="BH1105" s="149">
        <f>IF(N1105="sníž. přenesená",J1105,0)</f>
        <v>0</v>
      </c>
      <c r="BI1105" s="149">
        <f>IF(N1105="nulová",J1105,0)</f>
        <v>0</v>
      </c>
      <c r="BJ1105" s="17" t="s">
        <v>89</v>
      </c>
      <c r="BK1105" s="149">
        <f>ROUND(I1105*H1105,2)</f>
        <v>0</v>
      </c>
      <c r="BL1105" s="17" t="s">
        <v>366</v>
      </c>
      <c r="BM1105" s="148" t="s">
        <v>1712</v>
      </c>
    </row>
    <row r="1106" spans="2:65" s="1" customFormat="1" ht="68.25">
      <c r="B1106" s="32"/>
      <c r="D1106" s="154" t="s">
        <v>275</v>
      </c>
      <c r="F1106" s="155" t="s">
        <v>1702</v>
      </c>
      <c r="I1106" s="152"/>
      <c r="L1106" s="32"/>
      <c r="M1106" s="153"/>
      <c r="T1106" s="56"/>
      <c r="AT1106" s="17" t="s">
        <v>275</v>
      </c>
      <c r="AU1106" s="17" t="s">
        <v>89</v>
      </c>
    </row>
    <row r="1107" spans="2:65" s="12" customFormat="1" ht="11.25">
      <c r="B1107" s="156"/>
      <c r="D1107" s="154" t="s">
        <v>277</v>
      </c>
      <c r="F1107" s="158" t="s">
        <v>1713</v>
      </c>
      <c r="H1107" s="159">
        <v>10.35</v>
      </c>
      <c r="I1107" s="160"/>
      <c r="L1107" s="156"/>
      <c r="M1107" s="161"/>
      <c r="T1107" s="162"/>
      <c r="AT1107" s="157" t="s">
        <v>277</v>
      </c>
      <c r="AU1107" s="157" t="s">
        <v>89</v>
      </c>
      <c r="AV1107" s="12" t="s">
        <v>89</v>
      </c>
      <c r="AW1107" s="12" t="s">
        <v>3</v>
      </c>
      <c r="AX1107" s="12" t="s">
        <v>83</v>
      </c>
      <c r="AY1107" s="157" t="s">
        <v>264</v>
      </c>
    </row>
    <row r="1108" spans="2:65" s="1" customFormat="1" ht="16.5" customHeight="1">
      <c r="B1108" s="136"/>
      <c r="C1108" s="137" t="s">
        <v>1714</v>
      </c>
      <c r="D1108" s="137" t="s">
        <v>266</v>
      </c>
      <c r="E1108" s="138" t="s">
        <v>1715</v>
      </c>
      <c r="F1108" s="139" t="s">
        <v>1716</v>
      </c>
      <c r="G1108" s="140" t="s">
        <v>341</v>
      </c>
      <c r="H1108" s="141">
        <v>104.08</v>
      </c>
      <c r="I1108" s="142"/>
      <c r="J1108" s="143">
        <f>ROUND(I1108*H1108,2)</f>
        <v>0</v>
      </c>
      <c r="K1108" s="139" t="s">
        <v>313</v>
      </c>
      <c r="L1108" s="32"/>
      <c r="M1108" s="144" t="s">
        <v>1</v>
      </c>
      <c r="N1108" s="145" t="s">
        <v>42</v>
      </c>
      <c r="P1108" s="146">
        <f>O1108*H1108</f>
        <v>0</v>
      </c>
      <c r="Q1108" s="146">
        <v>0</v>
      </c>
      <c r="R1108" s="146">
        <f>Q1108*H1108</f>
        <v>0</v>
      </c>
      <c r="S1108" s="146">
        <v>0</v>
      </c>
      <c r="T1108" s="147">
        <f>S1108*H1108</f>
        <v>0</v>
      </c>
      <c r="AR1108" s="148" t="s">
        <v>366</v>
      </c>
      <c r="AT1108" s="148" t="s">
        <v>266</v>
      </c>
      <c r="AU1108" s="148" t="s">
        <v>89</v>
      </c>
      <c r="AY1108" s="17" t="s">
        <v>264</v>
      </c>
      <c r="BE1108" s="149">
        <f>IF(N1108="základní",J1108,0)</f>
        <v>0</v>
      </c>
      <c r="BF1108" s="149">
        <f>IF(N1108="snížená",J1108,0)</f>
        <v>0</v>
      </c>
      <c r="BG1108" s="149">
        <f>IF(N1108="zákl. přenesená",J1108,0)</f>
        <v>0</v>
      </c>
      <c r="BH1108" s="149">
        <f>IF(N1108="sníž. přenesená",J1108,0)</f>
        <v>0</v>
      </c>
      <c r="BI1108" s="149">
        <f>IF(N1108="nulová",J1108,0)</f>
        <v>0</v>
      </c>
      <c r="BJ1108" s="17" t="s">
        <v>89</v>
      </c>
      <c r="BK1108" s="149">
        <f>ROUND(I1108*H1108,2)</f>
        <v>0</v>
      </c>
      <c r="BL1108" s="17" t="s">
        <v>366</v>
      </c>
      <c r="BM1108" s="148" t="s">
        <v>1717</v>
      </c>
    </row>
    <row r="1109" spans="2:65" s="1" customFormat="1" ht="58.5">
      <c r="B1109" s="32"/>
      <c r="D1109" s="154" t="s">
        <v>275</v>
      </c>
      <c r="F1109" s="155" t="s">
        <v>1718</v>
      </c>
      <c r="I1109" s="152"/>
      <c r="L1109" s="32"/>
      <c r="M1109" s="153"/>
      <c r="T1109" s="56"/>
      <c r="AT1109" s="17" t="s">
        <v>275</v>
      </c>
      <c r="AU1109" s="17" t="s">
        <v>89</v>
      </c>
    </row>
    <row r="1110" spans="2:65" s="1" customFormat="1" ht="16.5" customHeight="1">
      <c r="B1110" s="136"/>
      <c r="C1110" s="137" t="s">
        <v>1719</v>
      </c>
      <c r="D1110" s="137" t="s">
        <v>266</v>
      </c>
      <c r="E1110" s="138" t="s">
        <v>1720</v>
      </c>
      <c r="F1110" s="139" t="s">
        <v>1721</v>
      </c>
      <c r="G1110" s="140" t="s">
        <v>341</v>
      </c>
      <c r="H1110" s="141">
        <v>73.2</v>
      </c>
      <c r="I1110" s="142"/>
      <c r="J1110" s="143">
        <f>ROUND(I1110*H1110,2)</f>
        <v>0</v>
      </c>
      <c r="K1110" s="139" t="s">
        <v>313</v>
      </c>
      <c r="L1110" s="32"/>
      <c r="M1110" s="144" t="s">
        <v>1</v>
      </c>
      <c r="N1110" s="145" t="s">
        <v>42</v>
      </c>
      <c r="P1110" s="146">
        <f>O1110*H1110</f>
        <v>0</v>
      </c>
      <c r="Q1110" s="146">
        <v>1.5E-3</v>
      </c>
      <c r="R1110" s="146">
        <f>Q1110*H1110</f>
        <v>0.10980000000000001</v>
      </c>
      <c r="S1110" s="146">
        <v>0</v>
      </c>
      <c r="T1110" s="147">
        <f>S1110*H1110</f>
        <v>0</v>
      </c>
      <c r="AR1110" s="148" t="s">
        <v>366</v>
      </c>
      <c r="AT1110" s="148" t="s">
        <v>266</v>
      </c>
      <c r="AU1110" s="148" t="s">
        <v>89</v>
      </c>
      <c r="AY1110" s="17" t="s">
        <v>264</v>
      </c>
      <c r="BE1110" s="149">
        <f>IF(N1110="základní",J1110,0)</f>
        <v>0</v>
      </c>
      <c r="BF1110" s="149">
        <f>IF(N1110="snížená",J1110,0)</f>
        <v>0</v>
      </c>
      <c r="BG1110" s="149">
        <f>IF(N1110="zákl. přenesená",J1110,0)</f>
        <v>0</v>
      </c>
      <c r="BH1110" s="149">
        <f>IF(N1110="sníž. přenesená",J1110,0)</f>
        <v>0</v>
      </c>
      <c r="BI1110" s="149">
        <f>IF(N1110="nulová",J1110,0)</f>
        <v>0</v>
      </c>
      <c r="BJ1110" s="17" t="s">
        <v>89</v>
      </c>
      <c r="BK1110" s="149">
        <f>ROUND(I1110*H1110,2)</f>
        <v>0</v>
      </c>
      <c r="BL1110" s="17" t="s">
        <v>366</v>
      </c>
      <c r="BM1110" s="148" t="s">
        <v>1722</v>
      </c>
    </row>
    <row r="1111" spans="2:65" s="1" customFormat="1" ht="48.75">
      <c r="B1111" s="32"/>
      <c r="D1111" s="154" t="s">
        <v>275</v>
      </c>
      <c r="F1111" s="155" t="s">
        <v>1723</v>
      </c>
      <c r="I1111" s="152"/>
      <c r="L1111" s="32"/>
      <c r="M1111" s="153"/>
      <c r="T1111" s="56"/>
      <c r="AT1111" s="17" t="s">
        <v>275</v>
      </c>
      <c r="AU1111" s="17" t="s">
        <v>89</v>
      </c>
    </row>
    <row r="1112" spans="2:65" s="12" customFormat="1" ht="11.25">
      <c r="B1112" s="156"/>
      <c r="D1112" s="154" t="s">
        <v>277</v>
      </c>
      <c r="E1112" s="157" t="s">
        <v>1</v>
      </c>
      <c r="F1112" s="158" t="s">
        <v>885</v>
      </c>
      <c r="H1112" s="159">
        <v>7.9</v>
      </c>
      <c r="I1112" s="160"/>
      <c r="L1112" s="156"/>
      <c r="M1112" s="161"/>
      <c r="T1112" s="162"/>
      <c r="AT1112" s="157" t="s">
        <v>277</v>
      </c>
      <c r="AU1112" s="157" t="s">
        <v>89</v>
      </c>
      <c r="AV1112" s="12" t="s">
        <v>89</v>
      </c>
      <c r="AW1112" s="12" t="s">
        <v>32</v>
      </c>
      <c r="AX1112" s="12" t="s">
        <v>76</v>
      </c>
      <c r="AY1112" s="157" t="s">
        <v>264</v>
      </c>
    </row>
    <row r="1113" spans="2:65" s="12" customFormat="1" ht="11.25">
      <c r="B1113" s="156"/>
      <c r="D1113" s="154" t="s">
        <v>277</v>
      </c>
      <c r="E1113" s="157" t="s">
        <v>1</v>
      </c>
      <c r="F1113" s="158" t="s">
        <v>886</v>
      </c>
      <c r="H1113" s="159">
        <v>56.3</v>
      </c>
      <c r="I1113" s="160"/>
      <c r="L1113" s="156"/>
      <c r="M1113" s="161"/>
      <c r="T1113" s="162"/>
      <c r="AT1113" s="157" t="s">
        <v>277</v>
      </c>
      <c r="AU1113" s="157" t="s">
        <v>89</v>
      </c>
      <c r="AV1113" s="12" t="s">
        <v>89</v>
      </c>
      <c r="AW1113" s="12" t="s">
        <v>32</v>
      </c>
      <c r="AX1113" s="12" t="s">
        <v>76</v>
      </c>
      <c r="AY1113" s="157" t="s">
        <v>264</v>
      </c>
    </row>
    <row r="1114" spans="2:65" s="12" customFormat="1" ht="11.25">
      <c r="B1114" s="156"/>
      <c r="D1114" s="154" t="s">
        <v>277</v>
      </c>
      <c r="E1114" s="157" t="s">
        <v>1</v>
      </c>
      <c r="F1114" s="158" t="s">
        <v>887</v>
      </c>
      <c r="H1114" s="159">
        <v>9</v>
      </c>
      <c r="I1114" s="160"/>
      <c r="L1114" s="156"/>
      <c r="M1114" s="161"/>
      <c r="T1114" s="162"/>
      <c r="AT1114" s="157" t="s">
        <v>277</v>
      </c>
      <c r="AU1114" s="157" t="s">
        <v>89</v>
      </c>
      <c r="AV1114" s="12" t="s">
        <v>89</v>
      </c>
      <c r="AW1114" s="12" t="s">
        <v>32</v>
      </c>
      <c r="AX1114" s="12" t="s">
        <v>76</v>
      </c>
      <c r="AY1114" s="157" t="s">
        <v>264</v>
      </c>
    </row>
    <row r="1115" spans="2:65" s="13" customFormat="1" ht="11.25">
      <c r="B1115" s="163"/>
      <c r="D1115" s="154" t="s">
        <v>277</v>
      </c>
      <c r="E1115" s="164" t="s">
        <v>1</v>
      </c>
      <c r="F1115" s="165" t="s">
        <v>279</v>
      </c>
      <c r="H1115" s="166">
        <v>73.2</v>
      </c>
      <c r="I1115" s="167"/>
      <c r="L1115" s="163"/>
      <c r="M1115" s="168"/>
      <c r="T1115" s="169"/>
      <c r="AT1115" s="164" t="s">
        <v>277</v>
      </c>
      <c r="AU1115" s="164" t="s">
        <v>89</v>
      </c>
      <c r="AV1115" s="13" t="s">
        <v>271</v>
      </c>
      <c r="AW1115" s="13" t="s">
        <v>32</v>
      </c>
      <c r="AX1115" s="13" t="s">
        <v>83</v>
      </c>
      <c r="AY1115" s="164" t="s">
        <v>264</v>
      </c>
    </row>
    <row r="1116" spans="2:65" s="1" customFormat="1" ht="21.75" customHeight="1">
      <c r="B1116" s="136"/>
      <c r="C1116" s="137" t="s">
        <v>1724</v>
      </c>
      <c r="D1116" s="137" t="s">
        <v>266</v>
      </c>
      <c r="E1116" s="138" t="s">
        <v>1725</v>
      </c>
      <c r="F1116" s="139" t="s">
        <v>1726</v>
      </c>
      <c r="G1116" s="140" t="s">
        <v>319</v>
      </c>
      <c r="H1116" s="141">
        <v>3.7130000000000001</v>
      </c>
      <c r="I1116" s="142"/>
      <c r="J1116" s="143">
        <f>ROUND(I1116*H1116,2)</f>
        <v>0</v>
      </c>
      <c r="K1116" s="139" t="s">
        <v>270</v>
      </c>
      <c r="L1116" s="32"/>
      <c r="M1116" s="144" t="s">
        <v>1</v>
      </c>
      <c r="N1116" s="145" t="s">
        <v>42</v>
      </c>
      <c r="P1116" s="146">
        <f>O1116*H1116</f>
        <v>0</v>
      </c>
      <c r="Q1116" s="146">
        <v>0</v>
      </c>
      <c r="R1116" s="146">
        <f>Q1116*H1116</f>
        <v>0</v>
      </c>
      <c r="S1116" s="146">
        <v>0</v>
      </c>
      <c r="T1116" s="147">
        <f>S1116*H1116</f>
        <v>0</v>
      </c>
      <c r="AR1116" s="148" t="s">
        <v>366</v>
      </c>
      <c r="AT1116" s="148" t="s">
        <v>266</v>
      </c>
      <c r="AU1116" s="148" t="s">
        <v>89</v>
      </c>
      <c r="AY1116" s="17" t="s">
        <v>264</v>
      </c>
      <c r="BE1116" s="149">
        <f>IF(N1116="základní",J1116,0)</f>
        <v>0</v>
      </c>
      <c r="BF1116" s="149">
        <f>IF(N1116="snížená",J1116,0)</f>
        <v>0</v>
      </c>
      <c r="BG1116" s="149">
        <f>IF(N1116="zákl. přenesená",J1116,0)</f>
        <v>0</v>
      </c>
      <c r="BH1116" s="149">
        <f>IF(N1116="sníž. přenesená",J1116,0)</f>
        <v>0</v>
      </c>
      <c r="BI1116" s="149">
        <f>IF(N1116="nulová",J1116,0)</f>
        <v>0</v>
      </c>
      <c r="BJ1116" s="17" t="s">
        <v>89</v>
      </c>
      <c r="BK1116" s="149">
        <f>ROUND(I1116*H1116,2)</f>
        <v>0</v>
      </c>
      <c r="BL1116" s="17" t="s">
        <v>366</v>
      </c>
      <c r="BM1116" s="148" t="s">
        <v>1727</v>
      </c>
    </row>
    <row r="1117" spans="2:65" s="1" customFormat="1" ht="11.25">
      <c r="B1117" s="32"/>
      <c r="D1117" s="150" t="s">
        <v>273</v>
      </c>
      <c r="F1117" s="151" t="s">
        <v>1728</v>
      </c>
      <c r="I1117" s="152"/>
      <c r="L1117" s="32"/>
      <c r="M1117" s="153"/>
      <c r="T1117" s="56"/>
      <c r="AT1117" s="17" t="s">
        <v>273</v>
      </c>
      <c r="AU1117" s="17" t="s">
        <v>89</v>
      </c>
    </row>
    <row r="1118" spans="2:65" s="11" customFormat="1" ht="22.9" customHeight="1">
      <c r="B1118" s="124"/>
      <c r="D1118" s="125" t="s">
        <v>75</v>
      </c>
      <c r="E1118" s="134" t="s">
        <v>1729</v>
      </c>
      <c r="F1118" s="134" t="s">
        <v>1730</v>
      </c>
      <c r="I1118" s="127"/>
      <c r="J1118" s="135">
        <f>BK1118</f>
        <v>0</v>
      </c>
      <c r="L1118" s="124"/>
      <c r="M1118" s="129"/>
      <c r="P1118" s="130">
        <f>SUM(P1119:P1137)</f>
        <v>0</v>
      </c>
      <c r="R1118" s="130">
        <f>SUM(R1119:R1137)</f>
        <v>1.8191904000000001</v>
      </c>
      <c r="T1118" s="131">
        <f>SUM(T1119:T1137)</f>
        <v>0</v>
      </c>
      <c r="AR1118" s="125" t="s">
        <v>89</v>
      </c>
      <c r="AT1118" s="132" t="s">
        <v>75</v>
      </c>
      <c r="AU1118" s="132" t="s">
        <v>83</v>
      </c>
      <c r="AY1118" s="125" t="s">
        <v>264</v>
      </c>
      <c r="BK1118" s="133">
        <f>SUM(BK1119:BK1137)</f>
        <v>0</v>
      </c>
    </row>
    <row r="1119" spans="2:65" s="1" customFormat="1" ht="16.5" customHeight="1">
      <c r="B1119" s="136"/>
      <c r="C1119" s="137" t="s">
        <v>1731</v>
      </c>
      <c r="D1119" s="137" t="s">
        <v>266</v>
      </c>
      <c r="E1119" s="138" t="s">
        <v>1732</v>
      </c>
      <c r="F1119" s="139" t="s">
        <v>1733</v>
      </c>
      <c r="G1119" s="140" t="s">
        <v>341</v>
      </c>
      <c r="H1119" s="141">
        <v>227.2</v>
      </c>
      <c r="I1119" s="142"/>
      <c r="J1119" s="143">
        <f>ROUND(I1119*H1119,2)</f>
        <v>0</v>
      </c>
      <c r="K1119" s="139" t="s">
        <v>270</v>
      </c>
      <c r="L1119" s="32"/>
      <c r="M1119" s="144" t="s">
        <v>1</v>
      </c>
      <c r="N1119" s="145" t="s">
        <v>42</v>
      </c>
      <c r="P1119" s="146">
        <f>O1119*H1119</f>
        <v>0</v>
      </c>
      <c r="Q1119" s="146">
        <v>0</v>
      </c>
      <c r="R1119" s="146">
        <f>Q1119*H1119</f>
        <v>0</v>
      </c>
      <c r="S1119" s="146">
        <v>0</v>
      </c>
      <c r="T1119" s="147">
        <f>S1119*H1119</f>
        <v>0</v>
      </c>
      <c r="AR1119" s="148" t="s">
        <v>366</v>
      </c>
      <c r="AT1119" s="148" t="s">
        <v>266</v>
      </c>
      <c r="AU1119" s="148" t="s">
        <v>89</v>
      </c>
      <c r="AY1119" s="17" t="s">
        <v>264</v>
      </c>
      <c r="BE1119" s="149">
        <f>IF(N1119="základní",J1119,0)</f>
        <v>0</v>
      </c>
      <c r="BF1119" s="149">
        <f>IF(N1119="snížená",J1119,0)</f>
        <v>0</v>
      </c>
      <c r="BG1119" s="149">
        <f>IF(N1119="zákl. přenesená",J1119,0)</f>
        <v>0</v>
      </c>
      <c r="BH1119" s="149">
        <f>IF(N1119="sníž. přenesená",J1119,0)</f>
        <v>0</v>
      </c>
      <c r="BI1119" s="149">
        <f>IF(N1119="nulová",J1119,0)</f>
        <v>0</v>
      </c>
      <c r="BJ1119" s="17" t="s">
        <v>89</v>
      </c>
      <c r="BK1119" s="149">
        <f>ROUND(I1119*H1119,2)</f>
        <v>0</v>
      </c>
      <c r="BL1119" s="17" t="s">
        <v>366</v>
      </c>
      <c r="BM1119" s="148" t="s">
        <v>1734</v>
      </c>
    </row>
    <row r="1120" spans="2:65" s="1" customFormat="1" ht="11.25">
      <c r="B1120" s="32"/>
      <c r="D1120" s="150" t="s">
        <v>273</v>
      </c>
      <c r="F1120" s="151" t="s">
        <v>1735</v>
      </c>
      <c r="I1120" s="152"/>
      <c r="L1120" s="32"/>
      <c r="M1120" s="153"/>
      <c r="T1120" s="56"/>
      <c r="AT1120" s="17" t="s">
        <v>273</v>
      </c>
      <c r="AU1120" s="17" t="s">
        <v>89</v>
      </c>
    </row>
    <row r="1121" spans="2:65" s="1" customFormat="1" ht="16.5" customHeight="1">
      <c r="B1121" s="136"/>
      <c r="C1121" s="137" t="s">
        <v>1736</v>
      </c>
      <c r="D1121" s="137" t="s">
        <v>266</v>
      </c>
      <c r="E1121" s="138" t="s">
        <v>1737</v>
      </c>
      <c r="F1121" s="139" t="s">
        <v>1738</v>
      </c>
      <c r="G1121" s="140" t="s">
        <v>341</v>
      </c>
      <c r="H1121" s="141">
        <v>227.2</v>
      </c>
      <c r="I1121" s="142"/>
      <c r="J1121" s="143">
        <f>ROUND(I1121*H1121,2)</f>
        <v>0</v>
      </c>
      <c r="K1121" s="139" t="s">
        <v>270</v>
      </c>
      <c r="L1121" s="32"/>
      <c r="M1121" s="144" t="s">
        <v>1</v>
      </c>
      <c r="N1121" s="145" t="s">
        <v>42</v>
      </c>
      <c r="P1121" s="146">
        <f>O1121*H1121</f>
        <v>0</v>
      </c>
      <c r="Q1121" s="146">
        <v>3.0000000000000001E-5</v>
      </c>
      <c r="R1121" s="146">
        <f>Q1121*H1121</f>
        <v>6.816E-3</v>
      </c>
      <c r="S1121" s="146">
        <v>0</v>
      </c>
      <c r="T1121" s="147">
        <f>S1121*H1121</f>
        <v>0</v>
      </c>
      <c r="AR1121" s="148" t="s">
        <v>366</v>
      </c>
      <c r="AT1121" s="148" t="s">
        <v>266</v>
      </c>
      <c r="AU1121" s="148" t="s">
        <v>89</v>
      </c>
      <c r="AY1121" s="17" t="s">
        <v>264</v>
      </c>
      <c r="BE1121" s="149">
        <f>IF(N1121="základní",J1121,0)</f>
        <v>0</v>
      </c>
      <c r="BF1121" s="149">
        <f>IF(N1121="snížená",J1121,0)</f>
        <v>0</v>
      </c>
      <c r="BG1121" s="149">
        <f>IF(N1121="zákl. přenesená",J1121,0)</f>
        <v>0</v>
      </c>
      <c r="BH1121" s="149">
        <f>IF(N1121="sníž. přenesená",J1121,0)</f>
        <v>0</v>
      </c>
      <c r="BI1121" s="149">
        <f>IF(N1121="nulová",J1121,0)</f>
        <v>0</v>
      </c>
      <c r="BJ1121" s="17" t="s">
        <v>89</v>
      </c>
      <c r="BK1121" s="149">
        <f>ROUND(I1121*H1121,2)</f>
        <v>0</v>
      </c>
      <c r="BL1121" s="17" t="s">
        <v>366</v>
      </c>
      <c r="BM1121" s="148" t="s">
        <v>1739</v>
      </c>
    </row>
    <row r="1122" spans="2:65" s="1" customFormat="1" ht="11.25">
      <c r="B1122" s="32"/>
      <c r="D1122" s="150" t="s">
        <v>273</v>
      </c>
      <c r="F1122" s="151" t="s">
        <v>1740</v>
      </c>
      <c r="I1122" s="152"/>
      <c r="L1122" s="32"/>
      <c r="M1122" s="153"/>
      <c r="T1122" s="56"/>
      <c r="AT1122" s="17" t="s">
        <v>273</v>
      </c>
      <c r="AU1122" s="17" t="s">
        <v>89</v>
      </c>
    </row>
    <row r="1123" spans="2:65" s="1" customFormat="1" ht="21.75" customHeight="1">
      <c r="B1123" s="136"/>
      <c r="C1123" s="137" t="s">
        <v>1741</v>
      </c>
      <c r="D1123" s="137" t="s">
        <v>266</v>
      </c>
      <c r="E1123" s="138" t="s">
        <v>1742</v>
      </c>
      <c r="F1123" s="139" t="s">
        <v>1743</v>
      </c>
      <c r="G1123" s="140" t="s">
        <v>341</v>
      </c>
      <c r="H1123" s="141">
        <v>227.2</v>
      </c>
      <c r="I1123" s="142"/>
      <c r="J1123" s="143">
        <f>ROUND(I1123*H1123,2)</f>
        <v>0</v>
      </c>
      <c r="K1123" s="139" t="s">
        <v>270</v>
      </c>
      <c r="L1123" s="32"/>
      <c r="M1123" s="144" t="s">
        <v>1</v>
      </c>
      <c r="N1123" s="145" t="s">
        <v>42</v>
      </c>
      <c r="P1123" s="146">
        <f>O1123*H1123</f>
        <v>0</v>
      </c>
      <c r="Q1123" s="146">
        <v>4.4999999999999997E-3</v>
      </c>
      <c r="R1123" s="146">
        <f>Q1123*H1123</f>
        <v>1.0224</v>
      </c>
      <c r="S1123" s="146">
        <v>0</v>
      </c>
      <c r="T1123" s="147">
        <f>S1123*H1123</f>
        <v>0</v>
      </c>
      <c r="AR1123" s="148" t="s">
        <v>366</v>
      </c>
      <c r="AT1123" s="148" t="s">
        <v>266</v>
      </c>
      <c r="AU1123" s="148" t="s">
        <v>89</v>
      </c>
      <c r="AY1123" s="17" t="s">
        <v>264</v>
      </c>
      <c r="BE1123" s="149">
        <f>IF(N1123="základní",J1123,0)</f>
        <v>0</v>
      </c>
      <c r="BF1123" s="149">
        <f>IF(N1123="snížená",J1123,0)</f>
        <v>0</v>
      </c>
      <c r="BG1123" s="149">
        <f>IF(N1123="zákl. přenesená",J1123,0)</f>
        <v>0</v>
      </c>
      <c r="BH1123" s="149">
        <f>IF(N1123="sníž. přenesená",J1123,0)</f>
        <v>0</v>
      </c>
      <c r="BI1123" s="149">
        <f>IF(N1123="nulová",J1123,0)</f>
        <v>0</v>
      </c>
      <c r="BJ1123" s="17" t="s">
        <v>89</v>
      </c>
      <c r="BK1123" s="149">
        <f>ROUND(I1123*H1123,2)</f>
        <v>0</v>
      </c>
      <c r="BL1123" s="17" t="s">
        <v>366</v>
      </c>
      <c r="BM1123" s="148" t="s">
        <v>1744</v>
      </c>
    </row>
    <row r="1124" spans="2:65" s="1" customFormat="1" ht="11.25">
      <c r="B1124" s="32"/>
      <c r="D1124" s="150" t="s">
        <v>273</v>
      </c>
      <c r="F1124" s="151" t="s">
        <v>1745</v>
      </c>
      <c r="I1124" s="152"/>
      <c r="L1124" s="32"/>
      <c r="M1124" s="153"/>
      <c r="T1124" s="56"/>
      <c r="AT1124" s="17" t="s">
        <v>273</v>
      </c>
      <c r="AU1124" s="17" t="s">
        <v>89</v>
      </c>
    </row>
    <row r="1125" spans="2:65" s="1" customFormat="1" ht="16.5" customHeight="1">
      <c r="B1125" s="136"/>
      <c r="C1125" s="137" t="s">
        <v>1746</v>
      </c>
      <c r="D1125" s="137" t="s">
        <v>266</v>
      </c>
      <c r="E1125" s="138" t="s">
        <v>1747</v>
      </c>
      <c r="F1125" s="139" t="s">
        <v>1748</v>
      </c>
      <c r="G1125" s="140" t="s">
        <v>341</v>
      </c>
      <c r="H1125" s="141">
        <v>227.2</v>
      </c>
      <c r="I1125" s="142"/>
      <c r="J1125" s="143">
        <f>ROUND(I1125*H1125,2)</f>
        <v>0</v>
      </c>
      <c r="K1125" s="139" t="s">
        <v>270</v>
      </c>
      <c r="L1125" s="32"/>
      <c r="M1125" s="144" t="s">
        <v>1</v>
      </c>
      <c r="N1125" s="145" t="s">
        <v>42</v>
      </c>
      <c r="P1125" s="146">
        <f>O1125*H1125</f>
        <v>0</v>
      </c>
      <c r="Q1125" s="146">
        <v>2.9999999999999997E-4</v>
      </c>
      <c r="R1125" s="146">
        <f>Q1125*H1125</f>
        <v>6.8159999999999984E-2</v>
      </c>
      <c r="S1125" s="146">
        <v>0</v>
      </c>
      <c r="T1125" s="147">
        <f>S1125*H1125</f>
        <v>0</v>
      </c>
      <c r="AR1125" s="148" t="s">
        <v>366</v>
      </c>
      <c r="AT1125" s="148" t="s">
        <v>266</v>
      </c>
      <c r="AU1125" s="148" t="s">
        <v>89</v>
      </c>
      <c r="AY1125" s="17" t="s">
        <v>264</v>
      </c>
      <c r="BE1125" s="149">
        <f>IF(N1125="základní",J1125,0)</f>
        <v>0</v>
      </c>
      <c r="BF1125" s="149">
        <f>IF(N1125="snížená",J1125,0)</f>
        <v>0</v>
      </c>
      <c r="BG1125" s="149">
        <f>IF(N1125="zákl. přenesená",J1125,0)</f>
        <v>0</v>
      </c>
      <c r="BH1125" s="149">
        <f>IF(N1125="sníž. přenesená",J1125,0)</f>
        <v>0</v>
      </c>
      <c r="BI1125" s="149">
        <f>IF(N1125="nulová",J1125,0)</f>
        <v>0</v>
      </c>
      <c r="BJ1125" s="17" t="s">
        <v>89</v>
      </c>
      <c r="BK1125" s="149">
        <f>ROUND(I1125*H1125,2)</f>
        <v>0</v>
      </c>
      <c r="BL1125" s="17" t="s">
        <v>366</v>
      </c>
      <c r="BM1125" s="148" t="s">
        <v>1749</v>
      </c>
    </row>
    <row r="1126" spans="2:65" s="1" customFormat="1" ht="11.25">
      <c r="B1126" s="32"/>
      <c r="D1126" s="150" t="s">
        <v>273</v>
      </c>
      <c r="F1126" s="151" t="s">
        <v>1750</v>
      </c>
      <c r="I1126" s="152"/>
      <c r="L1126" s="32"/>
      <c r="M1126" s="153"/>
      <c r="T1126" s="56"/>
      <c r="AT1126" s="17" t="s">
        <v>273</v>
      </c>
      <c r="AU1126" s="17" t="s">
        <v>89</v>
      </c>
    </row>
    <row r="1127" spans="2:65" s="1" customFormat="1" ht="29.25">
      <c r="B1127" s="32"/>
      <c r="D1127" s="154" t="s">
        <v>275</v>
      </c>
      <c r="F1127" s="155" t="s">
        <v>1751</v>
      </c>
      <c r="I1127" s="152"/>
      <c r="L1127" s="32"/>
      <c r="M1127" s="153"/>
      <c r="T1127" s="56"/>
      <c r="AT1127" s="17" t="s">
        <v>275</v>
      </c>
      <c r="AU1127" s="17" t="s">
        <v>89</v>
      </c>
    </row>
    <row r="1128" spans="2:65" s="12" customFormat="1" ht="11.25">
      <c r="B1128" s="156"/>
      <c r="D1128" s="154" t="s">
        <v>277</v>
      </c>
      <c r="E1128" s="157" t="s">
        <v>1</v>
      </c>
      <c r="F1128" s="158" t="s">
        <v>878</v>
      </c>
      <c r="H1128" s="159">
        <v>64.900000000000006</v>
      </c>
      <c r="I1128" s="160"/>
      <c r="L1128" s="156"/>
      <c r="M1128" s="161"/>
      <c r="T1128" s="162"/>
      <c r="AT1128" s="157" t="s">
        <v>277</v>
      </c>
      <c r="AU1128" s="157" t="s">
        <v>89</v>
      </c>
      <c r="AV1128" s="12" t="s">
        <v>89</v>
      </c>
      <c r="AW1128" s="12" t="s">
        <v>32</v>
      </c>
      <c r="AX1128" s="12" t="s">
        <v>76</v>
      </c>
      <c r="AY1128" s="157" t="s">
        <v>264</v>
      </c>
    </row>
    <row r="1129" spans="2:65" s="12" customFormat="1" ht="11.25">
      <c r="B1129" s="156"/>
      <c r="D1129" s="154" t="s">
        <v>277</v>
      </c>
      <c r="E1129" s="157" t="s">
        <v>1</v>
      </c>
      <c r="F1129" s="158" t="s">
        <v>879</v>
      </c>
      <c r="H1129" s="159">
        <v>162.30000000000001</v>
      </c>
      <c r="I1129" s="160"/>
      <c r="L1129" s="156"/>
      <c r="M1129" s="161"/>
      <c r="T1129" s="162"/>
      <c r="AT1129" s="157" t="s">
        <v>277</v>
      </c>
      <c r="AU1129" s="157" t="s">
        <v>89</v>
      </c>
      <c r="AV1129" s="12" t="s">
        <v>89</v>
      </c>
      <c r="AW1129" s="12" t="s">
        <v>32</v>
      </c>
      <c r="AX1129" s="12" t="s">
        <v>76</v>
      </c>
      <c r="AY1129" s="157" t="s">
        <v>264</v>
      </c>
    </row>
    <row r="1130" spans="2:65" s="13" customFormat="1" ht="11.25">
      <c r="B1130" s="163"/>
      <c r="D1130" s="154" t="s">
        <v>277</v>
      </c>
      <c r="E1130" s="164" t="s">
        <v>1</v>
      </c>
      <c r="F1130" s="165" t="s">
        <v>279</v>
      </c>
      <c r="H1130" s="166">
        <v>227.2</v>
      </c>
      <c r="I1130" s="167"/>
      <c r="L1130" s="163"/>
      <c r="M1130" s="168"/>
      <c r="T1130" s="169"/>
      <c r="AT1130" s="164" t="s">
        <v>277</v>
      </c>
      <c r="AU1130" s="164" t="s">
        <v>89</v>
      </c>
      <c r="AV1130" s="13" t="s">
        <v>271</v>
      </c>
      <c r="AW1130" s="13" t="s">
        <v>32</v>
      </c>
      <c r="AX1130" s="13" t="s">
        <v>83</v>
      </c>
      <c r="AY1130" s="164" t="s">
        <v>264</v>
      </c>
    </row>
    <row r="1131" spans="2:65" s="1" customFormat="1" ht="16.5" customHeight="1">
      <c r="B1131" s="136"/>
      <c r="C1131" s="176" t="s">
        <v>1752</v>
      </c>
      <c r="D1131" s="176" t="s">
        <v>310</v>
      </c>
      <c r="E1131" s="177" t="s">
        <v>1753</v>
      </c>
      <c r="F1131" s="178" t="s">
        <v>1754</v>
      </c>
      <c r="G1131" s="179" t="s">
        <v>341</v>
      </c>
      <c r="H1131" s="180">
        <v>249.92</v>
      </c>
      <c r="I1131" s="181"/>
      <c r="J1131" s="182">
        <f>ROUND(I1131*H1131,2)</f>
        <v>0</v>
      </c>
      <c r="K1131" s="178" t="s">
        <v>313</v>
      </c>
      <c r="L1131" s="183"/>
      <c r="M1131" s="184" t="s">
        <v>1</v>
      </c>
      <c r="N1131" s="185" t="s">
        <v>42</v>
      </c>
      <c r="P1131" s="146">
        <f>O1131*H1131</f>
        <v>0</v>
      </c>
      <c r="Q1131" s="146">
        <v>2.8700000000000002E-3</v>
      </c>
      <c r="R1131" s="146">
        <f>Q1131*H1131</f>
        <v>0.71727039999999997</v>
      </c>
      <c r="S1131" s="146">
        <v>0</v>
      </c>
      <c r="T1131" s="147">
        <f>S1131*H1131</f>
        <v>0</v>
      </c>
      <c r="AR1131" s="148" t="s">
        <v>468</v>
      </c>
      <c r="AT1131" s="148" t="s">
        <v>310</v>
      </c>
      <c r="AU1131" s="148" t="s">
        <v>89</v>
      </c>
      <c r="AY1131" s="17" t="s">
        <v>264</v>
      </c>
      <c r="BE1131" s="149">
        <f>IF(N1131="základní",J1131,0)</f>
        <v>0</v>
      </c>
      <c r="BF1131" s="149">
        <f>IF(N1131="snížená",J1131,0)</f>
        <v>0</v>
      </c>
      <c r="BG1131" s="149">
        <f>IF(N1131="zákl. přenesená",J1131,0)</f>
        <v>0</v>
      </c>
      <c r="BH1131" s="149">
        <f>IF(N1131="sníž. přenesená",J1131,0)</f>
        <v>0</v>
      </c>
      <c r="BI1131" s="149">
        <f>IF(N1131="nulová",J1131,0)</f>
        <v>0</v>
      </c>
      <c r="BJ1131" s="17" t="s">
        <v>89</v>
      </c>
      <c r="BK1131" s="149">
        <f>ROUND(I1131*H1131,2)</f>
        <v>0</v>
      </c>
      <c r="BL1131" s="17" t="s">
        <v>366</v>
      </c>
      <c r="BM1131" s="148" t="s">
        <v>1755</v>
      </c>
    </row>
    <row r="1132" spans="2:65" s="1" customFormat="1" ht="68.25">
      <c r="B1132" s="32"/>
      <c r="D1132" s="154" t="s">
        <v>275</v>
      </c>
      <c r="F1132" s="155" t="s">
        <v>1702</v>
      </c>
      <c r="I1132" s="152"/>
      <c r="L1132" s="32"/>
      <c r="M1132" s="153"/>
      <c r="T1132" s="56"/>
      <c r="AT1132" s="17" t="s">
        <v>275</v>
      </c>
      <c r="AU1132" s="17" t="s">
        <v>89</v>
      </c>
    </row>
    <row r="1133" spans="2:65" s="12" customFormat="1" ht="11.25">
      <c r="B1133" s="156"/>
      <c r="D1133" s="154" t="s">
        <v>277</v>
      </c>
      <c r="F1133" s="158" t="s">
        <v>1756</v>
      </c>
      <c r="H1133" s="159">
        <v>249.92</v>
      </c>
      <c r="I1133" s="160"/>
      <c r="L1133" s="156"/>
      <c r="M1133" s="161"/>
      <c r="T1133" s="162"/>
      <c r="AT1133" s="157" t="s">
        <v>277</v>
      </c>
      <c r="AU1133" s="157" t="s">
        <v>89</v>
      </c>
      <c r="AV1133" s="12" t="s">
        <v>89</v>
      </c>
      <c r="AW1133" s="12" t="s">
        <v>3</v>
      </c>
      <c r="AX1133" s="12" t="s">
        <v>83</v>
      </c>
      <c r="AY1133" s="157" t="s">
        <v>264</v>
      </c>
    </row>
    <row r="1134" spans="2:65" s="1" customFormat="1" ht="16.5" customHeight="1">
      <c r="B1134" s="136"/>
      <c r="C1134" s="137" t="s">
        <v>1757</v>
      </c>
      <c r="D1134" s="137" t="s">
        <v>266</v>
      </c>
      <c r="E1134" s="138" t="s">
        <v>1758</v>
      </c>
      <c r="F1134" s="139" t="s">
        <v>1759</v>
      </c>
      <c r="G1134" s="140" t="s">
        <v>341</v>
      </c>
      <c r="H1134" s="141">
        <v>227.2</v>
      </c>
      <c r="I1134" s="142"/>
      <c r="J1134" s="143">
        <f>ROUND(I1134*H1134,2)</f>
        <v>0</v>
      </c>
      <c r="K1134" s="139" t="s">
        <v>313</v>
      </c>
      <c r="L1134" s="32"/>
      <c r="M1134" s="144" t="s">
        <v>1</v>
      </c>
      <c r="N1134" s="145" t="s">
        <v>42</v>
      </c>
      <c r="P1134" s="146">
        <f>O1134*H1134</f>
        <v>0</v>
      </c>
      <c r="Q1134" s="146">
        <v>2.0000000000000002E-5</v>
      </c>
      <c r="R1134" s="146">
        <f>Q1134*H1134</f>
        <v>4.5440000000000003E-3</v>
      </c>
      <c r="S1134" s="146">
        <v>0</v>
      </c>
      <c r="T1134" s="147">
        <f>S1134*H1134</f>
        <v>0</v>
      </c>
      <c r="AR1134" s="148" t="s">
        <v>366</v>
      </c>
      <c r="AT1134" s="148" t="s">
        <v>266</v>
      </c>
      <c r="AU1134" s="148" t="s">
        <v>89</v>
      </c>
      <c r="AY1134" s="17" t="s">
        <v>264</v>
      </c>
      <c r="BE1134" s="149">
        <f>IF(N1134="základní",J1134,0)</f>
        <v>0</v>
      </c>
      <c r="BF1134" s="149">
        <f>IF(N1134="snížená",J1134,0)</f>
        <v>0</v>
      </c>
      <c r="BG1134" s="149">
        <f>IF(N1134="zákl. přenesená",J1134,0)</f>
        <v>0</v>
      </c>
      <c r="BH1134" s="149">
        <f>IF(N1134="sníž. přenesená",J1134,0)</f>
        <v>0</v>
      </c>
      <c r="BI1134" s="149">
        <f>IF(N1134="nulová",J1134,0)</f>
        <v>0</v>
      </c>
      <c r="BJ1134" s="17" t="s">
        <v>89</v>
      </c>
      <c r="BK1134" s="149">
        <f>ROUND(I1134*H1134,2)</f>
        <v>0</v>
      </c>
      <c r="BL1134" s="17" t="s">
        <v>366</v>
      </c>
      <c r="BM1134" s="148" t="s">
        <v>1760</v>
      </c>
    </row>
    <row r="1135" spans="2:65" s="1" customFormat="1" ht="68.25">
      <c r="B1135" s="32"/>
      <c r="D1135" s="154" t="s">
        <v>275</v>
      </c>
      <c r="F1135" s="155" t="s">
        <v>1761</v>
      </c>
      <c r="I1135" s="152"/>
      <c r="L1135" s="32"/>
      <c r="M1135" s="153"/>
      <c r="T1135" s="56"/>
      <c r="AT1135" s="17" t="s">
        <v>275</v>
      </c>
      <c r="AU1135" s="17" t="s">
        <v>89</v>
      </c>
    </row>
    <row r="1136" spans="2:65" s="1" customFormat="1" ht="21.75" customHeight="1">
      <c r="B1136" s="136"/>
      <c r="C1136" s="137" t="s">
        <v>1762</v>
      </c>
      <c r="D1136" s="137" t="s">
        <v>266</v>
      </c>
      <c r="E1136" s="138" t="s">
        <v>1763</v>
      </c>
      <c r="F1136" s="139" t="s">
        <v>1764</v>
      </c>
      <c r="G1136" s="140" t="s">
        <v>319</v>
      </c>
      <c r="H1136" s="141">
        <v>1.819</v>
      </c>
      <c r="I1136" s="142"/>
      <c r="J1136" s="143">
        <f>ROUND(I1136*H1136,2)</f>
        <v>0</v>
      </c>
      <c r="K1136" s="139" t="s">
        <v>270</v>
      </c>
      <c r="L1136" s="32"/>
      <c r="M1136" s="144" t="s">
        <v>1</v>
      </c>
      <c r="N1136" s="145" t="s">
        <v>42</v>
      </c>
      <c r="P1136" s="146">
        <f>O1136*H1136</f>
        <v>0</v>
      </c>
      <c r="Q1136" s="146">
        <v>0</v>
      </c>
      <c r="R1136" s="146">
        <f>Q1136*H1136</f>
        <v>0</v>
      </c>
      <c r="S1136" s="146">
        <v>0</v>
      </c>
      <c r="T1136" s="147">
        <f>S1136*H1136</f>
        <v>0</v>
      </c>
      <c r="AR1136" s="148" t="s">
        <v>366</v>
      </c>
      <c r="AT1136" s="148" t="s">
        <v>266</v>
      </c>
      <c r="AU1136" s="148" t="s">
        <v>89</v>
      </c>
      <c r="AY1136" s="17" t="s">
        <v>264</v>
      </c>
      <c r="BE1136" s="149">
        <f>IF(N1136="základní",J1136,0)</f>
        <v>0</v>
      </c>
      <c r="BF1136" s="149">
        <f>IF(N1136="snížená",J1136,0)</f>
        <v>0</v>
      </c>
      <c r="BG1136" s="149">
        <f>IF(N1136="zákl. přenesená",J1136,0)</f>
        <v>0</v>
      </c>
      <c r="BH1136" s="149">
        <f>IF(N1136="sníž. přenesená",J1136,0)</f>
        <v>0</v>
      </c>
      <c r="BI1136" s="149">
        <f>IF(N1136="nulová",J1136,0)</f>
        <v>0</v>
      </c>
      <c r="BJ1136" s="17" t="s">
        <v>89</v>
      </c>
      <c r="BK1136" s="149">
        <f>ROUND(I1136*H1136,2)</f>
        <v>0</v>
      </c>
      <c r="BL1136" s="17" t="s">
        <v>366</v>
      </c>
      <c r="BM1136" s="148" t="s">
        <v>1765</v>
      </c>
    </row>
    <row r="1137" spans="2:65" s="1" customFormat="1" ht="11.25">
      <c r="B1137" s="32"/>
      <c r="D1137" s="150" t="s">
        <v>273</v>
      </c>
      <c r="F1137" s="151" t="s">
        <v>1766</v>
      </c>
      <c r="I1137" s="152"/>
      <c r="L1137" s="32"/>
      <c r="M1137" s="153"/>
      <c r="T1137" s="56"/>
      <c r="AT1137" s="17" t="s">
        <v>273</v>
      </c>
      <c r="AU1137" s="17" t="s">
        <v>89</v>
      </c>
    </row>
    <row r="1138" spans="2:65" s="11" customFormat="1" ht="22.9" customHeight="1">
      <c r="B1138" s="124"/>
      <c r="D1138" s="125" t="s">
        <v>75</v>
      </c>
      <c r="E1138" s="134" t="s">
        <v>1767</v>
      </c>
      <c r="F1138" s="134" t="s">
        <v>1768</v>
      </c>
      <c r="I1138" s="127"/>
      <c r="J1138" s="135">
        <f>BK1138</f>
        <v>0</v>
      </c>
      <c r="L1138" s="124"/>
      <c r="M1138" s="129"/>
      <c r="P1138" s="130">
        <f>SUM(P1139:P1163)</f>
        <v>0</v>
      </c>
      <c r="R1138" s="130">
        <f>SUM(R1139:R1163)</f>
        <v>3.7046282400000003</v>
      </c>
      <c r="T1138" s="131">
        <f>SUM(T1139:T1163)</f>
        <v>0</v>
      </c>
      <c r="AR1138" s="125" t="s">
        <v>89</v>
      </c>
      <c r="AT1138" s="132" t="s">
        <v>75</v>
      </c>
      <c r="AU1138" s="132" t="s">
        <v>83</v>
      </c>
      <c r="AY1138" s="125" t="s">
        <v>264</v>
      </c>
      <c r="BK1138" s="133">
        <f>SUM(BK1139:BK1163)</f>
        <v>0</v>
      </c>
    </row>
    <row r="1139" spans="2:65" s="1" customFormat="1" ht="16.5" customHeight="1">
      <c r="B1139" s="136"/>
      <c r="C1139" s="137" t="s">
        <v>1769</v>
      </c>
      <c r="D1139" s="137" t="s">
        <v>266</v>
      </c>
      <c r="E1139" s="138" t="s">
        <v>1770</v>
      </c>
      <c r="F1139" s="139" t="s">
        <v>1771</v>
      </c>
      <c r="G1139" s="140" t="s">
        <v>341</v>
      </c>
      <c r="H1139" s="141">
        <v>145.833</v>
      </c>
      <c r="I1139" s="142"/>
      <c r="J1139" s="143">
        <f>ROUND(I1139*H1139,2)</f>
        <v>0</v>
      </c>
      <c r="K1139" s="139" t="s">
        <v>270</v>
      </c>
      <c r="L1139" s="32"/>
      <c r="M1139" s="144" t="s">
        <v>1</v>
      </c>
      <c r="N1139" s="145" t="s">
        <v>42</v>
      </c>
      <c r="P1139" s="146">
        <f>O1139*H1139</f>
        <v>0</v>
      </c>
      <c r="Q1139" s="146">
        <v>2.9999999999999997E-4</v>
      </c>
      <c r="R1139" s="146">
        <f>Q1139*H1139</f>
        <v>4.3749899999999994E-2</v>
      </c>
      <c r="S1139" s="146">
        <v>0</v>
      </c>
      <c r="T1139" s="147">
        <f>S1139*H1139</f>
        <v>0</v>
      </c>
      <c r="AR1139" s="148" t="s">
        <v>366</v>
      </c>
      <c r="AT1139" s="148" t="s">
        <v>266</v>
      </c>
      <c r="AU1139" s="148" t="s">
        <v>89</v>
      </c>
      <c r="AY1139" s="17" t="s">
        <v>264</v>
      </c>
      <c r="BE1139" s="149">
        <f>IF(N1139="základní",J1139,0)</f>
        <v>0</v>
      </c>
      <c r="BF1139" s="149">
        <f>IF(N1139="snížená",J1139,0)</f>
        <v>0</v>
      </c>
      <c r="BG1139" s="149">
        <f>IF(N1139="zákl. přenesená",J1139,0)</f>
        <v>0</v>
      </c>
      <c r="BH1139" s="149">
        <f>IF(N1139="sníž. přenesená",J1139,0)</f>
        <v>0</v>
      </c>
      <c r="BI1139" s="149">
        <f>IF(N1139="nulová",J1139,0)</f>
        <v>0</v>
      </c>
      <c r="BJ1139" s="17" t="s">
        <v>89</v>
      </c>
      <c r="BK1139" s="149">
        <f>ROUND(I1139*H1139,2)</f>
        <v>0</v>
      </c>
      <c r="BL1139" s="17" t="s">
        <v>366</v>
      </c>
      <c r="BM1139" s="148" t="s">
        <v>1772</v>
      </c>
    </row>
    <row r="1140" spans="2:65" s="1" customFormat="1" ht="11.25">
      <c r="B1140" s="32"/>
      <c r="D1140" s="150" t="s">
        <v>273</v>
      </c>
      <c r="F1140" s="151" t="s">
        <v>1773</v>
      </c>
      <c r="I1140" s="152"/>
      <c r="L1140" s="32"/>
      <c r="M1140" s="153"/>
      <c r="T1140" s="56"/>
      <c r="AT1140" s="17" t="s">
        <v>273</v>
      </c>
      <c r="AU1140" s="17" t="s">
        <v>89</v>
      </c>
    </row>
    <row r="1141" spans="2:65" s="1" customFormat="1" ht="16.5" customHeight="1">
      <c r="B1141" s="136"/>
      <c r="C1141" s="137" t="s">
        <v>1774</v>
      </c>
      <c r="D1141" s="137" t="s">
        <v>266</v>
      </c>
      <c r="E1141" s="138" t="s">
        <v>1775</v>
      </c>
      <c r="F1141" s="139" t="s">
        <v>1776</v>
      </c>
      <c r="G1141" s="140" t="s">
        <v>341</v>
      </c>
      <c r="H1141" s="141">
        <v>145.833</v>
      </c>
      <c r="I1141" s="142"/>
      <c r="J1141" s="143">
        <f>ROUND(I1141*H1141,2)</f>
        <v>0</v>
      </c>
      <c r="K1141" s="139" t="s">
        <v>270</v>
      </c>
      <c r="L1141" s="32"/>
      <c r="M1141" s="144" t="s">
        <v>1</v>
      </c>
      <c r="N1141" s="145" t="s">
        <v>42</v>
      </c>
      <c r="P1141" s="146">
        <f>O1141*H1141</f>
        <v>0</v>
      </c>
      <c r="Q1141" s="146">
        <v>1.5E-3</v>
      </c>
      <c r="R1141" s="146">
        <f>Q1141*H1141</f>
        <v>0.21874950000000001</v>
      </c>
      <c r="S1141" s="146">
        <v>0</v>
      </c>
      <c r="T1141" s="147">
        <f>S1141*H1141</f>
        <v>0</v>
      </c>
      <c r="AR1141" s="148" t="s">
        <v>366</v>
      </c>
      <c r="AT1141" s="148" t="s">
        <v>266</v>
      </c>
      <c r="AU1141" s="148" t="s">
        <v>89</v>
      </c>
      <c r="AY1141" s="17" t="s">
        <v>264</v>
      </c>
      <c r="BE1141" s="149">
        <f>IF(N1141="základní",J1141,0)</f>
        <v>0</v>
      </c>
      <c r="BF1141" s="149">
        <f>IF(N1141="snížená",J1141,0)</f>
        <v>0</v>
      </c>
      <c r="BG1141" s="149">
        <f>IF(N1141="zákl. přenesená",J1141,0)</f>
        <v>0</v>
      </c>
      <c r="BH1141" s="149">
        <f>IF(N1141="sníž. přenesená",J1141,0)</f>
        <v>0</v>
      </c>
      <c r="BI1141" s="149">
        <f>IF(N1141="nulová",J1141,0)</f>
        <v>0</v>
      </c>
      <c r="BJ1141" s="17" t="s">
        <v>89</v>
      </c>
      <c r="BK1141" s="149">
        <f>ROUND(I1141*H1141,2)</f>
        <v>0</v>
      </c>
      <c r="BL1141" s="17" t="s">
        <v>366</v>
      </c>
      <c r="BM1141" s="148" t="s">
        <v>1777</v>
      </c>
    </row>
    <row r="1142" spans="2:65" s="1" customFormat="1" ht="11.25">
      <c r="B1142" s="32"/>
      <c r="D1142" s="150" t="s">
        <v>273</v>
      </c>
      <c r="F1142" s="151" t="s">
        <v>1778</v>
      </c>
      <c r="I1142" s="152"/>
      <c r="L1142" s="32"/>
      <c r="M1142" s="153"/>
      <c r="T1142" s="56"/>
      <c r="AT1142" s="17" t="s">
        <v>273</v>
      </c>
      <c r="AU1142" s="17" t="s">
        <v>89</v>
      </c>
    </row>
    <row r="1143" spans="2:65" s="1" customFormat="1" ht="19.5">
      <c r="B1143" s="32"/>
      <c r="D1143" s="154" t="s">
        <v>275</v>
      </c>
      <c r="F1143" s="155" t="s">
        <v>1779</v>
      </c>
      <c r="I1143" s="152"/>
      <c r="L1143" s="32"/>
      <c r="M1143" s="153"/>
      <c r="T1143" s="56"/>
      <c r="AT1143" s="17" t="s">
        <v>275</v>
      </c>
      <c r="AU1143" s="17" t="s">
        <v>89</v>
      </c>
    </row>
    <row r="1144" spans="2:65" s="1" customFormat="1" ht="16.5" customHeight="1">
      <c r="B1144" s="136"/>
      <c r="C1144" s="137" t="s">
        <v>1780</v>
      </c>
      <c r="D1144" s="137" t="s">
        <v>266</v>
      </c>
      <c r="E1144" s="138" t="s">
        <v>1781</v>
      </c>
      <c r="F1144" s="139" t="s">
        <v>1782</v>
      </c>
      <c r="G1144" s="140" t="s">
        <v>428</v>
      </c>
      <c r="H1144" s="141">
        <v>60.39</v>
      </c>
      <c r="I1144" s="142"/>
      <c r="J1144" s="143">
        <f>ROUND(I1144*H1144,2)</f>
        <v>0</v>
      </c>
      <c r="K1144" s="139" t="s">
        <v>270</v>
      </c>
      <c r="L1144" s="32"/>
      <c r="M1144" s="144" t="s">
        <v>1</v>
      </c>
      <c r="N1144" s="145" t="s">
        <v>42</v>
      </c>
      <c r="P1144" s="146">
        <f>O1144*H1144</f>
        <v>0</v>
      </c>
      <c r="Q1144" s="146">
        <v>1.42E-3</v>
      </c>
      <c r="R1144" s="146">
        <f>Q1144*H1144</f>
        <v>8.5753800000000005E-2</v>
      </c>
      <c r="S1144" s="146">
        <v>0</v>
      </c>
      <c r="T1144" s="147">
        <f>S1144*H1144</f>
        <v>0</v>
      </c>
      <c r="AR1144" s="148" t="s">
        <v>366</v>
      </c>
      <c r="AT1144" s="148" t="s">
        <v>266</v>
      </c>
      <c r="AU1144" s="148" t="s">
        <v>89</v>
      </c>
      <c r="AY1144" s="17" t="s">
        <v>264</v>
      </c>
      <c r="BE1144" s="149">
        <f>IF(N1144="základní",J1144,0)</f>
        <v>0</v>
      </c>
      <c r="BF1144" s="149">
        <f>IF(N1144="snížená",J1144,0)</f>
        <v>0</v>
      </c>
      <c r="BG1144" s="149">
        <f>IF(N1144="zákl. přenesená",J1144,0)</f>
        <v>0</v>
      </c>
      <c r="BH1144" s="149">
        <f>IF(N1144="sníž. přenesená",J1144,0)</f>
        <v>0</v>
      </c>
      <c r="BI1144" s="149">
        <f>IF(N1144="nulová",J1144,0)</f>
        <v>0</v>
      </c>
      <c r="BJ1144" s="17" t="s">
        <v>89</v>
      </c>
      <c r="BK1144" s="149">
        <f>ROUND(I1144*H1144,2)</f>
        <v>0</v>
      </c>
      <c r="BL1144" s="17" t="s">
        <v>366</v>
      </c>
      <c r="BM1144" s="148" t="s">
        <v>1783</v>
      </c>
    </row>
    <row r="1145" spans="2:65" s="1" customFormat="1" ht="11.25">
      <c r="B1145" s="32"/>
      <c r="D1145" s="150" t="s">
        <v>273</v>
      </c>
      <c r="F1145" s="151" t="s">
        <v>1784</v>
      </c>
      <c r="I1145" s="152"/>
      <c r="L1145" s="32"/>
      <c r="M1145" s="153"/>
      <c r="T1145" s="56"/>
      <c r="AT1145" s="17" t="s">
        <v>273</v>
      </c>
      <c r="AU1145" s="17" t="s">
        <v>89</v>
      </c>
    </row>
    <row r="1146" spans="2:65" s="12" customFormat="1" ht="11.25">
      <c r="B1146" s="156"/>
      <c r="D1146" s="154" t="s">
        <v>277</v>
      </c>
      <c r="E1146" s="157" t="s">
        <v>1</v>
      </c>
      <c r="F1146" s="158" t="s">
        <v>1785</v>
      </c>
      <c r="H1146" s="159">
        <v>60.39</v>
      </c>
      <c r="I1146" s="160"/>
      <c r="L1146" s="156"/>
      <c r="M1146" s="161"/>
      <c r="T1146" s="162"/>
      <c r="AT1146" s="157" t="s">
        <v>277</v>
      </c>
      <c r="AU1146" s="157" t="s">
        <v>89</v>
      </c>
      <c r="AV1146" s="12" t="s">
        <v>89</v>
      </c>
      <c r="AW1146" s="12" t="s">
        <v>32</v>
      </c>
      <c r="AX1146" s="12" t="s">
        <v>76</v>
      </c>
      <c r="AY1146" s="157" t="s">
        <v>264</v>
      </c>
    </row>
    <row r="1147" spans="2:65" s="13" customFormat="1" ht="11.25">
      <c r="B1147" s="163"/>
      <c r="D1147" s="154" t="s">
        <v>277</v>
      </c>
      <c r="E1147" s="164" t="s">
        <v>1</v>
      </c>
      <c r="F1147" s="165" t="s">
        <v>279</v>
      </c>
      <c r="H1147" s="166">
        <v>60.39</v>
      </c>
      <c r="I1147" s="167"/>
      <c r="L1147" s="163"/>
      <c r="M1147" s="168"/>
      <c r="T1147" s="169"/>
      <c r="AT1147" s="164" t="s">
        <v>277</v>
      </c>
      <c r="AU1147" s="164" t="s">
        <v>89</v>
      </c>
      <c r="AV1147" s="13" t="s">
        <v>271</v>
      </c>
      <c r="AW1147" s="13" t="s">
        <v>32</v>
      </c>
      <c r="AX1147" s="13" t="s">
        <v>83</v>
      </c>
      <c r="AY1147" s="164" t="s">
        <v>264</v>
      </c>
    </row>
    <row r="1148" spans="2:65" s="1" customFormat="1" ht="21.75" customHeight="1">
      <c r="B1148" s="136"/>
      <c r="C1148" s="137" t="s">
        <v>1786</v>
      </c>
      <c r="D1148" s="137" t="s">
        <v>266</v>
      </c>
      <c r="E1148" s="138" t="s">
        <v>1787</v>
      </c>
      <c r="F1148" s="139" t="s">
        <v>1788</v>
      </c>
      <c r="G1148" s="140" t="s">
        <v>341</v>
      </c>
      <c r="H1148" s="141">
        <v>145.833</v>
      </c>
      <c r="I1148" s="142"/>
      <c r="J1148" s="143">
        <f>ROUND(I1148*H1148,2)</f>
        <v>0</v>
      </c>
      <c r="K1148" s="139" t="s">
        <v>270</v>
      </c>
      <c r="L1148" s="32"/>
      <c r="M1148" s="144" t="s">
        <v>1</v>
      </c>
      <c r="N1148" s="145" t="s">
        <v>42</v>
      </c>
      <c r="P1148" s="146">
        <f>O1148*H1148</f>
        <v>0</v>
      </c>
      <c r="Q1148" s="146">
        <v>9.0900000000000009E-3</v>
      </c>
      <c r="R1148" s="146">
        <f>Q1148*H1148</f>
        <v>1.32562197</v>
      </c>
      <c r="S1148" s="146">
        <v>0</v>
      </c>
      <c r="T1148" s="147">
        <f>S1148*H1148</f>
        <v>0</v>
      </c>
      <c r="AR1148" s="148" t="s">
        <v>366</v>
      </c>
      <c r="AT1148" s="148" t="s">
        <v>266</v>
      </c>
      <c r="AU1148" s="148" t="s">
        <v>89</v>
      </c>
      <c r="AY1148" s="17" t="s">
        <v>264</v>
      </c>
      <c r="BE1148" s="149">
        <f>IF(N1148="základní",J1148,0)</f>
        <v>0</v>
      </c>
      <c r="BF1148" s="149">
        <f>IF(N1148="snížená",J1148,0)</f>
        <v>0</v>
      </c>
      <c r="BG1148" s="149">
        <f>IF(N1148="zákl. přenesená",J1148,0)</f>
        <v>0</v>
      </c>
      <c r="BH1148" s="149">
        <f>IF(N1148="sníž. přenesená",J1148,0)</f>
        <v>0</v>
      </c>
      <c r="BI1148" s="149">
        <f>IF(N1148="nulová",J1148,0)</f>
        <v>0</v>
      </c>
      <c r="BJ1148" s="17" t="s">
        <v>89</v>
      </c>
      <c r="BK1148" s="149">
        <f>ROUND(I1148*H1148,2)</f>
        <v>0</v>
      </c>
      <c r="BL1148" s="17" t="s">
        <v>366</v>
      </c>
      <c r="BM1148" s="148" t="s">
        <v>1789</v>
      </c>
    </row>
    <row r="1149" spans="2:65" s="1" customFormat="1" ht="11.25">
      <c r="B1149" s="32"/>
      <c r="D1149" s="150" t="s">
        <v>273</v>
      </c>
      <c r="F1149" s="151" t="s">
        <v>1790</v>
      </c>
      <c r="I1149" s="152"/>
      <c r="L1149" s="32"/>
      <c r="M1149" s="153"/>
      <c r="T1149" s="56"/>
      <c r="AT1149" s="17" t="s">
        <v>273</v>
      </c>
      <c r="AU1149" s="17" t="s">
        <v>89</v>
      </c>
    </row>
    <row r="1150" spans="2:65" s="1" customFormat="1" ht="39">
      <c r="B1150" s="32"/>
      <c r="D1150" s="154" t="s">
        <v>275</v>
      </c>
      <c r="F1150" s="155" t="s">
        <v>1791</v>
      </c>
      <c r="I1150" s="152"/>
      <c r="L1150" s="32"/>
      <c r="M1150" s="153"/>
      <c r="T1150" s="56"/>
      <c r="AT1150" s="17" t="s">
        <v>275</v>
      </c>
      <c r="AU1150" s="17" t="s">
        <v>89</v>
      </c>
    </row>
    <row r="1151" spans="2:65" s="12" customFormat="1" ht="11.25">
      <c r="B1151" s="156"/>
      <c r="D1151" s="154" t="s">
        <v>277</v>
      </c>
      <c r="E1151" s="157" t="s">
        <v>1</v>
      </c>
      <c r="F1151" s="158" t="s">
        <v>1792</v>
      </c>
      <c r="H1151" s="159">
        <v>158.43299999999999</v>
      </c>
      <c r="I1151" s="160"/>
      <c r="L1151" s="156"/>
      <c r="M1151" s="161"/>
      <c r="T1151" s="162"/>
      <c r="AT1151" s="157" t="s">
        <v>277</v>
      </c>
      <c r="AU1151" s="157" t="s">
        <v>89</v>
      </c>
      <c r="AV1151" s="12" t="s">
        <v>89</v>
      </c>
      <c r="AW1151" s="12" t="s">
        <v>32</v>
      </c>
      <c r="AX1151" s="12" t="s">
        <v>76</v>
      </c>
      <c r="AY1151" s="157" t="s">
        <v>264</v>
      </c>
    </row>
    <row r="1152" spans="2:65" s="12" customFormat="1" ht="11.25">
      <c r="B1152" s="156"/>
      <c r="D1152" s="154" t="s">
        <v>277</v>
      </c>
      <c r="E1152" s="157" t="s">
        <v>1</v>
      </c>
      <c r="F1152" s="158" t="s">
        <v>1793</v>
      </c>
      <c r="H1152" s="159">
        <v>-12.6</v>
      </c>
      <c r="I1152" s="160"/>
      <c r="L1152" s="156"/>
      <c r="M1152" s="161"/>
      <c r="T1152" s="162"/>
      <c r="AT1152" s="157" t="s">
        <v>277</v>
      </c>
      <c r="AU1152" s="157" t="s">
        <v>89</v>
      </c>
      <c r="AV1152" s="12" t="s">
        <v>89</v>
      </c>
      <c r="AW1152" s="12" t="s">
        <v>32</v>
      </c>
      <c r="AX1152" s="12" t="s">
        <v>76</v>
      </c>
      <c r="AY1152" s="157" t="s">
        <v>264</v>
      </c>
    </row>
    <row r="1153" spans="2:65" s="13" customFormat="1" ht="11.25">
      <c r="B1153" s="163"/>
      <c r="D1153" s="154" t="s">
        <v>277</v>
      </c>
      <c r="E1153" s="164" t="s">
        <v>1</v>
      </c>
      <c r="F1153" s="165" t="s">
        <v>279</v>
      </c>
      <c r="H1153" s="166">
        <v>145.833</v>
      </c>
      <c r="I1153" s="167"/>
      <c r="L1153" s="163"/>
      <c r="M1153" s="168"/>
      <c r="T1153" s="169"/>
      <c r="AT1153" s="164" t="s">
        <v>277</v>
      </c>
      <c r="AU1153" s="164" t="s">
        <v>89</v>
      </c>
      <c r="AV1153" s="13" t="s">
        <v>271</v>
      </c>
      <c r="AW1153" s="13" t="s">
        <v>32</v>
      </c>
      <c r="AX1153" s="13" t="s">
        <v>83</v>
      </c>
      <c r="AY1153" s="164" t="s">
        <v>264</v>
      </c>
    </row>
    <row r="1154" spans="2:65" s="1" customFormat="1" ht="16.5" customHeight="1">
      <c r="B1154" s="136"/>
      <c r="C1154" s="176" t="s">
        <v>1794</v>
      </c>
      <c r="D1154" s="176" t="s">
        <v>310</v>
      </c>
      <c r="E1154" s="177" t="s">
        <v>1795</v>
      </c>
      <c r="F1154" s="178" t="s">
        <v>1796</v>
      </c>
      <c r="G1154" s="179" t="s">
        <v>341</v>
      </c>
      <c r="H1154" s="180">
        <v>160.416</v>
      </c>
      <c r="I1154" s="181"/>
      <c r="J1154" s="182">
        <f>ROUND(I1154*H1154,2)</f>
        <v>0</v>
      </c>
      <c r="K1154" s="178" t="s">
        <v>313</v>
      </c>
      <c r="L1154" s="183"/>
      <c r="M1154" s="184" t="s">
        <v>1</v>
      </c>
      <c r="N1154" s="185" t="s">
        <v>42</v>
      </c>
      <c r="P1154" s="146">
        <f>O1154*H1154</f>
        <v>0</v>
      </c>
      <c r="Q1154" s="146">
        <v>1.26E-2</v>
      </c>
      <c r="R1154" s="146">
        <f>Q1154*H1154</f>
        <v>2.0212416000000002</v>
      </c>
      <c r="S1154" s="146">
        <v>0</v>
      </c>
      <c r="T1154" s="147">
        <f>S1154*H1154</f>
        <v>0</v>
      </c>
      <c r="AR1154" s="148" t="s">
        <v>468</v>
      </c>
      <c r="AT1154" s="148" t="s">
        <v>310</v>
      </c>
      <c r="AU1154" s="148" t="s">
        <v>89</v>
      </c>
      <c r="AY1154" s="17" t="s">
        <v>264</v>
      </c>
      <c r="BE1154" s="149">
        <f>IF(N1154="základní",J1154,0)</f>
        <v>0</v>
      </c>
      <c r="BF1154" s="149">
        <f>IF(N1154="snížená",J1154,0)</f>
        <v>0</v>
      </c>
      <c r="BG1154" s="149">
        <f>IF(N1154="zákl. přenesená",J1154,0)</f>
        <v>0</v>
      </c>
      <c r="BH1154" s="149">
        <f>IF(N1154="sníž. přenesená",J1154,0)</f>
        <v>0</v>
      </c>
      <c r="BI1154" s="149">
        <f>IF(N1154="nulová",J1154,0)</f>
        <v>0</v>
      </c>
      <c r="BJ1154" s="17" t="s">
        <v>89</v>
      </c>
      <c r="BK1154" s="149">
        <f>ROUND(I1154*H1154,2)</f>
        <v>0</v>
      </c>
      <c r="BL1154" s="17" t="s">
        <v>366</v>
      </c>
      <c r="BM1154" s="148" t="s">
        <v>1797</v>
      </c>
    </row>
    <row r="1155" spans="2:65" s="1" customFormat="1" ht="48.75">
      <c r="B1155" s="32"/>
      <c r="D1155" s="154" t="s">
        <v>275</v>
      </c>
      <c r="F1155" s="155" t="s">
        <v>1798</v>
      </c>
      <c r="I1155" s="152"/>
      <c r="L1155" s="32"/>
      <c r="M1155" s="153"/>
      <c r="T1155" s="56"/>
      <c r="AT1155" s="17" t="s">
        <v>275</v>
      </c>
      <c r="AU1155" s="17" t="s">
        <v>89</v>
      </c>
    </row>
    <row r="1156" spans="2:65" s="12" customFormat="1" ht="11.25">
      <c r="B1156" s="156"/>
      <c r="D1156" s="154" t="s">
        <v>277</v>
      </c>
      <c r="F1156" s="158" t="s">
        <v>1799</v>
      </c>
      <c r="H1156" s="159">
        <v>160.416</v>
      </c>
      <c r="I1156" s="160"/>
      <c r="L1156" s="156"/>
      <c r="M1156" s="161"/>
      <c r="T1156" s="162"/>
      <c r="AT1156" s="157" t="s">
        <v>277</v>
      </c>
      <c r="AU1156" s="157" t="s">
        <v>89</v>
      </c>
      <c r="AV1156" s="12" t="s">
        <v>89</v>
      </c>
      <c r="AW1156" s="12" t="s">
        <v>3</v>
      </c>
      <c r="AX1156" s="12" t="s">
        <v>83</v>
      </c>
      <c r="AY1156" s="157" t="s">
        <v>264</v>
      </c>
    </row>
    <row r="1157" spans="2:65" s="1" customFormat="1" ht="16.5" customHeight="1">
      <c r="B1157" s="136"/>
      <c r="C1157" s="137" t="s">
        <v>1800</v>
      </c>
      <c r="D1157" s="137" t="s">
        <v>266</v>
      </c>
      <c r="E1157" s="138" t="s">
        <v>1801</v>
      </c>
      <c r="F1157" s="139" t="s">
        <v>1802</v>
      </c>
      <c r="G1157" s="140" t="s">
        <v>341</v>
      </c>
      <c r="H1157" s="141">
        <v>145.833</v>
      </c>
      <c r="I1157" s="142"/>
      <c r="J1157" s="143">
        <f>ROUND(I1157*H1157,2)</f>
        <v>0</v>
      </c>
      <c r="K1157" s="139" t="s">
        <v>313</v>
      </c>
      <c r="L1157" s="32"/>
      <c r="M1157" s="144" t="s">
        <v>1</v>
      </c>
      <c r="N1157" s="145" t="s">
        <v>42</v>
      </c>
      <c r="P1157" s="146">
        <f>O1157*H1157</f>
        <v>0</v>
      </c>
      <c r="Q1157" s="146">
        <v>0</v>
      </c>
      <c r="R1157" s="146">
        <f>Q1157*H1157</f>
        <v>0</v>
      </c>
      <c r="S1157" s="146">
        <v>0</v>
      </c>
      <c r="T1157" s="147">
        <f>S1157*H1157</f>
        <v>0</v>
      </c>
      <c r="AR1157" s="148" t="s">
        <v>366</v>
      </c>
      <c r="AT1157" s="148" t="s">
        <v>266</v>
      </c>
      <c r="AU1157" s="148" t="s">
        <v>89</v>
      </c>
      <c r="AY1157" s="17" t="s">
        <v>264</v>
      </c>
      <c r="BE1157" s="149">
        <f>IF(N1157="základní",J1157,0)</f>
        <v>0</v>
      </c>
      <c r="BF1157" s="149">
        <f>IF(N1157="snížená",J1157,0)</f>
        <v>0</v>
      </c>
      <c r="BG1157" s="149">
        <f>IF(N1157="zákl. přenesená",J1157,0)</f>
        <v>0</v>
      </c>
      <c r="BH1157" s="149">
        <f>IF(N1157="sníž. přenesená",J1157,0)</f>
        <v>0</v>
      </c>
      <c r="BI1157" s="149">
        <f>IF(N1157="nulová",J1157,0)</f>
        <v>0</v>
      </c>
      <c r="BJ1157" s="17" t="s">
        <v>89</v>
      </c>
      <c r="BK1157" s="149">
        <f>ROUND(I1157*H1157,2)</f>
        <v>0</v>
      </c>
      <c r="BL1157" s="17" t="s">
        <v>366</v>
      </c>
      <c r="BM1157" s="148" t="s">
        <v>1803</v>
      </c>
    </row>
    <row r="1158" spans="2:65" s="1" customFormat="1" ht="58.5">
      <c r="B1158" s="32"/>
      <c r="D1158" s="154" t="s">
        <v>275</v>
      </c>
      <c r="F1158" s="155" t="s">
        <v>1804</v>
      </c>
      <c r="I1158" s="152"/>
      <c r="L1158" s="32"/>
      <c r="M1158" s="153"/>
      <c r="T1158" s="56"/>
      <c r="AT1158" s="17" t="s">
        <v>275</v>
      </c>
      <c r="AU1158" s="17" t="s">
        <v>89</v>
      </c>
    </row>
    <row r="1159" spans="2:65" s="1" customFormat="1" ht="16.5" customHeight="1">
      <c r="B1159" s="136"/>
      <c r="C1159" s="137" t="s">
        <v>1805</v>
      </c>
      <c r="D1159" s="137" t="s">
        <v>266</v>
      </c>
      <c r="E1159" s="138" t="s">
        <v>1806</v>
      </c>
      <c r="F1159" s="139" t="s">
        <v>1807</v>
      </c>
      <c r="G1159" s="140" t="s">
        <v>428</v>
      </c>
      <c r="H1159" s="141">
        <v>105.68300000000001</v>
      </c>
      <c r="I1159" s="142"/>
      <c r="J1159" s="143">
        <f>ROUND(I1159*H1159,2)</f>
        <v>0</v>
      </c>
      <c r="K1159" s="139" t="s">
        <v>270</v>
      </c>
      <c r="L1159" s="32"/>
      <c r="M1159" s="144" t="s">
        <v>1</v>
      </c>
      <c r="N1159" s="145" t="s">
        <v>42</v>
      </c>
      <c r="P1159" s="146">
        <f>O1159*H1159</f>
        <v>0</v>
      </c>
      <c r="Q1159" s="146">
        <v>9.0000000000000006E-5</v>
      </c>
      <c r="R1159" s="146">
        <f>Q1159*H1159</f>
        <v>9.511470000000001E-3</v>
      </c>
      <c r="S1159" s="146">
        <v>0</v>
      </c>
      <c r="T1159" s="147">
        <f>S1159*H1159</f>
        <v>0</v>
      </c>
      <c r="AR1159" s="148" t="s">
        <v>271</v>
      </c>
      <c r="AT1159" s="148" t="s">
        <v>266</v>
      </c>
      <c r="AU1159" s="148" t="s">
        <v>89</v>
      </c>
      <c r="AY1159" s="17" t="s">
        <v>264</v>
      </c>
      <c r="BE1159" s="149">
        <f>IF(N1159="základní",J1159,0)</f>
        <v>0</v>
      </c>
      <c r="BF1159" s="149">
        <f>IF(N1159="snížená",J1159,0)</f>
        <v>0</v>
      </c>
      <c r="BG1159" s="149">
        <f>IF(N1159="zákl. přenesená",J1159,0)</f>
        <v>0</v>
      </c>
      <c r="BH1159" s="149">
        <f>IF(N1159="sníž. přenesená",J1159,0)</f>
        <v>0</v>
      </c>
      <c r="BI1159" s="149">
        <f>IF(N1159="nulová",J1159,0)</f>
        <v>0</v>
      </c>
      <c r="BJ1159" s="17" t="s">
        <v>89</v>
      </c>
      <c r="BK1159" s="149">
        <f>ROUND(I1159*H1159,2)</f>
        <v>0</v>
      </c>
      <c r="BL1159" s="17" t="s">
        <v>271</v>
      </c>
      <c r="BM1159" s="148" t="s">
        <v>1808</v>
      </c>
    </row>
    <row r="1160" spans="2:65" s="1" customFormat="1" ht="11.25">
      <c r="B1160" s="32"/>
      <c r="D1160" s="150" t="s">
        <v>273</v>
      </c>
      <c r="F1160" s="151" t="s">
        <v>1809</v>
      </c>
      <c r="I1160" s="152"/>
      <c r="L1160" s="32"/>
      <c r="M1160" s="153"/>
      <c r="T1160" s="56"/>
      <c r="AT1160" s="17" t="s">
        <v>273</v>
      </c>
      <c r="AU1160" s="17" t="s">
        <v>89</v>
      </c>
    </row>
    <row r="1161" spans="2:65" s="12" customFormat="1" ht="11.25">
      <c r="B1161" s="156"/>
      <c r="D1161" s="154" t="s">
        <v>277</v>
      </c>
      <c r="F1161" s="158" t="s">
        <v>1810</v>
      </c>
      <c r="H1161" s="159">
        <v>105.68300000000001</v>
      </c>
      <c r="I1161" s="160"/>
      <c r="L1161" s="156"/>
      <c r="M1161" s="161"/>
      <c r="T1161" s="162"/>
      <c r="AT1161" s="157" t="s">
        <v>277</v>
      </c>
      <c r="AU1161" s="157" t="s">
        <v>89</v>
      </c>
      <c r="AV1161" s="12" t="s">
        <v>89</v>
      </c>
      <c r="AW1161" s="12" t="s">
        <v>3</v>
      </c>
      <c r="AX1161" s="12" t="s">
        <v>83</v>
      </c>
      <c r="AY1161" s="157" t="s">
        <v>264</v>
      </c>
    </row>
    <row r="1162" spans="2:65" s="1" customFormat="1" ht="21.75" customHeight="1">
      <c r="B1162" s="136"/>
      <c r="C1162" s="137" t="s">
        <v>1811</v>
      </c>
      <c r="D1162" s="137" t="s">
        <v>266</v>
      </c>
      <c r="E1162" s="138" t="s">
        <v>1812</v>
      </c>
      <c r="F1162" s="139" t="s">
        <v>1813</v>
      </c>
      <c r="G1162" s="140" t="s">
        <v>319</v>
      </c>
      <c r="H1162" s="141">
        <v>3.6949999999999998</v>
      </c>
      <c r="I1162" s="142"/>
      <c r="J1162" s="143">
        <f>ROUND(I1162*H1162,2)</f>
        <v>0</v>
      </c>
      <c r="K1162" s="139" t="s">
        <v>270</v>
      </c>
      <c r="L1162" s="32"/>
      <c r="M1162" s="144" t="s">
        <v>1</v>
      </c>
      <c r="N1162" s="145" t="s">
        <v>42</v>
      </c>
      <c r="P1162" s="146">
        <f>O1162*H1162</f>
        <v>0</v>
      </c>
      <c r="Q1162" s="146">
        <v>0</v>
      </c>
      <c r="R1162" s="146">
        <f>Q1162*H1162</f>
        <v>0</v>
      </c>
      <c r="S1162" s="146">
        <v>0</v>
      </c>
      <c r="T1162" s="147">
        <f>S1162*H1162</f>
        <v>0</v>
      </c>
      <c r="AR1162" s="148" t="s">
        <v>366</v>
      </c>
      <c r="AT1162" s="148" t="s">
        <v>266</v>
      </c>
      <c r="AU1162" s="148" t="s">
        <v>89</v>
      </c>
      <c r="AY1162" s="17" t="s">
        <v>264</v>
      </c>
      <c r="BE1162" s="149">
        <f>IF(N1162="základní",J1162,0)</f>
        <v>0</v>
      </c>
      <c r="BF1162" s="149">
        <f>IF(N1162="snížená",J1162,0)</f>
        <v>0</v>
      </c>
      <c r="BG1162" s="149">
        <f>IF(N1162="zákl. přenesená",J1162,0)</f>
        <v>0</v>
      </c>
      <c r="BH1162" s="149">
        <f>IF(N1162="sníž. přenesená",J1162,0)</f>
        <v>0</v>
      </c>
      <c r="BI1162" s="149">
        <f>IF(N1162="nulová",J1162,0)</f>
        <v>0</v>
      </c>
      <c r="BJ1162" s="17" t="s">
        <v>89</v>
      </c>
      <c r="BK1162" s="149">
        <f>ROUND(I1162*H1162,2)</f>
        <v>0</v>
      </c>
      <c r="BL1162" s="17" t="s">
        <v>366</v>
      </c>
      <c r="BM1162" s="148" t="s">
        <v>1814</v>
      </c>
    </row>
    <row r="1163" spans="2:65" s="1" customFormat="1" ht="11.25">
      <c r="B1163" s="32"/>
      <c r="D1163" s="150" t="s">
        <v>273</v>
      </c>
      <c r="F1163" s="151" t="s">
        <v>1815</v>
      </c>
      <c r="I1163" s="152"/>
      <c r="L1163" s="32"/>
      <c r="M1163" s="153"/>
      <c r="T1163" s="56"/>
      <c r="AT1163" s="17" t="s">
        <v>273</v>
      </c>
      <c r="AU1163" s="17" t="s">
        <v>89</v>
      </c>
    </row>
    <row r="1164" spans="2:65" s="11" customFormat="1" ht="22.9" customHeight="1">
      <c r="B1164" s="124"/>
      <c r="D1164" s="125" t="s">
        <v>75</v>
      </c>
      <c r="E1164" s="134" t="s">
        <v>1816</v>
      </c>
      <c r="F1164" s="134" t="s">
        <v>1817</v>
      </c>
      <c r="I1164" s="127"/>
      <c r="J1164" s="135">
        <f>BK1164</f>
        <v>0</v>
      </c>
      <c r="L1164" s="124"/>
      <c r="M1164" s="129"/>
      <c r="P1164" s="130">
        <f>SUM(P1165:P1173)</f>
        <v>0</v>
      </c>
      <c r="R1164" s="130">
        <f>SUM(R1165:R1173)</f>
        <v>6.6464999999999996E-2</v>
      </c>
      <c r="T1164" s="131">
        <f>SUM(T1165:T1173)</f>
        <v>0</v>
      </c>
      <c r="AR1164" s="125" t="s">
        <v>89</v>
      </c>
      <c r="AT1164" s="132" t="s">
        <v>75</v>
      </c>
      <c r="AU1164" s="132" t="s">
        <v>83</v>
      </c>
      <c r="AY1164" s="125" t="s">
        <v>264</v>
      </c>
      <c r="BK1164" s="133">
        <f>SUM(BK1165:BK1173)</f>
        <v>0</v>
      </c>
    </row>
    <row r="1165" spans="2:65" s="1" customFormat="1" ht="16.5" customHeight="1">
      <c r="B1165" s="136"/>
      <c r="C1165" s="137" t="s">
        <v>1818</v>
      </c>
      <c r="D1165" s="137" t="s">
        <v>266</v>
      </c>
      <c r="E1165" s="138" t="s">
        <v>1819</v>
      </c>
      <c r="F1165" s="139" t="s">
        <v>1820</v>
      </c>
      <c r="G1165" s="140" t="s">
        <v>341</v>
      </c>
      <c r="H1165" s="141">
        <v>316.5</v>
      </c>
      <c r="I1165" s="142"/>
      <c r="J1165" s="143">
        <f>ROUND(I1165*H1165,2)</f>
        <v>0</v>
      </c>
      <c r="K1165" s="139" t="s">
        <v>270</v>
      </c>
      <c r="L1165" s="32"/>
      <c r="M1165" s="144" t="s">
        <v>1</v>
      </c>
      <c r="N1165" s="145" t="s">
        <v>42</v>
      </c>
      <c r="P1165" s="146">
        <f>O1165*H1165</f>
        <v>0</v>
      </c>
      <c r="Q1165" s="146">
        <v>2.1000000000000001E-4</v>
      </c>
      <c r="R1165" s="146">
        <f>Q1165*H1165</f>
        <v>6.6464999999999996E-2</v>
      </c>
      <c r="S1165" s="146">
        <v>0</v>
      </c>
      <c r="T1165" s="147">
        <f>S1165*H1165</f>
        <v>0</v>
      </c>
      <c r="AR1165" s="148" t="s">
        <v>366</v>
      </c>
      <c r="AT1165" s="148" t="s">
        <v>266</v>
      </c>
      <c r="AU1165" s="148" t="s">
        <v>89</v>
      </c>
      <c r="AY1165" s="17" t="s">
        <v>264</v>
      </c>
      <c r="BE1165" s="149">
        <f>IF(N1165="základní",J1165,0)</f>
        <v>0</v>
      </c>
      <c r="BF1165" s="149">
        <f>IF(N1165="snížená",J1165,0)</f>
        <v>0</v>
      </c>
      <c r="BG1165" s="149">
        <f>IF(N1165="zákl. přenesená",J1165,0)</f>
        <v>0</v>
      </c>
      <c r="BH1165" s="149">
        <f>IF(N1165="sníž. přenesená",J1165,0)</f>
        <v>0</v>
      </c>
      <c r="BI1165" s="149">
        <f>IF(N1165="nulová",J1165,0)</f>
        <v>0</v>
      </c>
      <c r="BJ1165" s="17" t="s">
        <v>89</v>
      </c>
      <c r="BK1165" s="149">
        <f>ROUND(I1165*H1165,2)</f>
        <v>0</v>
      </c>
      <c r="BL1165" s="17" t="s">
        <v>366</v>
      </c>
      <c r="BM1165" s="148" t="s">
        <v>1821</v>
      </c>
    </row>
    <row r="1166" spans="2:65" s="1" customFormat="1" ht="11.25">
      <c r="B1166" s="32"/>
      <c r="D1166" s="150" t="s">
        <v>273</v>
      </c>
      <c r="F1166" s="151" t="s">
        <v>1822</v>
      </c>
      <c r="I1166" s="152"/>
      <c r="L1166" s="32"/>
      <c r="M1166" s="153"/>
      <c r="T1166" s="56"/>
      <c r="AT1166" s="17" t="s">
        <v>273</v>
      </c>
      <c r="AU1166" s="17" t="s">
        <v>89</v>
      </c>
    </row>
    <row r="1167" spans="2:65" s="12" customFormat="1" ht="11.25">
      <c r="B1167" s="156"/>
      <c r="D1167" s="154" t="s">
        <v>277</v>
      </c>
      <c r="E1167" s="157" t="s">
        <v>1</v>
      </c>
      <c r="F1167" s="158" t="s">
        <v>885</v>
      </c>
      <c r="H1167" s="159">
        <v>7.9</v>
      </c>
      <c r="I1167" s="160"/>
      <c r="L1167" s="156"/>
      <c r="M1167" s="161"/>
      <c r="T1167" s="162"/>
      <c r="AT1167" s="157" t="s">
        <v>277</v>
      </c>
      <c r="AU1167" s="157" t="s">
        <v>89</v>
      </c>
      <c r="AV1167" s="12" t="s">
        <v>89</v>
      </c>
      <c r="AW1167" s="12" t="s">
        <v>32</v>
      </c>
      <c r="AX1167" s="12" t="s">
        <v>76</v>
      </c>
      <c r="AY1167" s="157" t="s">
        <v>264</v>
      </c>
    </row>
    <row r="1168" spans="2:65" s="12" customFormat="1" ht="11.25">
      <c r="B1168" s="156"/>
      <c r="D1168" s="154" t="s">
        <v>277</v>
      </c>
      <c r="E1168" s="157" t="s">
        <v>1</v>
      </c>
      <c r="F1168" s="158" t="s">
        <v>878</v>
      </c>
      <c r="H1168" s="159">
        <v>64.900000000000006</v>
      </c>
      <c r="I1168" s="160"/>
      <c r="L1168" s="156"/>
      <c r="M1168" s="161"/>
      <c r="T1168" s="162"/>
      <c r="AT1168" s="157" t="s">
        <v>277</v>
      </c>
      <c r="AU1168" s="157" t="s">
        <v>89</v>
      </c>
      <c r="AV1168" s="12" t="s">
        <v>89</v>
      </c>
      <c r="AW1168" s="12" t="s">
        <v>32</v>
      </c>
      <c r="AX1168" s="12" t="s">
        <v>76</v>
      </c>
      <c r="AY1168" s="157" t="s">
        <v>264</v>
      </c>
    </row>
    <row r="1169" spans="2:65" s="12" customFormat="1" ht="11.25">
      <c r="B1169" s="156"/>
      <c r="D1169" s="154" t="s">
        <v>277</v>
      </c>
      <c r="E1169" s="157" t="s">
        <v>1</v>
      </c>
      <c r="F1169" s="158" t="s">
        <v>994</v>
      </c>
      <c r="H1169" s="159">
        <v>16.100000000000001</v>
      </c>
      <c r="I1169" s="160"/>
      <c r="L1169" s="156"/>
      <c r="M1169" s="161"/>
      <c r="T1169" s="162"/>
      <c r="AT1169" s="157" t="s">
        <v>277</v>
      </c>
      <c r="AU1169" s="157" t="s">
        <v>89</v>
      </c>
      <c r="AV1169" s="12" t="s">
        <v>89</v>
      </c>
      <c r="AW1169" s="12" t="s">
        <v>32</v>
      </c>
      <c r="AX1169" s="12" t="s">
        <v>76</v>
      </c>
      <c r="AY1169" s="157" t="s">
        <v>264</v>
      </c>
    </row>
    <row r="1170" spans="2:65" s="12" customFormat="1" ht="11.25">
      <c r="B1170" s="156"/>
      <c r="D1170" s="154" t="s">
        <v>277</v>
      </c>
      <c r="E1170" s="157" t="s">
        <v>1</v>
      </c>
      <c r="F1170" s="158" t="s">
        <v>886</v>
      </c>
      <c r="H1170" s="159">
        <v>56.3</v>
      </c>
      <c r="I1170" s="160"/>
      <c r="L1170" s="156"/>
      <c r="M1170" s="161"/>
      <c r="T1170" s="162"/>
      <c r="AT1170" s="157" t="s">
        <v>277</v>
      </c>
      <c r="AU1170" s="157" t="s">
        <v>89</v>
      </c>
      <c r="AV1170" s="12" t="s">
        <v>89</v>
      </c>
      <c r="AW1170" s="12" t="s">
        <v>32</v>
      </c>
      <c r="AX1170" s="12" t="s">
        <v>76</v>
      </c>
      <c r="AY1170" s="157" t="s">
        <v>264</v>
      </c>
    </row>
    <row r="1171" spans="2:65" s="12" customFormat="1" ht="11.25">
      <c r="B1171" s="156"/>
      <c r="D1171" s="154" t="s">
        <v>277</v>
      </c>
      <c r="E1171" s="157" t="s">
        <v>1</v>
      </c>
      <c r="F1171" s="158" t="s">
        <v>887</v>
      </c>
      <c r="H1171" s="159">
        <v>9</v>
      </c>
      <c r="I1171" s="160"/>
      <c r="L1171" s="156"/>
      <c r="M1171" s="161"/>
      <c r="T1171" s="162"/>
      <c r="AT1171" s="157" t="s">
        <v>277</v>
      </c>
      <c r="AU1171" s="157" t="s">
        <v>89</v>
      </c>
      <c r="AV1171" s="12" t="s">
        <v>89</v>
      </c>
      <c r="AW1171" s="12" t="s">
        <v>32</v>
      </c>
      <c r="AX1171" s="12" t="s">
        <v>76</v>
      </c>
      <c r="AY1171" s="157" t="s">
        <v>264</v>
      </c>
    </row>
    <row r="1172" spans="2:65" s="12" customFormat="1" ht="11.25">
      <c r="B1172" s="156"/>
      <c r="D1172" s="154" t="s">
        <v>277</v>
      </c>
      <c r="E1172" s="157" t="s">
        <v>1</v>
      </c>
      <c r="F1172" s="158" t="s">
        <v>879</v>
      </c>
      <c r="H1172" s="159">
        <v>162.30000000000001</v>
      </c>
      <c r="I1172" s="160"/>
      <c r="L1172" s="156"/>
      <c r="M1172" s="161"/>
      <c r="T1172" s="162"/>
      <c r="AT1172" s="157" t="s">
        <v>277</v>
      </c>
      <c r="AU1172" s="157" t="s">
        <v>89</v>
      </c>
      <c r="AV1172" s="12" t="s">
        <v>89</v>
      </c>
      <c r="AW1172" s="12" t="s">
        <v>32</v>
      </c>
      <c r="AX1172" s="12" t="s">
        <v>76</v>
      </c>
      <c r="AY1172" s="157" t="s">
        <v>264</v>
      </c>
    </row>
    <row r="1173" spans="2:65" s="13" customFormat="1" ht="11.25">
      <c r="B1173" s="163"/>
      <c r="D1173" s="154" t="s">
        <v>277</v>
      </c>
      <c r="E1173" s="164" t="s">
        <v>1</v>
      </c>
      <c r="F1173" s="165" t="s">
        <v>279</v>
      </c>
      <c r="H1173" s="166">
        <v>316.5</v>
      </c>
      <c r="I1173" s="167"/>
      <c r="L1173" s="163"/>
      <c r="M1173" s="168"/>
      <c r="T1173" s="169"/>
      <c r="AT1173" s="164" t="s">
        <v>277</v>
      </c>
      <c r="AU1173" s="164" t="s">
        <v>89</v>
      </c>
      <c r="AV1173" s="13" t="s">
        <v>271</v>
      </c>
      <c r="AW1173" s="13" t="s">
        <v>32</v>
      </c>
      <c r="AX1173" s="13" t="s">
        <v>83</v>
      </c>
      <c r="AY1173" s="164" t="s">
        <v>264</v>
      </c>
    </row>
    <row r="1174" spans="2:65" s="11" customFormat="1" ht="22.9" customHeight="1">
      <c r="B1174" s="124"/>
      <c r="D1174" s="125" t="s">
        <v>75</v>
      </c>
      <c r="E1174" s="134" t="s">
        <v>1823</v>
      </c>
      <c r="F1174" s="134" t="s">
        <v>1824</v>
      </c>
      <c r="I1174" s="127"/>
      <c r="J1174" s="135">
        <f>BK1174</f>
        <v>0</v>
      </c>
      <c r="L1174" s="124"/>
      <c r="M1174" s="129"/>
      <c r="P1174" s="130">
        <f>SUM(P1175:P1180)</f>
        <v>0</v>
      </c>
      <c r="R1174" s="130">
        <f>SUM(R1175:R1180)</f>
        <v>0.71356867999999996</v>
      </c>
      <c r="T1174" s="131">
        <f>SUM(T1175:T1180)</f>
        <v>0</v>
      </c>
      <c r="AR1174" s="125" t="s">
        <v>89</v>
      </c>
      <c r="AT1174" s="132" t="s">
        <v>75</v>
      </c>
      <c r="AU1174" s="132" t="s">
        <v>83</v>
      </c>
      <c r="AY1174" s="125" t="s">
        <v>264</v>
      </c>
      <c r="BK1174" s="133">
        <f>SUM(BK1175:BK1180)</f>
        <v>0</v>
      </c>
    </row>
    <row r="1175" spans="2:65" s="1" customFormat="1" ht="16.5" customHeight="1">
      <c r="B1175" s="136"/>
      <c r="C1175" s="137" t="s">
        <v>1825</v>
      </c>
      <c r="D1175" s="137" t="s">
        <v>266</v>
      </c>
      <c r="E1175" s="138" t="s">
        <v>1826</v>
      </c>
      <c r="F1175" s="139" t="s">
        <v>1827</v>
      </c>
      <c r="G1175" s="140" t="s">
        <v>341</v>
      </c>
      <c r="H1175" s="141">
        <v>1621.7470000000001</v>
      </c>
      <c r="I1175" s="142"/>
      <c r="J1175" s="143">
        <f>ROUND(I1175*H1175,2)</f>
        <v>0</v>
      </c>
      <c r="K1175" s="139" t="s">
        <v>270</v>
      </c>
      <c r="L1175" s="32"/>
      <c r="M1175" s="144" t="s">
        <v>1</v>
      </c>
      <c r="N1175" s="145" t="s">
        <v>42</v>
      </c>
      <c r="P1175" s="146">
        <f>O1175*H1175</f>
        <v>0</v>
      </c>
      <c r="Q1175" s="146">
        <v>1.2E-4</v>
      </c>
      <c r="R1175" s="146">
        <f>Q1175*H1175</f>
        <v>0.19460964</v>
      </c>
      <c r="S1175" s="146">
        <v>0</v>
      </c>
      <c r="T1175" s="147">
        <f>S1175*H1175</f>
        <v>0</v>
      </c>
      <c r="AR1175" s="148" t="s">
        <v>366</v>
      </c>
      <c r="AT1175" s="148" t="s">
        <v>266</v>
      </c>
      <c r="AU1175" s="148" t="s">
        <v>89</v>
      </c>
      <c r="AY1175" s="17" t="s">
        <v>264</v>
      </c>
      <c r="BE1175" s="149">
        <f>IF(N1175="základní",J1175,0)</f>
        <v>0</v>
      </c>
      <c r="BF1175" s="149">
        <f>IF(N1175="snížená",J1175,0)</f>
        <v>0</v>
      </c>
      <c r="BG1175" s="149">
        <f>IF(N1175="zákl. přenesená",J1175,0)</f>
        <v>0</v>
      </c>
      <c r="BH1175" s="149">
        <f>IF(N1175="sníž. přenesená",J1175,0)</f>
        <v>0</v>
      </c>
      <c r="BI1175" s="149">
        <f>IF(N1175="nulová",J1175,0)</f>
        <v>0</v>
      </c>
      <c r="BJ1175" s="17" t="s">
        <v>89</v>
      </c>
      <c r="BK1175" s="149">
        <f>ROUND(I1175*H1175,2)</f>
        <v>0</v>
      </c>
      <c r="BL1175" s="17" t="s">
        <v>366</v>
      </c>
      <c r="BM1175" s="148" t="s">
        <v>1828</v>
      </c>
    </row>
    <row r="1176" spans="2:65" s="1" customFormat="1" ht="11.25">
      <c r="B1176" s="32"/>
      <c r="D1176" s="150" t="s">
        <v>273</v>
      </c>
      <c r="F1176" s="151" t="s">
        <v>1829</v>
      </c>
      <c r="I1176" s="152"/>
      <c r="L1176" s="32"/>
      <c r="M1176" s="153"/>
      <c r="T1176" s="56"/>
      <c r="AT1176" s="17" t="s">
        <v>273</v>
      </c>
      <c r="AU1176" s="17" t="s">
        <v>89</v>
      </c>
    </row>
    <row r="1177" spans="2:65" s="1" customFormat="1" ht="16.5" customHeight="1">
      <c r="B1177" s="136"/>
      <c r="C1177" s="137" t="s">
        <v>1830</v>
      </c>
      <c r="D1177" s="137" t="s">
        <v>266</v>
      </c>
      <c r="E1177" s="138" t="s">
        <v>1831</v>
      </c>
      <c r="F1177" s="139" t="s">
        <v>1832</v>
      </c>
      <c r="G1177" s="140" t="s">
        <v>341</v>
      </c>
      <c r="H1177" s="141">
        <v>1621.7470000000001</v>
      </c>
      <c r="I1177" s="142"/>
      <c r="J1177" s="143">
        <f>ROUND(I1177*H1177,2)</f>
        <v>0</v>
      </c>
      <c r="K1177" s="139" t="s">
        <v>270</v>
      </c>
      <c r="L1177" s="32"/>
      <c r="M1177" s="144" t="s">
        <v>1</v>
      </c>
      <c r="N1177" s="145" t="s">
        <v>42</v>
      </c>
      <c r="P1177" s="146">
        <f>O1177*H1177</f>
        <v>0</v>
      </c>
      <c r="Q1177" s="146">
        <v>2.9E-4</v>
      </c>
      <c r="R1177" s="146">
        <f>Q1177*H1177</f>
        <v>0.47030663</v>
      </c>
      <c r="S1177" s="146">
        <v>0</v>
      </c>
      <c r="T1177" s="147">
        <f>S1177*H1177</f>
        <v>0</v>
      </c>
      <c r="AR1177" s="148" t="s">
        <v>366</v>
      </c>
      <c r="AT1177" s="148" t="s">
        <v>266</v>
      </c>
      <c r="AU1177" s="148" t="s">
        <v>89</v>
      </c>
      <c r="AY1177" s="17" t="s">
        <v>264</v>
      </c>
      <c r="BE1177" s="149">
        <f>IF(N1177="základní",J1177,0)</f>
        <v>0</v>
      </c>
      <c r="BF1177" s="149">
        <f>IF(N1177="snížená",J1177,0)</f>
        <v>0</v>
      </c>
      <c r="BG1177" s="149">
        <f>IF(N1177="zákl. přenesená",J1177,0)</f>
        <v>0</v>
      </c>
      <c r="BH1177" s="149">
        <f>IF(N1177="sníž. přenesená",J1177,0)</f>
        <v>0</v>
      </c>
      <c r="BI1177" s="149">
        <f>IF(N1177="nulová",J1177,0)</f>
        <v>0</v>
      </c>
      <c r="BJ1177" s="17" t="s">
        <v>89</v>
      </c>
      <c r="BK1177" s="149">
        <f>ROUND(I1177*H1177,2)</f>
        <v>0</v>
      </c>
      <c r="BL1177" s="17" t="s">
        <v>366</v>
      </c>
      <c r="BM1177" s="148" t="s">
        <v>1833</v>
      </c>
    </row>
    <row r="1178" spans="2:65" s="1" customFormat="1" ht="11.25">
      <c r="B1178" s="32"/>
      <c r="D1178" s="150" t="s">
        <v>273</v>
      </c>
      <c r="F1178" s="151" t="s">
        <v>1834</v>
      </c>
      <c r="I1178" s="152"/>
      <c r="L1178" s="32"/>
      <c r="M1178" s="153"/>
      <c r="T1178" s="56"/>
      <c r="AT1178" s="17" t="s">
        <v>273</v>
      </c>
      <c r="AU1178" s="17" t="s">
        <v>89</v>
      </c>
    </row>
    <row r="1179" spans="2:65" s="1" customFormat="1" ht="21.75" customHeight="1">
      <c r="B1179" s="136"/>
      <c r="C1179" s="137" t="s">
        <v>1835</v>
      </c>
      <c r="D1179" s="137" t="s">
        <v>266</v>
      </c>
      <c r="E1179" s="138" t="s">
        <v>1836</v>
      </c>
      <c r="F1179" s="139" t="s">
        <v>1837</v>
      </c>
      <c r="G1179" s="140" t="s">
        <v>341</v>
      </c>
      <c r="H1179" s="141">
        <v>1621.7470000000001</v>
      </c>
      <c r="I1179" s="142"/>
      <c r="J1179" s="143">
        <f>ROUND(I1179*H1179,2)</f>
        <v>0</v>
      </c>
      <c r="K1179" s="139" t="s">
        <v>270</v>
      </c>
      <c r="L1179" s="32"/>
      <c r="M1179" s="144" t="s">
        <v>1</v>
      </c>
      <c r="N1179" s="145" t="s">
        <v>42</v>
      </c>
      <c r="P1179" s="146">
        <f>O1179*H1179</f>
        <v>0</v>
      </c>
      <c r="Q1179" s="146">
        <v>3.0000000000000001E-5</v>
      </c>
      <c r="R1179" s="146">
        <f>Q1179*H1179</f>
        <v>4.865241E-2</v>
      </c>
      <c r="S1179" s="146">
        <v>0</v>
      </c>
      <c r="T1179" s="147">
        <f>S1179*H1179</f>
        <v>0</v>
      </c>
      <c r="AR1179" s="148" t="s">
        <v>366</v>
      </c>
      <c r="AT1179" s="148" t="s">
        <v>266</v>
      </c>
      <c r="AU1179" s="148" t="s">
        <v>89</v>
      </c>
      <c r="AY1179" s="17" t="s">
        <v>264</v>
      </c>
      <c r="BE1179" s="149">
        <f>IF(N1179="základní",J1179,0)</f>
        <v>0</v>
      </c>
      <c r="BF1179" s="149">
        <f>IF(N1179="snížená",J1179,0)</f>
        <v>0</v>
      </c>
      <c r="BG1179" s="149">
        <f>IF(N1179="zákl. přenesená",J1179,0)</f>
        <v>0</v>
      </c>
      <c r="BH1179" s="149">
        <f>IF(N1179="sníž. přenesená",J1179,0)</f>
        <v>0</v>
      </c>
      <c r="BI1179" s="149">
        <f>IF(N1179="nulová",J1179,0)</f>
        <v>0</v>
      </c>
      <c r="BJ1179" s="17" t="s">
        <v>89</v>
      </c>
      <c r="BK1179" s="149">
        <f>ROUND(I1179*H1179,2)</f>
        <v>0</v>
      </c>
      <c r="BL1179" s="17" t="s">
        <v>366</v>
      </c>
      <c r="BM1179" s="148" t="s">
        <v>1838</v>
      </c>
    </row>
    <row r="1180" spans="2:65" s="1" customFormat="1" ht="11.25">
      <c r="B1180" s="32"/>
      <c r="D1180" s="150" t="s">
        <v>273</v>
      </c>
      <c r="F1180" s="151" t="s">
        <v>1839</v>
      </c>
      <c r="I1180" s="152"/>
      <c r="L1180" s="32"/>
      <c r="M1180" s="153"/>
      <c r="T1180" s="56"/>
      <c r="AT1180" s="17" t="s">
        <v>273</v>
      </c>
      <c r="AU1180" s="17" t="s">
        <v>89</v>
      </c>
    </row>
    <row r="1181" spans="2:65" s="11" customFormat="1" ht="25.9" customHeight="1">
      <c r="B1181" s="124"/>
      <c r="D1181" s="125" t="s">
        <v>75</v>
      </c>
      <c r="E1181" s="126" t="s">
        <v>310</v>
      </c>
      <c r="F1181" s="126" t="s">
        <v>310</v>
      </c>
      <c r="I1181" s="127"/>
      <c r="J1181" s="128">
        <f>BK1181</f>
        <v>0</v>
      </c>
      <c r="L1181" s="124"/>
      <c r="M1181" s="129"/>
      <c r="P1181" s="130">
        <f>P1182</f>
        <v>0</v>
      </c>
      <c r="R1181" s="130">
        <f>R1182</f>
        <v>0</v>
      </c>
      <c r="T1181" s="131">
        <f>T1182</f>
        <v>0</v>
      </c>
      <c r="AR1181" s="125" t="s">
        <v>96</v>
      </c>
      <c r="AT1181" s="132" t="s">
        <v>75</v>
      </c>
      <c r="AU1181" s="132" t="s">
        <v>76</v>
      </c>
      <c r="AY1181" s="125" t="s">
        <v>264</v>
      </c>
      <c r="BK1181" s="133">
        <f>BK1182</f>
        <v>0</v>
      </c>
    </row>
    <row r="1182" spans="2:65" s="11" customFormat="1" ht="22.9" customHeight="1">
      <c r="B1182" s="124"/>
      <c r="D1182" s="125" t="s">
        <v>75</v>
      </c>
      <c r="E1182" s="134" t="s">
        <v>1840</v>
      </c>
      <c r="F1182" s="134" t="s">
        <v>1841</v>
      </c>
      <c r="I1182" s="127"/>
      <c r="J1182" s="135">
        <f>BK1182</f>
        <v>0</v>
      </c>
      <c r="L1182" s="124"/>
      <c r="M1182" s="129"/>
      <c r="P1182" s="130">
        <f>SUM(P1183:P1200)</f>
        <v>0</v>
      </c>
      <c r="R1182" s="130">
        <f>SUM(R1183:R1200)</f>
        <v>0</v>
      </c>
      <c r="T1182" s="131">
        <f>SUM(T1183:T1200)</f>
        <v>0</v>
      </c>
      <c r="AR1182" s="125" t="s">
        <v>96</v>
      </c>
      <c r="AT1182" s="132" t="s">
        <v>75</v>
      </c>
      <c r="AU1182" s="132" t="s">
        <v>83</v>
      </c>
      <c r="AY1182" s="125" t="s">
        <v>264</v>
      </c>
      <c r="BK1182" s="133">
        <f>SUM(BK1183:BK1200)</f>
        <v>0</v>
      </c>
    </row>
    <row r="1183" spans="2:65" s="1" customFormat="1" ht="16.5" customHeight="1">
      <c r="B1183" s="136"/>
      <c r="C1183" s="137" t="s">
        <v>1842</v>
      </c>
      <c r="D1183" s="137" t="s">
        <v>266</v>
      </c>
      <c r="E1183" s="138" t="s">
        <v>1843</v>
      </c>
      <c r="F1183" s="139" t="s">
        <v>1844</v>
      </c>
      <c r="G1183" s="140" t="s">
        <v>1468</v>
      </c>
      <c r="H1183" s="141">
        <v>1</v>
      </c>
      <c r="I1183" s="142"/>
      <c r="J1183" s="143">
        <f>ROUND(I1183*H1183,2)</f>
        <v>0</v>
      </c>
      <c r="K1183" s="139" t="s">
        <v>313</v>
      </c>
      <c r="L1183" s="32"/>
      <c r="M1183" s="144" t="s">
        <v>1</v>
      </c>
      <c r="N1183" s="145" t="s">
        <v>42</v>
      </c>
      <c r="P1183" s="146">
        <f>O1183*H1183</f>
        <v>0</v>
      </c>
      <c r="Q1183" s="146">
        <v>0</v>
      </c>
      <c r="R1183" s="146">
        <f>Q1183*H1183</f>
        <v>0</v>
      </c>
      <c r="S1183" s="146">
        <v>0</v>
      </c>
      <c r="T1183" s="147">
        <f>S1183*H1183</f>
        <v>0</v>
      </c>
      <c r="AR1183" s="148" t="s">
        <v>665</v>
      </c>
      <c r="AT1183" s="148" t="s">
        <v>266</v>
      </c>
      <c r="AU1183" s="148" t="s">
        <v>89</v>
      </c>
      <c r="AY1183" s="17" t="s">
        <v>264</v>
      </c>
      <c r="BE1183" s="149">
        <f>IF(N1183="základní",J1183,0)</f>
        <v>0</v>
      </c>
      <c r="BF1183" s="149">
        <f>IF(N1183="snížená",J1183,0)</f>
        <v>0</v>
      </c>
      <c r="BG1183" s="149">
        <f>IF(N1183="zákl. přenesená",J1183,0)</f>
        <v>0</v>
      </c>
      <c r="BH1183" s="149">
        <f>IF(N1183="sníž. přenesená",J1183,0)</f>
        <v>0</v>
      </c>
      <c r="BI1183" s="149">
        <f>IF(N1183="nulová",J1183,0)</f>
        <v>0</v>
      </c>
      <c r="BJ1183" s="17" t="s">
        <v>89</v>
      </c>
      <c r="BK1183" s="149">
        <f>ROUND(I1183*H1183,2)</f>
        <v>0</v>
      </c>
      <c r="BL1183" s="17" t="s">
        <v>665</v>
      </c>
      <c r="BM1183" s="148" t="s">
        <v>1845</v>
      </c>
    </row>
    <row r="1184" spans="2:65" s="1" customFormat="1" ht="39">
      <c r="B1184" s="32"/>
      <c r="D1184" s="154" t="s">
        <v>275</v>
      </c>
      <c r="F1184" s="155" t="s">
        <v>1846</v>
      </c>
      <c r="I1184" s="152"/>
      <c r="L1184" s="32"/>
      <c r="M1184" s="153"/>
      <c r="T1184" s="56"/>
      <c r="AT1184" s="17" t="s">
        <v>275</v>
      </c>
      <c r="AU1184" s="17" t="s">
        <v>89</v>
      </c>
    </row>
    <row r="1185" spans="2:65" s="1" customFormat="1" ht="16.5" customHeight="1">
      <c r="B1185" s="136"/>
      <c r="C1185" s="137" t="s">
        <v>1847</v>
      </c>
      <c r="D1185" s="137" t="s">
        <v>266</v>
      </c>
      <c r="E1185" s="138" t="s">
        <v>1848</v>
      </c>
      <c r="F1185" s="139" t="s">
        <v>1849</v>
      </c>
      <c r="G1185" s="140" t="s">
        <v>1468</v>
      </c>
      <c r="H1185" s="141">
        <v>3</v>
      </c>
      <c r="I1185" s="142"/>
      <c r="J1185" s="143">
        <f>ROUND(I1185*H1185,2)</f>
        <v>0</v>
      </c>
      <c r="K1185" s="139" t="s">
        <v>313</v>
      </c>
      <c r="L1185" s="32"/>
      <c r="M1185" s="144" t="s">
        <v>1</v>
      </c>
      <c r="N1185" s="145" t="s">
        <v>42</v>
      </c>
      <c r="P1185" s="146">
        <f>O1185*H1185</f>
        <v>0</v>
      </c>
      <c r="Q1185" s="146">
        <v>0</v>
      </c>
      <c r="R1185" s="146">
        <f>Q1185*H1185</f>
        <v>0</v>
      </c>
      <c r="S1185" s="146">
        <v>0</v>
      </c>
      <c r="T1185" s="147">
        <f>S1185*H1185</f>
        <v>0</v>
      </c>
      <c r="AR1185" s="148" t="s">
        <v>665</v>
      </c>
      <c r="AT1185" s="148" t="s">
        <v>266</v>
      </c>
      <c r="AU1185" s="148" t="s">
        <v>89</v>
      </c>
      <c r="AY1185" s="17" t="s">
        <v>264</v>
      </c>
      <c r="BE1185" s="149">
        <f>IF(N1185="základní",J1185,0)</f>
        <v>0</v>
      </c>
      <c r="BF1185" s="149">
        <f>IF(N1185="snížená",J1185,0)</f>
        <v>0</v>
      </c>
      <c r="BG1185" s="149">
        <f>IF(N1185="zákl. přenesená",J1185,0)</f>
        <v>0</v>
      </c>
      <c r="BH1185" s="149">
        <f>IF(N1185="sníž. přenesená",J1185,0)</f>
        <v>0</v>
      </c>
      <c r="BI1185" s="149">
        <f>IF(N1185="nulová",J1185,0)</f>
        <v>0</v>
      </c>
      <c r="BJ1185" s="17" t="s">
        <v>89</v>
      </c>
      <c r="BK1185" s="149">
        <f>ROUND(I1185*H1185,2)</f>
        <v>0</v>
      </c>
      <c r="BL1185" s="17" t="s">
        <v>665</v>
      </c>
      <c r="BM1185" s="148" t="s">
        <v>1850</v>
      </c>
    </row>
    <row r="1186" spans="2:65" s="1" customFormat="1" ht="39">
      <c r="B1186" s="32"/>
      <c r="D1186" s="154" t="s">
        <v>275</v>
      </c>
      <c r="F1186" s="155" t="s">
        <v>1846</v>
      </c>
      <c r="I1186" s="152"/>
      <c r="L1186" s="32"/>
      <c r="M1186" s="153"/>
      <c r="T1186" s="56"/>
      <c r="AT1186" s="17" t="s">
        <v>275</v>
      </c>
      <c r="AU1186" s="17" t="s">
        <v>89</v>
      </c>
    </row>
    <row r="1187" spans="2:65" s="1" customFormat="1" ht="16.5" customHeight="1">
      <c r="B1187" s="136"/>
      <c r="C1187" s="137" t="s">
        <v>1851</v>
      </c>
      <c r="D1187" s="137" t="s">
        <v>266</v>
      </c>
      <c r="E1187" s="138" t="s">
        <v>1852</v>
      </c>
      <c r="F1187" s="139" t="s">
        <v>1853</v>
      </c>
      <c r="G1187" s="140" t="s">
        <v>1468</v>
      </c>
      <c r="H1187" s="141">
        <v>1</v>
      </c>
      <c r="I1187" s="142"/>
      <c r="J1187" s="143">
        <f>ROUND(I1187*H1187,2)</f>
        <v>0</v>
      </c>
      <c r="K1187" s="139" t="s">
        <v>313</v>
      </c>
      <c r="L1187" s="32"/>
      <c r="M1187" s="144" t="s">
        <v>1</v>
      </c>
      <c r="N1187" s="145" t="s">
        <v>42</v>
      </c>
      <c r="P1187" s="146">
        <f>O1187*H1187</f>
        <v>0</v>
      </c>
      <c r="Q1187" s="146">
        <v>0</v>
      </c>
      <c r="R1187" s="146">
        <f>Q1187*H1187</f>
        <v>0</v>
      </c>
      <c r="S1187" s="146">
        <v>0</v>
      </c>
      <c r="T1187" s="147">
        <f>S1187*H1187</f>
        <v>0</v>
      </c>
      <c r="AR1187" s="148" t="s">
        <v>665</v>
      </c>
      <c r="AT1187" s="148" t="s">
        <v>266</v>
      </c>
      <c r="AU1187" s="148" t="s">
        <v>89</v>
      </c>
      <c r="AY1187" s="17" t="s">
        <v>264</v>
      </c>
      <c r="BE1187" s="149">
        <f>IF(N1187="základní",J1187,0)</f>
        <v>0</v>
      </c>
      <c r="BF1187" s="149">
        <f>IF(N1187="snížená",J1187,0)</f>
        <v>0</v>
      </c>
      <c r="BG1187" s="149">
        <f>IF(N1187="zákl. přenesená",J1187,0)</f>
        <v>0</v>
      </c>
      <c r="BH1187" s="149">
        <f>IF(N1187="sníž. přenesená",J1187,0)</f>
        <v>0</v>
      </c>
      <c r="BI1187" s="149">
        <f>IF(N1187="nulová",J1187,0)</f>
        <v>0</v>
      </c>
      <c r="BJ1187" s="17" t="s">
        <v>89</v>
      </c>
      <c r="BK1187" s="149">
        <f>ROUND(I1187*H1187,2)</f>
        <v>0</v>
      </c>
      <c r="BL1187" s="17" t="s">
        <v>665</v>
      </c>
      <c r="BM1187" s="148" t="s">
        <v>1854</v>
      </c>
    </row>
    <row r="1188" spans="2:65" s="1" customFormat="1" ht="39">
      <c r="B1188" s="32"/>
      <c r="D1188" s="154" t="s">
        <v>275</v>
      </c>
      <c r="F1188" s="155" t="s">
        <v>1846</v>
      </c>
      <c r="I1188" s="152"/>
      <c r="L1188" s="32"/>
      <c r="M1188" s="153"/>
      <c r="T1188" s="56"/>
      <c r="AT1188" s="17" t="s">
        <v>275</v>
      </c>
      <c r="AU1188" s="17" t="s">
        <v>89</v>
      </c>
    </row>
    <row r="1189" spans="2:65" s="1" customFormat="1" ht="16.5" customHeight="1">
      <c r="B1189" s="136"/>
      <c r="C1189" s="137" t="s">
        <v>1855</v>
      </c>
      <c r="D1189" s="137" t="s">
        <v>266</v>
      </c>
      <c r="E1189" s="138" t="s">
        <v>1856</v>
      </c>
      <c r="F1189" s="139" t="s">
        <v>1857</v>
      </c>
      <c r="G1189" s="140" t="s">
        <v>1468</v>
      </c>
      <c r="H1189" s="141">
        <v>3</v>
      </c>
      <c r="I1189" s="142"/>
      <c r="J1189" s="143">
        <f>ROUND(I1189*H1189,2)</f>
        <v>0</v>
      </c>
      <c r="K1189" s="139" t="s">
        <v>313</v>
      </c>
      <c r="L1189" s="32"/>
      <c r="M1189" s="144" t="s">
        <v>1</v>
      </c>
      <c r="N1189" s="145" t="s">
        <v>42</v>
      </c>
      <c r="P1189" s="146">
        <f>O1189*H1189</f>
        <v>0</v>
      </c>
      <c r="Q1189" s="146">
        <v>0</v>
      </c>
      <c r="R1189" s="146">
        <f>Q1189*H1189</f>
        <v>0</v>
      </c>
      <c r="S1189" s="146">
        <v>0</v>
      </c>
      <c r="T1189" s="147">
        <f>S1189*H1189</f>
        <v>0</v>
      </c>
      <c r="AR1189" s="148" t="s">
        <v>665</v>
      </c>
      <c r="AT1189" s="148" t="s">
        <v>266</v>
      </c>
      <c r="AU1189" s="148" t="s">
        <v>89</v>
      </c>
      <c r="AY1189" s="17" t="s">
        <v>264</v>
      </c>
      <c r="BE1189" s="149">
        <f>IF(N1189="základní",J1189,0)</f>
        <v>0</v>
      </c>
      <c r="BF1189" s="149">
        <f>IF(N1189="snížená",J1189,0)</f>
        <v>0</v>
      </c>
      <c r="BG1189" s="149">
        <f>IF(N1189="zákl. přenesená",J1189,0)</f>
        <v>0</v>
      </c>
      <c r="BH1189" s="149">
        <f>IF(N1189="sníž. přenesená",J1189,0)</f>
        <v>0</v>
      </c>
      <c r="BI1189" s="149">
        <f>IF(N1189="nulová",J1189,0)</f>
        <v>0</v>
      </c>
      <c r="BJ1189" s="17" t="s">
        <v>89</v>
      </c>
      <c r="BK1189" s="149">
        <f>ROUND(I1189*H1189,2)</f>
        <v>0</v>
      </c>
      <c r="BL1189" s="17" t="s">
        <v>665</v>
      </c>
      <c r="BM1189" s="148" t="s">
        <v>1858</v>
      </c>
    </row>
    <row r="1190" spans="2:65" s="1" customFormat="1" ht="39">
      <c r="B1190" s="32"/>
      <c r="D1190" s="154" t="s">
        <v>275</v>
      </c>
      <c r="F1190" s="155" t="s">
        <v>1846</v>
      </c>
      <c r="I1190" s="152"/>
      <c r="L1190" s="32"/>
      <c r="M1190" s="153"/>
      <c r="T1190" s="56"/>
      <c r="AT1190" s="17" t="s">
        <v>275</v>
      </c>
      <c r="AU1190" s="17" t="s">
        <v>89</v>
      </c>
    </row>
    <row r="1191" spans="2:65" s="1" customFormat="1" ht="16.5" customHeight="1">
      <c r="B1191" s="136"/>
      <c r="C1191" s="137" t="s">
        <v>1859</v>
      </c>
      <c r="D1191" s="137" t="s">
        <v>266</v>
      </c>
      <c r="E1191" s="138" t="s">
        <v>1860</v>
      </c>
      <c r="F1191" s="139" t="s">
        <v>1861</v>
      </c>
      <c r="G1191" s="140" t="s">
        <v>1862</v>
      </c>
      <c r="H1191" s="141">
        <v>1</v>
      </c>
      <c r="I1191" s="142"/>
      <c r="J1191" s="143">
        <f>ROUND(I1191*H1191,2)</f>
        <v>0</v>
      </c>
      <c r="K1191" s="139" t="s">
        <v>313</v>
      </c>
      <c r="L1191" s="32"/>
      <c r="M1191" s="144" t="s">
        <v>1</v>
      </c>
      <c r="N1191" s="145" t="s">
        <v>42</v>
      </c>
      <c r="P1191" s="146">
        <f>O1191*H1191</f>
        <v>0</v>
      </c>
      <c r="Q1191" s="146">
        <v>0</v>
      </c>
      <c r="R1191" s="146">
        <f>Q1191*H1191</f>
        <v>0</v>
      </c>
      <c r="S1191" s="146">
        <v>0</v>
      </c>
      <c r="T1191" s="147">
        <f>S1191*H1191</f>
        <v>0</v>
      </c>
      <c r="AR1191" s="148" t="s">
        <v>665</v>
      </c>
      <c r="AT1191" s="148" t="s">
        <v>266</v>
      </c>
      <c r="AU1191" s="148" t="s">
        <v>89</v>
      </c>
      <c r="AY1191" s="17" t="s">
        <v>264</v>
      </c>
      <c r="BE1191" s="149">
        <f>IF(N1191="základní",J1191,0)</f>
        <v>0</v>
      </c>
      <c r="BF1191" s="149">
        <f>IF(N1191="snížená",J1191,0)</f>
        <v>0</v>
      </c>
      <c r="BG1191" s="149">
        <f>IF(N1191="zákl. přenesená",J1191,0)</f>
        <v>0</v>
      </c>
      <c r="BH1191" s="149">
        <f>IF(N1191="sníž. přenesená",J1191,0)</f>
        <v>0</v>
      </c>
      <c r="BI1191" s="149">
        <f>IF(N1191="nulová",J1191,0)</f>
        <v>0</v>
      </c>
      <c r="BJ1191" s="17" t="s">
        <v>89</v>
      </c>
      <c r="BK1191" s="149">
        <f>ROUND(I1191*H1191,2)</f>
        <v>0</v>
      </c>
      <c r="BL1191" s="17" t="s">
        <v>665</v>
      </c>
      <c r="BM1191" s="148" t="s">
        <v>1863</v>
      </c>
    </row>
    <row r="1192" spans="2:65" s="1" customFormat="1" ht="39">
      <c r="B1192" s="32"/>
      <c r="D1192" s="154" t="s">
        <v>275</v>
      </c>
      <c r="F1192" s="155" t="s">
        <v>1846</v>
      </c>
      <c r="I1192" s="152"/>
      <c r="L1192" s="32"/>
      <c r="M1192" s="153"/>
      <c r="T1192" s="56"/>
      <c r="AT1192" s="17" t="s">
        <v>275</v>
      </c>
      <c r="AU1192" s="17" t="s">
        <v>89</v>
      </c>
    </row>
    <row r="1193" spans="2:65" s="1" customFormat="1" ht="16.5" customHeight="1">
      <c r="B1193" s="136"/>
      <c r="C1193" s="137" t="s">
        <v>1864</v>
      </c>
      <c r="D1193" s="137" t="s">
        <v>266</v>
      </c>
      <c r="E1193" s="138" t="s">
        <v>1865</v>
      </c>
      <c r="F1193" s="139" t="s">
        <v>1866</v>
      </c>
      <c r="G1193" s="140" t="s">
        <v>1862</v>
      </c>
      <c r="H1193" s="141">
        <v>1</v>
      </c>
      <c r="I1193" s="142"/>
      <c r="J1193" s="143">
        <f>ROUND(I1193*H1193,2)</f>
        <v>0</v>
      </c>
      <c r="K1193" s="139" t="s">
        <v>313</v>
      </c>
      <c r="L1193" s="32"/>
      <c r="M1193" s="144" t="s">
        <v>1</v>
      </c>
      <c r="N1193" s="145" t="s">
        <v>42</v>
      </c>
      <c r="P1193" s="146">
        <f>O1193*H1193</f>
        <v>0</v>
      </c>
      <c r="Q1193" s="146">
        <v>0</v>
      </c>
      <c r="R1193" s="146">
        <f>Q1193*H1193</f>
        <v>0</v>
      </c>
      <c r="S1193" s="146">
        <v>0</v>
      </c>
      <c r="T1193" s="147">
        <f>S1193*H1193</f>
        <v>0</v>
      </c>
      <c r="AR1193" s="148" t="s">
        <v>665</v>
      </c>
      <c r="AT1193" s="148" t="s">
        <v>266</v>
      </c>
      <c r="AU1193" s="148" t="s">
        <v>89</v>
      </c>
      <c r="AY1193" s="17" t="s">
        <v>264</v>
      </c>
      <c r="BE1193" s="149">
        <f>IF(N1193="základní",J1193,0)</f>
        <v>0</v>
      </c>
      <c r="BF1193" s="149">
        <f>IF(N1193="snížená",J1193,0)</f>
        <v>0</v>
      </c>
      <c r="BG1193" s="149">
        <f>IF(N1193="zákl. přenesená",J1193,0)</f>
        <v>0</v>
      </c>
      <c r="BH1193" s="149">
        <f>IF(N1193="sníž. přenesená",J1193,0)</f>
        <v>0</v>
      </c>
      <c r="BI1193" s="149">
        <f>IF(N1193="nulová",J1193,0)</f>
        <v>0</v>
      </c>
      <c r="BJ1193" s="17" t="s">
        <v>89</v>
      </c>
      <c r="BK1193" s="149">
        <f>ROUND(I1193*H1193,2)</f>
        <v>0</v>
      </c>
      <c r="BL1193" s="17" t="s">
        <v>665</v>
      </c>
      <c r="BM1193" s="148" t="s">
        <v>1867</v>
      </c>
    </row>
    <row r="1194" spans="2:65" s="1" customFormat="1" ht="39">
      <c r="B1194" s="32"/>
      <c r="D1194" s="154" t="s">
        <v>275</v>
      </c>
      <c r="F1194" s="155" t="s">
        <v>1846</v>
      </c>
      <c r="I1194" s="152"/>
      <c r="L1194" s="32"/>
      <c r="M1194" s="153"/>
      <c r="T1194" s="56"/>
      <c r="AT1194" s="17" t="s">
        <v>275</v>
      </c>
      <c r="AU1194" s="17" t="s">
        <v>89</v>
      </c>
    </row>
    <row r="1195" spans="2:65" s="1" customFormat="1" ht="16.5" customHeight="1">
      <c r="B1195" s="136"/>
      <c r="C1195" s="137" t="s">
        <v>1868</v>
      </c>
      <c r="D1195" s="137" t="s">
        <v>266</v>
      </c>
      <c r="E1195" s="138" t="s">
        <v>1869</v>
      </c>
      <c r="F1195" s="139" t="s">
        <v>1870</v>
      </c>
      <c r="G1195" s="140" t="s">
        <v>1862</v>
      </c>
      <c r="H1195" s="141">
        <v>1</v>
      </c>
      <c r="I1195" s="142"/>
      <c r="J1195" s="143">
        <f>ROUND(I1195*H1195,2)</f>
        <v>0</v>
      </c>
      <c r="K1195" s="139" t="s">
        <v>313</v>
      </c>
      <c r="L1195" s="32"/>
      <c r="M1195" s="144" t="s">
        <v>1</v>
      </c>
      <c r="N1195" s="145" t="s">
        <v>42</v>
      </c>
      <c r="P1195" s="146">
        <f>O1195*H1195</f>
        <v>0</v>
      </c>
      <c r="Q1195" s="146">
        <v>0</v>
      </c>
      <c r="R1195" s="146">
        <f>Q1195*H1195</f>
        <v>0</v>
      </c>
      <c r="S1195" s="146">
        <v>0</v>
      </c>
      <c r="T1195" s="147">
        <f>S1195*H1195</f>
        <v>0</v>
      </c>
      <c r="AR1195" s="148" t="s">
        <v>665</v>
      </c>
      <c r="AT1195" s="148" t="s">
        <v>266</v>
      </c>
      <c r="AU1195" s="148" t="s">
        <v>89</v>
      </c>
      <c r="AY1195" s="17" t="s">
        <v>264</v>
      </c>
      <c r="BE1195" s="149">
        <f>IF(N1195="základní",J1195,0)</f>
        <v>0</v>
      </c>
      <c r="BF1195" s="149">
        <f>IF(N1195="snížená",J1195,0)</f>
        <v>0</v>
      </c>
      <c r="BG1195" s="149">
        <f>IF(N1195="zákl. přenesená",J1195,0)</f>
        <v>0</v>
      </c>
      <c r="BH1195" s="149">
        <f>IF(N1195="sníž. přenesená",J1195,0)</f>
        <v>0</v>
      </c>
      <c r="BI1195" s="149">
        <f>IF(N1195="nulová",J1195,0)</f>
        <v>0</v>
      </c>
      <c r="BJ1195" s="17" t="s">
        <v>89</v>
      </c>
      <c r="BK1195" s="149">
        <f>ROUND(I1195*H1195,2)</f>
        <v>0</v>
      </c>
      <c r="BL1195" s="17" t="s">
        <v>665</v>
      </c>
      <c r="BM1195" s="148" t="s">
        <v>1871</v>
      </c>
    </row>
    <row r="1196" spans="2:65" s="1" customFormat="1" ht="39">
      <c r="B1196" s="32"/>
      <c r="D1196" s="154" t="s">
        <v>275</v>
      </c>
      <c r="F1196" s="155" t="s">
        <v>1846</v>
      </c>
      <c r="I1196" s="152"/>
      <c r="L1196" s="32"/>
      <c r="M1196" s="153"/>
      <c r="T1196" s="56"/>
      <c r="AT1196" s="17" t="s">
        <v>275</v>
      </c>
      <c r="AU1196" s="17" t="s">
        <v>89</v>
      </c>
    </row>
    <row r="1197" spans="2:65" s="1" customFormat="1" ht="16.5" customHeight="1">
      <c r="B1197" s="136"/>
      <c r="C1197" s="137" t="s">
        <v>1872</v>
      </c>
      <c r="D1197" s="137" t="s">
        <v>266</v>
      </c>
      <c r="E1197" s="138" t="s">
        <v>1873</v>
      </c>
      <c r="F1197" s="139" t="s">
        <v>1874</v>
      </c>
      <c r="G1197" s="140" t="s">
        <v>1862</v>
      </c>
      <c r="H1197" s="141">
        <v>1</v>
      </c>
      <c r="I1197" s="142"/>
      <c r="J1197" s="143">
        <f>ROUND(I1197*H1197,2)</f>
        <v>0</v>
      </c>
      <c r="K1197" s="139" t="s">
        <v>313</v>
      </c>
      <c r="L1197" s="32"/>
      <c r="M1197" s="144" t="s">
        <v>1</v>
      </c>
      <c r="N1197" s="145" t="s">
        <v>42</v>
      </c>
      <c r="P1197" s="146">
        <f>O1197*H1197</f>
        <v>0</v>
      </c>
      <c r="Q1197" s="146">
        <v>0</v>
      </c>
      <c r="R1197" s="146">
        <f>Q1197*H1197</f>
        <v>0</v>
      </c>
      <c r="S1197" s="146">
        <v>0</v>
      </c>
      <c r="T1197" s="147">
        <f>S1197*H1197</f>
        <v>0</v>
      </c>
      <c r="AR1197" s="148" t="s">
        <v>665</v>
      </c>
      <c r="AT1197" s="148" t="s">
        <v>266</v>
      </c>
      <c r="AU1197" s="148" t="s">
        <v>89</v>
      </c>
      <c r="AY1197" s="17" t="s">
        <v>264</v>
      </c>
      <c r="BE1197" s="149">
        <f>IF(N1197="základní",J1197,0)</f>
        <v>0</v>
      </c>
      <c r="BF1197" s="149">
        <f>IF(N1197="snížená",J1197,0)</f>
        <v>0</v>
      </c>
      <c r="BG1197" s="149">
        <f>IF(N1197="zákl. přenesená",J1197,0)</f>
        <v>0</v>
      </c>
      <c r="BH1197" s="149">
        <f>IF(N1197="sníž. přenesená",J1197,0)</f>
        <v>0</v>
      </c>
      <c r="BI1197" s="149">
        <f>IF(N1197="nulová",J1197,0)</f>
        <v>0</v>
      </c>
      <c r="BJ1197" s="17" t="s">
        <v>89</v>
      </c>
      <c r="BK1197" s="149">
        <f>ROUND(I1197*H1197,2)</f>
        <v>0</v>
      </c>
      <c r="BL1197" s="17" t="s">
        <v>665</v>
      </c>
      <c r="BM1197" s="148" t="s">
        <v>1875</v>
      </c>
    </row>
    <row r="1198" spans="2:65" s="1" customFormat="1" ht="39">
      <c r="B1198" s="32"/>
      <c r="D1198" s="154" t="s">
        <v>275</v>
      </c>
      <c r="F1198" s="155" t="s">
        <v>1846</v>
      </c>
      <c r="I1198" s="152"/>
      <c r="L1198" s="32"/>
      <c r="M1198" s="153"/>
      <c r="T1198" s="56"/>
      <c r="AT1198" s="17" t="s">
        <v>275</v>
      </c>
      <c r="AU1198" s="17" t="s">
        <v>89</v>
      </c>
    </row>
    <row r="1199" spans="2:65" s="1" customFormat="1" ht="16.5" customHeight="1">
      <c r="B1199" s="136"/>
      <c r="C1199" s="137" t="s">
        <v>1876</v>
      </c>
      <c r="D1199" s="137" t="s">
        <v>266</v>
      </c>
      <c r="E1199" s="138" t="s">
        <v>1877</v>
      </c>
      <c r="F1199" s="139" t="s">
        <v>1878</v>
      </c>
      <c r="G1199" s="140" t="s">
        <v>1862</v>
      </c>
      <c r="H1199" s="141">
        <v>1</v>
      </c>
      <c r="I1199" s="142"/>
      <c r="J1199" s="143">
        <f>ROUND(I1199*H1199,2)</f>
        <v>0</v>
      </c>
      <c r="K1199" s="139" t="s">
        <v>313</v>
      </c>
      <c r="L1199" s="32"/>
      <c r="M1199" s="144" t="s">
        <v>1</v>
      </c>
      <c r="N1199" s="145" t="s">
        <v>42</v>
      </c>
      <c r="P1199" s="146">
        <f>O1199*H1199</f>
        <v>0</v>
      </c>
      <c r="Q1199" s="146">
        <v>0</v>
      </c>
      <c r="R1199" s="146">
        <f>Q1199*H1199</f>
        <v>0</v>
      </c>
      <c r="S1199" s="146">
        <v>0</v>
      </c>
      <c r="T1199" s="147">
        <f>S1199*H1199</f>
        <v>0</v>
      </c>
      <c r="AR1199" s="148" t="s">
        <v>665</v>
      </c>
      <c r="AT1199" s="148" t="s">
        <v>266</v>
      </c>
      <c r="AU1199" s="148" t="s">
        <v>89</v>
      </c>
      <c r="AY1199" s="17" t="s">
        <v>264</v>
      </c>
      <c r="BE1199" s="149">
        <f>IF(N1199="základní",J1199,0)</f>
        <v>0</v>
      </c>
      <c r="BF1199" s="149">
        <f>IF(N1199="snížená",J1199,0)</f>
        <v>0</v>
      </c>
      <c r="BG1199" s="149">
        <f>IF(N1199="zákl. přenesená",J1199,0)</f>
        <v>0</v>
      </c>
      <c r="BH1199" s="149">
        <f>IF(N1199="sníž. přenesená",J1199,0)</f>
        <v>0</v>
      </c>
      <c r="BI1199" s="149">
        <f>IF(N1199="nulová",J1199,0)</f>
        <v>0</v>
      </c>
      <c r="BJ1199" s="17" t="s">
        <v>89</v>
      </c>
      <c r="BK1199" s="149">
        <f>ROUND(I1199*H1199,2)</f>
        <v>0</v>
      </c>
      <c r="BL1199" s="17" t="s">
        <v>665</v>
      </c>
      <c r="BM1199" s="148" t="s">
        <v>1879</v>
      </c>
    </row>
    <row r="1200" spans="2:65" s="1" customFormat="1" ht="39">
      <c r="B1200" s="32"/>
      <c r="D1200" s="154" t="s">
        <v>275</v>
      </c>
      <c r="F1200" s="155" t="s">
        <v>1846</v>
      </c>
      <c r="I1200" s="152"/>
      <c r="L1200" s="32"/>
      <c r="M1200" s="153"/>
      <c r="T1200" s="56"/>
      <c r="AT1200" s="17" t="s">
        <v>275</v>
      </c>
      <c r="AU1200" s="17" t="s">
        <v>89</v>
      </c>
    </row>
    <row r="1201" spans="2:65" s="11" customFormat="1" ht="25.9" customHeight="1">
      <c r="B1201" s="124"/>
      <c r="D1201" s="125" t="s">
        <v>75</v>
      </c>
      <c r="E1201" s="126" t="s">
        <v>1880</v>
      </c>
      <c r="F1201" s="126" t="s">
        <v>1881</v>
      </c>
      <c r="I1201" s="127"/>
      <c r="J1201" s="128">
        <f>BK1201</f>
        <v>0</v>
      </c>
      <c r="L1201" s="124"/>
      <c r="M1201" s="129"/>
      <c r="P1201" s="130">
        <f>SUM(P1202:P1216)</f>
        <v>0</v>
      </c>
      <c r="R1201" s="130">
        <f>SUM(R1202:R1216)</f>
        <v>0</v>
      </c>
      <c r="T1201" s="131">
        <f>SUM(T1202:T1216)</f>
        <v>0</v>
      </c>
      <c r="AR1201" s="125" t="s">
        <v>271</v>
      </c>
      <c r="AT1201" s="132" t="s">
        <v>75</v>
      </c>
      <c r="AU1201" s="132" t="s">
        <v>76</v>
      </c>
      <c r="AY1201" s="125" t="s">
        <v>264</v>
      </c>
      <c r="BK1201" s="133">
        <f>SUM(BK1202:BK1216)</f>
        <v>0</v>
      </c>
    </row>
    <row r="1202" spans="2:65" s="1" customFormat="1" ht="24.2" customHeight="1">
      <c r="B1202" s="136"/>
      <c r="C1202" s="137" t="s">
        <v>1882</v>
      </c>
      <c r="D1202" s="137" t="s">
        <v>266</v>
      </c>
      <c r="E1202" s="138" t="s">
        <v>1883</v>
      </c>
      <c r="F1202" s="139" t="s">
        <v>1884</v>
      </c>
      <c r="G1202" s="140" t="s">
        <v>341</v>
      </c>
      <c r="H1202" s="141">
        <v>429.298</v>
      </c>
      <c r="I1202" s="142"/>
      <c r="J1202" s="143">
        <f>ROUND(I1202*H1202,2)</f>
        <v>0</v>
      </c>
      <c r="K1202" s="139" t="s">
        <v>313</v>
      </c>
      <c r="L1202" s="32"/>
      <c r="M1202" s="144" t="s">
        <v>1</v>
      </c>
      <c r="N1202" s="145" t="s">
        <v>42</v>
      </c>
      <c r="P1202" s="146">
        <f>O1202*H1202</f>
        <v>0</v>
      </c>
      <c r="Q1202" s="146">
        <v>0</v>
      </c>
      <c r="R1202" s="146">
        <f>Q1202*H1202</f>
        <v>0</v>
      </c>
      <c r="S1202" s="146">
        <v>0</v>
      </c>
      <c r="T1202" s="147">
        <f>S1202*H1202</f>
        <v>0</v>
      </c>
      <c r="AR1202" s="148" t="s">
        <v>1885</v>
      </c>
      <c r="AT1202" s="148" t="s">
        <v>266</v>
      </c>
      <c r="AU1202" s="148" t="s">
        <v>83</v>
      </c>
      <c r="AY1202" s="17" t="s">
        <v>264</v>
      </c>
      <c r="BE1202" s="149">
        <f>IF(N1202="základní",J1202,0)</f>
        <v>0</v>
      </c>
      <c r="BF1202" s="149">
        <f>IF(N1202="snížená",J1202,0)</f>
        <v>0</v>
      </c>
      <c r="BG1202" s="149">
        <f>IF(N1202="zákl. přenesená",J1202,0)</f>
        <v>0</v>
      </c>
      <c r="BH1202" s="149">
        <f>IF(N1202="sníž. přenesená",J1202,0)</f>
        <v>0</v>
      </c>
      <c r="BI1202" s="149">
        <f>IF(N1202="nulová",J1202,0)</f>
        <v>0</v>
      </c>
      <c r="BJ1202" s="17" t="s">
        <v>89</v>
      </c>
      <c r="BK1202" s="149">
        <f>ROUND(I1202*H1202,2)</f>
        <v>0</v>
      </c>
      <c r="BL1202" s="17" t="s">
        <v>1885</v>
      </c>
      <c r="BM1202" s="148" t="s">
        <v>1886</v>
      </c>
    </row>
    <row r="1203" spans="2:65" s="1" customFormat="1" ht="39">
      <c r="B1203" s="32"/>
      <c r="D1203" s="154" t="s">
        <v>275</v>
      </c>
      <c r="F1203" s="155" t="s">
        <v>1887</v>
      </c>
      <c r="I1203" s="152"/>
      <c r="L1203" s="32"/>
      <c r="M1203" s="153"/>
      <c r="T1203" s="56"/>
      <c r="AT1203" s="17" t="s">
        <v>275</v>
      </c>
      <c r="AU1203" s="17" t="s">
        <v>83</v>
      </c>
    </row>
    <row r="1204" spans="2:65" s="12" customFormat="1" ht="11.25">
      <c r="B1204" s="156"/>
      <c r="D1204" s="154" t="s">
        <v>277</v>
      </c>
      <c r="E1204" s="157" t="s">
        <v>1</v>
      </c>
      <c r="F1204" s="158" t="s">
        <v>1039</v>
      </c>
      <c r="H1204" s="159">
        <v>288.89800000000002</v>
      </c>
      <c r="I1204" s="160"/>
      <c r="L1204" s="156"/>
      <c r="M1204" s="161"/>
      <c r="T1204" s="162"/>
      <c r="AT1204" s="157" t="s">
        <v>277</v>
      </c>
      <c r="AU1204" s="157" t="s">
        <v>83</v>
      </c>
      <c r="AV1204" s="12" t="s">
        <v>89</v>
      </c>
      <c r="AW1204" s="12" t="s">
        <v>32</v>
      </c>
      <c r="AX1204" s="12" t="s">
        <v>76</v>
      </c>
      <c r="AY1204" s="157" t="s">
        <v>264</v>
      </c>
    </row>
    <row r="1205" spans="2:65" s="12" customFormat="1" ht="11.25">
      <c r="B1205" s="156"/>
      <c r="D1205" s="154" t="s">
        <v>277</v>
      </c>
      <c r="E1205" s="157" t="s">
        <v>1</v>
      </c>
      <c r="F1205" s="158" t="s">
        <v>1051</v>
      </c>
      <c r="H1205" s="159">
        <v>140.4</v>
      </c>
      <c r="I1205" s="160"/>
      <c r="L1205" s="156"/>
      <c r="M1205" s="161"/>
      <c r="T1205" s="162"/>
      <c r="AT1205" s="157" t="s">
        <v>277</v>
      </c>
      <c r="AU1205" s="157" t="s">
        <v>83</v>
      </c>
      <c r="AV1205" s="12" t="s">
        <v>89</v>
      </c>
      <c r="AW1205" s="12" t="s">
        <v>32</v>
      </c>
      <c r="AX1205" s="12" t="s">
        <v>76</v>
      </c>
      <c r="AY1205" s="157" t="s">
        <v>264</v>
      </c>
    </row>
    <row r="1206" spans="2:65" s="13" customFormat="1" ht="11.25">
      <c r="B1206" s="163"/>
      <c r="D1206" s="154" t="s">
        <v>277</v>
      </c>
      <c r="E1206" s="164" t="s">
        <v>1</v>
      </c>
      <c r="F1206" s="165" t="s">
        <v>279</v>
      </c>
      <c r="H1206" s="166">
        <v>429.298</v>
      </c>
      <c r="I1206" s="167"/>
      <c r="L1206" s="163"/>
      <c r="M1206" s="168"/>
      <c r="T1206" s="169"/>
      <c r="AT1206" s="164" t="s">
        <v>277</v>
      </c>
      <c r="AU1206" s="164" t="s">
        <v>83</v>
      </c>
      <c r="AV1206" s="13" t="s">
        <v>271</v>
      </c>
      <c r="AW1206" s="13" t="s">
        <v>32</v>
      </c>
      <c r="AX1206" s="13" t="s">
        <v>83</v>
      </c>
      <c r="AY1206" s="164" t="s">
        <v>264</v>
      </c>
    </row>
    <row r="1207" spans="2:65" s="1" customFormat="1" ht="24.2" customHeight="1">
      <c r="B1207" s="136"/>
      <c r="C1207" s="137" t="s">
        <v>1888</v>
      </c>
      <c r="D1207" s="137" t="s">
        <v>266</v>
      </c>
      <c r="E1207" s="138" t="s">
        <v>1889</v>
      </c>
      <c r="F1207" s="139" t="s">
        <v>1890</v>
      </c>
      <c r="G1207" s="140" t="s">
        <v>341</v>
      </c>
      <c r="H1207" s="141">
        <v>226.125</v>
      </c>
      <c r="I1207" s="142"/>
      <c r="J1207" s="143">
        <f>ROUND(I1207*H1207,2)</f>
        <v>0</v>
      </c>
      <c r="K1207" s="139" t="s">
        <v>313</v>
      </c>
      <c r="L1207" s="32"/>
      <c r="M1207" s="144" t="s">
        <v>1</v>
      </c>
      <c r="N1207" s="145" t="s">
        <v>42</v>
      </c>
      <c r="P1207" s="146">
        <f>O1207*H1207</f>
        <v>0</v>
      </c>
      <c r="Q1207" s="146">
        <v>0</v>
      </c>
      <c r="R1207" s="146">
        <f>Q1207*H1207</f>
        <v>0</v>
      </c>
      <c r="S1207" s="146">
        <v>0</v>
      </c>
      <c r="T1207" s="147">
        <f>S1207*H1207</f>
        <v>0</v>
      </c>
      <c r="AR1207" s="148" t="s">
        <v>1885</v>
      </c>
      <c r="AT1207" s="148" t="s">
        <v>266</v>
      </c>
      <c r="AU1207" s="148" t="s">
        <v>83</v>
      </c>
      <c r="AY1207" s="17" t="s">
        <v>264</v>
      </c>
      <c r="BE1207" s="149">
        <f>IF(N1207="základní",J1207,0)</f>
        <v>0</v>
      </c>
      <c r="BF1207" s="149">
        <f>IF(N1207="snížená",J1207,0)</f>
        <v>0</v>
      </c>
      <c r="BG1207" s="149">
        <f>IF(N1207="zákl. přenesená",J1207,0)</f>
        <v>0</v>
      </c>
      <c r="BH1207" s="149">
        <f>IF(N1207="sníž. přenesená",J1207,0)</f>
        <v>0</v>
      </c>
      <c r="BI1207" s="149">
        <f>IF(N1207="nulová",J1207,0)</f>
        <v>0</v>
      </c>
      <c r="BJ1207" s="17" t="s">
        <v>89</v>
      </c>
      <c r="BK1207" s="149">
        <f>ROUND(I1207*H1207,2)</f>
        <v>0</v>
      </c>
      <c r="BL1207" s="17" t="s">
        <v>1885</v>
      </c>
      <c r="BM1207" s="148" t="s">
        <v>1891</v>
      </c>
    </row>
    <row r="1208" spans="2:65" s="1" customFormat="1" ht="39">
      <c r="B1208" s="32"/>
      <c r="D1208" s="154" t="s">
        <v>275</v>
      </c>
      <c r="F1208" s="155" t="s">
        <v>1892</v>
      </c>
      <c r="I1208" s="152"/>
      <c r="L1208" s="32"/>
      <c r="M1208" s="153"/>
      <c r="T1208" s="56"/>
      <c r="AT1208" s="17" t="s">
        <v>275</v>
      </c>
      <c r="AU1208" s="17" t="s">
        <v>83</v>
      </c>
    </row>
    <row r="1209" spans="2:65" s="1" customFormat="1" ht="16.5" customHeight="1">
      <c r="B1209" s="136"/>
      <c r="C1209" s="137" t="s">
        <v>1893</v>
      </c>
      <c r="D1209" s="137" t="s">
        <v>266</v>
      </c>
      <c r="E1209" s="138" t="s">
        <v>1894</v>
      </c>
      <c r="F1209" s="139" t="s">
        <v>1895</v>
      </c>
      <c r="G1209" s="140" t="s">
        <v>341</v>
      </c>
      <c r="H1209" s="141">
        <v>182.17500000000001</v>
      </c>
      <c r="I1209" s="142"/>
      <c r="J1209" s="143">
        <f>ROUND(I1209*H1209,2)</f>
        <v>0</v>
      </c>
      <c r="K1209" s="139" t="s">
        <v>313</v>
      </c>
      <c r="L1209" s="32"/>
      <c r="M1209" s="144" t="s">
        <v>1</v>
      </c>
      <c r="N1209" s="145" t="s">
        <v>42</v>
      </c>
      <c r="P1209" s="146">
        <f>O1209*H1209</f>
        <v>0</v>
      </c>
      <c r="Q1209" s="146">
        <v>0</v>
      </c>
      <c r="R1209" s="146">
        <f>Q1209*H1209</f>
        <v>0</v>
      </c>
      <c r="S1209" s="146">
        <v>0</v>
      </c>
      <c r="T1209" s="147">
        <f>S1209*H1209</f>
        <v>0</v>
      </c>
      <c r="AR1209" s="148" t="s">
        <v>1885</v>
      </c>
      <c r="AT1209" s="148" t="s">
        <v>266</v>
      </c>
      <c r="AU1209" s="148" t="s">
        <v>83</v>
      </c>
      <c r="AY1209" s="17" t="s">
        <v>264</v>
      </c>
      <c r="BE1209" s="149">
        <f>IF(N1209="základní",J1209,0)</f>
        <v>0</v>
      </c>
      <c r="BF1209" s="149">
        <f>IF(N1209="snížená",J1209,0)</f>
        <v>0</v>
      </c>
      <c r="BG1209" s="149">
        <f>IF(N1209="zákl. přenesená",J1209,0)</f>
        <v>0</v>
      </c>
      <c r="BH1209" s="149">
        <f>IF(N1209="sníž. přenesená",J1209,0)</f>
        <v>0</v>
      </c>
      <c r="BI1209" s="149">
        <f>IF(N1209="nulová",J1209,0)</f>
        <v>0</v>
      </c>
      <c r="BJ1209" s="17" t="s">
        <v>89</v>
      </c>
      <c r="BK1209" s="149">
        <f>ROUND(I1209*H1209,2)</f>
        <v>0</v>
      </c>
      <c r="BL1209" s="17" t="s">
        <v>1885</v>
      </c>
      <c r="BM1209" s="148" t="s">
        <v>1896</v>
      </c>
    </row>
    <row r="1210" spans="2:65" s="1" customFormat="1" ht="29.25">
      <c r="B1210" s="32"/>
      <c r="D1210" s="154" t="s">
        <v>275</v>
      </c>
      <c r="F1210" s="155" t="s">
        <v>1897</v>
      </c>
      <c r="I1210" s="152"/>
      <c r="L1210" s="32"/>
      <c r="M1210" s="153"/>
      <c r="T1210" s="56"/>
      <c r="AT1210" s="17" t="s">
        <v>275</v>
      </c>
      <c r="AU1210" s="17" t="s">
        <v>83</v>
      </c>
    </row>
    <row r="1211" spans="2:65" s="12" customFormat="1" ht="11.25">
      <c r="B1211" s="156"/>
      <c r="D1211" s="154" t="s">
        <v>277</v>
      </c>
      <c r="E1211" s="157" t="s">
        <v>1</v>
      </c>
      <c r="F1211" s="158" t="s">
        <v>1123</v>
      </c>
      <c r="H1211" s="159">
        <v>182.17500000000001</v>
      </c>
      <c r="I1211" s="160"/>
      <c r="L1211" s="156"/>
      <c r="M1211" s="161"/>
      <c r="T1211" s="162"/>
      <c r="AT1211" s="157" t="s">
        <v>277</v>
      </c>
      <c r="AU1211" s="157" t="s">
        <v>83</v>
      </c>
      <c r="AV1211" s="12" t="s">
        <v>89</v>
      </c>
      <c r="AW1211" s="12" t="s">
        <v>32</v>
      </c>
      <c r="AX1211" s="12" t="s">
        <v>76</v>
      </c>
      <c r="AY1211" s="157" t="s">
        <v>264</v>
      </c>
    </row>
    <row r="1212" spans="2:65" s="13" customFormat="1" ht="11.25">
      <c r="B1212" s="163"/>
      <c r="D1212" s="154" t="s">
        <v>277</v>
      </c>
      <c r="E1212" s="164" t="s">
        <v>1</v>
      </c>
      <c r="F1212" s="165" t="s">
        <v>279</v>
      </c>
      <c r="H1212" s="166">
        <v>182.17500000000001</v>
      </c>
      <c r="I1212" s="167"/>
      <c r="L1212" s="163"/>
      <c r="M1212" s="168"/>
      <c r="T1212" s="169"/>
      <c r="AT1212" s="164" t="s">
        <v>277</v>
      </c>
      <c r="AU1212" s="164" t="s">
        <v>83</v>
      </c>
      <c r="AV1212" s="13" t="s">
        <v>271</v>
      </c>
      <c r="AW1212" s="13" t="s">
        <v>32</v>
      </c>
      <c r="AX1212" s="13" t="s">
        <v>83</v>
      </c>
      <c r="AY1212" s="164" t="s">
        <v>264</v>
      </c>
    </row>
    <row r="1213" spans="2:65" s="1" customFormat="1" ht="16.5" customHeight="1">
      <c r="B1213" s="136"/>
      <c r="C1213" s="137" t="s">
        <v>1898</v>
      </c>
      <c r="D1213" s="137" t="s">
        <v>266</v>
      </c>
      <c r="E1213" s="138" t="s">
        <v>1899</v>
      </c>
      <c r="F1213" s="139" t="s">
        <v>1900</v>
      </c>
      <c r="G1213" s="140" t="s">
        <v>428</v>
      </c>
      <c r="H1213" s="141">
        <v>110.2</v>
      </c>
      <c r="I1213" s="142"/>
      <c r="J1213" s="143">
        <f>ROUND(I1213*H1213,2)</f>
        <v>0</v>
      </c>
      <c r="K1213" s="139" t="s">
        <v>313</v>
      </c>
      <c r="L1213" s="32"/>
      <c r="M1213" s="144" t="s">
        <v>1</v>
      </c>
      <c r="N1213" s="145" t="s">
        <v>42</v>
      </c>
      <c r="P1213" s="146">
        <f>O1213*H1213</f>
        <v>0</v>
      </c>
      <c r="Q1213" s="146">
        <v>0</v>
      </c>
      <c r="R1213" s="146">
        <f>Q1213*H1213</f>
        <v>0</v>
      </c>
      <c r="S1213" s="146">
        <v>0</v>
      </c>
      <c r="T1213" s="147">
        <f>S1213*H1213</f>
        <v>0</v>
      </c>
      <c r="AR1213" s="148" t="s">
        <v>1885</v>
      </c>
      <c r="AT1213" s="148" t="s">
        <v>266</v>
      </c>
      <c r="AU1213" s="148" t="s">
        <v>83</v>
      </c>
      <c r="AY1213" s="17" t="s">
        <v>264</v>
      </c>
      <c r="BE1213" s="149">
        <f>IF(N1213="základní",J1213,0)</f>
        <v>0</v>
      </c>
      <c r="BF1213" s="149">
        <f>IF(N1213="snížená",J1213,0)</f>
        <v>0</v>
      </c>
      <c r="BG1213" s="149">
        <f>IF(N1213="zákl. přenesená",J1213,0)</f>
        <v>0</v>
      </c>
      <c r="BH1213" s="149">
        <f>IF(N1213="sníž. přenesená",J1213,0)</f>
        <v>0</v>
      </c>
      <c r="BI1213" s="149">
        <f>IF(N1213="nulová",J1213,0)</f>
        <v>0</v>
      </c>
      <c r="BJ1213" s="17" t="s">
        <v>89</v>
      </c>
      <c r="BK1213" s="149">
        <f>ROUND(I1213*H1213,2)</f>
        <v>0</v>
      </c>
      <c r="BL1213" s="17" t="s">
        <v>1885</v>
      </c>
      <c r="BM1213" s="148" t="s">
        <v>1901</v>
      </c>
    </row>
    <row r="1214" spans="2:65" s="1" customFormat="1" ht="48.75">
      <c r="B1214" s="32"/>
      <c r="D1214" s="154" t="s">
        <v>275</v>
      </c>
      <c r="F1214" s="155" t="s">
        <v>1902</v>
      </c>
      <c r="I1214" s="152"/>
      <c r="L1214" s="32"/>
      <c r="M1214" s="153"/>
      <c r="T1214" s="56"/>
      <c r="AT1214" s="17" t="s">
        <v>275</v>
      </c>
      <c r="AU1214" s="17" t="s">
        <v>83</v>
      </c>
    </row>
    <row r="1215" spans="2:65" s="1" customFormat="1" ht="16.5" customHeight="1">
      <c r="B1215" s="136"/>
      <c r="C1215" s="137" t="s">
        <v>1903</v>
      </c>
      <c r="D1215" s="137" t="s">
        <v>266</v>
      </c>
      <c r="E1215" s="138" t="s">
        <v>1904</v>
      </c>
      <c r="F1215" s="139" t="s">
        <v>1905</v>
      </c>
      <c r="G1215" s="140" t="s">
        <v>1862</v>
      </c>
      <c r="H1215" s="141">
        <v>1</v>
      </c>
      <c r="I1215" s="142"/>
      <c r="J1215" s="143">
        <f>ROUND(I1215*H1215,2)</f>
        <v>0</v>
      </c>
      <c r="K1215" s="139" t="s">
        <v>313</v>
      </c>
      <c r="L1215" s="32"/>
      <c r="M1215" s="144" t="s">
        <v>1</v>
      </c>
      <c r="N1215" s="145" t="s">
        <v>42</v>
      </c>
      <c r="P1215" s="146">
        <f>O1215*H1215</f>
        <v>0</v>
      </c>
      <c r="Q1215" s="146">
        <v>0</v>
      </c>
      <c r="R1215" s="146">
        <f>Q1215*H1215</f>
        <v>0</v>
      </c>
      <c r="S1215" s="146">
        <v>0</v>
      </c>
      <c r="T1215" s="147">
        <f>S1215*H1215</f>
        <v>0</v>
      </c>
      <c r="AR1215" s="148" t="s">
        <v>1885</v>
      </c>
      <c r="AT1215" s="148" t="s">
        <v>266</v>
      </c>
      <c r="AU1215" s="148" t="s">
        <v>83</v>
      </c>
      <c r="AY1215" s="17" t="s">
        <v>264</v>
      </c>
      <c r="BE1215" s="149">
        <f>IF(N1215="základní",J1215,0)</f>
        <v>0</v>
      </c>
      <c r="BF1215" s="149">
        <f>IF(N1215="snížená",J1215,0)</f>
        <v>0</v>
      </c>
      <c r="BG1215" s="149">
        <f>IF(N1215="zákl. přenesená",J1215,0)</f>
        <v>0</v>
      </c>
      <c r="BH1215" s="149">
        <f>IF(N1215="sníž. přenesená",J1215,0)</f>
        <v>0</v>
      </c>
      <c r="BI1215" s="149">
        <f>IF(N1215="nulová",J1215,0)</f>
        <v>0</v>
      </c>
      <c r="BJ1215" s="17" t="s">
        <v>89</v>
      </c>
      <c r="BK1215" s="149">
        <f>ROUND(I1215*H1215,2)</f>
        <v>0</v>
      </c>
      <c r="BL1215" s="17" t="s">
        <v>1885</v>
      </c>
      <c r="BM1215" s="148" t="s">
        <v>1906</v>
      </c>
    </row>
    <row r="1216" spans="2:65" s="1" customFormat="1" ht="29.25">
      <c r="B1216" s="32"/>
      <c r="D1216" s="154" t="s">
        <v>275</v>
      </c>
      <c r="F1216" s="155" t="s">
        <v>1907</v>
      </c>
      <c r="I1216" s="152"/>
      <c r="L1216" s="32"/>
      <c r="M1216" s="194"/>
      <c r="N1216" s="195"/>
      <c r="O1216" s="195"/>
      <c r="P1216" s="195"/>
      <c r="Q1216" s="195"/>
      <c r="R1216" s="195"/>
      <c r="S1216" s="195"/>
      <c r="T1216" s="196"/>
      <c r="AT1216" s="17" t="s">
        <v>275</v>
      </c>
      <c r="AU1216" s="17" t="s">
        <v>83</v>
      </c>
    </row>
    <row r="1217" spans="2:12" s="1" customFormat="1" ht="6.95" customHeight="1">
      <c r="B1217" s="44"/>
      <c r="C1217" s="45"/>
      <c r="D1217" s="45"/>
      <c r="E1217" s="45"/>
      <c r="F1217" s="45"/>
      <c r="G1217" s="45"/>
      <c r="H1217" s="45"/>
      <c r="I1217" s="45"/>
      <c r="J1217" s="45"/>
      <c r="K1217" s="45"/>
      <c r="L1217" s="32"/>
    </row>
  </sheetData>
  <autoFilter ref="C146:K1216" xr:uid="{00000000-0009-0000-0000-000001000000}"/>
  <mergeCells count="12">
    <mergeCell ref="E139:H139"/>
    <mergeCell ref="L2:V2"/>
    <mergeCell ref="E85:H85"/>
    <mergeCell ref="E87:H87"/>
    <mergeCell ref="E89:H89"/>
    <mergeCell ref="E135:H135"/>
    <mergeCell ref="E137:H137"/>
    <mergeCell ref="E7:H7"/>
    <mergeCell ref="E9:H9"/>
    <mergeCell ref="E11:H11"/>
    <mergeCell ref="E20:H20"/>
    <mergeCell ref="E29:H29"/>
  </mergeCells>
  <hyperlinks>
    <hyperlink ref="F151" r:id="rId1" xr:uid="{00000000-0004-0000-0100-000000000000}"/>
    <hyperlink ref="F156" r:id="rId2" xr:uid="{00000000-0004-0000-0100-000001000000}"/>
    <hyperlink ref="F161" r:id="rId3" xr:uid="{00000000-0004-0000-0100-000002000000}"/>
    <hyperlink ref="F165" r:id="rId4" xr:uid="{00000000-0004-0000-0100-000003000000}"/>
    <hyperlink ref="F172" r:id="rId5" xr:uid="{00000000-0004-0000-0100-000004000000}"/>
    <hyperlink ref="F175" r:id="rId6" xr:uid="{00000000-0004-0000-0100-000005000000}"/>
    <hyperlink ref="F181" r:id="rId7" xr:uid="{00000000-0004-0000-0100-000006000000}"/>
    <hyperlink ref="F184" r:id="rId8" xr:uid="{00000000-0004-0000-0100-000007000000}"/>
    <hyperlink ref="F191" r:id="rId9" xr:uid="{00000000-0004-0000-0100-000008000000}"/>
    <hyperlink ref="F197" r:id="rId10" xr:uid="{00000000-0004-0000-0100-000009000000}"/>
    <hyperlink ref="F204" r:id="rId11" xr:uid="{00000000-0004-0000-0100-00000A000000}"/>
    <hyperlink ref="F209" r:id="rId12" xr:uid="{00000000-0004-0000-0100-00000B000000}"/>
    <hyperlink ref="F214" r:id="rId13" xr:uid="{00000000-0004-0000-0100-00000C000000}"/>
    <hyperlink ref="F216" r:id="rId14" xr:uid="{00000000-0004-0000-0100-00000D000000}"/>
    <hyperlink ref="F218" r:id="rId15" xr:uid="{00000000-0004-0000-0100-00000E000000}"/>
    <hyperlink ref="F222" r:id="rId16" xr:uid="{00000000-0004-0000-0100-00000F000000}"/>
    <hyperlink ref="F231" r:id="rId17" xr:uid="{00000000-0004-0000-0100-000010000000}"/>
    <hyperlink ref="F239" r:id="rId18" xr:uid="{00000000-0004-0000-0100-000011000000}"/>
    <hyperlink ref="F241" r:id="rId19" xr:uid="{00000000-0004-0000-0100-000012000000}"/>
    <hyperlink ref="F246" r:id="rId20" xr:uid="{00000000-0004-0000-0100-000013000000}"/>
    <hyperlink ref="F256" r:id="rId21" xr:uid="{00000000-0004-0000-0100-000014000000}"/>
    <hyperlink ref="F261" r:id="rId22" xr:uid="{00000000-0004-0000-0100-000015000000}"/>
    <hyperlink ref="F263" r:id="rId23" xr:uid="{00000000-0004-0000-0100-000016000000}"/>
    <hyperlink ref="F265" r:id="rId24" xr:uid="{00000000-0004-0000-0100-000017000000}"/>
    <hyperlink ref="F267" r:id="rId25" xr:uid="{00000000-0004-0000-0100-000018000000}"/>
    <hyperlink ref="F269" r:id="rId26" xr:uid="{00000000-0004-0000-0100-000019000000}"/>
    <hyperlink ref="F271" r:id="rId27" xr:uid="{00000000-0004-0000-0100-00001A000000}"/>
    <hyperlink ref="F273" r:id="rId28" xr:uid="{00000000-0004-0000-0100-00001B000000}"/>
    <hyperlink ref="F275" r:id="rId29" xr:uid="{00000000-0004-0000-0100-00001C000000}"/>
    <hyperlink ref="F279" r:id="rId30" xr:uid="{00000000-0004-0000-0100-00001D000000}"/>
    <hyperlink ref="F283" r:id="rId31" xr:uid="{00000000-0004-0000-0100-00001E000000}"/>
    <hyperlink ref="F290" r:id="rId32" xr:uid="{00000000-0004-0000-0100-00001F000000}"/>
    <hyperlink ref="F297" r:id="rId33" xr:uid="{00000000-0004-0000-0100-000020000000}"/>
    <hyperlink ref="F299" r:id="rId34" xr:uid="{00000000-0004-0000-0100-000021000000}"/>
    <hyperlink ref="F303" r:id="rId35" xr:uid="{00000000-0004-0000-0100-000022000000}"/>
    <hyperlink ref="F308" r:id="rId36" xr:uid="{00000000-0004-0000-0100-000023000000}"/>
    <hyperlink ref="F312" r:id="rId37" xr:uid="{00000000-0004-0000-0100-000024000000}"/>
    <hyperlink ref="F316" r:id="rId38" xr:uid="{00000000-0004-0000-0100-000025000000}"/>
    <hyperlink ref="F318" r:id="rId39" xr:uid="{00000000-0004-0000-0100-000026000000}"/>
    <hyperlink ref="F323" r:id="rId40" xr:uid="{00000000-0004-0000-0100-000027000000}"/>
    <hyperlink ref="F329" r:id="rId41" xr:uid="{00000000-0004-0000-0100-000028000000}"/>
    <hyperlink ref="F337" r:id="rId42" xr:uid="{00000000-0004-0000-0100-000029000000}"/>
    <hyperlink ref="F339" r:id="rId43" xr:uid="{00000000-0004-0000-0100-00002A000000}"/>
    <hyperlink ref="F345" r:id="rId44" xr:uid="{00000000-0004-0000-0100-00002B000000}"/>
    <hyperlink ref="F347" r:id="rId45" xr:uid="{00000000-0004-0000-0100-00002C000000}"/>
    <hyperlink ref="F351" r:id="rId46" xr:uid="{00000000-0004-0000-0100-00002D000000}"/>
    <hyperlink ref="F357" r:id="rId47" xr:uid="{00000000-0004-0000-0100-00002E000000}"/>
    <hyperlink ref="F363" r:id="rId48" xr:uid="{00000000-0004-0000-0100-00002F000000}"/>
    <hyperlink ref="F365" r:id="rId49" xr:uid="{00000000-0004-0000-0100-000030000000}"/>
    <hyperlink ref="F371" r:id="rId50" xr:uid="{00000000-0004-0000-0100-000031000000}"/>
    <hyperlink ref="F373" r:id="rId51" xr:uid="{00000000-0004-0000-0100-000032000000}"/>
    <hyperlink ref="F377" r:id="rId52" xr:uid="{00000000-0004-0000-0100-000033000000}"/>
    <hyperlink ref="F384" r:id="rId53" xr:uid="{00000000-0004-0000-0100-000034000000}"/>
    <hyperlink ref="F391" r:id="rId54" xr:uid="{00000000-0004-0000-0100-000035000000}"/>
    <hyperlink ref="F393" r:id="rId55" xr:uid="{00000000-0004-0000-0100-000036000000}"/>
    <hyperlink ref="F397" r:id="rId56" xr:uid="{00000000-0004-0000-0100-000037000000}"/>
    <hyperlink ref="F399" r:id="rId57" xr:uid="{00000000-0004-0000-0100-000038000000}"/>
    <hyperlink ref="F401" r:id="rId58" xr:uid="{00000000-0004-0000-0100-000039000000}"/>
    <hyperlink ref="F403" r:id="rId59" xr:uid="{00000000-0004-0000-0100-00003A000000}"/>
    <hyperlink ref="F405" r:id="rId60" xr:uid="{00000000-0004-0000-0100-00003B000000}"/>
    <hyperlink ref="F407" r:id="rId61" xr:uid="{00000000-0004-0000-0100-00003C000000}"/>
    <hyperlink ref="F410" r:id="rId62" xr:uid="{00000000-0004-0000-0100-00003D000000}"/>
    <hyperlink ref="F415" r:id="rId63" xr:uid="{00000000-0004-0000-0100-00003E000000}"/>
    <hyperlink ref="F420" r:id="rId64" xr:uid="{00000000-0004-0000-0100-00003F000000}"/>
    <hyperlink ref="F427" r:id="rId65" xr:uid="{00000000-0004-0000-0100-000040000000}"/>
    <hyperlink ref="F434" r:id="rId66" xr:uid="{00000000-0004-0000-0100-000041000000}"/>
    <hyperlink ref="F438" r:id="rId67" xr:uid="{00000000-0004-0000-0100-000042000000}"/>
    <hyperlink ref="F440" r:id="rId68" xr:uid="{00000000-0004-0000-0100-000043000000}"/>
    <hyperlink ref="F444" r:id="rId69" xr:uid="{00000000-0004-0000-0100-000044000000}"/>
    <hyperlink ref="F450" r:id="rId70" xr:uid="{00000000-0004-0000-0100-000045000000}"/>
    <hyperlink ref="F457" r:id="rId71" xr:uid="{00000000-0004-0000-0100-000046000000}"/>
    <hyperlink ref="F459" r:id="rId72" xr:uid="{00000000-0004-0000-0100-000047000000}"/>
    <hyperlink ref="F461" r:id="rId73" xr:uid="{00000000-0004-0000-0100-000048000000}"/>
    <hyperlink ref="F467" r:id="rId74" xr:uid="{00000000-0004-0000-0100-000049000000}"/>
    <hyperlink ref="F473" r:id="rId75" xr:uid="{00000000-0004-0000-0100-00004A000000}"/>
    <hyperlink ref="F475" r:id="rId76" xr:uid="{00000000-0004-0000-0100-00004B000000}"/>
    <hyperlink ref="F483" r:id="rId77" xr:uid="{00000000-0004-0000-0100-00004C000000}"/>
    <hyperlink ref="F487" r:id="rId78" xr:uid="{00000000-0004-0000-0100-00004D000000}"/>
    <hyperlink ref="F494" r:id="rId79" xr:uid="{00000000-0004-0000-0100-00004E000000}"/>
    <hyperlink ref="F500" r:id="rId80" xr:uid="{00000000-0004-0000-0100-00004F000000}"/>
    <hyperlink ref="F505" r:id="rId81" xr:uid="{00000000-0004-0000-0100-000050000000}"/>
    <hyperlink ref="F510" r:id="rId82" xr:uid="{00000000-0004-0000-0100-000051000000}"/>
    <hyperlink ref="F515" r:id="rId83" xr:uid="{00000000-0004-0000-0100-000052000000}"/>
    <hyperlink ref="F523" r:id="rId84" xr:uid="{00000000-0004-0000-0100-000053000000}"/>
    <hyperlink ref="F532" r:id="rId85" xr:uid="{00000000-0004-0000-0100-000054000000}"/>
    <hyperlink ref="F534" r:id="rId86" xr:uid="{00000000-0004-0000-0100-000055000000}"/>
    <hyperlink ref="F538" r:id="rId87" xr:uid="{00000000-0004-0000-0100-000056000000}"/>
    <hyperlink ref="F540" r:id="rId88" xr:uid="{00000000-0004-0000-0100-000057000000}"/>
    <hyperlink ref="F542" r:id="rId89" xr:uid="{00000000-0004-0000-0100-000058000000}"/>
    <hyperlink ref="F546" r:id="rId90" xr:uid="{00000000-0004-0000-0100-000059000000}"/>
    <hyperlink ref="F551" r:id="rId91" xr:uid="{00000000-0004-0000-0100-00005A000000}"/>
    <hyperlink ref="F559" r:id="rId92" xr:uid="{00000000-0004-0000-0100-00005B000000}"/>
    <hyperlink ref="F565" r:id="rId93" xr:uid="{00000000-0004-0000-0100-00005C000000}"/>
    <hyperlink ref="F567" r:id="rId94" xr:uid="{00000000-0004-0000-0100-00005D000000}"/>
    <hyperlink ref="F571" r:id="rId95" xr:uid="{00000000-0004-0000-0100-00005E000000}"/>
    <hyperlink ref="F575" r:id="rId96" xr:uid="{00000000-0004-0000-0100-00005F000000}"/>
    <hyperlink ref="F579" r:id="rId97" xr:uid="{00000000-0004-0000-0100-000060000000}"/>
    <hyperlink ref="F584" r:id="rId98" xr:uid="{00000000-0004-0000-0100-000061000000}"/>
    <hyperlink ref="F588" r:id="rId99" xr:uid="{00000000-0004-0000-0100-000062000000}"/>
    <hyperlink ref="F592" r:id="rId100" xr:uid="{00000000-0004-0000-0100-000063000000}"/>
    <hyperlink ref="F607" r:id="rId101" xr:uid="{00000000-0004-0000-0100-000064000000}"/>
    <hyperlink ref="F610" r:id="rId102" xr:uid="{00000000-0004-0000-0100-000065000000}"/>
    <hyperlink ref="F625" r:id="rId103" xr:uid="{00000000-0004-0000-0100-000066000000}"/>
    <hyperlink ref="F640" r:id="rId104" xr:uid="{00000000-0004-0000-0100-000067000000}"/>
    <hyperlink ref="F643" r:id="rId105" xr:uid="{00000000-0004-0000-0100-000068000000}"/>
    <hyperlink ref="F658" r:id="rId106" xr:uid="{00000000-0004-0000-0100-000069000000}"/>
    <hyperlink ref="F663" r:id="rId107" xr:uid="{00000000-0004-0000-0100-00006A000000}"/>
    <hyperlink ref="F668" r:id="rId108" xr:uid="{00000000-0004-0000-0100-00006B000000}"/>
    <hyperlink ref="F683" r:id="rId109" xr:uid="{00000000-0004-0000-0100-00006C000000}"/>
    <hyperlink ref="F686" r:id="rId110" xr:uid="{00000000-0004-0000-0100-00006D000000}"/>
    <hyperlink ref="F691" r:id="rId111" xr:uid="{00000000-0004-0000-0100-00006E000000}"/>
    <hyperlink ref="F695" r:id="rId112" xr:uid="{00000000-0004-0000-0100-00006F000000}"/>
    <hyperlink ref="F697" r:id="rId113" xr:uid="{00000000-0004-0000-0100-000070000000}"/>
    <hyperlink ref="F704" r:id="rId114" xr:uid="{00000000-0004-0000-0100-000071000000}"/>
    <hyperlink ref="F711" r:id="rId115" xr:uid="{00000000-0004-0000-0100-000072000000}"/>
    <hyperlink ref="F717" r:id="rId116" xr:uid="{00000000-0004-0000-0100-000073000000}"/>
    <hyperlink ref="F723" r:id="rId117" xr:uid="{00000000-0004-0000-0100-000074000000}"/>
    <hyperlink ref="F729" r:id="rId118" xr:uid="{00000000-0004-0000-0100-000075000000}"/>
    <hyperlink ref="F732" r:id="rId119" xr:uid="{00000000-0004-0000-0100-000076000000}"/>
    <hyperlink ref="F739" r:id="rId120" xr:uid="{00000000-0004-0000-0100-000077000000}"/>
    <hyperlink ref="F743" r:id="rId121" xr:uid="{00000000-0004-0000-0100-000078000000}"/>
    <hyperlink ref="F749" r:id="rId122" xr:uid="{00000000-0004-0000-0100-000079000000}"/>
    <hyperlink ref="F760" r:id="rId123" xr:uid="{00000000-0004-0000-0100-00007A000000}"/>
    <hyperlink ref="F767" r:id="rId124" xr:uid="{00000000-0004-0000-0100-00007B000000}"/>
    <hyperlink ref="F773" r:id="rId125" xr:uid="{00000000-0004-0000-0100-00007C000000}"/>
    <hyperlink ref="F776" r:id="rId126" xr:uid="{00000000-0004-0000-0100-00007D000000}"/>
    <hyperlink ref="F784" r:id="rId127" xr:uid="{00000000-0004-0000-0100-00007E000000}"/>
    <hyperlink ref="F794" r:id="rId128" xr:uid="{00000000-0004-0000-0100-00007F000000}"/>
    <hyperlink ref="F802" r:id="rId129" xr:uid="{00000000-0004-0000-0100-000080000000}"/>
    <hyperlink ref="F809" r:id="rId130" xr:uid="{00000000-0004-0000-0100-000081000000}"/>
    <hyperlink ref="F815" r:id="rId131" xr:uid="{00000000-0004-0000-0100-000082000000}"/>
    <hyperlink ref="F821" r:id="rId132" xr:uid="{00000000-0004-0000-0100-000083000000}"/>
    <hyperlink ref="F827" r:id="rId133" xr:uid="{00000000-0004-0000-0100-000084000000}"/>
    <hyperlink ref="F838" r:id="rId134" xr:uid="{00000000-0004-0000-0100-000085000000}"/>
    <hyperlink ref="F844" r:id="rId135" xr:uid="{00000000-0004-0000-0100-000086000000}"/>
    <hyperlink ref="F859" r:id="rId136" xr:uid="{00000000-0004-0000-0100-000087000000}"/>
    <hyperlink ref="F878" r:id="rId137" xr:uid="{00000000-0004-0000-0100-000088000000}"/>
    <hyperlink ref="F882" r:id="rId138" xr:uid="{00000000-0004-0000-0100-000089000000}"/>
    <hyperlink ref="F888" r:id="rId139" xr:uid="{00000000-0004-0000-0100-00008A000000}"/>
    <hyperlink ref="F894" r:id="rId140" xr:uid="{00000000-0004-0000-0100-00008B000000}"/>
    <hyperlink ref="F898" r:id="rId141" xr:uid="{00000000-0004-0000-0100-00008C000000}"/>
    <hyperlink ref="F900" r:id="rId142" xr:uid="{00000000-0004-0000-0100-00008D000000}"/>
    <hyperlink ref="F903" r:id="rId143" xr:uid="{00000000-0004-0000-0100-00008E000000}"/>
    <hyperlink ref="F907" r:id="rId144" xr:uid="{00000000-0004-0000-0100-00008F000000}"/>
    <hyperlink ref="F909" r:id="rId145" xr:uid="{00000000-0004-0000-0100-000090000000}"/>
    <hyperlink ref="F912" r:id="rId146" xr:uid="{00000000-0004-0000-0100-000091000000}"/>
    <hyperlink ref="F916" r:id="rId147" xr:uid="{00000000-0004-0000-0100-000092000000}"/>
    <hyperlink ref="F920" r:id="rId148" xr:uid="{00000000-0004-0000-0100-000093000000}"/>
    <hyperlink ref="F922" r:id="rId149" xr:uid="{00000000-0004-0000-0100-000094000000}"/>
    <hyperlink ref="F940" r:id="rId150" xr:uid="{00000000-0004-0000-0100-000095000000}"/>
    <hyperlink ref="F944" r:id="rId151" xr:uid="{00000000-0004-0000-0100-000096000000}"/>
    <hyperlink ref="F946" r:id="rId152" xr:uid="{00000000-0004-0000-0100-000097000000}"/>
    <hyperlink ref="F950" r:id="rId153" xr:uid="{00000000-0004-0000-0100-000098000000}"/>
    <hyperlink ref="F969" r:id="rId154" xr:uid="{00000000-0004-0000-0100-000099000000}"/>
    <hyperlink ref="F1017" r:id="rId155" xr:uid="{00000000-0004-0000-0100-00009A000000}"/>
    <hyperlink ref="F1020" r:id="rId156" xr:uid="{00000000-0004-0000-0100-00009B000000}"/>
    <hyperlink ref="F1068" r:id="rId157" xr:uid="{00000000-0004-0000-0100-00009C000000}"/>
    <hyperlink ref="F1071" r:id="rId158" xr:uid="{00000000-0004-0000-0100-00009D000000}"/>
    <hyperlink ref="F1073" r:id="rId159" xr:uid="{00000000-0004-0000-0100-00009E000000}"/>
    <hyperlink ref="F1075" r:id="rId160" xr:uid="{00000000-0004-0000-0100-00009F000000}"/>
    <hyperlink ref="F1077" r:id="rId161" xr:uid="{00000000-0004-0000-0100-0000A0000000}"/>
    <hyperlink ref="F1082" r:id="rId162" xr:uid="{00000000-0004-0000-0100-0000A1000000}"/>
    <hyperlink ref="F1087" r:id="rId163" xr:uid="{00000000-0004-0000-0100-0000A2000000}"/>
    <hyperlink ref="F1091" r:id="rId164" xr:uid="{00000000-0004-0000-0100-0000A3000000}"/>
    <hyperlink ref="F1101" r:id="rId165" xr:uid="{00000000-0004-0000-0100-0000A4000000}"/>
    <hyperlink ref="F1117" r:id="rId166" xr:uid="{00000000-0004-0000-0100-0000A5000000}"/>
    <hyperlink ref="F1120" r:id="rId167" xr:uid="{00000000-0004-0000-0100-0000A6000000}"/>
    <hyperlink ref="F1122" r:id="rId168" xr:uid="{00000000-0004-0000-0100-0000A7000000}"/>
    <hyperlink ref="F1124" r:id="rId169" xr:uid="{00000000-0004-0000-0100-0000A8000000}"/>
    <hyperlink ref="F1126" r:id="rId170" xr:uid="{00000000-0004-0000-0100-0000A9000000}"/>
    <hyperlink ref="F1137" r:id="rId171" xr:uid="{00000000-0004-0000-0100-0000AA000000}"/>
    <hyperlink ref="F1140" r:id="rId172" xr:uid="{00000000-0004-0000-0100-0000AB000000}"/>
    <hyperlink ref="F1142" r:id="rId173" xr:uid="{00000000-0004-0000-0100-0000AC000000}"/>
    <hyperlink ref="F1145" r:id="rId174" xr:uid="{00000000-0004-0000-0100-0000AD000000}"/>
    <hyperlink ref="F1149" r:id="rId175" xr:uid="{00000000-0004-0000-0100-0000AE000000}"/>
    <hyperlink ref="F1160" r:id="rId176" xr:uid="{00000000-0004-0000-0100-0000AF000000}"/>
    <hyperlink ref="F1163" r:id="rId177" xr:uid="{00000000-0004-0000-0100-0000B0000000}"/>
    <hyperlink ref="F1166" r:id="rId178" xr:uid="{00000000-0004-0000-0100-0000B1000000}"/>
    <hyperlink ref="F1176" r:id="rId179" xr:uid="{00000000-0004-0000-0100-0000B2000000}"/>
    <hyperlink ref="F1178" r:id="rId180" xr:uid="{00000000-0004-0000-0100-0000B3000000}"/>
    <hyperlink ref="F1180" r:id="rId181" xr:uid="{00000000-0004-0000-0100-0000B4000000}"/>
  </hyperlinks>
  <pageMargins left="0.39374999999999999" right="0.39374999999999999" top="0.39374999999999999" bottom="0.39374999999999999" header="0" footer="0"/>
  <pageSetup paperSize="9" fitToHeight="100" orientation="landscape" blackAndWhite="1"/>
  <headerFooter>
    <oddFooter>&amp;CStrana &amp;P z &amp;N</oddFooter>
  </headerFooter>
  <drawing r:id="rId18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B2:BM124"/>
  <sheetViews>
    <sheetView showGridLines="0" workbookViewId="0"/>
  </sheetViews>
  <sheetFormatPr defaultRowHeight="15"/>
  <cols>
    <col min="1" max="1" width="8.33203125" customWidth="1"/>
    <col min="2" max="2" width="1.1640625" customWidth="1"/>
    <col min="3" max="3" width="4.1640625" customWidth="1"/>
    <col min="4" max="4" width="4.33203125" customWidth="1"/>
    <col min="5" max="5" width="17.1640625" customWidth="1"/>
    <col min="6" max="6" width="100.83203125" customWidth="1"/>
    <col min="7" max="7" width="7.5" customWidth="1"/>
    <col min="8" max="8" width="14" customWidth="1"/>
    <col min="9" max="9" width="15.83203125" customWidth="1"/>
    <col min="10" max="11" width="22.33203125"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50000000000003" customHeight="1">
      <c r="L2" s="223" t="s">
        <v>5</v>
      </c>
      <c r="M2" s="208"/>
      <c r="N2" s="208"/>
      <c r="O2" s="208"/>
      <c r="P2" s="208"/>
      <c r="Q2" s="208"/>
      <c r="R2" s="208"/>
      <c r="S2" s="208"/>
      <c r="T2" s="208"/>
      <c r="U2" s="208"/>
      <c r="V2" s="208"/>
      <c r="AT2" s="17" t="s">
        <v>139</v>
      </c>
    </row>
    <row r="3" spans="2:46" ht="6.95" customHeight="1">
      <c r="B3" s="18"/>
      <c r="C3" s="19"/>
      <c r="D3" s="19"/>
      <c r="E3" s="19"/>
      <c r="F3" s="19"/>
      <c r="G3" s="19"/>
      <c r="H3" s="19"/>
      <c r="I3" s="19"/>
      <c r="J3" s="19"/>
      <c r="K3" s="19"/>
      <c r="L3" s="20"/>
      <c r="AT3" s="17" t="s">
        <v>83</v>
      </c>
    </row>
    <row r="4" spans="2:46" ht="24.95" customHeight="1">
      <c r="B4" s="20"/>
      <c r="D4" s="21" t="s">
        <v>212</v>
      </c>
      <c r="L4" s="20"/>
      <c r="M4" s="93" t="s">
        <v>10</v>
      </c>
      <c r="AT4" s="17" t="s">
        <v>3</v>
      </c>
    </row>
    <row r="5" spans="2:46" ht="6.95" customHeight="1">
      <c r="B5" s="20"/>
      <c r="L5" s="20"/>
    </row>
    <row r="6" spans="2:46" ht="12" customHeight="1">
      <c r="B6" s="20"/>
      <c r="D6" s="27" t="s">
        <v>16</v>
      </c>
      <c r="L6" s="20"/>
    </row>
    <row r="7" spans="2:46" ht="16.5" customHeight="1">
      <c r="B7" s="20"/>
      <c r="E7" s="248" t="str">
        <f>'Rekapitulace stavby'!K6</f>
        <v>Transformace domova Černovice – Lidmaň V. – Černovice</v>
      </c>
      <c r="F7" s="249"/>
      <c r="G7" s="249"/>
      <c r="H7" s="249"/>
      <c r="L7" s="20"/>
    </row>
    <row r="8" spans="2:46" ht="12" customHeight="1">
      <c r="B8" s="20"/>
      <c r="D8" s="27" t="s">
        <v>213</v>
      </c>
      <c r="L8" s="20"/>
    </row>
    <row r="9" spans="2:46" s="1" customFormat="1" ht="16.5" customHeight="1">
      <c r="B9" s="32"/>
      <c r="E9" s="248" t="s">
        <v>3089</v>
      </c>
      <c r="F9" s="250"/>
      <c r="G9" s="250"/>
      <c r="H9" s="250"/>
      <c r="L9" s="32"/>
    </row>
    <row r="10" spans="2:46" s="1" customFormat="1" ht="12" customHeight="1">
      <c r="B10" s="32"/>
      <c r="D10" s="27" t="s">
        <v>215</v>
      </c>
      <c r="L10" s="32"/>
    </row>
    <row r="11" spans="2:46" s="1" customFormat="1" ht="16.5" customHeight="1">
      <c r="B11" s="32"/>
      <c r="E11" s="230" t="s">
        <v>3087</v>
      </c>
      <c r="F11" s="250"/>
      <c r="G11" s="250"/>
      <c r="H11" s="250"/>
      <c r="L11" s="32"/>
    </row>
    <row r="12" spans="2:46" s="1" customFormat="1" ht="11.25">
      <c r="B12" s="32"/>
      <c r="L12" s="32"/>
    </row>
    <row r="13" spans="2:46" s="1" customFormat="1" ht="12" customHeight="1">
      <c r="B13" s="32"/>
      <c r="D13" s="27" t="s">
        <v>18</v>
      </c>
      <c r="F13" s="25" t="s">
        <v>1</v>
      </c>
      <c r="I13" s="27" t="s">
        <v>19</v>
      </c>
      <c r="J13" s="25" t="s">
        <v>1</v>
      </c>
      <c r="L13" s="32"/>
    </row>
    <row r="14" spans="2:46" s="1" customFormat="1" ht="12" customHeight="1">
      <c r="B14" s="32"/>
      <c r="D14" s="27" t="s">
        <v>20</v>
      </c>
      <c r="F14" s="25" t="s">
        <v>21</v>
      </c>
      <c r="I14" s="27" t="s">
        <v>22</v>
      </c>
      <c r="J14" s="52" t="str">
        <f>'Rekapitulace stavby'!AN8</f>
        <v>10. 12. 2025</v>
      </c>
      <c r="L14" s="32"/>
    </row>
    <row r="15" spans="2:46" s="1" customFormat="1" ht="10.9" customHeight="1">
      <c r="B15" s="32"/>
      <c r="L15" s="32"/>
    </row>
    <row r="16" spans="2:46" s="1" customFormat="1" ht="12" customHeight="1">
      <c r="B16" s="32"/>
      <c r="D16" s="27" t="s">
        <v>24</v>
      </c>
      <c r="I16" s="27" t="s">
        <v>25</v>
      </c>
      <c r="J16" s="25" t="s">
        <v>1</v>
      </c>
      <c r="L16" s="32"/>
    </row>
    <row r="17" spans="2:12" s="1" customFormat="1" ht="18" customHeight="1">
      <c r="B17" s="32"/>
      <c r="E17" s="25" t="s">
        <v>26</v>
      </c>
      <c r="I17" s="27" t="s">
        <v>27</v>
      </c>
      <c r="J17" s="25" t="s">
        <v>1</v>
      </c>
      <c r="L17" s="32"/>
    </row>
    <row r="18" spans="2:12" s="1" customFormat="1" ht="6.95" customHeight="1">
      <c r="B18" s="32"/>
      <c r="L18" s="32"/>
    </row>
    <row r="19" spans="2:12" s="1" customFormat="1" ht="12" customHeight="1">
      <c r="B19" s="32"/>
      <c r="D19" s="27" t="s">
        <v>28</v>
      </c>
      <c r="I19" s="27" t="s">
        <v>25</v>
      </c>
      <c r="J19" s="28" t="str">
        <f>'Rekapitulace stavby'!AN13</f>
        <v>Vyplň údaj</v>
      </c>
      <c r="L19" s="32"/>
    </row>
    <row r="20" spans="2:12" s="1" customFormat="1" ht="18" customHeight="1">
      <c r="B20" s="32"/>
      <c r="E20" s="251" t="str">
        <f>'Rekapitulace stavby'!E14</f>
        <v>Vyplň údaj</v>
      </c>
      <c r="F20" s="207"/>
      <c r="G20" s="207"/>
      <c r="H20" s="207"/>
      <c r="I20" s="27" t="s">
        <v>27</v>
      </c>
      <c r="J20" s="28" t="str">
        <f>'Rekapitulace stavby'!AN14</f>
        <v>Vyplň údaj</v>
      </c>
      <c r="L20" s="32"/>
    </row>
    <row r="21" spans="2:12" s="1" customFormat="1" ht="6.95" customHeight="1">
      <c r="B21" s="32"/>
      <c r="L21" s="32"/>
    </row>
    <row r="22" spans="2:12" s="1" customFormat="1" ht="12" customHeight="1">
      <c r="B22" s="32"/>
      <c r="D22" s="27" t="s">
        <v>30</v>
      </c>
      <c r="I22" s="27" t="s">
        <v>25</v>
      </c>
      <c r="J22" s="25" t="s">
        <v>1</v>
      </c>
      <c r="L22" s="32"/>
    </row>
    <row r="23" spans="2:12" s="1" customFormat="1" ht="18" customHeight="1">
      <c r="B23" s="32"/>
      <c r="E23" s="25" t="s">
        <v>31</v>
      </c>
      <c r="I23" s="27" t="s">
        <v>27</v>
      </c>
      <c r="J23" s="25" t="s">
        <v>1</v>
      </c>
      <c r="L23" s="32"/>
    </row>
    <row r="24" spans="2:12" s="1" customFormat="1" ht="6.95" customHeight="1">
      <c r="B24" s="32"/>
      <c r="L24" s="32"/>
    </row>
    <row r="25" spans="2:12" s="1" customFormat="1" ht="12" customHeight="1">
      <c r="B25" s="32"/>
      <c r="D25" s="27" t="s">
        <v>33</v>
      </c>
      <c r="I25" s="27" t="s">
        <v>25</v>
      </c>
      <c r="J25" s="25" t="str">
        <f>IF('Rekapitulace stavby'!AN19="","",'Rekapitulace stavby'!AN19)</f>
        <v/>
      </c>
      <c r="L25" s="32"/>
    </row>
    <row r="26" spans="2:12" s="1" customFormat="1" ht="18" customHeight="1">
      <c r="B26" s="32"/>
      <c r="E26" s="25" t="str">
        <f>IF('Rekapitulace stavby'!E20="","",'Rekapitulace stavby'!E20)</f>
        <v xml:space="preserve"> </v>
      </c>
      <c r="I26" s="27" t="s">
        <v>27</v>
      </c>
      <c r="J26" s="25" t="str">
        <f>IF('Rekapitulace stavby'!AN20="","",'Rekapitulace stavby'!AN20)</f>
        <v/>
      </c>
      <c r="L26" s="32"/>
    </row>
    <row r="27" spans="2:12" s="1" customFormat="1" ht="6.95" customHeight="1">
      <c r="B27" s="32"/>
      <c r="L27" s="32"/>
    </row>
    <row r="28" spans="2:12" s="1" customFormat="1" ht="12" customHeight="1">
      <c r="B28" s="32"/>
      <c r="D28" s="27" t="s">
        <v>34</v>
      </c>
      <c r="L28" s="32"/>
    </row>
    <row r="29" spans="2:12" s="7" customFormat="1" ht="107.25" customHeight="1">
      <c r="B29" s="94"/>
      <c r="E29" s="212" t="s">
        <v>35</v>
      </c>
      <c r="F29" s="212"/>
      <c r="G29" s="212"/>
      <c r="H29" s="212"/>
      <c r="L29" s="94"/>
    </row>
    <row r="30" spans="2:12" s="1" customFormat="1" ht="6.95" customHeight="1">
      <c r="B30" s="32"/>
      <c r="L30" s="32"/>
    </row>
    <row r="31" spans="2:12" s="1" customFormat="1" ht="6.95" customHeight="1">
      <c r="B31" s="32"/>
      <c r="D31" s="53"/>
      <c r="E31" s="53"/>
      <c r="F31" s="53"/>
      <c r="G31" s="53"/>
      <c r="H31" s="53"/>
      <c r="I31" s="53"/>
      <c r="J31" s="53"/>
      <c r="K31" s="53"/>
      <c r="L31" s="32"/>
    </row>
    <row r="32" spans="2:12" s="1" customFormat="1" ht="25.35" customHeight="1">
      <c r="B32" s="32"/>
      <c r="D32" s="95" t="s">
        <v>36</v>
      </c>
      <c r="J32" s="66">
        <f>ROUND(J121, 2)</f>
        <v>0</v>
      </c>
      <c r="L32" s="32"/>
    </row>
    <row r="33" spans="2:12" s="1" customFormat="1" ht="6.95" customHeight="1">
      <c r="B33" s="32"/>
      <c r="D33" s="53"/>
      <c r="E33" s="53"/>
      <c r="F33" s="53"/>
      <c r="G33" s="53"/>
      <c r="H33" s="53"/>
      <c r="I33" s="53"/>
      <c r="J33" s="53"/>
      <c r="K33" s="53"/>
      <c r="L33" s="32"/>
    </row>
    <row r="34" spans="2:12" s="1" customFormat="1" ht="14.45" customHeight="1">
      <c r="B34" s="32"/>
      <c r="F34" s="35" t="s">
        <v>38</v>
      </c>
      <c r="I34" s="35" t="s">
        <v>37</v>
      </c>
      <c r="J34" s="35" t="s">
        <v>39</v>
      </c>
      <c r="L34" s="32"/>
    </row>
    <row r="35" spans="2:12" s="1" customFormat="1" ht="14.45" customHeight="1">
      <c r="B35" s="32"/>
      <c r="D35" s="55" t="s">
        <v>40</v>
      </c>
      <c r="E35" s="27" t="s">
        <v>41</v>
      </c>
      <c r="F35" s="86">
        <f>ROUND((SUM(BE121:BE123)),  2)</f>
        <v>0</v>
      </c>
      <c r="I35" s="96">
        <v>0.21</v>
      </c>
      <c r="J35" s="86">
        <f>ROUND(((SUM(BE121:BE123))*I35),  2)</f>
        <v>0</v>
      </c>
      <c r="L35" s="32"/>
    </row>
    <row r="36" spans="2:12" s="1" customFormat="1" ht="14.45" customHeight="1">
      <c r="B36" s="32"/>
      <c r="E36" s="27" t="s">
        <v>42</v>
      </c>
      <c r="F36" s="86">
        <f>ROUND((SUM(BF121:BF123)),  2)</f>
        <v>0</v>
      </c>
      <c r="I36" s="96">
        <v>0.12</v>
      </c>
      <c r="J36" s="86">
        <f>ROUND(((SUM(BF121:BF123))*I36),  2)</f>
        <v>0</v>
      </c>
      <c r="L36" s="32"/>
    </row>
    <row r="37" spans="2:12" s="1" customFormat="1" ht="14.45" hidden="1" customHeight="1">
      <c r="B37" s="32"/>
      <c r="E37" s="27" t="s">
        <v>43</v>
      </c>
      <c r="F37" s="86">
        <f>ROUND((SUM(BG121:BG123)),  2)</f>
        <v>0</v>
      </c>
      <c r="I37" s="96">
        <v>0.21</v>
      </c>
      <c r="J37" s="86">
        <f>0</f>
        <v>0</v>
      </c>
      <c r="L37" s="32"/>
    </row>
    <row r="38" spans="2:12" s="1" customFormat="1" ht="14.45" hidden="1" customHeight="1">
      <c r="B38" s="32"/>
      <c r="E38" s="27" t="s">
        <v>44</v>
      </c>
      <c r="F38" s="86">
        <f>ROUND((SUM(BH121:BH123)),  2)</f>
        <v>0</v>
      </c>
      <c r="I38" s="96">
        <v>0.12</v>
      </c>
      <c r="J38" s="86">
        <f>0</f>
        <v>0</v>
      </c>
      <c r="L38" s="32"/>
    </row>
    <row r="39" spans="2:12" s="1" customFormat="1" ht="14.45" hidden="1" customHeight="1">
      <c r="B39" s="32"/>
      <c r="E39" s="27" t="s">
        <v>45</v>
      </c>
      <c r="F39" s="86">
        <f>ROUND((SUM(BI121:BI123)),  2)</f>
        <v>0</v>
      </c>
      <c r="I39" s="96">
        <v>0</v>
      </c>
      <c r="J39" s="86">
        <f>0</f>
        <v>0</v>
      </c>
      <c r="L39" s="32"/>
    </row>
    <row r="40" spans="2:12" s="1" customFormat="1" ht="6.95" customHeight="1">
      <c r="B40" s="32"/>
      <c r="L40" s="32"/>
    </row>
    <row r="41" spans="2:12" s="1" customFormat="1" ht="25.35" customHeight="1">
      <c r="B41" s="32"/>
      <c r="C41" s="97"/>
      <c r="D41" s="98" t="s">
        <v>46</v>
      </c>
      <c r="E41" s="57"/>
      <c r="F41" s="57"/>
      <c r="G41" s="99" t="s">
        <v>47</v>
      </c>
      <c r="H41" s="100" t="s">
        <v>48</v>
      </c>
      <c r="I41" s="57"/>
      <c r="J41" s="101">
        <f>SUM(J32:J39)</f>
        <v>0</v>
      </c>
      <c r="K41" s="102"/>
      <c r="L41" s="32"/>
    </row>
    <row r="42" spans="2:12" s="1" customFormat="1" ht="14.45" customHeight="1">
      <c r="B42" s="32"/>
      <c r="L42" s="32"/>
    </row>
    <row r="43" spans="2:12" ht="14.45" customHeight="1">
      <c r="B43" s="20"/>
      <c r="L43" s="20"/>
    </row>
    <row r="44" spans="2:12" ht="14.45" customHeight="1">
      <c r="B44" s="20"/>
      <c r="L44" s="20"/>
    </row>
    <row r="45" spans="2:12" ht="14.45" customHeight="1">
      <c r="B45" s="20"/>
      <c r="L45" s="20"/>
    </row>
    <row r="46" spans="2:12" ht="14.45" customHeight="1">
      <c r="B46" s="20"/>
      <c r="L46" s="20"/>
    </row>
    <row r="47" spans="2:12" ht="14.45" customHeight="1">
      <c r="B47" s="20"/>
      <c r="L47" s="20"/>
    </row>
    <row r="48" spans="2:12" ht="14.45" customHeight="1">
      <c r="B48" s="20"/>
      <c r="L48" s="20"/>
    </row>
    <row r="49" spans="2:12" ht="14.45" customHeight="1">
      <c r="B49" s="20"/>
      <c r="L49" s="20"/>
    </row>
    <row r="50" spans="2:12" s="1" customFormat="1" ht="14.45" customHeight="1">
      <c r="B50" s="32"/>
      <c r="D50" s="41" t="s">
        <v>49</v>
      </c>
      <c r="E50" s="42"/>
      <c r="F50" s="42"/>
      <c r="G50" s="41" t="s">
        <v>50</v>
      </c>
      <c r="H50" s="42"/>
      <c r="I50" s="42"/>
      <c r="J50" s="42"/>
      <c r="K50" s="42"/>
      <c r="L50" s="32"/>
    </row>
    <row r="51" spans="2:12" ht="11.25">
      <c r="B51" s="20"/>
      <c r="L51" s="20"/>
    </row>
    <row r="52" spans="2:12" ht="11.25">
      <c r="B52" s="20"/>
      <c r="L52" s="20"/>
    </row>
    <row r="53" spans="2:12" ht="11.25">
      <c r="B53" s="20"/>
      <c r="L53" s="20"/>
    </row>
    <row r="54" spans="2:12" ht="11.25">
      <c r="B54" s="20"/>
      <c r="L54" s="20"/>
    </row>
    <row r="55" spans="2:12" ht="11.25">
      <c r="B55" s="20"/>
      <c r="L55" s="20"/>
    </row>
    <row r="56" spans="2:12" ht="11.25">
      <c r="B56" s="20"/>
      <c r="L56" s="20"/>
    </row>
    <row r="57" spans="2:12" ht="11.25">
      <c r="B57" s="20"/>
      <c r="L57" s="20"/>
    </row>
    <row r="58" spans="2:12" ht="11.25">
      <c r="B58" s="20"/>
      <c r="L58" s="20"/>
    </row>
    <row r="59" spans="2:12" ht="11.25">
      <c r="B59" s="20"/>
      <c r="L59" s="20"/>
    </row>
    <row r="60" spans="2:12" ht="11.25">
      <c r="B60" s="20"/>
      <c r="L60" s="20"/>
    </row>
    <row r="61" spans="2:12" s="1" customFormat="1" ht="12.75">
      <c r="B61" s="32"/>
      <c r="D61" s="43" t="s">
        <v>51</v>
      </c>
      <c r="E61" s="34"/>
      <c r="F61" s="103" t="s">
        <v>52</v>
      </c>
      <c r="G61" s="43" t="s">
        <v>51</v>
      </c>
      <c r="H61" s="34"/>
      <c r="I61" s="34"/>
      <c r="J61" s="104" t="s">
        <v>52</v>
      </c>
      <c r="K61" s="34"/>
      <c r="L61" s="32"/>
    </row>
    <row r="62" spans="2:12" ht="11.25">
      <c r="B62" s="20"/>
      <c r="L62" s="20"/>
    </row>
    <row r="63" spans="2:12" ht="11.25">
      <c r="B63" s="20"/>
      <c r="L63" s="20"/>
    </row>
    <row r="64" spans="2:12" ht="11.25">
      <c r="B64" s="20"/>
      <c r="L64" s="20"/>
    </row>
    <row r="65" spans="2:12" s="1" customFormat="1" ht="12.75">
      <c r="B65" s="32"/>
      <c r="D65" s="41" t="s">
        <v>53</v>
      </c>
      <c r="E65" s="42"/>
      <c r="F65" s="42"/>
      <c r="G65" s="41" t="s">
        <v>54</v>
      </c>
      <c r="H65" s="42"/>
      <c r="I65" s="42"/>
      <c r="J65" s="42"/>
      <c r="K65" s="42"/>
      <c r="L65" s="32"/>
    </row>
    <row r="66" spans="2:12" ht="11.25">
      <c r="B66" s="20"/>
      <c r="L66" s="20"/>
    </row>
    <row r="67" spans="2:12" ht="11.25">
      <c r="B67" s="20"/>
      <c r="L67" s="20"/>
    </row>
    <row r="68" spans="2:12" ht="11.25">
      <c r="B68" s="20"/>
      <c r="L68" s="20"/>
    </row>
    <row r="69" spans="2:12" ht="11.25">
      <c r="B69" s="20"/>
      <c r="L69" s="20"/>
    </row>
    <row r="70" spans="2:12" ht="11.25">
      <c r="B70" s="20"/>
      <c r="L70" s="20"/>
    </row>
    <row r="71" spans="2:12" ht="11.25">
      <c r="B71" s="20"/>
      <c r="L71" s="20"/>
    </row>
    <row r="72" spans="2:12" ht="11.25">
      <c r="B72" s="20"/>
      <c r="L72" s="20"/>
    </row>
    <row r="73" spans="2:12" ht="11.25">
      <c r="B73" s="20"/>
      <c r="L73" s="20"/>
    </row>
    <row r="74" spans="2:12" ht="11.25">
      <c r="B74" s="20"/>
      <c r="L74" s="20"/>
    </row>
    <row r="75" spans="2:12" ht="11.25">
      <c r="B75" s="20"/>
      <c r="L75" s="20"/>
    </row>
    <row r="76" spans="2:12" s="1" customFormat="1" ht="12.75">
      <c r="B76" s="32"/>
      <c r="D76" s="43" t="s">
        <v>51</v>
      </c>
      <c r="E76" s="34"/>
      <c r="F76" s="103" t="s">
        <v>52</v>
      </c>
      <c r="G76" s="43" t="s">
        <v>51</v>
      </c>
      <c r="H76" s="34"/>
      <c r="I76" s="34"/>
      <c r="J76" s="104" t="s">
        <v>52</v>
      </c>
      <c r="K76" s="34"/>
      <c r="L76" s="32"/>
    </row>
    <row r="77" spans="2:12" s="1" customFormat="1" ht="14.45" customHeight="1">
      <c r="B77" s="44"/>
      <c r="C77" s="45"/>
      <c r="D77" s="45"/>
      <c r="E77" s="45"/>
      <c r="F77" s="45"/>
      <c r="G77" s="45"/>
      <c r="H77" s="45"/>
      <c r="I77" s="45"/>
      <c r="J77" s="45"/>
      <c r="K77" s="45"/>
      <c r="L77" s="32"/>
    </row>
    <row r="81" spans="2:12" s="1" customFormat="1" ht="6.95" customHeight="1">
      <c r="B81" s="46"/>
      <c r="C81" s="47"/>
      <c r="D81" s="47"/>
      <c r="E81" s="47"/>
      <c r="F81" s="47"/>
      <c r="G81" s="47"/>
      <c r="H81" s="47"/>
      <c r="I81" s="47"/>
      <c r="J81" s="47"/>
      <c r="K81" s="47"/>
      <c r="L81" s="32"/>
    </row>
    <row r="82" spans="2:12" s="1" customFormat="1" ht="24.95" customHeight="1">
      <c r="B82" s="32"/>
      <c r="C82" s="21" t="s">
        <v>217</v>
      </c>
      <c r="L82" s="32"/>
    </row>
    <row r="83" spans="2:12" s="1" customFormat="1" ht="6.95" customHeight="1">
      <c r="B83" s="32"/>
      <c r="L83" s="32"/>
    </row>
    <row r="84" spans="2:12" s="1" customFormat="1" ht="12" customHeight="1">
      <c r="B84" s="32"/>
      <c r="C84" s="27" t="s">
        <v>16</v>
      </c>
      <c r="L84" s="32"/>
    </row>
    <row r="85" spans="2:12" s="1" customFormat="1" ht="16.5" customHeight="1">
      <c r="B85" s="32"/>
      <c r="E85" s="248" t="str">
        <f>E7</f>
        <v>Transformace domova Černovice – Lidmaň V. – Černovice</v>
      </c>
      <c r="F85" s="249"/>
      <c r="G85" s="249"/>
      <c r="H85" s="249"/>
      <c r="L85" s="32"/>
    </row>
    <row r="86" spans="2:12" ht="12" customHeight="1">
      <c r="B86" s="20"/>
      <c r="C86" s="27" t="s">
        <v>213</v>
      </c>
      <c r="L86" s="20"/>
    </row>
    <row r="87" spans="2:12" s="1" customFormat="1" ht="16.5" customHeight="1">
      <c r="B87" s="32"/>
      <c r="E87" s="248" t="s">
        <v>3089</v>
      </c>
      <c r="F87" s="250"/>
      <c r="G87" s="250"/>
      <c r="H87" s="250"/>
      <c r="L87" s="32"/>
    </row>
    <row r="88" spans="2:12" s="1" customFormat="1" ht="12" customHeight="1">
      <c r="B88" s="32"/>
      <c r="C88" s="27" t="s">
        <v>215</v>
      </c>
      <c r="L88" s="32"/>
    </row>
    <row r="89" spans="2:12" s="1" customFormat="1" ht="16.5" customHeight="1">
      <c r="B89" s="32"/>
      <c r="E89" s="230" t="str">
        <f>E11</f>
        <v>D.4 - POŽÁRNĚ BEZPEČNOSTNÍ ŘEŠENÍ</v>
      </c>
      <c r="F89" s="250"/>
      <c r="G89" s="250"/>
      <c r="H89" s="250"/>
      <c r="L89" s="32"/>
    </row>
    <row r="90" spans="2:12" s="1" customFormat="1" ht="6.95" customHeight="1">
      <c r="B90" s="32"/>
      <c r="L90" s="32"/>
    </row>
    <row r="91" spans="2:12" s="1" customFormat="1" ht="12" customHeight="1">
      <c r="B91" s="32"/>
      <c r="C91" s="27" t="s">
        <v>20</v>
      </c>
      <c r="F91" s="25" t="str">
        <f>F14</f>
        <v xml:space="preserve"> </v>
      </c>
      <c r="I91" s="27" t="s">
        <v>22</v>
      </c>
      <c r="J91" s="52" t="str">
        <f>IF(J14="","",J14)</f>
        <v>10. 12. 2025</v>
      </c>
      <c r="L91" s="32"/>
    </row>
    <row r="92" spans="2:12" s="1" customFormat="1" ht="6.95" customHeight="1">
      <c r="B92" s="32"/>
      <c r="L92" s="32"/>
    </row>
    <row r="93" spans="2:12" s="1" customFormat="1" ht="25.7" customHeight="1">
      <c r="B93" s="32"/>
      <c r="C93" s="27" t="s">
        <v>24</v>
      </c>
      <c r="F93" s="25" t="str">
        <f>E17</f>
        <v>Kraj Vysočina</v>
      </c>
      <c r="I93" s="27" t="s">
        <v>30</v>
      </c>
      <c r="J93" s="30" t="str">
        <f>E23</f>
        <v>ARPIK OSTRAVA s.r.o.</v>
      </c>
      <c r="L93" s="32"/>
    </row>
    <row r="94" spans="2:12" s="1" customFormat="1" ht="15.2" customHeight="1">
      <c r="B94" s="32"/>
      <c r="C94" s="27" t="s">
        <v>28</v>
      </c>
      <c r="F94" s="25" t="str">
        <f>IF(E20="","",E20)</f>
        <v>Vyplň údaj</v>
      </c>
      <c r="I94" s="27" t="s">
        <v>33</v>
      </c>
      <c r="J94" s="30" t="str">
        <f>E26</f>
        <v xml:space="preserve"> </v>
      </c>
      <c r="L94" s="32"/>
    </row>
    <row r="95" spans="2:12" s="1" customFormat="1" ht="10.35" customHeight="1">
      <c r="B95" s="32"/>
      <c r="L95" s="32"/>
    </row>
    <row r="96" spans="2:12" s="1" customFormat="1" ht="29.25" customHeight="1">
      <c r="B96" s="32"/>
      <c r="C96" s="105" t="s">
        <v>218</v>
      </c>
      <c r="D96" s="97"/>
      <c r="E96" s="97"/>
      <c r="F96" s="97"/>
      <c r="G96" s="97"/>
      <c r="H96" s="97"/>
      <c r="I96" s="97"/>
      <c r="J96" s="106" t="s">
        <v>219</v>
      </c>
      <c r="K96" s="97"/>
      <c r="L96" s="32"/>
    </row>
    <row r="97" spans="2:47" s="1" customFormat="1" ht="10.35" customHeight="1">
      <c r="B97" s="32"/>
      <c r="L97" s="32"/>
    </row>
    <row r="98" spans="2:47" s="1" customFormat="1" ht="22.9" customHeight="1">
      <c r="B98" s="32"/>
      <c r="C98" s="107" t="s">
        <v>220</v>
      </c>
      <c r="J98" s="66">
        <f>J121</f>
        <v>0</v>
      </c>
      <c r="L98" s="32"/>
      <c r="AU98" s="17" t="s">
        <v>221</v>
      </c>
    </row>
    <row r="99" spans="2:47" s="8" customFormat="1" ht="24.95" customHeight="1">
      <c r="B99" s="108"/>
      <c r="D99" s="109" t="s">
        <v>3082</v>
      </c>
      <c r="E99" s="110"/>
      <c r="F99" s="110"/>
      <c r="G99" s="110"/>
      <c r="H99" s="110"/>
      <c r="I99" s="110"/>
      <c r="J99" s="111">
        <f>J122</f>
        <v>0</v>
      </c>
      <c r="L99" s="108"/>
    </row>
    <row r="100" spans="2:47" s="1" customFormat="1" ht="21.75" customHeight="1">
      <c r="B100" s="32"/>
      <c r="L100" s="32"/>
    </row>
    <row r="101" spans="2:47" s="1" customFormat="1" ht="6.95" customHeight="1">
      <c r="B101" s="44"/>
      <c r="C101" s="45"/>
      <c r="D101" s="45"/>
      <c r="E101" s="45"/>
      <c r="F101" s="45"/>
      <c r="G101" s="45"/>
      <c r="H101" s="45"/>
      <c r="I101" s="45"/>
      <c r="J101" s="45"/>
      <c r="K101" s="45"/>
      <c r="L101" s="32"/>
    </row>
    <row r="105" spans="2:47" s="1" customFormat="1" ht="6.95" customHeight="1">
      <c r="B105" s="46"/>
      <c r="C105" s="47"/>
      <c r="D105" s="47"/>
      <c r="E105" s="47"/>
      <c r="F105" s="47"/>
      <c r="G105" s="47"/>
      <c r="H105" s="47"/>
      <c r="I105" s="47"/>
      <c r="J105" s="47"/>
      <c r="K105" s="47"/>
      <c r="L105" s="32"/>
    </row>
    <row r="106" spans="2:47" s="1" customFormat="1" ht="24.95" customHeight="1">
      <c r="B106" s="32"/>
      <c r="C106" s="21" t="s">
        <v>249</v>
      </c>
      <c r="L106" s="32"/>
    </row>
    <row r="107" spans="2:47" s="1" customFormat="1" ht="6.95" customHeight="1">
      <c r="B107" s="32"/>
      <c r="L107" s="32"/>
    </row>
    <row r="108" spans="2:47" s="1" customFormat="1" ht="12" customHeight="1">
      <c r="B108" s="32"/>
      <c r="C108" s="27" t="s">
        <v>16</v>
      </c>
      <c r="L108" s="32"/>
    </row>
    <row r="109" spans="2:47" s="1" customFormat="1" ht="16.5" customHeight="1">
      <c r="B109" s="32"/>
      <c r="E109" s="248" t="str">
        <f>E7</f>
        <v>Transformace domova Černovice – Lidmaň V. – Černovice</v>
      </c>
      <c r="F109" s="249"/>
      <c r="G109" s="249"/>
      <c r="H109" s="249"/>
      <c r="L109" s="32"/>
    </row>
    <row r="110" spans="2:47" ht="12" customHeight="1">
      <c r="B110" s="20"/>
      <c r="C110" s="27" t="s">
        <v>213</v>
      </c>
      <c r="L110" s="20"/>
    </row>
    <row r="111" spans="2:47" s="1" customFormat="1" ht="16.5" customHeight="1">
      <c r="B111" s="32"/>
      <c r="E111" s="248" t="s">
        <v>3089</v>
      </c>
      <c r="F111" s="250"/>
      <c r="G111" s="250"/>
      <c r="H111" s="250"/>
      <c r="L111" s="32"/>
    </row>
    <row r="112" spans="2:47" s="1" customFormat="1" ht="12" customHeight="1">
      <c r="B112" s="32"/>
      <c r="C112" s="27" t="s">
        <v>215</v>
      </c>
      <c r="L112" s="32"/>
    </row>
    <row r="113" spans="2:65" s="1" customFormat="1" ht="16.5" customHeight="1">
      <c r="B113" s="32"/>
      <c r="E113" s="230" t="str">
        <f>E11</f>
        <v>D.4 - POŽÁRNĚ BEZPEČNOSTNÍ ŘEŠENÍ</v>
      </c>
      <c r="F113" s="250"/>
      <c r="G113" s="250"/>
      <c r="H113" s="250"/>
      <c r="L113" s="32"/>
    </row>
    <row r="114" spans="2:65" s="1" customFormat="1" ht="6.95" customHeight="1">
      <c r="B114" s="32"/>
      <c r="L114" s="32"/>
    </row>
    <row r="115" spans="2:65" s="1" customFormat="1" ht="12" customHeight="1">
      <c r="B115" s="32"/>
      <c r="C115" s="27" t="s">
        <v>20</v>
      </c>
      <c r="F115" s="25" t="str">
        <f>F14</f>
        <v xml:space="preserve"> </v>
      </c>
      <c r="I115" s="27" t="s">
        <v>22</v>
      </c>
      <c r="J115" s="52" t="str">
        <f>IF(J14="","",J14)</f>
        <v>10. 12. 2025</v>
      </c>
      <c r="L115" s="32"/>
    </row>
    <row r="116" spans="2:65" s="1" customFormat="1" ht="6.95" customHeight="1">
      <c r="B116" s="32"/>
      <c r="L116" s="32"/>
    </row>
    <row r="117" spans="2:65" s="1" customFormat="1" ht="25.7" customHeight="1">
      <c r="B117" s="32"/>
      <c r="C117" s="27" t="s">
        <v>24</v>
      </c>
      <c r="F117" s="25" t="str">
        <f>E17</f>
        <v>Kraj Vysočina</v>
      </c>
      <c r="I117" s="27" t="s">
        <v>30</v>
      </c>
      <c r="J117" s="30" t="str">
        <f>E23</f>
        <v>ARPIK OSTRAVA s.r.o.</v>
      </c>
      <c r="L117" s="32"/>
    </row>
    <row r="118" spans="2:65" s="1" customFormat="1" ht="15.2" customHeight="1">
      <c r="B118" s="32"/>
      <c r="C118" s="27" t="s">
        <v>28</v>
      </c>
      <c r="F118" s="25" t="str">
        <f>IF(E20="","",E20)</f>
        <v>Vyplň údaj</v>
      </c>
      <c r="I118" s="27" t="s">
        <v>33</v>
      </c>
      <c r="J118" s="30" t="str">
        <f>E26</f>
        <v xml:space="preserve"> </v>
      </c>
      <c r="L118" s="32"/>
    </row>
    <row r="119" spans="2:65" s="1" customFormat="1" ht="10.35" customHeight="1">
      <c r="B119" s="32"/>
      <c r="L119" s="32"/>
    </row>
    <row r="120" spans="2:65" s="10" customFormat="1" ht="29.25" customHeight="1">
      <c r="B120" s="116"/>
      <c r="C120" s="117" t="s">
        <v>250</v>
      </c>
      <c r="D120" s="118" t="s">
        <v>61</v>
      </c>
      <c r="E120" s="118" t="s">
        <v>57</v>
      </c>
      <c r="F120" s="118" t="s">
        <v>58</v>
      </c>
      <c r="G120" s="118" t="s">
        <v>251</v>
      </c>
      <c r="H120" s="118" t="s">
        <v>252</v>
      </c>
      <c r="I120" s="118" t="s">
        <v>253</v>
      </c>
      <c r="J120" s="118" t="s">
        <v>219</v>
      </c>
      <c r="K120" s="119" t="s">
        <v>254</v>
      </c>
      <c r="L120" s="116"/>
      <c r="M120" s="59" t="s">
        <v>1</v>
      </c>
      <c r="N120" s="60" t="s">
        <v>40</v>
      </c>
      <c r="O120" s="60" t="s">
        <v>255</v>
      </c>
      <c r="P120" s="60" t="s">
        <v>256</v>
      </c>
      <c r="Q120" s="60" t="s">
        <v>257</v>
      </c>
      <c r="R120" s="60" t="s">
        <v>258</v>
      </c>
      <c r="S120" s="60" t="s">
        <v>259</v>
      </c>
      <c r="T120" s="61" t="s">
        <v>260</v>
      </c>
    </row>
    <row r="121" spans="2:65" s="1" customFormat="1" ht="22.9" customHeight="1">
      <c r="B121" s="32"/>
      <c r="C121" s="64" t="s">
        <v>261</v>
      </c>
      <c r="J121" s="120">
        <f>BK121</f>
        <v>0</v>
      </c>
      <c r="L121" s="32"/>
      <c r="M121" s="62"/>
      <c r="N121" s="53"/>
      <c r="O121" s="53"/>
      <c r="P121" s="121">
        <f>P122</f>
        <v>0</v>
      </c>
      <c r="Q121" s="53"/>
      <c r="R121" s="121">
        <f>R122</f>
        <v>0</v>
      </c>
      <c r="S121" s="53"/>
      <c r="T121" s="122">
        <f>T122</f>
        <v>0</v>
      </c>
      <c r="AT121" s="17" t="s">
        <v>75</v>
      </c>
      <c r="AU121" s="17" t="s">
        <v>221</v>
      </c>
      <c r="BK121" s="123">
        <f>BK122</f>
        <v>0</v>
      </c>
    </row>
    <row r="122" spans="2:65" s="11" customFormat="1" ht="25.9" customHeight="1">
      <c r="B122" s="124"/>
      <c r="D122" s="125" t="s">
        <v>75</v>
      </c>
      <c r="E122" s="126" t="s">
        <v>1880</v>
      </c>
      <c r="F122" s="126" t="s">
        <v>3083</v>
      </c>
      <c r="I122" s="127"/>
      <c r="J122" s="128">
        <f>BK122</f>
        <v>0</v>
      </c>
      <c r="L122" s="124"/>
      <c r="M122" s="129"/>
      <c r="P122" s="130">
        <f>P123</f>
        <v>0</v>
      </c>
      <c r="R122" s="130">
        <f>R123</f>
        <v>0</v>
      </c>
      <c r="T122" s="131">
        <f>T123</f>
        <v>0</v>
      </c>
      <c r="AR122" s="125" t="s">
        <v>271</v>
      </c>
      <c r="AT122" s="132" t="s">
        <v>75</v>
      </c>
      <c r="AU122" s="132" t="s">
        <v>76</v>
      </c>
      <c r="AY122" s="125" t="s">
        <v>264</v>
      </c>
      <c r="BK122" s="133">
        <f>BK123</f>
        <v>0</v>
      </c>
    </row>
    <row r="123" spans="2:65" s="1" customFormat="1" ht="16.5" customHeight="1">
      <c r="B123" s="136"/>
      <c r="C123" s="137" t="s">
        <v>83</v>
      </c>
      <c r="D123" s="137" t="s">
        <v>266</v>
      </c>
      <c r="E123" s="138" t="s">
        <v>3084</v>
      </c>
      <c r="F123" s="139" t="s">
        <v>3085</v>
      </c>
      <c r="G123" s="140" t="s">
        <v>1</v>
      </c>
      <c r="H123" s="141">
        <v>0</v>
      </c>
      <c r="I123" s="142"/>
      <c r="J123" s="143">
        <f>ROUND(I123*H123,2)</f>
        <v>0</v>
      </c>
      <c r="K123" s="139" t="s">
        <v>1</v>
      </c>
      <c r="L123" s="32"/>
      <c r="M123" s="200" t="s">
        <v>1</v>
      </c>
      <c r="N123" s="201" t="s">
        <v>42</v>
      </c>
      <c r="O123" s="195"/>
      <c r="P123" s="202">
        <f>O123*H123</f>
        <v>0</v>
      </c>
      <c r="Q123" s="202">
        <v>0</v>
      </c>
      <c r="R123" s="202">
        <f>Q123*H123</f>
        <v>0</v>
      </c>
      <c r="S123" s="202">
        <v>0</v>
      </c>
      <c r="T123" s="203">
        <f>S123*H123</f>
        <v>0</v>
      </c>
      <c r="AR123" s="148" t="s">
        <v>1885</v>
      </c>
      <c r="AT123" s="148" t="s">
        <v>266</v>
      </c>
      <c r="AU123" s="148" t="s">
        <v>83</v>
      </c>
      <c r="AY123" s="17" t="s">
        <v>264</v>
      </c>
      <c r="BE123" s="149">
        <f>IF(N123="základní",J123,0)</f>
        <v>0</v>
      </c>
      <c r="BF123" s="149">
        <f>IF(N123="snížená",J123,0)</f>
        <v>0</v>
      </c>
      <c r="BG123" s="149">
        <f>IF(N123="zákl. přenesená",J123,0)</f>
        <v>0</v>
      </c>
      <c r="BH123" s="149">
        <f>IF(N123="sníž. přenesená",J123,0)</f>
        <v>0</v>
      </c>
      <c r="BI123" s="149">
        <f>IF(N123="nulová",J123,0)</f>
        <v>0</v>
      </c>
      <c r="BJ123" s="17" t="s">
        <v>89</v>
      </c>
      <c r="BK123" s="149">
        <f>ROUND(I123*H123,2)</f>
        <v>0</v>
      </c>
      <c r="BL123" s="17" t="s">
        <v>1885</v>
      </c>
      <c r="BM123" s="148" t="s">
        <v>3331</v>
      </c>
    </row>
    <row r="124" spans="2:65" s="1" customFormat="1" ht="6.95" customHeight="1">
      <c r="B124" s="44"/>
      <c r="C124" s="45"/>
      <c r="D124" s="45"/>
      <c r="E124" s="45"/>
      <c r="F124" s="45"/>
      <c r="G124" s="45"/>
      <c r="H124" s="45"/>
      <c r="I124" s="45"/>
      <c r="J124" s="45"/>
      <c r="K124" s="45"/>
      <c r="L124" s="32"/>
    </row>
  </sheetData>
  <autoFilter ref="C120:K123" xr:uid="{00000000-0009-0000-0000-000013000000}"/>
  <mergeCells count="12">
    <mergeCell ref="E113:H113"/>
    <mergeCell ref="L2:V2"/>
    <mergeCell ref="E85:H85"/>
    <mergeCell ref="E87:H87"/>
    <mergeCell ref="E89:H89"/>
    <mergeCell ref="E109:H109"/>
    <mergeCell ref="E111:H111"/>
    <mergeCell ref="E7:H7"/>
    <mergeCell ref="E9:H9"/>
    <mergeCell ref="E11:H11"/>
    <mergeCell ref="E20:H20"/>
    <mergeCell ref="E29:H29"/>
  </mergeCells>
  <pageMargins left="0.39374999999999999" right="0.39374999999999999" top="0.39374999999999999" bottom="0.39374999999999999" header="0" footer="0"/>
  <pageSetup paperSize="9" fitToHeight="100" orientation="landscape" blackAndWhite="1"/>
  <headerFooter>
    <oddFooter>&amp;CStrana &amp;P z &amp;N</oddFooter>
  </headerFooter>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B2:BM244"/>
  <sheetViews>
    <sheetView showGridLines="0" workbookViewId="0"/>
  </sheetViews>
  <sheetFormatPr defaultRowHeight="15"/>
  <cols>
    <col min="1" max="1" width="8.33203125" customWidth="1"/>
    <col min="2" max="2" width="1.1640625" customWidth="1"/>
    <col min="3" max="3" width="4.1640625" customWidth="1"/>
    <col min="4" max="4" width="4.33203125" customWidth="1"/>
    <col min="5" max="5" width="17.1640625" customWidth="1"/>
    <col min="6" max="6" width="100.83203125" customWidth="1"/>
    <col min="7" max="7" width="7.5" customWidth="1"/>
    <col min="8" max="8" width="14" customWidth="1"/>
    <col min="9" max="9" width="15.83203125" customWidth="1"/>
    <col min="10" max="11" width="22.33203125"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50000000000003" customHeight="1">
      <c r="L2" s="223" t="s">
        <v>5</v>
      </c>
      <c r="M2" s="208"/>
      <c r="N2" s="208"/>
      <c r="O2" s="208"/>
      <c r="P2" s="208"/>
      <c r="Q2" s="208"/>
      <c r="R2" s="208"/>
      <c r="S2" s="208"/>
      <c r="T2" s="208"/>
      <c r="U2" s="208"/>
      <c r="V2" s="208"/>
      <c r="AT2" s="17" t="s">
        <v>142</v>
      </c>
    </row>
    <row r="3" spans="2:46" ht="6.95" customHeight="1">
      <c r="B3" s="18"/>
      <c r="C3" s="19"/>
      <c r="D3" s="19"/>
      <c r="E3" s="19"/>
      <c r="F3" s="19"/>
      <c r="G3" s="19"/>
      <c r="H3" s="19"/>
      <c r="I3" s="19"/>
      <c r="J3" s="19"/>
      <c r="K3" s="19"/>
      <c r="L3" s="20"/>
      <c r="AT3" s="17" t="s">
        <v>89</v>
      </c>
    </row>
    <row r="4" spans="2:46" ht="24.95" customHeight="1">
      <c r="B4" s="20"/>
      <c r="D4" s="21" t="s">
        <v>212</v>
      </c>
      <c r="L4" s="20"/>
      <c r="M4" s="93" t="s">
        <v>10</v>
      </c>
      <c r="AT4" s="17" t="s">
        <v>3</v>
      </c>
    </row>
    <row r="5" spans="2:46" ht="6.95" customHeight="1">
      <c r="B5" s="20"/>
      <c r="L5" s="20"/>
    </row>
    <row r="6" spans="2:46" ht="12" customHeight="1">
      <c r="B6" s="20"/>
      <c r="D6" s="27" t="s">
        <v>16</v>
      </c>
      <c r="L6" s="20"/>
    </row>
    <row r="7" spans="2:46" ht="16.5" customHeight="1">
      <c r="B7" s="20"/>
      <c r="E7" s="248" t="str">
        <f>'Rekapitulace stavby'!K6</f>
        <v>Transformace domova Černovice – Lidmaň V. – Černovice</v>
      </c>
      <c r="F7" s="249"/>
      <c r="G7" s="249"/>
      <c r="H7" s="249"/>
      <c r="L7" s="20"/>
    </row>
    <row r="8" spans="2:46" s="1" customFormat="1" ht="12" customHeight="1">
      <c r="B8" s="32"/>
      <c r="D8" s="27" t="s">
        <v>213</v>
      </c>
      <c r="L8" s="32"/>
    </row>
    <row r="9" spans="2:46" s="1" customFormat="1" ht="16.5" customHeight="1">
      <c r="B9" s="32"/>
      <c r="E9" s="230" t="s">
        <v>3332</v>
      </c>
      <c r="F9" s="250"/>
      <c r="G9" s="250"/>
      <c r="H9" s="250"/>
      <c r="L9" s="32"/>
    </row>
    <row r="10" spans="2:46" s="1" customFormat="1" ht="11.25">
      <c r="B10" s="32"/>
      <c r="L10" s="32"/>
    </row>
    <row r="11" spans="2:46" s="1" customFormat="1" ht="12" customHeight="1">
      <c r="B11" s="32"/>
      <c r="D11" s="27" t="s">
        <v>18</v>
      </c>
      <c r="F11" s="25" t="s">
        <v>1</v>
      </c>
      <c r="I11" s="27" t="s">
        <v>19</v>
      </c>
      <c r="J11" s="25" t="s">
        <v>1</v>
      </c>
      <c r="L11" s="32"/>
    </row>
    <row r="12" spans="2:46" s="1" customFormat="1" ht="12" customHeight="1">
      <c r="B12" s="32"/>
      <c r="D12" s="27" t="s">
        <v>20</v>
      </c>
      <c r="F12" s="25" t="s">
        <v>21</v>
      </c>
      <c r="I12" s="27" t="s">
        <v>22</v>
      </c>
      <c r="J12" s="52" t="str">
        <f>'Rekapitulace stavby'!AN8</f>
        <v>10. 12. 2025</v>
      </c>
      <c r="L12" s="32"/>
    </row>
    <row r="13" spans="2:46" s="1" customFormat="1" ht="10.9" customHeight="1">
      <c r="B13" s="32"/>
      <c r="L13" s="32"/>
    </row>
    <row r="14" spans="2:46" s="1" customFormat="1" ht="12" customHeight="1">
      <c r="B14" s="32"/>
      <c r="D14" s="27" t="s">
        <v>24</v>
      </c>
      <c r="I14" s="27" t="s">
        <v>25</v>
      </c>
      <c r="J14" s="25" t="s">
        <v>1</v>
      </c>
      <c r="L14" s="32"/>
    </row>
    <row r="15" spans="2:46" s="1" customFormat="1" ht="18" customHeight="1">
      <c r="B15" s="32"/>
      <c r="E15" s="25" t="s">
        <v>26</v>
      </c>
      <c r="I15" s="27" t="s">
        <v>27</v>
      </c>
      <c r="J15" s="25" t="s">
        <v>1</v>
      </c>
      <c r="L15" s="32"/>
    </row>
    <row r="16" spans="2:46" s="1" customFormat="1" ht="6.95" customHeight="1">
      <c r="B16" s="32"/>
      <c r="L16" s="32"/>
    </row>
    <row r="17" spans="2:12" s="1" customFormat="1" ht="12" customHeight="1">
      <c r="B17" s="32"/>
      <c r="D17" s="27" t="s">
        <v>28</v>
      </c>
      <c r="I17" s="27" t="s">
        <v>25</v>
      </c>
      <c r="J17" s="28" t="str">
        <f>'Rekapitulace stavby'!AN13</f>
        <v>Vyplň údaj</v>
      </c>
      <c r="L17" s="32"/>
    </row>
    <row r="18" spans="2:12" s="1" customFormat="1" ht="18" customHeight="1">
      <c r="B18" s="32"/>
      <c r="E18" s="251" t="str">
        <f>'Rekapitulace stavby'!E14</f>
        <v>Vyplň údaj</v>
      </c>
      <c r="F18" s="207"/>
      <c r="G18" s="207"/>
      <c r="H18" s="207"/>
      <c r="I18" s="27" t="s">
        <v>27</v>
      </c>
      <c r="J18" s="28" t="str">
        <f>'Rekapitulace stavby'!AN14</f>
        <v>Vyplň údaj</v>
      </c>
      <c r="L18" s="32"/>
    </row>
    <row r="19" spans="2:12" s="1" customFormat="1" ht="6.95" customHeight="1">
      <c r="B19" s="32"/>
      <c r="L19" s="32"/>
    </row>
    <row r="20" spans="2:12" s="1" customFormat="1" ht="12" customHeight="1">
      <c r="B20" s="32"/>
      <c r="D20" s="27" t="s">
        <v>30</v>
      </c>
      <c r="I20" s="27" t="s">
        <v>25</v>
      </c>
      <c r="J20" s="25" t="s">
        <v>1</v>
      </c>
      <c r="L20" s="32"/>
    </row>
    <row r="21" spans="2:12" s="1" customFormat="1" ht="18" customHeight="1">
      <c r="B21" s="32"/>
      <c r="E21" s="25" t="s">
        <v>31</v>
      </c>
      <c r="I21" s="27" t="s">
        <v>27</v>
      </c>
      <c r="J21" s="25" t="s">
        <v>1</v>
      </c>
      <c r="L21" s="32"/>
    </row>
    <row r="22" spans="2:12" s="1" customFormat="1" ht="6.95" customHeight="1">
      <c r="B22" s="32"/>
      <c r="L22" s="32"/>
    </row>
    <row r="23" spans="2:12" s="1" customFormat="1" ht="12" customHeight="1">
      <c r="B23" s="32"/>
      <c r="D23" s="27" t="s">
        <v>33</v>
      </c>
      <c r="I23" s="27" t="s">
        <v>25</v>
      </c>
      <c r="J23" s="25" t="str">
        <f>IF('Rekapitulace stavby'!AN19="","",'Rekapitulace stavby'!AN19)</f>
        <v/>
      </c>
      <c r="L23" s="32"/>
    </row>
    <row r="24" spans="2:12" s="1" customFormat="1" ht="18" customHeight="1">
      <c r="B24" s="32"/>
      <c r="E24" s="25" t="str">
        <f>IF('Rekapitulace stavby'!E20="","",'Rekapitulace stavby'!E20)</f>
        <v xml:space="preserve"> </v>
      </c>
      <c r="I24" s="27" t="s">
        <v>27</v>
      </c>
      <c r="J24" s="25" t="str">
        <f>IF('Rekapitulace stavby'!AN20="","",'Rekapitulace stavby'!AN20)</f>
        <v/>
      </c>
      <c r="L24" s="32"/>
    </row>
    <row r="25" spans="2:12" s="1" customFormat="1" ht="6.95" customHeight="1">
      <c r="B25" s="32"/>
      <c r="L25" s="32"/>
    </row>
    <row r="26" spans="2:12" s="1" customFormat="1" ht="12" customHeight="1">
      <c r="B26" s="32"/>
      <c r="D26" s="27" t="s">
        <v>34</v>
      </c>
      <c r="L26" s="32"/>
    </row>
    <row r="27" spans="2:12" s="7" customFormat="1" ht="107.25" customHeight="1">
      <c r="B27" s="94"/>
      <c r="E27" s="212" t="s">
        <v>35</v>
      </c>
      <c r="F27" s="212"/>
      <c r="G27" s="212"/>
      <c r="H27" s="212"/>
      <c r="L27" s="94"/>
    </row>
    <row r="28" spans="2:12" s="1" customFormat="1" ht="6.95" customHeight="1">
      <c r="B28" s="32"/>
      <c r="L28" s="32"/>
    </row>
    <row r="29" spans="2:12" s="1" customFormat="1" ht="6.95" customHeight="1">
      <c r="B29" s="32"/>
      <c r="D29" s="53"/>
      <c r="E29" s="53"/>
      <c r="F29" s="53"/>
      <c r="G29" s="53"/>
      <c r="H29" s="53"/>
      <c r="I29" s="53"/>
      <c r="J29" s="53"/>
      <c r="K29" s="53"/>
      <c r="L29" s="32"/>
    </row>
    <row r="30" spans="2:12" s="1" customFormat="1" ht="25.35" customHeight="1">
      <c r="B30" s="32"/>
      <c r="D30" s="95" t="s">
        <v>36</v>
      </c>
      <c r="J30" s="66">
        <f>ROUND(J125, 2)</f>
        <v>0</v>
      </c>
      <c r="L30" s="32"/>
    </row>
    <row r="31" spans="2:12" s="1" customFormat="1" ht="6.95" customHeight="1">
      <c r="B31" s="32"/>
      <c r="D31" s="53"/>
      <c r="E31" s="53"/>
      <c r="F31" s="53"/>
      <c r="G31" s="53"/>
      <c r="H31" s="53"/>
      <c r="I31" s="53"/>
      <c r="J31" s="53"/>
      <c r="K31" s="53"/>
      <c r="L31" s="32"/>
    </row>
    <row r="32" spans="2:12" s="1" customFormat="1" ht="14.45" customHeight="1">
      <c r="B32" s="32"/>
      <c r="F32" s="35" t="s">
        <v>38</v>
      </c>
      <c r="I32" s="35" t="s">
        <v>37</v>
      </c>
      <c r="J32" s="35" t="s">
        <v>39</v>
      </c>
      <c r="L32" s="32"/>
    </row>
    <row r="33" spans="2:12" s="1" customFormat="1" ht="14.45" customHeight="1">
      <c r="B33" s="32"/>
      <c r="D33" s="55" t="s">
        <v>40</v>
      </c>
      <c r="E33" s="27" t="s">
        <v>41</v>
      </c>
      <c r="F33" s="86">
        <f>ROUND((SUM(BE125:BE243)),  2)</f>
        <v>0</v>
      </c>
      <c r="I33" s="96">
        <v>0.21</v>
      </c>
      <c r="J33" s="86">
        <f>ROUND(((SUM(BE125:BE243))*I33),  2)</f>
        <v>0</v>
      </c>
      <c r="L33" s="32"/>
    </row>
    <row r="34" spans="2:12" s="1" customFormat="1" ht="14.45" customHeight="1">
      <c r="B34" s="32"/>
      <c r="E34" s="27" t="s">
        <v>42</v>
      </c>
      <c r="F34" s="86">
        <f>ROUND((SUM(BF125:BF243)),  2)</f>
        <v>0</v>
      </c>
      <c r="I34" s="96">
        <v>0.12</v>
      </c>
      <c r="J34" s="86">
        <f>ROUND(((SUM(BF125:BF243))*I34),  2)</f>
        <v>0</v>
      </c>
      <c r="L34" s="32"/>
    </row>
    <row r="35" spans="2:12" s="1" customFormat="1" ht="14.45" hidden="1" customHeight="1">
      <c r="B35" s="32"/>
      <c r="E35" s="27" t="s">
        <v>43</v>
      </c>
      <c r="F35" s="86">
        <f>ROUND((SUM(BG125:BG243)),  2)</f>
        <v>0</v>
      </c>
      <c r="I35" s="96">
        <v>0.21</v>
      </c>
      <c r="J35" s="86">
        <f>0</f>
        <v>0</v>
      </c>
      <c r="L35" s="32"/>
    </row>
    <row r="36" spans="2:12" s="1" customFormat="1" ht="14.45" hidden="1" customHeight="1">
      <c r="B36" s="32"/>
      <c r="E36" s="27" t="s">
        <v>44</v>
      </c>
      <c r="F36" s="86">
        <f>ROUND((SUM(BH125:BH243)),  2)</f>
        <v>0</v>
      </c>
      <c r="I36" s="96">
        <v>0.12</v>
      </c>
      <c r="J36" s="86">
        <f>0</f>
        <v>0</v>
      </c>
      <c r="L36" s="32"/>
    </row>
    <row r="37" spans="2:12" s="1" customFormat="1" ht="14.45" hidden="1" customHeight="1">
      <c r="B37" s="32"/>
      <c r="E37" s="27" t="s">
        <v>45</v>
      </c>
      <c r="F37" s="86">
        <f>ROUND((SUM(BI125:BI243)),  2)</f>
        <v>0</v>
      </c>
      <c r="I37" s="96">
        <v>0</v>
      </c>
      <c r="J37" s="86">
        <f>0</f>
        <v>0</v>
      </c>
      <c r="L37" s="32"/>
    </row>
    <row r="38" spans="2:12" s="1" customFormat="1" ht="6.95" customHeight="1">
      <c r="B38" s="32"/>
      <c r="L38" s="32"/>
    </row>
    <row r="39" spans="2:12" s="1" customFormat="1" ht="25.35" customHeight="1">
      <c r="B39" s="32"/>
      <c r="C39" s="97"/>
      <c r="D39" s="98" t="s">
        <v>46</v>
      </c>
      <c r="E39" s="57"/>
      <c r="F39" s="57"/>
      <c r="G39" s="99" t="s">
        <v>47</v>
      </c>
      <c r="H39" s="100" t="s">
        <v>48</v>
      </c>
      <c r="I39" s="57"/>
      <c r="J39" s="101">
        <f>SUM(J30:J37)</f>
        <v>0</v>
      </c>
      <c r="K39" s="102"/>
      <c r="L39" s="32"/>
    </row>
    <row r="40" spans="2:12" s="1" customFormat="1" ht="14.45" customHeight="1">
      <c r="B40" s="32"/>
      <c r="L40" s="32"/>
    </row>
    <row r="41" spans="2:12" ht="14.45" customHeight="1">
      <c r="B41" s="20"/>
      <c r="L41" s="20"/>
    </row>
    <row r="42" spans="2:12" ht="14.45" customHeight="1">
      <c r="B42" s="20"/>
      <c r="L42" s="20"/>
    </row>
    <row r="43" spans="2:12" ht="14.45" customHeight="1">
      <c r="B43" s="20"/>
      <c r="L43" s="20"/>
    </row>
    <row r="44" spans="2:12" ht="14.45" customHeight="1">
      <c r="B44" s="20"/>
      <c r="L44" s="20"/>
    </row>
    <row r="45" spans="2:12" ht="14.45" customHeight="1">
      <c r="B45" s="20"/>
      <c r="L45" s="20"/>
    </row>
    <row r="46" spans="2:12" ht="14.45" customHeight="1">
      <c r="B46" s="20"/>
      <c r="L46" s="20"/>
    </row>
    <row r="47" spans="2:12" ht="14.45" customHeight="1">
      <c r="B47" s="20"/>
      <c r="L47" s="20"/>
    </row>
    <row r="48" spans="2:12" ht="14.45" customHeight="1">
      <c r="B48" s="20"/>
      <c r="L48" s="20"/>
    </row>
    <row r="49" spans="2:12" ht="14.45" customHeight="1">
      <c r="B49" s="20"/>
      <c r="L49" s="20"/>
    </row>
    <row r="50" spans="2:12" s="1" customFormat="1" ht="14.45" customHeight="1">
      <c r="B50" s="32"/>
      <c r="D50" s="41" t="s">
        <v>49</v>
      </c>
      <c r="E50" s="42"/>
      <c r="F50" s="42"/>
      <c r="G50" s="41" t="s">
        <v>50</v>
      </c>
      <c r="H50" s="42"/>
      <c r="I50" s="42"/>
      <c r="J50" s="42"/>
      <c r="K50" s="42"/>
      <c r="L50" s="32"/>
    </row>
    <row r="51" spans="2:12" ht="11.25">
      <c r="B51" s="20"/>
      <c r="L51" s="20"/>
    </row>
    <row r="52" spans="2:12" ht="11.25">
      <c r="B52" s="20"/>
      <c r="L52" s="20"/>
    </row>
    <row r="53" spans="2:12" ht="11.25">
      <c r="B53" s="20"/>
      <c r="L53" s="20"/>
    </row>
    <row r="54" spans="2:12" ht="11.25">
      <c r="B54" s="20"/>
      <c r="L54" s="20"/>
    </row>
    <row r="55" spans="2:12" ht="11.25">
      <c r="B55" s="20"/>
      <c r="L55" s="20"/>
    </row>
    <row r="56" spans="2:12" ht="11.25">
      <c r="B56" s="20"/>
      <c r="L56" s="20"/>
    </row>
    <row r="57" spans="2:12" ht="11.25">
      <c r="B57" s="20"/>
      <c r="L57" s="20"/>
    </row>
    <row r="58" spans="2:12" ht="11.25">
      <c r="B58" s="20"/>
      <c r="L58" s="20"/>
    </row>
    <row r="59" spans="2:12" ht="11.25">
      <c r="B59" s="20"/>
      <c r="L59" s="20"/>
    </row>
    <row r="60" spans="2:12" ht="11.25">
      <c r="B60" s="20"/>
      <c r="L60" s="20"/>
    </row>
    <row r="61" spans="2:12" s="1" customFormat="1" ht="12.75">
      <c r="B61" s="32"/>
      <c r="D61" s="43" t="s">
        <v>51</v>
      </c>
      <c r="E61" s="34"/>
      <c r="F61" s="103" t="s">
        <v>52</v>
      </c>
      <c r="G61" s="43" t="s">
        <v>51</v>
      </c>
      <c r="H61" s="34"/>
      <c r="I61" s="34"/>
      <c r="J61" s="104" t="s">
        <v>52</v>
      </c>
      <c r="K61" s="34"/>
      <c r="L61" s="32"/>
    </row>
    <row r="62" spans="2:12" ht="11.25">
      <c r="B62" s="20"/>
      <c r="L62" s="20"/>
    </row>
    <row r="63" spans="2:12" ht="11.25">
      <c r="B63" s="20"/>
      <c r="L63" s="20"/>
    </row>
    <row r="64" spans="2:12" ht="11.25">
      <c r="B64" s="20"/>
      <c r="L64" s="20"/>
    </row>
    <row r="65" spans="2:12" s="1" customFormat="1" ht="12.75">
      <c r="B65" s="32"/>
      <c r="D65" s="41" t="s">
        <v>53</v>
      </c>
      <c r="E65" s="42"/>
      <c r="F65" s="42"/>
      <c r="G65" s="41" t="s">
        <v>54</v>
      </c>
      <c r="H65" s="42"/>
      <c r="I65" s="42"/>
      <c r="J65" s="42"/>
      <c r="K65" s="42"/>
      <c r="L65" s="32"/>
    </row>
    <row r="66" spans="2:12" ht="11.25">
      <c r="B66" s="20"/>
      <c r="L66" s="20"/>
    </row>
    <row r="67" spans="2:12" ht="11.25">
      <c r="B67" s="20"/>
      <c r="L67" s="20"/>
    </row>
    <row r="68" spans="2:12" ht="11.25">
      <c r="B68" s="20"/>
      <c r="L68" s="20"/>
    </row>
    <row r="69" spans="2:12" ht="11.25">
      <c r="B69" s="20"/>
      <c r="L69" s="20"/>
    </row>
    <row r="70" spans="2:12" ht="11.25">
      <c r="B70" s="20"/>
      <c r="L70" s="20"/>
    </row>
    <row r="71" spans="2:12" ht="11.25">
      <c r="B71" s="20"/>
      <c r="L71" s="20"/>
    </row>
    <row r="72" spans="2:12" ht="11.25">
      <c r="B72" s="20"/>
      <c r="L72" s="20"/>
    </row>
    <row r="73" spans="2:12" ht="11.25">
      <c r="B73" s="20"/>
      <c r="L73" s="20"/>
    </row>
    <row r="74" spans="2:12" ht="11.25">
      <c r="B74" s="20"/>
      <c r="L74" s="20"/>
    </row>
    <row r="75" spans="2:12" ht="11.25">
      <c r="B75" s="20"/>
      <c r="L75" s="20"/>
    </row>
    <row r="76" spans="2:12" s="1" customFormat="1" ht="12.75">
      <c r="B76" s="32"/>
      <c r="D76" s="43" t="s">
        <v>51</v>
      </c>
      <c r="E76" s="34"/>
      <c r="F76" s="103" t="s">
        <v>52</v>
      </c>
      <c r="G76" s="43" t="s">
        <v>51</v>
      </c>
      <c r="H76" s="34"/>
      <c r="I76" s="34"/>
      <c r="J76" s="104" t="s">
        <v>52</v>
      </c>
      <c r="K76" s="34"/>
      <c r="L76" s="32"/>
    </row>
    <row r="77" spans="2:12" s="1" customFormat="1" ht="14.45" customHeight="1">
      <c r="B77" s="44"/>
      <c r="C77" s="45"/>
      <c r="D77" s="45"/>
      <c r="E77" s="45"/>
      <c r="F77" s="45"/>
      <c r="G77" s="45"/>
      <c r="H77" s="45"/>
      <c r="I77" s="45"/>
      <c r="J77" s="45"/>
      <c r="K77" s="45"/>
      <c r="L77" s="32"/>
    </row>
    <row r="81" spans="2:47" s="1" customFormat="1" ht="6.95" customHeight="1">
      <c r="B81" s="46"/>
      <c r="C81" s="47"/>
      <c r="D81" s="47"/>
      <c r="E81" s="47"/>
      <c r="F81" s="47"/>
      <c r="G81" s="47"/>
      <c r="H81" s="47"/>
      <c r="I81" s="47"/>
      <c r="J81" s="47"/>
      <c r="K81" s="47"/>
      <c r="L81" s="32"/>
    </row>
    <row r="82" spans="2:47" s="1" customFormat="1" ht="24.95" customHeight="1">
      <c r="B82" s="32"/>
      <c r="C82" s="21" t="s">
        <v>217</v>
      </c>
      <c r="L82" s="32"/>
    </row>
    <row r="83" spans="2:47" s="1" customFormat="1" ht="6.95" customHeight="1">
      <c r="B83" s="32"/>
      <c r="L83" s="32"/>
    </row>
    <row r="84" spans="2:47" s="1" customFormat="1" ht="12" customHeight="1">
      <c r="B84" s="32"/>
      <c r="C84" s="27" t="s">
        <v>16</v>
      </c>
      <c r="L84" s="32"/>
    </row>
    <row r="85" spans="2:47" s="1" customFormat="1" ht="16.5" customHeight="1">
      <c r="B85" s="32"/>
      <c r="E85" s="248" t="str">
        <f>E7</f>
        <v>Transformace domova Černovice – Lidmaň V. – Černovice</v>
      </c>
      <c r="F85" s="249"/>
      <c r="G85" s="249"/>
      <c r="H85" s="249"/>
      <c r="L85" s="32"/>
    </row>
    <row r="86" spans="2:47" s="1" customFormat="1" ht="12" customHeight="1">
      <c r="B86" s="32"/>
      <c r="C86" s="27" t="s">
        <v>213</v>
      </c>
      <c r="L86" s="32"/>
    </row>
    <row r="87" spans="2:47" s="1" customFormat="1" ht="16.5" customHeight="1">
      <c r="B87" s="32"/>
      <c r="E87" s="230" t="str">
        <f>E9</f>
        <v>SO 03 - ÚČELOVÁ KOMUNIKACE</v>
      </c>
      <c r="F87" s="250"/>
      <c r="G87" s="250"/>
      <c r="H87" s="250"/>
      <c r="L87" s="32"/>
    </row>
    <row r="88" spans="2:47" s="1" customFormat="1" ht="6.95" customHeight="1">
      <c r="B88" s="32"/>
      <c r="L88" s="32"/>
    </row>
    <row r="89" spans="2:47" s="1" customFormat="1" ht="12" customHeight="1">
      <c r="B89" s="32"/>
      <c r="C89" s="27" t="s">
        <v>20</v>
      </c>
      <c r="F89" s="25" t="str">
        <f>F12</f>
        <v xml:space="preserve"> </v>
      </c>
      <c r="I89" s="27" t="s">
        <v>22</v>
      </c>
      <c r="J89" s="52" t="str">
        <f>IF(J12="","",J12)</f>
        <v>10. 12. 2025</v>
      </c>
      <c r="L89" s="32"/>
    </row>
    <row r="90" spans="2:47" s="1" customFormat="1" ht="6.95" customHeight="1">
      <c r="B90" s="32"/>
      <c r="L90" s="32"/>
    </row>
    <row r="91" spans="2:47" s="1" customFormat="1" ht="25.7" customHeight="1">
      <c r="B91" s="32"/>
      <c r="C91" s="27" t="s">
        <v>24</v>
      </c>
      <c r="F91" s="25" t="str">
        <f>E15</f>
        <v>Kraj Vysočina</v>
      </c>
      <c r="I91" s="27" t="s">
        <v>30</v>
      </c>
      <c r="J91" s="30" t="str">
        <f>E21</f>
        <v>ARPIK OSTRAVA s.r.o.</v>
      </c>
      <c r="L91" s="32"/>
    </row>
    <row r="92" spans="2:47" s="1" customFormat="1" ht="15.2" customHeight="1">
      <c r="B92" s="32"/>
      <c r="C92" s="27" t="s">
        <v>28</v>
      </c>
      <c r="F92" s="25" t="str">
        <f>IF(E18="","",E18)</f>
        <v>Vyplň údaj</v>
      </c>
      <c r="I92" s="27" t="s">
        <v>33</v>
      </c>
      <c r="J92" s="30" t="str">
        <f>E24</f>
        <v xml:space="preserve"> </v>
      </c>
      <c r="L92" s="32"/>
    </row>
    <row r="93" spans="2:47" s="1" customFormat="1" ht="10.35" customHeight="1">
      <c r="B93" s="32"/>
      <c r="L93" s="32"/>
    </row>
    <row r="94" spans="2:47" s="1" customFormat="1" ht="29.25" customHeight="1">
      <c r="B94" s="32"/>
      <c r="C94" s="105" t="s">
        <v>218</v>
      </c>
      <c r="D94" s="97"/>
      <c r="E94" s="97"/>
      <c r="F94" s="97"/>
      <c r="G94" s="97"/>
      <c r="H94" s="97"/>
      <c r="I94" s="97"/>
      <c r="J94" s="106" t="s">
        <v>219</v>
      </c>
      <c r="K94" s="97"/>
      <c r="L94" s="32"/>
    </row>
    <row r="95" spans="2:47" s="1" customFormat="1" ht="10.35" customHeight="1">
      <c r="B95" s="32"/>
      <c r="L95" s="32"/>
    </row>
    <row r="96" spans="2:47" s="1" customFormat="1" ht="22.9" customHeight="1">
      <c r="B96" s="32"/>
      <c r="C96" s="107" t="s">
        <v>220</v>
      </c>
      <c r="J96" s="66">
        <f>J125</f>
        <v>0</v>
      </c>
      <c r="L96" s="32"/>
      <c r="AU96" s="17" t="s">
        <v>221</v>
      </c>
    </row>
    <row r="97" spans="2:12" s="8" customFormat="1" ht="24.95" customHeight="1">
      <c r="B97" s="108"/>
      <c r="D97" s="109" t="s">
        <v>222</v>
      </c>
      <c r="E97" s="110"/>
      <c r="F97" s="110"/>
      <c r="G97" s="110"/>
      <c r="H97" s="110"/>
      <c r="I97" s="110"/>
      <c r="J97" s="111">
        <f>J126</f>
        <v>0</v>
      </c>
      <c r="L97" s="108"/>
    </row>
    <row r="98" spans="2:12" s="9" customFormat="1" ht="19.899999999999999" customHeight="1">
      <c r="B98" s="112"/>
      <c r="D98" s="113" t="s">
        <v>223</v>
      </c>
      <c r="E98" s="114"/>
      <c r="F98" s="114"/>
      <c r="G98" s="114"/>
      <c r="H98" s="114"/>
      <c r="I98" s="114"/>
      <c r="J98" s="115">
        <f>J127</f>
        <v>0</v>
      </c>
      <c r="L98" s="112"/>
    </row>
    <row r="99" spans="2:12" s="9" customFormat="1" ht="14.85" customHeight="1">
      <c r="B99" s="112"/>
      <c r="D99" s="113" t="s">
        <v>3333</v>
      </c>
      <c r="E99" s="114"/>
      <c r="F99" s="114"/>
      <c r="G99" s="114"/>
      <c r="H99" s="114"/>
      <c r="I99" s="114"/>
      <c r="J99" s="115">
        <f>J159</f>
        <v>0</v>
      </c>
      <c r="L99" s="112"/>
    </row>
    <row r="100" spans="2:12" s="9" customFormat="1" ht="19.899999999999999" customHeight="1">
      <c r="B100" s="112"/>
      <c r="D100" s="113" t="s">
        <v>224</v>
      </c>
      <c r="E100" s="114"/>
      <c r="F100" s="114"/>
      <c r="G100" s="114"/>
      <c r="H100" s="114"/>
      <c r="I100" s="114"/>
      <c r="J100" s="115">
        <f>J181</f>
        <v>0</v>
      </c>
      <c r="L100" s="112"/>
    </row>
    <row r="101" spans="2:12" s="9" customFormat="1" ht="19.899999999999999" customHeight="1">
      <c r="B101" s="112"/>
      <c r="D101" s="113" t="s">
        <v>227</v>
      </c>
      <c r="E101" s="114"/>
      <c r="F101" s="114"/>
      <c r="G101" s="114"/>
      <c r="H101" s="114"/>
      <c r="I101" s="114"/>
      <c r="J101" s="115">
        <f>J194</f>
        <v>0</v>
      </c>
      <c r="L101" s="112"/>
    </row>
    <row r="102" spans="2:12" s="9" customFormat="1" ht="19.899999999999999" customHeight="1">
      <c r="B102" s="112"/>
      <c r="D102" s="113" t="s">
        <v>3334</v>
      </c>
      <c r="E102" s="114"/>
      <c r="F102" s="114"/>
      <c r="G102" s="114"/>
      <c r="H102" s="114"/>
      <c r="I102" s="114"/>
      <c r="J102" s="115">
        <f>J219</f>
        <v>0</v>
      </c>
      <c r="L102" s="112"/>
    </row>
    <row r="103" spans="2:12" s="9" customFormat="1" ht="19.899999999999999" customHeight="1">
      <c r="B103" s="112"/>
      <c r="D103" s="113" t="s">
        <v>229</v>
      </c>
      <c r="E103" s="114"/>
      <c r="F103" s="114"/>
      <c r="G103" s="114"/>
      <c r="H103" s="114"/>
      <c r="I103" s="114"/>
      <c r="J103" s="115">
        <f>J222</f>
        <v>0</v>
      </c>
      <c r="L103" s="112"/>
    </row>
    <row r="104" spans="2:12" s="9" customFormat="1" ht="14.85" customHeight="1">
      <c r="B104" s="112"/>
      <c r="D104" s="113" t="s">
        <v>3335</v>
      </c>
      <c r="E104" s="114"/>
      <c r="F104" s="114"/>
      <c r="G104" s="114"/>
      <c r="H104" s="114"/>
      <c r="I104" s="114"/>
      <c r="J104" s="115">
        <f>J237</f>
        <v>0</v>
      </c>
      <c r="L104" s="112"/>
    </row>
    <row r="105" spans="2:12" s="9" customFormat="1" ht="19.899999999999999" customHeight="1">
      <c r="B105" s="112"/>
      <c r="D105" s="113" t="s">
        <v>231</v>
      </c>
      <c r="E105" s="114"/>
      <c r="F105" s="114"/>
      <c r="G105" s="114"/>
      <c r="H105" s="114"/>
      <c r="I105" s="114"/>
      <c r="J105" s="115">
        <f>J241</f>
        <v>0</v>
      </c>
      <c r="L105" s="112"/>
    </row>
    <row r="106" spans="2:12" s="1" customFormat="1" ht="21.75" customHeight="1">
      <c r="B106" s="32"/>
      <c r="L106" s="32"/>
    </row>
    <row r="107" spans="2:12" s="1" customFormat="1" ht="6.95" customHeight="1">
      <c r="B107" s="44"/>
      <c r="C107" s="45"/>
      <c r="D107" s="45"/>
      <c r="E107" s="45"/>
      <c r="F107" s="45"/>
      <c r="G107" s="45"/>
      <c r="H107" s="45"/>
      <c r="I107" s="45"/>
      <c r="J107" s="45"/>
      <c r="K107" s="45"/>
      <c r="L107" s="32"/>
    </row>
    <row r="111" spans="2:12" s="1" customFormat="1" ht="6.95" customHeight="1">
      <c r="B111" s="46"/>
      <c r="C111" s="47"/>
      <c r="D111" s="47"/>
      <c r="E111" s="47"/>
      <c r="F111" s="47"/>
      <c r="G111" s="47"/>
      <c r="H111" s="47"/>
      <c r="I111" s="47"/>
      <c r="J111" s="47"/>
      <c r="K111" s="47"/>
      <c r="L111" s="32"/>
    </row>
    <row r="112" spans="2:12" s="1" customFormat="1" ht="24.95" customHeight="1">
      <c r="B112" s="32"/>
      <c r="C112" s="21" t="s">
        <v>249</v>
      </c>
      <c r="L112" s="32"/>
    </row>
    <row r="113" spans="2:65" s="1" customFormat="1" ht="6.95" customHeight="1">
      <c r="B113" s="32"/>
      <c r="L113" s="32"/>
    </row>
    <row r="114" spans="2:65" s="1" customFormat="1" ht="12" customHeight="1">
      <c r="B114" s="32"/>
      <c r="C114" s="27" t="s">
        <v>16</v>
      </c>
      <c r="L114" s="32"/>
    </row>
    <row r="115" spans="2:65" s="1" customFormat="1" ht="16.5" customHeight="1">
      <c r="B115" s="32"/>
      <c r="E115" s="248" t="str">
        <f>E7</f>
        <v>Transformace domova Černovice – Lidmaň V. – Černovice</v>
      </c>
      <c r="F115" s="249"/>
      <c r="G115" s="249"/>
      <c r="H115" s="249"/>
      <c r="L115" s="32"/>
    </row>
    <row r="116" spans="2:65" s="1" customFormat="1" ht="12" customHeight="1">
      <c r="B116" s="32"/>
      <c r="C116" s="27" t="s">
        <v>213</v>
      </c>
      <c r="L116" s="32"/>
    </row>
    <row r="117" spans="2:65" s="1" customFormat="1" ht="16.5" customHeight="1">
      <c r="B117" s="32"/>
      <c r="E117" s="230" t="str">
        <f>E9</f>
        <v>SO 03 - ÚČELOVÁ KOMUNIKACE</v>
      </c>
      <c r="F117" s="250"/>
      <c r="G117" s="250"/>
      <c r="H117" s="250"/>
      <c r="L117" s="32"/>
    </row>
    <row r="118" spans="2:65" s="1" customFormat="1" ht="6.95" customHeight="1">
      <c r="B118" s="32"/>
      <c r="L118" s="32"/>
    </row>
    <row r="119" spans="2:65" s="1" customFormat="1" ht="12" customHeight="1">
      <c r="B119" s="32"/>
      <c r="C119" s="27" t="s">
        <v>20</v>
      </c>
      <c r="F119" s="25" t="str">
        <f>F12</f>
        <v xml:space="preserve"> </v>
      </c>
      <c r="I119" s="27" t="s">
        <v>22</v>
      </c>
      <c r="J119" s="52" t="str">
        <f>IF(J12="","",J12)</f>
        <v>10. 12. 2025</v>
      </c>
      <c r="L119" s="32"/>
    </row>
    <row r="120" spans="2:65" s="1" customFormat="1" ht="6.95" customHeight="1">
      <c r="B120" s="32"/>
      <c r="L120" s="32"/>
    </row>
    <row r="121" spans="2:65" s="1" customFormat="1" ht="25.7" customHeight="1">
      <c r="B121" s="32"/>
      <c r="C121" s="27" t="s">
        <v>24</v>
      </c>
      <c r="F121" s="25" t="str">
        <f>E15</f>
        <v>Kraj Vysočina</v>
      </c>
      <c r="I121" s="27" t="s">
        <v>30</v>
      </c>
      <c r="J121" s="30" t="str">
        <f>E21</f>
        <v>ARPIK OSTRAVA s.r.o.</v>
      </c>
      <c r="L121" s="32"/>
    </row>
    <row r="122" spans="2:65" s="1" customFormat="1" ht="15.2" customHeight="1">
      <c r="B122" s="32"/>
      <c r="C122" s="27" t="s">
        <v>28</v>
      </c>
      <c r="F122" s="25" t="str">
        <f>IF(E18="","",E18)</f>
        <v>Vyplň údaj</v>
      </c>
      <c r="I122" s="27" t="s">
        <v>33</v>
      </c>
      <c r="J122" s="30" t="str">
        <f>E24</f>
        <v xml:space="preserve"> </v>
      </c>
      <c r="L122" s="32"/>
    </row>
    <row r="123" spans="2:65" s="1" customFormat="1" ht="10.35" customHeight="1">
      <c r="B123" s="32"/>
      <c r="L123" s="32"/>
    </row>
    <row r="124" spans="2:65" s="10" customFormat="1" ht="29.25" customHeight="1">
      <c r="B124" s="116"/>
      <c r="C124" s="117" t="s">
        <v>250</v>
      </c>
      <c r="D124" s="118" t="s">
        <v>61</v>
      </c>
      <c r="E124" s="118" t="s">
        <v>57</v>
      </c>
      <c r="F124" s="118" t="s">
        <v>58</v>
      </c>
      <c r="G124" s="118" t="s">
        <v>251</v>
      </c>
      <c r="H124" s="118" t="s">
        <v>252</v>
      </c>
      <c r="I124" s="118" t="s">
        <v>253</v>
      </c>
      <c r="J124" s="118" t="s">
        <v>219</v>
      </c>
      <c r="K124" s="119" t="s">
        <v>254</v>
      </c>
      <c r="L124" s="116"/>
      <c r="M124" s="59" t="s">
        <v>1</v>
      </c>
      <c r="N124" s="60" t="s">
        <v>40</v>
      </c>
      <c r="O124" s="60" t="s">
        <v>255</v>
      </c>
      <c r="P124" s="60" t="s">
        <v>256</v>
      </c>
      <c r="Q124" s="60" t="s">
        <v>257</v>
      </c>
      <c r="R124" s="60" t="s">
        <v>258</v>
      </c>
      <c r="S124" s="60" t="s">
        <v>259</v>
      </c>
      <c r="T124" s="61" t="s">
        <v>260</v>
      </c>
    </row>
    <row r="125" spans="2:65" s="1" customFormat="1" ht="22.9" customHeight="1">
      <c r="B125" s="32"/>
      <c r="C125" s="64" t="s">
        <v>261</v>
      </c>
      <c r="J125" s="120">
        <f>BK125</f>
        <v>0</v>
      </c>
      <c r="L125" s="32"/>
      <c r="M125" s="62"/>
      <c r="N125" s="53"/>
      <c r="O125" s="53"/>
      <c r="P125" s="121">
        <f>P126</f>
        <v>0</v>
      </c>
      <c r="Q125" s="53"/>
      <c r="R125" s="121">
        <f>R126</f>
        <v>1460.2659881000002</v>
      </c>
      <c r="S125" s="53"/>
      <c r="T125" s="122">
        <f>T126</f>
        <v>0</v>
      </c>
      <c r="AT125" s="17" t="s">
        <v>75</v>
      </c>
      <c r="AU125" s="17" t="s">
        <v>221</v>
      </c>
      <c r="BK125" s="123">
        <f>BK126</f>
        <v>0</v>
      </c>
    </row>
    <row r="126" spans="2:65" s="11" customFormat="1" ht="25.9" customHeight="1">
      <c r="B126" s="124"/>
      <c r="D126" s="125" t="s">
        <v>75</v>
      </c>
      <c r="E126" s="126" t="s">
        <v>262</v>
      </c>
      <c r="F126" s="126" t="s">
        <v>263</v>
      </c>
      <c r="I126" s="127"/>
      <c r="J126" s="128">
        <f>BK126</f>
        <v>0</v>
      </c>
      <c r="L126" s="124"/>
      <c r="M126" s="129"/>
      <c r="P126" s="130">
        <f>P127+P181+P194+P219+P222+P241</f>
        <v>0</v>
      </c>
      <c r="R126" s="130">
        <f>R127+R181+R194+R219+R222+R241</f>
        <v>1460.2659881000002</v>
      </c>
      <c r="T126" s="131">
        <f>T127+T181+T194+T219+T222+T241</f>
        <v>0</v>
      </c>
      <c r="AR126" s="125" t="s">
        <v>83</v>
      </c>
      <c r="AT126" s="132" t="s">
        <v>75</v>
      </c>
      <c r="AU126" s="132" t="s">
        <v>76</v>
      </c>
      <c r="AY126" s="125" t="s">
        <v>264</v>
      </c>
      <c r="BK126" s="133">
        <f>BK127+BK181+BK194+BK219+BK222+BK241</f>
        <v>0</v>
      </c>
    </row>
    <row r="127" spans="2:65" s="11" customFormat="1" ht="22.9" customHeight="1">
      <c r="B127" s="124"/>
      <c r="D127" s="125" t="s">
        <v>75</v>
      </c>
      <c r="E127" s="134" t="s">
        <v>83</v>
      </c>
      <c r="F127" s="134" t="s">
        <v>265</v>
      </c>
      <c r="I127" s="127"/>
      <c r="J127" s="135">
        <f>BK127</f>
        <v>0</v>
      </c>
      <c r="L127" s="124"/>
      <c r="M127" s="129"/>
      <c r="P127" s="130">
        <f>P128+SUM(P129:P159)</f>
        <v>0</v>
      </c>
      <c r="R127" s="130">
        <f>R128+SUM(R129:R159)</f>
        <v>28.076104000000001</v>
      </c>
      <c r="T127" s="131">
        <f>T128+SUM(T129:T159)</f>
        <v>0</v>
      </c>
      <c r="AR127" s="125" t="s">
        <v>83</v>
      </c>
      <c r="AT127" s="132" t="s">
        <v>75</v>
      </c>
      <c r="AU127" s="132" t="s">
        <v>83</v>
      </c>
      <c r="AY127" s="125" t="s">
        <v>264</v>
      </c>
      <c r="BK127" s="133">
        <f>BK128+SUM(BK129:BK159)</f>
        <v>0</v>
      </c>
    </row>
    <row r="128" spans="2:65" s="1" customFormat="1" ht="21.75" customHeight="1">
      <c r="B128" s="136"/>
      <c r="C128" s="137" t="s">
        <v>83</v>
      </c>
      <c r="D128" s="137" t="s">
        <v>266</v>
      </c>
      <c r="E128" s="138" t="s">
        <v>3336</v>
      </c>
      <c r="F128" s="139" t="s">
        <v>3337</v>
      </c>
      <c r="G128" s="140" t="s">
        <v>282</v>
      </c>
      <c r="H128" s="141">
        <v>32.5</v>
      </c>
      <c r="I128" s="142"/>
      <c r="J128" s="143">
        <f>ROUND(I128*H128,2)</f>
        <v>0</v>
      </c>
      <c r="K128" s="139" t="s">
        <v>270</v>
      </c>
      <c r="L128" s="32"/>
      <c r="M128" s="144" t="s">
        <v>1</v>
      </c>
      <c r="N128" s="145" t="s">
        <v>41</v>
      </c>
      <c r="P128" s="146">
        <f>O128*H128</f>
        <v>0</v>
      </c>
      <c r="Q128" s="146">
        <v>0</v>
      </c>
      <c r="R128" s="146">
        <f>Q128*H128</f>
        <v>0</v>
      </c>
      <c r="S128" s="146">
        <v>0</v>
      </c>
      <c r="T128" s="147">
        <f>S128*H128</f>
        <v>0</v>
      </c>
      <c r="AR128" s="148" t="s">
        <v>271</v>
      </c>
      <c r="AT128" s="148" t="s">
        <v>266</v>
      </c>
      <c r="AU128" s="148" t="s">
        <v>89</v>
      </c>
      <c r="AY128" s="17" t="s">
        <v>264</v>
      </c>
      <c r="BE128" s="149">
        <f>IF(N128="základní",J128,0)</f>
        <v>0</v>
      </c>
      <c r="BF128" s="149">
        <f>IF(N128="snížená",J128,0)</f>
        <v>0</v>
      </c>
      <c r="BG128" s="149">
        <f>IF(N128="zákl. přenesená",J128,0)</f>
        <v>0</v>
      </c>
      <c r="BH128" s="149">
        <f>IF(N128="sníž. přenesená",J128,0)</f>
        <v>0</v>
      </c>
      <c r="BI128" s="149">
        <f>IF(N128="nulová",J128,0)</f>
        <v>0</v>
      </c>
      <c r="BJ128" s="17" t="s">
        <v>83</v>
      </c>
      <c r="BK128" s="149">
        <f>ROUND(I128*H128,2)</f>
        <v>0</v>
      </c>
      <c r="BL128" s="17" t="s">
        <v>271</v>
      </c>
      <c r="BM128" s="148" t="s">
        <v>3338</v>
      </c>
    </row>
    <row r="129" spans="2:65" s="1" customFormat="1" ht="11.25">
      <c r="B129" s="32"/>
      <c r="D129" s="150" t="s">
        <v>273</v>
      </c>
      <c r="F129" s="151" t="s">
        <v>3339</v>
      </c>
      <c r="I129" s="152"/>
      <c r="L129" s="32"/>
      <c r="M129" s="153"/>
      <c r="T129" s="56"/>
      <c r="AT129" s="17" t="s">
        <v>273</v>
      </c>
      <c r="AU129" s="17" t="s">
        <v>89</v>
      </c>
    </row>
    <row r="130" spans="2:65" s="1" customFormat="1" ht="21.75" customHeight="1">
      <c r="B130" s="136"/>
      <c r="C130" s="137" t="s">
        <v>89</v>
      </c>
      <c r="D130" s="137" t="s">
        <v>266</v>
      </c>
      <c r="E130" s="138" t="s">
        <v>280</v>
      </c>
      <c r="F130" s="139" t="s">
        <v>281</v>
      </c>
      <c r="G130" s="140" t="s">
        <v>282</v>
      </c>
      <c r="H130" s="141">
        <v>171</v>
      </c>
      <c r="I130" s="142"/>
      <c r="J130" s="143">
        <f>ROUND(I130*H130,2)</f>
        <v>0</v>
      </c>
      <c r="K130" s="139" t="s">
        <v>270</v>
      </c>
      <c r="L130" s="32"/>
      <c r="M130" s="144" t="s">
        <v>1</v>
      </c>
      <c r="N130" s="145" t="s">
        <v>41</v>
      </c>
      <c r="P130" s="146">
        <f>O130*H130</f>
        <v>0</v>
      </c>
      <c r="Q130" s="146">
        <v>0</v>
      </c>
      <c r="R130" s="146">
        <f>Q130*H130</f>
        <v>0</v>
      </c>
      <c r="S130" s="146">
        <v>0</v>
      </c>
      <c r="T130" s="147">
        <f>S130*H130</f>
        <v>0</v>
      </c>
      <c r="AR130" s="148" t="s">
        <v>271</v>
      </c>
      <c r="AT130" s="148" t="s">
        <v>266</v>
      </c>
      <c r="AU130" s="148" t="s">
        <v>89</v>
      </c>
      <c r="AY130" s="17" t="s">
        <v>264</v>
      </c>
      <c r="BE130" s="149">
        <f>IF(N130="základní",J130,0)</f>
        <v>0</v>
      </c>
      <c r="BF130" s="149">
        <f>IF(N130="snížená",J130,0)</f>
        <v>0</v>
      </c>
      <c r="BG130" s="149">
        <f>IF(N130="zákl. přenesená",J130,0)</f>
        <v>0</v>
      </c>
      <c r="BH130" s="149">
        <f>IF(N130="sníž. přenesená",J130,0)</f>
        <v>0</v>
      </c>
      <c r="BI130" s="149">
        <f>IF(N130="nulová",J130,0)</f>
        <v>0</v>
      </c>
      <c r="BJ130" s="17" t="s">
        <v>83</v>
      </c>
      <c r="BK130" s="149">
        <f>ROUND(I130*H130,2)</f>
        <v>0</v>
      </c>
      <c r="BL130" s="17" t="s">
        <v>271</v>
      </c>
      <c r="BM130" s="148" t="s">
        <v>3340</v>
      </c>
    </row>
    <row r="131" spans="2:65" s="1" customFormat="1" ht="11.25">
      <c r="B131" s="32"/>
      <c r="D131" s="150" t="s">
        <v>273</v>
      </c>
      <c r="F131" s="151" t="s">
        <v>284</v>
      </c>
      <c r="I131" s="152"/>
      <c r="L131" s="32"/>
      <c r="M131" s="153"/>
      <c r="T131" s="56"/>
      <c r="AT131" s="17" t="s">
        <v>273</v>
      </c>
      <c r="AU131" s="17" t="s">
        <v>89</v>
      </c>
    </row>
    <row r="132" spans="2:65" s="1" customFormat="1" ht="21.75" customHeight="1">
      <c r="B132" s="136"/>
      <c r="C132" s="137" t="s">
        <v>96</v>
      </c>
      <c r="D132" s="137" t="s">
        <v>266</v>
      </c>
      <c r="E132" s="138" t="s">
        <v>3103</v>
      </c>
      <c r="F132" s="139" t="s">
        <v>3104</v>
      </c>
      <c r="G132" s="140" t="s">
        <v>282</v>
      </c>
      <c r="H132" s="141">
        <v>31.44</v>
      </c>
      <c r="I132" s="142"/>
      <c r="J132" s="143">
        <f>ROUND(I132*H132,2)</f>
        <v>0</v>
      </c>
      <c r="K132" s="139" t="s">
        <v>270</v>
      </c>
      <c r="L132" s="32"/>
      <c r="M132" s="144" t="s">
        <v>1</v>
      </c>
      <c r="N132" s="145" t="s">
        <v>41</v>
      </c>
      <c r="P132" s="146">
        <f>O132*H132</f>
        <v>0</v>
      </c>
      <c r="Q132" s="146">
        <v>0</v>
      </c>
      <c r="R132" s="146">
        <f>Q132*H132</f>
        <v>0</v>
      </c>
      <c r="S132" s="146">
        <v>0</v>
      </c>
      <c r="T132" s="147">
        <f>S132*H132</f>
        <v>0</v>
      </c>
      <c r="AR132" s="148" t="s">
        <v>271</v>
      </c>
      <c r="AT132" s="148" t="s">
        <v>266</v>
      </c>
      <c r="AU132" s="148" t="s">
        <v>89</v>
      </c>
      <c r="AY132" s="17" t="s">
        <v>264</v>
      </c>
      <c r="BE132" s="149">
        <f>IF(N132="základní",J132,0)</f>
        <v>0</v>
      </c>
      <c r="BF132" s="149">
        <f>IF(N132="snížená",J132,0)</f>
        <v>0</v>
      </c>
      <c r="BG132" s="149">
        <f>IF(N132="zákl. přenesená",J132,0)</f>
        <v>0</v>
      </c>
      <c r="BH132" s="149">
        <f>IF(N132="sníž. přenesená",J132,0)</f>
        <v>0</v>
      </c>
      <c r="BI132" s="149">
        <f>IF(N132="nulová",J132,0)</f>
        <v>0</v>
      </c>
      <c r="BJ132" s="17" t="s">
        <v>83</v>
      </c>
      <c r="BK132" s="149">
        <f>ROUND(I132*H132,2)</f>
        <v>0</v>
      </c>
      <c r="BL132" s="17" t="s">
        <v>271</v>
      </c>
      <c r="BM132" s="148" t="s">
        <v>3341</v>
      </c>
    </row>
    <row r="133" spans="2:65" s="1" customFormat="1" ht="11.25">
      <c r="B133" s="32"/>
      <c r="D133" s="150" t="s">
        <v>273</v>
      </c>
      <c r="F133" s="151" t="s">
        <v>3106</v>
      </c>
      <c r="I133" s="152"/>
      <c r="L133" s="32"/>
      <c r="M133" s="153"/>
      <c r="T133" s="56"/>
      <c r="AT133" s="17" t="s">
        <v>273</v>
      </c>
      <c r="AU133" s="17" t="s">
        <v>89</v>
      </c>
    </row>
    <row r="134" spans="2:65" s="12" customFormat="1" ht="11.25">
      <c r="B134" s="156"/>
      <c r="D134" s="154" t="s">
        <v>277</v>
      </c>
      <c r="E134" s="157" t="s">
        <v>1</v>
      </c>
      <c r="F134" s="158" t="s">
        <v>3342</v>
      </c>
      <c r="H134" s="159">
        <v>31.44</v>
      </c>
      <c r="I134" s="160"/>
      <c r="L134" s="156"/>
      <c r="M134" s="161"/>
      <c r="T134" s="162"/>
      <c r="AT134" s="157" t="s">
        <v>277</v>
      </c>
      <c r="AU134" s="157" t="s">
        <v>89</v>
      </c>
      <c r="AV134" s="12" t="s">
        <v>89</v>
      </c>
      <c r="AW134" s="12" t="s">
        <v>32</v>
      </c>
      <c r="AX134" s="12" t="s">
        <v>76</v>
      </c>
      <c r="AY134" s="157" t="s">
        <v>264</v>
      </c>
    </row>
    <row r="135" spans="2:65" s="13" customFormat="1" ht="11.25">
      <c r="B135" s="163"/>
      <c r="D135" s="154" t="s">
        <v>277</v>
      </c>
      <c r="E135" s="164" t="s">
        <v>1</v>
      </c>
      <c r="F135" s="165" t="s">
        <v>279</v>
      </c>
      <c r="H135" s="166">
        <v>31.44</v>
      </c>
      <c r="I135" s="167"/>
      <c r="L135" s="163"/>
      <c r="M135" s="168"/>
      <c r="T135" s="169"/>
      <c r="AT135" s="164" t="s">
        <v>277</v>
      </c>
      <c r="AU135" s="164" t="s">
        <v>89</v>
      </c>
      <c r="AV135" s="13" t="s">
        <v>271</v>
      </c>
      <c r="AW135" s="13" t="s">
        <v>32</v>
      </c>
      <c r="AX135" s="13" t="s">
        <v>83</v>
      </c>
      <c r="AY135" s="164" t="s">
        <v>264</v>
      </c>
    </row>
    <row r="136" spans="2:65" s="1" customFormat="1" ht="21.75" customHeight="1">
      <c r="B136" s="136"/>
      <c r="C136" s="137" t="s">
        <v>271</v>
      </c>
      <c r="D136" s="137" t="s">
        <v>266</v>
      </c>
      <c r="E136" s="138" t="s">
        <v>292</v>
      </c>
      <c r="F136" s="139" t="s">
        <v>293</v>
      </c>
      <c r="G136" s="140" t="s">
        <v>282</v>
      </c>
      <c r="H136" s="141">
        <v>234.94</v>
      </c>
      <c r="I136" s="142"/>
      <c r="J136" s="143">
        <f>ROUND(I136*H136,2)</f>
        <v>0</v>
      </c>
      <c r="K136" s="139" t="s">
        <v>270</v>
      </c>
      <c r="L136" s="32"/>
      <c r="M136" s="144" t="s">
        <v>1</v>
      </c>
      <c r="N136" s="145" t="s">
        <v>41</v>
      </c>
      <c r="P136" s="146">
        <f>O136*H136</f>
        <v>0</v>
      </c>
      <c r="Q136" s="146">
        <v>0</v>
      </c>
      <c r="R136" s="146">
        <f>Q136*H136</f>
        <v>0</v>
      </c>
      <c r="S136" s="146">
        <v>0</v>
      </c>
      <c r="T136" s="147">
        <f>S136*H136</f>
        <v>0</v>
      </c>
      <c r="AR136" s="148" t="s">
        <v>271</v>
      </c>
      <c r="AT136" s="148" t="s">
        <v>266</v>
      </c>
      <c r="AU136" s="148" t="s">
        <v>89</v>
      </c>
      <c r="AY136" s="17" t="s">
        <v>264</v>
      </c>
      <c r="BE136" s="149">
        <f>IF(N136="základní",J136,0)</f>
        <v>0</v>
      </c>
      <c r="BF136" s="149">
        <f>IF(N136="snížená",J136,0)</f>
        <v>0</v>
      </c>
      <c r="BG136" s="149">
        <f>IF(N136="zákl. přenesená",J136,0)</f>
        <v>0</v>
      </c>
      <c r="BH136" s="149">
        <f>IF(N136="sníž. přenesená",J136,0)</f>
        <v>0</v>
      </c>
      <c r="BI136" s="149">
        <f>IF(N136="nulová",J136,0)</f>
        <v>0</v>
      </c>
      <c r="BJ136" s="17" t="s">
        <v>83</v>
      </c>
      <c r="BK136" s="149">
        <f>ROUND(I136*H136,2)</f>
        <v>0</v>
      </c>
      <c r="BL136" s="17" t="s">
        <v>271</v>
      </c>
      <c r="BM136" s="148" t="s">
        <v>3343</v>
      </c>
    </row>
    <row r="137" spans="2:65" s="1" customFormat="1" ht="11.25">
      <c r="B137" s="32"/>
      <c r="D137" s="150" t="s">
        <v>273</v>
      </c>
      <c r="F137" s="151" t="s">
        <v>295</v>
      </c>
      <c r="I137" s="152"/>
      <c r="L137" s="32"/>
      <c r="M137" s="153"/>
      <c r="T137" s="56"/>
      <c r="AT137" s="17" t="s">
        <v>273</v>
      </c>
      <c r="AU137" s="17" t="s">
        <v>89</v>
      </c>
    </row>
    <row r="138" spans="2:65" s="12" customFormat="1" ht="11.25">
      <c r="B138" s="156"/>
      <c r="D138" s="154" t="s">
        <v>277</v>
      </c>
      <c r="E138" s="157" t="s">
        <v>1</v>
      </c>
      <c r="F138" s="158" t="s">
        <v>3344</v>
      </c>
      <c r="H138" s="159">
        <v>203.5</v>
      </c>
      <c r="I138" s="160"/>
      <c r="L138" s="156"/>
      <c r="M138" s="161"/>
      <c r="T138" s="162"/>
      <c r="AT138" s="157" t="s">
        <v>277</v>
      </c>
      <c r="AU138" s="157" t="s">
        <v>89</v>
      </c>
      <c r="AV138" s="12" t="s">
        <v>89</v>
      </c>
      <c r="AW138" s="12" t="s">
        <v>32</v>
      </c>
      <c r="AX138" s="12" t="s">
        <v>76</v>
      </c>
      <c r="AY138" s="157" t="s">
        <v>264</v>
      </c>
    </row>
    <row r="139" spans="2:65" s="12" customFormat="1" ht="11.25">
      <c r="B139" s="156"/>
      <c r="D139" s="154" t="s">
        <v>277</v>
      </c>
      <c r="E139" s="157" t="s">
        <v>1</v>
      </c>
      <c r="F139" s="158" t="s">
        <v>3342</v>
      </c>
      <c r="H139" s="159">
        <v>31.44</v>
      </c>
      <c r="I139" s="160"/>
      <c r="L139" s="156"/>
      <c r="M139" s="161"/>
      <c r="T139" s="162"/>
      <c r="AT139" s="157" t="s">
        <v>277</v>
      </c>
      <c r="AU139" s="157" t="s">
        <v>89</v>
      </c>
      <c r="AV139" s="12" t="s">
        <v>89</v>
      </c>
      <c r="AW139" s="12" t="s">
        <v>32</v>
      </c>
      <c r="AX139" s="12" t="s">
        <v>76</v>
      </c>
      <c r="AY139" s="157" t="s">
        <v>264</v>
      </c>
    </row>
    <row r="140" spans="2:65" s="13" customFormat="1" ht="11.25">
      <c r="B140" s="163"/>
      <c r="D140" s="154" t="s">
        <v>277</v>
      </c>
      <c r="E140" s="164" t="s">
        <v>1</v>
      </c>
      <c r="F140" s="165" t="s">
        <v>279</v>
      </c>
      <c r="H140" s="166">
        <v>234.94</v>
      </c>
      <c r="I140" s="167"/>
      <c r="L140" s="163"/>
      <c r="M140" s="168"/>
      <c r="T140" s="169"/>
      <c r="AT140" s="164" t="s">
        <v>277</v>
      </c>
      <c r="AU140" s="164" t="s">
        <v>89</v>
      </c>
      <c r="AV140" s="13" t="s">
        <v>271</v>
      </c>
      <c r="AW140" s="13" t="s">
        <v>32</v>
      </c>
      <c r="AX140" s="13" t="s">
        <v>83</v>
      </c>
      <c r="AY140" s="164" t="s">
        <v>264</v>
      </c>
    </row>
    <row r="141" spans="2:65" s="1" customFormat="1" ht="24.2" customHeight="1">
      <c r="B141" s="136"/>
      <c r="C141" s="137" t="s">
        <v>297</v>
      </c>
      <c r="D141" s="137" t="s">
        <v>266</v>
      </c>
      <c r="E141" s="138" t="s">
        <v>298</v>
      </c>
      <c r="F141" s="139" t="s">
        <v>299</v>
      </c>
      <c r="G141" s="140" t="s">
        <v>282</v>
      </c>
      <c r="H141" s="141">
        <v>2349.4</v>
      </c>
      <c r="I141" s="142"/>
      <c r="J141" s="143">
        <f>ROUND(I141*H141,2)</f>
        <v>0</v>
      </c>
      <c r="K141" s="139" t="s">
        <v>270</v>
      </c>
      <c r="L141" s="32"/>
      <c r="M141" s="144" t="s">
        <v>1</v>
      </c>
      <c r="N141" s="145" t="s">
        <v>41</v>
      </c>
      <c r="P141" s="146">
        <f>O141*H141</f>
        <v>0</v>
      </c>
      <c r="Q141" s="146">
        <v>0</v>
      </c>
      <c r="R141" s="146">
        <f>Q141*H141</f>
        <v>0</v>
      </c>
      <c r="S141" s="146">
        <v>0</v>
      </c>
      <c r="T141" s="147">
        <f>S141*H141</f>
        <v>0</v>
      </c>
      <c r="AR141" s="148" t="s">
        <v>271</v>
      </c>
      <c r="AT141" s="148" t="s">
        <v>266</v>
      </c>
      <c r="AU141" s="148" t="s">
        <v>89</v>
      </c>
      <c r="AY141" s="17" t="s">
        <v>264</v>
      </c>
      <c r="BE141" s="149">
        <f>IF(N141="základní",J141,0)</f>
        <v>0</v>
      </c>
      <c r="BF141" s="149">
        <f>IF(N141="snížená",J141,0)</f>
        <v>0</v>
      </c>
      <c r="BG141" s="149">
        <f>IF(N141="zákl. přenesená",J141,0)</f>
        <v>0</v>
      </c>
      <c r="BH141" s="149">
        <f>IF(N141="sníž. přenesená",J141,0)</f>
        <v>0</v>
      </c>
      <c r="BI141" s="149">
        <f>IF(N141="nulová",J141,0)</f>
        <v>0</v>
      </c>
      <c r="BJ141" s="17" t="s">
        <v>83</v>
      </c>
      <c r="BK141" s="149">
        <f>ROUND(I141*H141,2)</f>
        <v>0</v>
      </c>
      <c r="BL141" s="17" t="s">
        <v>271</v>
      </c>
      <c r="BM141" s="148" t="s">
        <v>3345</v>
      </c>
    </row>
    <row r="142" spans="2:65" s="1" customFormat="1" ht="11.25">
      <c r="B142" s="32"/>
      <c r="D142" s="150" t="s">
        <v>273</v>
      </c>
      <c r="F142" s="151" t="s">
        <v>301</v>
      </c>
      <c r="I142" s="152"/>
      <c r="L142" s="32"/>
      <c r="M142" s="153"/>
      <c r="T142" s="56"/>
      <c r="AT142" s="17" t="s">
        <v>273</v>
      </c>
      <c r="AU142" s="17" t="s">
        <v>89</v>
      </c>
    </row>
    <row r="143" spans="2:65" s="12" customFormat="1" ht="11.25">
      <c r="B143" s="156"/>
      <c r="D143" s="154" t="s">
        <v>277</v>
      </c>
      <c r="F143" s="158" t="s">
        <v>3346</v>
      </c>
      <c r="H143" s="159">
        <v>2349.4</v>
      </c>
      <c r="I143" s="160"/>
      <c r="L143" s="156"/>
      <c r="M143" s="161"/>
      <c r="T143" s="162"/>
      <c r="AT143" s="157" t="s">
        <v>277</v>
      </c>
      <c r="AU143" s="157" t="s">
        <v>89</v>
      </c>
      <c r="AV143" s="12" t="s">
        <v>89</v>
      </c>
      <c r="AW143" s="12" t="s">
        <v>3</v>
      </c>
      <c r="AX143" s="12" t="s">
        <v>83</v>
      </c>
      <c r="AY143" s="157" t="s">
        <v>264</v>
      </c>
    </row>
    <row r="144" spans="2:65" s="1" customFormat="1" ht="16.5" customHeight="1">
      <c r="B144" s="136"/>
      <c r="C144" s="137" t="s">
        <v>303</v>
      </c>
      <c r="D144" s="137" t="s">
        <v>266</v>
      </c>
      <c r="E144" s="138" t="s">
        <v>304</v>
      </c>
      <c r="F144" s="139" t="s">
        <v>305</v>
      </c>
      <c r="G144" s="140" t="s">
        <v>282</v>
      </c>
      <c r="H144" s="141">
        <v>107</v>
      </c>
      <c r="I144" s="142"/>
      <c r="J144" s="143">
        <f>ROUND(I144*H144,2)</f>
        <v>0</v>
      </c>
      <c r="K144" s="139" t="s">
        <v>270</v>
      </c>
      <c r="L144" s="32"/>
      <c r="M144" s="144" t="s">
        <v>1</v>
      </c>
      <c r="N144" s="145" t="s">
        <v>41</v>
      </c>
      <c r="P144" s="146">
        <f>O144*H144</f>
        <v>0</v>
      </c>
      <c r="Q144" s="146">
        <v>0</v>
      </c>
      <c r="R144" s="146">
        <f>Q144*H144</f>
        <v>0</v>
      </c>
      <c r="S144" s="146">
        <v>0</v>
      </c>
      <c r="T144" s="147">
        <f>S144*H144</f>
        <v>0</v>
      </c>
      <c r="AR144" s="148" t="s">
        <v>271</v>
      </c>
      <c r="AT144" s="148" t="s">
        <v>266</v>
      </c>
      <c r="AU144" s="148" t="s">
        <v>89</v>
      </c>
      <c r="AY144" s="17" t="s">
        <v>264</v>
      </c>
      <c r="BE144" s="149">
        <f>IF(N144="základní",J144,0)</f>
        <v>0</v>
      </c>
      <c r="BF144" s="149">
        <f>IF(N144="snížená",J144,0)</f>
        <v>0</v>
      </c>
      <c r="BG144" s="149">
        <f>IF(N144="zákl. přenesená",J144,0)</f>
        <v>0</v>
      </c>
      <c r="BH144" s="149">
        <f>IF(N144="sníž. přenesená",J144,0)</f>
        <v>0</v>
      </c>
      <c r="BI144" s="149">
        <f>IF(N144="nulová",J144,0)</f>
        <v>0</v>
      </c>
      <c r="BJ144" s="17" t="s">
        <v>83</v>
      </c>
      <c r="BK144" s="149">
        <f>ROUND(I144*H144,2)</f>
        <v>0</v>
      </c>
      <c r="BL144" s="17" t="s">
        <v>271</v>
      </c>
      <c r="BM144" s="148" t="s">
        <v>3347</v>
      </c>
    </row>
    <row r="145" spans="2:65" s="1" customFormat="1" ht="11.25">
      <c r="B145" s="32"/>
      <c r="D145" s="150" t="s">
        <v>273</v>
      </c>
      <c r="F145" s="151" t="s">
        <v>307</v>
      </c>
      <c r="I145" s="152"/>
      <c r="L145" s="32"/>
      <c r="M145" s="153"/>
      <c r="T145" s="56"/>
      <c r="AT145" s="17" t="s">
        <v>273</v>
      </c>
      <c r="AU145" s="17" t="s">
        <v>89</v>
      </c>
    </row>
    <row r="146" spans="2:65" s="1" customFormat="1" ht="16.5" customHeight="1">
      <c r="B146" s="136"/>
      <c r="C146" s="176" t="s">
        <v>309</v>
      </c>
      <c r="D146" s="176" t="s">
        <v>310</v>
      </c>
      <c r="E146" s="177" t="s">
        <v>3348</v>
      </c>
      <c r="F146" s="178" t="s">
        <v>3349</v>
      </c>
      <c r="G146" s="179" t="s">
        <v>282</v>
      </c>
      <c r="H146" s="180">
        <v>117.7</v>
      </c>
      <c r="I146" s="181"/>
      <c r="J146" s="182">
        <f>ROUND(I146*H146,2)</f>
        <v>0</v>
      </c>
      <c r="K146" s="178" t="s">
        <v>313</v>
      </c>
      <c r="L146" s="183"/>
      <c r="M146" s="184" t="s">
        <v>1</v>
      </c>
      <c r="N146" s="185" t="s">
        <v>41</v>
      </c>
      <c r="P146" s="146">
        <f>O146*H146</f>
        <v>0</v>
      </c>
      <c r="Q146" s="146">
        <v>0</v>
      </c>
      <c r="R146" s="146">
        <f>Q146*H146</f>
        <v>0</v>
      </c>
      <c r="S146" s="146">
        <v>0</v>
      </c>
      <c r="T146" s="147">
        <f>S146*H146</f>
        <v>0</v>
      </c>
      <c r="AR146" s="148" t="s">
        <v>314</v>
      </c>
      <c r="AT146" s="148" t="s">
        <v>310</v>
      </c>
      <c r="AU146" s="148" t="s">
        <v>89</v>
      </c>
      <c r="AY146" s="17" t="s">
        <v>264</v>
      </c>
      <c r="BE146" s="149">
        <f>IF(N146="základní",J146,0)</f>
        <v>0</v>
      </c>
      <c r="BF146" s="149">
        <f>IF(N146="snížená",J146,0)</f>
        <v>0</v>
      </c>
      <c r="BG146" s="149">
        <f>IF(N146="zákl. přenesená",J146,0)</f>
        <v>0</v>
      </c>
      <c r="BH146" s="149">
        <f>IF(N146="sníž. přenesená",J146,0)</f>
        <v>0</v>
      </c>
      <c r="BI146" s="149">
        <f>IF(N146="nulová",J146,0)</f>
        <v>0</v>
      </c>
      <c r="BJ146" s="17" t="s">
        <v>83</v>
      </c>
      <c r="BK146" s="149">
        <f>ROUND(I146*H146,2)</f>
        <v>0</v>
      </c>
      <c r="BL146" s="17" t="s">
        <v>271</v>
      </c>
      <c r="BM146" s="148" t="s">
        <v>3350</v>
      </c>
    </row>
    <row r="147" spans="2:65" s="12" customFormat="1" ht="11.25">
      <c r="B147" s="156"/>
      <c r="D147" s="154" t="s">
        <v>277</v>
      </c>
      <c r="F147" s="158" t="s">
        <v>3351</v>
      </c>
      <c r="H147" s="159">
        <v>117.7</v>
      </c>
      <c r="I147" s="160"/>
      <c r="L147" s="156"/>
      <c r="M147" s="161"/>
      <c r="T147" s="162"/>
      <c r="AT147" s="157" t="s">
        <v>277</v>
      </c>
      <c r="AU147" s="157" t="s">
        <v>89</v>
      </c>
      <c r="AV147" s="12" t="s">
        <v>89</v>
      </c>
      <c r="AW147" s="12" t="s">
        <v>3</v>
      </c>
      <c r="AX147" s="12" t="s">
        <v>83</v>
      </c>
      <c r="AY147" s="157" t="s">
        <v>264</v>
      </c>
    </row>
    <row r="148" spans="2:65" s="1" customFormat="1" ht="16.5" customHeight="1">
      <c r="B148" s="136"/>
      <c r="C148" s="137" t="s">
        <v>314</v>
      </c>
      <c r="D148" s="137" t="s">
        <v>266</v>
      </c>
      <c r="E148" s="138" t="s">
        <v>317</v>
      </c>
      <c r="F148" s="139" t="s">
        <v>318</v>
      </c>
      <c r="G148" s="140" t="s">
        <v>319</v>
      </c>
      <c r="H148" s="141">
        <v>469.88</v>
      </c>
      <c r="I148" s="142"/>
      <c r="J148" s="143">
        <f>ROUND(I148*H148,2)</f>
        <v>0</v>
      </c>
      <c r="K148" s="139" t="s">
        <v>270</v>
      </c>
      <c r="L148" s="32"/>
      <c r="M148" s="144" t="s">
        <v>1</v>
      </c>
      <c r="N148" s="145" t="s">
        <v>41</v>
      </c>
      <c r="P148" s="146">
        <f>O148*H148</f>
        <v>0</v>
      </c>
      <c r="Q148" s="146">
        <v>0</v>
      </c>
      <c r="R148" s="146">
        <f>Q148*H148</f>
        <v>0</v>
      </c>
      <c r="S148" s="146">
        <v>0</v>
      </c>
      <c r="T148" s="147">
        <f>S148*H148</f>
        <v>0</v>
      </c>
      <c r="AR148" s="148" t="s">
        <v>271</v>
      </c>
      <c r="AT148" s="148" t="s">
        <v>266</v>
      </c>
      <c r="AU148" s="148" t="s">
        <v>89</v>
      </c>
      <c r="AY148" s="17" t="s">
        <v>264</v>
      </c>
      <c r="BE148" s="149">
        <f>IF(N148="základní",J148,0)</f>
        <v>0</v>
      </c>
      <c r="BF148" s="149">
        <f>IF(N148="snížená",J148,0)</f>
        <v>0</v>
      </c>
      <c r="BG148" s="149">
        <f>IF(N148="zákl. přenesená",J148,0)</f>
        <v>0</v>
      </c>
      <c r="BH148" s="149">
        <f>IF(N148="sníž. přenesená",J148,0)</f>
        <v>0</v>
      </c>
      <c r="BI148" s="149">
        <f>IF(N148="nulová",J148,0)</f>
        <v>0</v>
      </c>
      <c r="BJ148" s="17" t="s">
        <v>83</v>
      </c>
      <c r="BK148" s="149">
        <f>ROUND(I148*H148,2)</f>
        <v>0</v>
      </c>
      <c r="BL148" s="17" t="s">
        <v>271</v>
      </c>
      <c r="BM148" s="148" t="s">
        <v>3352</v>
      </c>
    </row>
    <row r="149" spans="2:65" s="1" customFormat="1" ht="11.25">
      <c r="B149" s="32"/>
      <c r="D149" s="150" t="s">
        <v>273</v>
      </c>
      <c r="F149" s="151" t="s">
        <v>321</v>
      </c>
      <c r="I149" s="152"/>
      <c r="L149" s="32"/>
      <c r="M149" s="153"/>
      <c r="T149" s="56"/>
      <c r="AT149" s="17" t="s">
        <v>273</v>
      </c>
      <c r="AU149" s="17" t="s">
        <v>89</v>
      </c>
    </row>
    <row r="150" spans="2:65" s="12" customFormat="1" ht="11.25">
      <c r="B150" s="156"/>
      <c r="D150" s="154" t="s">
        <v>277</v>
      </c>
      <c r="F150" s="158" t="s">
        <v>3353</v>
      </c>
      <c r="H150" s="159">
        <v>469.88</v>
      </c>
      <c r="I150" s="160"/>
      <c r="L150" s="156"/>
      <c r="M150" s="161"/>
      <c r="T150" s="162"/>
      <c r="AT150" s="157" t="s">
        <v>277</v>
      </c>
      <c r="AU150" s="157" t="s">
        <v>89</v>
      </c>
      <c r="AV150" s="12" t="s">
        <v>89</v>
      </c>
      <c r="AW150" s="12" t="s">
        <v>3</v>
      </c>
      <c r="AX150" s="12" t="s">
        <v>83</v>
      </c>
      <c r="AY150" s="157" t="s">
        <v>264</v>
      </c>
    </row>
    <row r="151" spans="2:65" s="1" customFormat="1" ht="16.5" customHeight="1">
      <c r="B151" s="136"/>
      <c r="C151" s="137" t="s">
        <v>323</v>
      </c>
      <c r="D151" s="137" t="s">
        <v>266</v>
      </c>
      <c r="E151" s="138" t="s">
        <v>324</v>
      </c>
      <c r="F151" s="139" t="s">
        <v>325</v>
      </c>
      <c r="G151" s="140" t="s">
        <v>282</v>
      </c>
      <c r="H151" s="141">
        <v>234.94</v>
      </c>
      <c r="I151" s="142"/>
      <c r="J151" s="143">
        <f>ROUND(I151*H151,2)</f>
        <v>0</v>
      </c>
      <c r="K151" s="139" t="s">
        <v>270</v>
      </c>
      <c r="L151" s="32"/>
      <c r="M151" s="144" t="s">
        <v>1</v>
      </c>
      <c r="N151" s="145" t="s">
        <v>41</v>
      </c>
      <c r="P151" s="146">
        <f>O151*H151</f>
        <v>0</v>
      </c>
      <c r="Q151" s="146">
        <v>0</v>
      </c>
      <c r="R151" s="146">
        <f>Q151*H151</f>
        <v>0</v>
      </c>
      <c r="S151" s="146">
        <v>0</v>
      </c>
      <c r="T151" s="147">
        <f>S151*H151</f>
        <v>0</v>
      </c>
      <c r="AR151" s="148" t="s">
        <v>271</v>
      </c>
      <c r="AT151" s="148" t="s">
        <v>266</v>
      </c>
      <c r="AU151" s="148" t="s">
        <v>89</v>
      </c>
      <c r="AY151" s="17" t="s">
        <v>264</v>
      </c>
      <c r="BE151" s="149">
        <f>IF(N151="základní",J151,0)</f>
        <v>0</v>
      </c>
      <c r="BF151" s="149">
        <f>IF(N151="snížená",J151,0)</f>
        <v>0</v>
      </c>
      <c r="BG151" s="149">
        <f>IF(N151="zákl. přenesená",J151,0)</f>
        <v>0</v>
      </c>
      <c r="BH151" s="149">
        <f>IF(N151="sníž. přenesená",J151,0)</f>
        <v>0</v>
      </c>
      <c r="BI151" s="149">
        <f>IF(N151="nulová",J151,0)</f>
        <v>0</v>
      </c>
      <c r="BJ151" s="17" t="s">
        <v>83</v>
      </c>
      <c r="BK151" s="149">
        <f>ROUND(I151*H151,2)</f>
        <v>0</v>
      </c>
      <c r="BL151" s="17" t="s">
        <v>271</v>
      </c>
      <c r="BM151" s="148" t="s">
        <v>3354</v>
      </c>
    </row>
    <row r="152" spans="2:65" s="1" customFormat="1" ht="11.25">
      <c r="B152" s="32"/>
      <c r="D152" s="150" t="s">
        <v>273</v>
      </c>
      <c r="F152" s="151" t="s">
        <v>327</v>
      </c>
      <c r="I152" s="152"/>
      <c r="L152" s="32"/>
      <c r="M152" s="153"/>
      <c r="T152" s="56"/>
      <c r="AT152" s="17" t="s">
        <v>273</v>
      </c>
      <c r="AU152" s="17" t="s">
        <v>89</v>
      </c>
    </row>
    <row r="153" spans="2:65" s="1" customFormat="1" ht="16.5" customHeight="1">
      <c r="B153" s="136"/>
      <c r="C153" s="137" t="s">
        <v>328</v>
      </c>
      <c r="D153" s="137" t="s">
        <v>266</v>
      </c>
      <c r="E153" s="138" t="s">
        <v>329</v>
      </c>
      <c r="F153" s="139" t="s">
        <v>330</v>
      </c>
      <c r="G153" s="140" t="s">
        <v>282</v>
      </c>
      <c r="H153" s="141">
        <v>10</v>
      </c>
      <c r="I153" s="142"/>
      <c r="J153" s="143">
        <f>ROUND(I153*H153,2)</f>
        <v>0</v>
      </c>
      <c r="K153" s="139" t="s">
        <v>270</v>
      </c>
      <c r="L153" s="32"/>
      <c r="M153" s="144" t="s">
        <v>1</v>
      </c>
      <c r="N153" s="145" t="s">
        <v>41</v>
      </c>
      <c r="P153" s="146">
        <f>O153*H153</f>
        <v>0</v>
      </c>
      <c r="Q153" s="146">
        <v>0</v>
      </c>
      <c r="R153" s="146">
        <f>Q153*H153</f>
        <v>0</v>
      </c>
      <c r="S153" s="146">
        <v>0</v>
      </c>
      <c r="T153" s="147">
        <f>S153*H153</f>
        <v>0</v>
      </c>
      <c r="AR153" s="148" t="s">
        <v>271</v>
      </c>
      <c r="AT153" s="148" t="s">
        <v>266</v>
      </c>
      <c r="AU153" s="148" t="s">
        <v>89</v>
      </c>
      <c r="AY153" s="17" t="s">
        <v>264</v>
      </c>
      <c r="BE153" s="149">
        <f>IF(N153="základní",J153,0)</f>
        <v>0</v>
      </c>
      <c r="BF153" s="149">
        <f>IF(N153="snížená",J153,0)</f>
        <v>0</v>
      </c>
      <c r="BG153" s="149">
        <f>IF(N153="zákl. přenesená",J153,0)</f>
        <v>0</v>
      </c>
      <c r="BH153" s="149">
        <f>IF(N153="sníž. přenesená",J153,0)</f>
        <v>0</v>
      </c>
      <c r="BI153" s="149">
        <f>IF(N153="nulová",J153,0)</f>
        <v>0</v>
      </c>
      <c r="BJ153" s="17" t="s">
        <v>83</v>
      </c>
      <c r="BK153" s="149">
        <f>ROUND(I153*H153,2)</f>
        <v>0</v>
      </c>
      <c r="BL153" s="17" t="s">
        <v>271</v>
      </c>
      <c r="BM153" s="148" t="s">
        <v>3355</v>
      </c>
    </row>
    <row r="154" spans="2:65" s="1" customFormat="1" ht="11.25">
      <c r="B154" s="32"/>
      <c r="D154" s="150" t="s">
        <v>273</v>
      </c>
      <c r="F154" s="151" t="s">
        <v>332</v>
      </c>
      <c r="I154" s="152"/>
      <c r="L154" s="32"/>
      <c r="M154" s="153"/>
      <c r="T154" s="56"/>
      <c r="AT154" s="17" t="s">
        <v>273</v>
      </c>
      <c r="AU154" s="17" t="s">
        <v>89</v>
      </c>
    </row>
    <row r="155" spans="2:65" s="1" customFormat="1" ht="16.5" customHeight="1">
      <c r="B155" s="136"/>
      <c r="C155" s="137" t="s">
        <v>334</v>
      </c>
      <c r="D155" s="137" t="s">
        <v>266</v>
      </c>
      <c r="E155" s="138" t="s">
        <v>339</v>
      </c>
      <c r="F155" s="139" t="s">
        <v>340</v>
      </c>
      <c r="G155" s="140" t="s">
        <v>341</v>
      </c>
      <c r="H155" s="141">
        <v>840.4</v>
      </c>
      <c r="I155" s="142"/>
      <c r="J155" s="143">
        <f>ROUND(I155*H155,2)</f>
        <v>0</v>
      </c>
      <c r="K155" s="139" t="s">
        <v>270</v>
      </c>
      <c r="L155" s="32"/>
      <c r="M155" s="144" t="s">
        <v>1</v>
      </c>
      <c r="N155" s="145" t="s">
        <v>41</v>
      </c>
      <c r="P155" s="146">
        <f>O155*H155</f>
        <v>0</v>
      </c>
      <c r="Q155" s="146">
        <v>0</v>
      </c>
      <c r="R155" s="146">
        <f>Q155*H155</f>
        <v>0</v>
      </c>
      <c r="S155" s="146">
        <v>0</v>
      </c>
      <c r="T155" s="147">
        <f>S155*H155</f>
        <v>0</v>
      </c>
      <c r="AR155" s="148" t="s">
        <v>271</v>
      </c>
      <c r="AT155" s="148" t="s">
        <v>266</v>
      </c>
      <c r="AU155" s="148" t="s">
        <v>89</v>
      </c>
      <c r="AY155" s="17" t="s">
        <v>264</v>
      </c>
      <c r="BE155" s="149">
        <f>IF(N155="základní",J155,0)</f>
        <v>0</v>
      </c>
      <c r="BF155" s="149">
        <f>IF(N155="snížená",J155,0)</f>
        <v>0</v>
      </c>
      <c r="BG155" s="149">
        <f>IF(N155="zákl. přenesená",J155,0)</f>
        <v>0</v>
      </c>
      <c r="BH155" s="149">
        <f>IF(N155="sníž. přenesená",J155,0)</f>
        <v>0</v>
      </c>
      <c r="BI155" s="149">
        <f>IF(N155="nulová",J155,0)</f>
        <v>0</v>
      </c>
      <c r="BJ155" s="17" t="s">
        <v>83</v>
      </c>
      <c r="BK155" s="149">
        <f>ROUND(I155*H155,2)</f>
        <v>0</v>
      </c>
      <c r="BL155" s="17" t="s">
        <v>271</v>
      </c>
      <c r="BM155" s="148" t="s">
        <v>3356</v>
      </c>
    </row>
    <row r="156" spans="2:65" s="1" customFormat="1" ht="11.25">
      <c r="B156" s="32"/>
      <c r="D156" s="150" t="s">
        <v>273</v>
      </c>
      <c r="F156" s="151" t="s">
        <v>343</v>
      </c>
      <c r="I156" s="152"/>
      <c r="L156" s="32"/>
      <c r="M156" s="153"/>
      <c r="T156" s="56"/>
      <c r="AT156" s="17" t="s">
        <v>273</v>
      </c>
      <c r="AU156" s="17" t="s">
        <v>89</v>
      </c>
    </row>
    <row r="157" spans="2:65" s="12" customFormat="1" ht="11.25">
      <c r="B157" s="156"/>
      <c r="D157" s="154" t="s">
        <v>277</v>
      </c>
      <c r="E157" s="157" t="s">
        <v>1</v>
      </c>
      <c r="F157" s="158" t="s">
        <v>3357</v>
      </c>
      <c r="H157" s="159">
        <v>840.4</v>
      </c>
      <c r="I157" s="160"/>
      <c r="L157" s="156"/>
      <c r="M157" s="161"/>
      <c r="T157" s="162"/>
      <c r="AT157" s="157" t="s">
        <v>277</v>
      </c>
      <c r="AU157" s="157" t="s">
        <v>89</v>
      </c>
      <c r="AV157" s="12" t="s">
        <v>89</v>
      </c>
      <c r="AW157" s="12" t="s">
        <v>32</v>
      </c>
      <c r="AX157" s="12" t="s">
        <v>76</v>
      </c>
      <c r="AY157" s="157" t="s">
        <v>264</v>
      </c>
    </row>
    <row r="158" spans="2:65" s="13" customFormat="1" ht="11.25">
      <c r="B158" s="163"/>
      <c r="D158" s="154" t="s">
        <v>277</v>
      </c>
      <c r="E158" s="164" t="s">
        <v>1</v>
      </c>
      <c r="F158" s="165" t="s">
        <v>279</v>
      </c>
      <c r="H158" s="166">
        <v>840.4</v>
      </c>
      <c r="I158" s="167"/>
      <c r="L158" s="163"/>
      <c r="M158" s="168"/>
      <c r="T158" s="169"/>
      <c r="AT158" s="164" t="s">
        <v>277</v>
      </c>
      <c r="AU158" s="164" t="s">
        <v>89</v>
      </c>
      <c r="AV158" s="13" t="s">
        <v>271</v>
      </c>
      <c r="AW158" s="13" t="s">
        <v>32</v>
      </c>
      <c r="AX158" s="13" t="s">
        <v>83</v>
      </c>
      <c r="AY158" s="164" t="s">
        <v>264</v>
      </c>
    </row>
    <row r="159" spans="2:65" s="11" customFormat="1" ht="20.85" customHeight="1">
      <c r="B159" s="124"/>
      <c r="D159" s="125" t="s">
        <v>75</v>
      </c>
      <c r="E159" s="134" t="s">
        <v>377</v>
      </c>
      <c r="F159" s="134" t="s">
        <v>3358</v>
      </c>
      <c r="I159" s="127"/>
      <c r="J159" s="135">
        <f>BK159</f>
        <v>0</v>
      </c>
      <c r="L159" s="124"/>
      <c r="M159" s="129"/>
      <c r="P159" s="130">
        <f>SUM(P160:P180)</f>
        <v>0</v>
      </c>
      <c r="R159" s="130">
        <f>SUM(R160:R180)</f>
        <v>28.076104000000001</v>
      </c>
      <c r="T159" s="131">
        <f>SUM(T160:T180)</f>
        <v>0</v>
      </c>
      <c r="AR159" s="125" t="s">
        <v>83</v>
      </c>
      <c r="AT159" s="132" t="s">
        <v>75</v>
      </c>
      <c r="AU159" s="132" t="s">
        <v>89</v>
      </c>
      <c r="AY159" s="125" t="s">
        <v>264</v>
      </c>
      <c r="BK159" s="133">
        <f>SUM(BK160:BK180)</f>
        <v>0</v>
      </c>
    </row>
    <row r="160" spans="2:65" s="1" customFormat="1" ht="24.2" customHeight="1">
      <c r="B160" s="136"/>
      <c r="C160" s="137" t="s">
        <v>8</v>
      </c>
      <c r="D160" s="137" t="s">
        <v>266</v>
      </c>
      <c r="E160" s="138" t="s">
        <v>3359</v>
      </c>
      <c r="F160" s="139" t="s">
        <v>3360</v>
      </c>
      <c r="G160" s="140" t="s">
        <v>341</v>
      </c>
      <c r="H160" s="141">
        <v>170.13</v>
      </c>
      <c r="I160" s="142"/>
      <c r="J160" s="143">
        <f>ROUND(I160*H160,2)</f>
        <v>0</v>
      </c>
      <c r="K160" s="139" t="s">
        <v>270</v>
      </c>
      <c r="L160" s="32"/>
      <c r="M160" s="144" t="s">
        <v>1</v>
      </c>
      <c r="N160" s="145" t="s">
        <v>41</v>
      </c>
      <c r="P160" s="146">
        <f>O160*H160</f>
        <v>0</v>
      </c>
      <c r="Q160" s="146">
        <v>0</v>
      </c>
      <c r="R160" s="146">
        <f>Q160*H160</f>
        <v>0</v>
      </c>
      <c r="S160" s="146">
        <v>0</v>
      </c>
      <c r="T160" s="147">
        <f>S160*H160</f>
        <v>0</v>
      </c>
      <c r="AR160" s="148" t="s">
        <v>271</v>
      </c>
      <c r="AT160" s="148" t="s">
        <v>266</v>
      </c>
      <c r="AU160" s="148" t="s">
        <v>96</v>
      </c>
      <c r="AY160" s="17" t="s">
        <v>264</v>
      </c>
      <c r="BE160" s="149">
        <f>IF(N160="základní",J160,0)</f>
        <v>0</v>
      </c>
      <c r="BF160" s="149">
        <f>IF(N160="snížená",J160,0)</f>
        <v>0</v>
      </c>
      <c r="BG160" s="149">
        <f>IF(N160="zákl. přenesená",J160,0)</f>
        <v>0</v>
      </c>
      <c r="BH160" s="149">
        <f>IF(N160="sníž. přenesená",J160,0)</f>
        <v>0</v>
      </c>
      <c r="BI160" s="149">
        <f>IF(N160="nulová",J160,0)</f>
        <v>0</v>
      </c>
      <c r="BJ160" s="17" t="s">
        <v>83</v>
      </c>
      <c r="BK160" s="149">
        <f>ROUND(I160*H160,2)</f>
        <v>0</v>
      </c>
      <c r="BL160" s="17" t="s">
        <v>271</v>
      </c>
      <c r="BM160" s="148" t="s">
        <v>3361</v>
      </c>
    </row>
    <row r="161" spans="2:65" s="1" customFormat="1" ht="11.25">
      <c r="B161" s="32"/>
      <c r="D161" s="150" t="s">
        <v>273</v>
      </c>
      <c r="F161" s="151" t="s">
        <v>3362</v>
      </c>
      <c r="I161" s="152"/>
      <c r="L161" s="32"/>
      <c r="M161" s="153"/>
      <c r="T161" s="56"/>
      <c r="AT161" s="17" t="s">
        <v>273</v>
      </c>
      <c r="AU161" s="17" t="s">
        <v>96</v>
      </c>
    </row>
    <row r="162" spans="2:65" s="1" customFormat="1" ht="16.5" customHeight="1">
      <c r="B162" s="136"/>
      <c r="C162" s="137" t="s">
        <v>348</v>
      </c>
      <c r="D162" s="137" t="s">
        <v>266</v>
      </c>
      <c r="E162" s="138" t="s">
        <v>3363</v>
      </c>
      <c r="F162" s="139" t="s">
        <v>3364</v>
      </c>
      <c r="G162" s="140" t="s">
        <v>341</v>
      </c>
      <c r="H162" s="141">
        <v>170.13</v>
      </c>
      <c r="I162" s="142"/>
      <c r="J162" s="143">
        <f>ROUND(I162*H162,2)</f>
        <v>0</v>
      </c>
      <c r="K162" s="139" t="s">
        <v>270</v>
      </c>
      <c r="L162" s="32"/>
      <c r="M162" s="144" t="s">
        <v>1</v>
      </c>
      <c r="N162" s="145" t="s">
        <v>41</v>
      </c>
      <c r="P162" s="146">
        <f>O162*H162</f>
        <v>0</v>
      </c>
      <c r="Q162" s="146">
        <v>0</v>
      </c>
      <c r="R162" s="146">
        <f>Q162*H162</f>
        <v>0</v>
      </c>
      <c r="S162" s="146">
        <v>0</v>
      </c>
      <c r="T162" s="147">
        <f>S162*H162</f>
        <v>0</v>
      </c>
      <c r="AR162" s="148" t="s">
        <v>271</v>
      </c>
      <c r="AT162" s="148" t="s">
        <v>266</v>
      </c>
      <c r="AU162" s="148" t="s">
        <v>96</v>
      </c>
      <c r="AY162" s="17" t="s">
        <v>264</v>
      </c>
      <c r="BE162" s="149">
        <f>IF(N162="základní",J162,0)</f>
        <v>0</v>
      </c>
      <c r="BF162" s="149">
        <f>IF(N162="snížená",J162,0)</f>
        <v>0</v>
      </c>
      <c r="BG162" s="149">
        <f>IF(N162="zákl. přenesená",J162,0)</f>
        <v>0</v>
      </c>
      <c r="BH162" s="149">
        <f>IF(N162="sníž. přenesená",J162,0)</f>
        <v>0</v>
      </c>
      <c r="BI162" s="149">
        <f>IF(N162="nulová",J162,0)</f>
        <v>0</v>
      </c>
      <c r="BJ162" s="17" t="s">
        <v>83</v>
      </c>
      <c r="BK162" s="149">
        <f>ROUND(I162*H162,2)</f>
        <v>0</v>
      </c>
      <c r="BL162" s="17" t="s">
        <v>271</v>
      </c>
      <c r="BM162" s="148" t="s">
        <v>3365</v>
      </c>
    </row>
    <row r="163" spans="2:65" s="1" customFormat="1" ht="11.25">
      <c r="B163" s="32"/>
      <c r="D163" s="150" t="s">
        <v>273</v>
      </c>
      <c r="F163" s="151" t="s">
        <v>3366</v>
      </c>
      <c r="I163" s="152"/>
      <c r="L163" s="32"/>
      <c r="M163" s="153"/>
      <c r="T163" s="56"/>
      <c r="AT163" s="17" t="s">
        <v>273</v>
      </c>
      <c r="AU163" s="17" t="s">
        <v>96</v>
      </c>
    </row>
    <row r="164" spans="2:65" s="1" customFormat="1" ht="16.5" customHeight="1">
      <c r="B164" s="136"/>
      <c r="C164" s="176" t="s">
        <v>354</v>
      </c>
      <c r="D164" s="176" t="s">
        <v>310</v>
      </c>
      <c r="E164" s="177" t="s">
        <v>3367</v>
      </c>
      <c r="F164" s="178" t="s">
        <v>3368</v>
      </c>
      <c r="G164" s="179" t="s">
        <v>282</v>
      </c>
      <c r="H164" s="180">
        <v>28.071000000000002</v>
      </c>
      <c r="I164" s="181"/>
      <c r="J164" s="182">
        <f>ROUND(I164*H164,2)</f>
        <v>0</v>
      </c>
      <c r="K164" s="178" t="s">
        <v>313</v>
      </c>
      <c r="L164" s="183"/>
      <c r="M164" s="184" t="s">
        <v>1</v>
      </c>
      <c r="N164" s="185" t="s">
        <v>41</v>
      </c>
      <c r="P164" s="146">
        <f>O164*H164</f>
        <v>0</v>
      </c>
      <c r="Q164" s="146">
        <v>1</v>
      </c>
      <c r="R164" s="146">
        <f>Q164*H164</f>
        <v>28.071000000000002</v>
      </c>
      <c r="S164" s="146">
        <v>0</v>
      </c>
      <c r="T164" s="147">
        <f>S164*H164</f>
        <v>0</v>
      </c>
      <c r="AR164" s="148" t="s">
        <v>314</v>
      </c>
      <c r="AT164" s="148" t="s">
        <v>310</v>
      </c>
      <c r="AU164" s="148" t="s">
        <v>96</v>
      </c>
      <c r="AY164" s="17" t="s">
        <v>264</v>
      </c>
      <c r="BE164" s="149">
        <f>IF(N164="základní",J164,0)</f>
        <v>0</v>
      </c>
      <c r="BF164" s="149">
        <f>IF(N164="snížená",J164,0)</f>
        <v>0</v>
      </c>
      <c r="BG164" s="149">
        <f>IF(N164="zákl. přenesená",J164,0)</f>
        <v>0</v>
      </c>
      <c r="BH164" s="149">
        <f>IF(N164="sníž. přenesená",J164,0)</f>
        <v>0</v>
      </c>
      <c r="BI164" s="149">
        <f>IF(N164="nulová",J164,0)</f>
        <v>0</v>
      </c>
      <c r="BJ164" s="17" t="s">
        <v>83</v>
      </c>
      <c r="BK164" s="149">
        <f>ROUND(I164*H164,2)</f>
        <v>0</v>
      </c>
      <c r="BL164" s="17" t="s">
        <v>271</v>
      </c>
      <c r="BM164" s="148" t="s">
        <v>3369</v>
      </c>
    </row>
    <row r="165" spans="2:65" s="1" customFormat="1" ht="29.25">
      <c r="B165" s="32"/>
      <c r="D165" s="154" t="s">
        <v>275</v>
      </c>
      <c r="F165" s="155" t="s">
        <v>3370</v>
      </c>
      <c r="I165" s="152"/>
      <c r="L165" s="32"/>
      <c r="M165" s="153"/>
      <c r="T165" s="56"/>
      <c r="AT165" s="17" t="s">
        <v>275</v>
      </c>
      <c r="AU165" s="17" t="s">
        <v>96</v>
      </c>
    </row>
    <row r="166" spans="2:65" s="12" customFormat="1" ht="11.25">
      <c r="B166" s="156"/>
      <c r="D166" s="154" t="s">
        <v>277</v>
      </c>
      <c r="F166" s="158" t="s">
        <v>3371</v>
      </c>
      <c r="H166" s="159">
        <v>28.071000000000002</v>
      </c>
      <c r="I166" s="160"/>
      <c r="L166" s="156"/>
      <c r="M166" s="161"/>
      <c r="T166" s="162"/>
      <c r="AT166" s="157" t="s">
        <v>277</v>
      </c>
      <c r="AU166" s="157" t="s">
        <v>96</v>
      </c>
      <c r="AV166" s="12" t="s">
        <v>89</v>
      </c>
      <c r="AW166" s="12" t="s">
        <v>3</v>
      </c>
      <c r="AX166" s="12" t="s">
        <v>83</v>
      </c>
      <c r="AY166" s="157" t="s">
        <v>264</v>
      </c>
    </row>
    <row r="167" spans="2:65" s="1" customFormat="1" ht="16.5" customHeight="1">
      <c r="B167" s="136"/>
      <c r="C167" s="137" t="s">
        <v>361</v>
      </c>
      <c r="D167" s="137" t="s">
        <v>266</v>
      </c>
      <c r="E167" s="138" t="s">
        <v>3372</v>
      </c>
      <c r="F167" s="139" t="s">
        <v>3373</v>
      </c>
      <c r="G167" s="140" t="s">
        <v>341</v>
      </c>
      <c r="H167" s="141">
        <v>170.13</v>
      </c>
      <c r="I167" s="142"/>
      <c r="J167" s="143">
        <f>ROUND(I167*H167,2)</f>
        <v>0</v>
      </c>
      <c r="K167" s="139" t="s">
        <v>270</v>
      </c>
      <c r="L167" s="32"/>
      <c r="M167" s="144" t="s">
        <v>1</v>
      </c>
      <c r="N167" s="145" t="s">
        <v>41</v>
      </c>
      <c r="P167" s="146">
        <f>O167*H167</f>
        <v>0</v>
      </c>
      <c r="Q167" s="146">
        <v>0</v>
      </c>
      <c r="R167" s="146">
        <f>Q167*H167</f>
        <v>0</v>
      </c>
      <c r="S167" s="146">
        <v>0</v>
      </c>
      <c r="T167" s="147">
        <f>S167*H167</f>
        <v>0</v>
      </c>
      <c r="AR167" s="148" t="s">
        <v>271</v>
      </c>
      <c r="AT167" s="148" t="s">
        <v>266</v>
      </c>
      <c r="AU167" s="148" t="s">
        <v>96</v>
      </c>
      <c r="AY167" s="17" t="s">
        <v>264</v>
      </c>
      <c r="BE167" s="149">
        <f>IF(N167="základní",J167,0)</f>
        <v>0</v>
      </c>
      <c r="BF167" s="149">
        <f>IF(N167="snížená",J167,0)</f>
        <v>0</v>
      </c>
      <c r="BG167" s="149">
        <f>IF(N167="zákl. přenesená",J167,0)</f>
        <v>0</v>
      </c>
      <c r="BH167" s="149">
        <f>IF(N167="sníž. přenesená",J167,0)</f>
        <v>0</v>
      </c>
      <c r="BI167" s="149">
        <f>IF(N167="nulová",J167,0)</f>
        <v>0</v>
      </c>
      <c r="BJ167" s="17" t="s">
        <v>83</v>
      </c>
      <c r="BK167" s="149">
        <f>ROUND(I167*H167,2)</f>
        <v>0</v>
      </c>
      <c r="BL167" s="17" t="s">
        <v>271</v>
      </c>
      <c r="BM167" s="148" t="s">
        <v>3374</v>
      </c>
    </row>
    <row r="168" spans="2:65" s="1" customFormat="1" ht="11.25">
      <c r="B168" s="32"/>
      <c r="D168" s="150" t="s">
        <v>273</v>
      </c>
      <c r="F168" s="151" t="s">
        <v>3375</v>
      </c>
      <c r="I168" s="152"/>
      <c r="L168" s="32"/>
      <c r="M168" s="153"/>
      <c r="T168" s="56"/>
      <c r="AT168" s="17" t="s">
        <v>273</v>
      </c>
      <c r="AU168" s="17" t="s">
        <v>96</v>
      </c>
    </row>
    <row r="169" spans="2:65" s="1" customFormat="1" ht="16.5" customHeight="1">
      <c r="B169" s="136"/>
      <c r="C169" s="176" t="s">
        <v>366</v>
      </c>
      <c r="D169" s="176" t="s">
        <v>310</v>
      </c>
      <c r="E169" s="177" t="s">
        <v>3376</v>
      </c>
      <c r="F169" s="178" t="s">
        <v>3377</v>
      </c>
      <c r="G169" s="179" t="s">
        <v>1562</v>
      </c>
      <c r="H169" s="180">
        <v>5.1040000000000001</v>
      </c>
      <c r="I169" s="181"/>
      <c r="J169" s="182">
        <f>ROUND(I169*H169,2)</f>
        <v>0</v>
      </c>
      <c r="K169" s="178" t="s">
        <v>313</v>
      </c>
      <c r="L169" s="183"/>
      <c r="M169" s="184" t="s">
        <v>1</v>
      </c>
      <c r="N169" s="185" t="s">
        <v>41</v>
      </c>
      <c r="P169" s="146">
        <f>O169*H169</f>
        <v>0</v>
      </c>
      <c r="Q169" s="146">
        <v>1E-3</v>
      </c>
      <c r="R169" s="146">
        <f>Q169*H169</f>
        <v>5.104E-3</v>
      </c>
      <c r="S169" s="146">
        <v>0</v>
      </c>
      <c r="T169" s="147">
        <f>S169*H169</f>
        <v>0</v>
      </c>
      <c r="AR169" s="148" t="s">
        <v>314</v>
      </c>
      <c r="AT169" s="148" t="s">
        <v>310</v>
      </c>
      <c r="AU169" s="148" t="s">
        <v>96</v>
      </c>
      <c r="AY169" s="17" t="s">
        <v>264</v>
      </c>
      <c r="BE169" s="149">
        <f>IF(N169="základní",J169,0)</f>
        <v>0</v>
      </c>
      <c r="BF169" s="149">
        <f>IF(N169="snížená",J169,0)</f>
        <v>0</v>
      </c>
      <c r="BG169" s="149">
        <f>IF(N169="zákl. přenesená",J169,0)</f>
        <v>0</v>
      </c>
      <c r="BH169" s="149">
        <f>IF(N169="sníž. přenesená",J169,0)</f>
        <v>0</v>
      </c>
      <c r="BI169" s="149">
        <f>IF(N169="nulová",J169,0)</f>
        <v>0</v>
      </c>
      <c r="BJ169" s="17" t="s">
        <v>83</v>
      </c>
      <c r="BK169" s="149">
        <f>ROUND(I169*H169,2)</f>
        <v>0</v>
      </c>
      <c r="BL169" s="17" t="s">
        <v>271</v>
      </c>
      <c r="BM169" s="148" t="s">
        <v>3378</v>
      </c>
    </row>
    <row r="170" spans="2:65" s="12" customFormat="1" ht="11.25">
      <c r="B170" s="156"/>
      <c r="D170" s="154" t="s">
        <v>277</v>
      </c>
      <c r="F170" s="158" t="s">
        <v>3379</v>
      </c>
      <c r="H170" s="159">
        <v>5.1040000000000001</v>
      </c>
      <c r="I170" s="160"/>
      <c r="L170" s="156"/>
      <c r="M170" s="161"/>
      <c r="T170" s="162"/>
      <c r="AT170" s="157" t="s">
        <v>277</v>
      </c>
      <c r="AU170" s="157" t="s">
        <v>96</v>
      </c>
      <c r="AV170" s="12" t="s">
        <v>89</v>
      </c>
      <c r="AW170" s="12" t="s">
        <v>3</v>
      </c>
      <c r="AX170" s="12" t="s">
        <v>83</v>
      </c>
      <c r="AY170" s="157" t="s">
        <v>264</v>
      </c>
    </row>
    <row r="171" spans="2:65" s="1" customFormat="1" ht="16.5" customHeight="1">
      <c r="B171" s="136"/>
      <c r="C171" s="137" t="s">
        <v>371</v>
      </c>
      <c r="D171" s="137" t="s">
        <v>266</v>
      </c>
      <c r="E171" s="138" t="s">
        <v>3380</v>
      </c>
      <c r="F171" s="139" t="s">
        <v>3381</v>
      </c>
      <c r="G171" s="140" t="s">
        <v>341</v>
      </c>
      <c r="H171" s="141">
        <v>170.13</v>
      </c>
      <c r="I171" s="142"/>
      <c r="J171" s="143">
        <f>ROUND(I171*H171,2)</f>
        <v>0</v>
      </c>
      <c r="K171" s="139" t="s">
        <v>270</v>
      </c>
      <c r="L171" s="32"/>
      <c r="M171" s="144" t="s">
        <v>1</v>
      </c>
      <c r="N171" s="145" t="s">
        <v>41</v>
      </c>
      <c r="P171" s="146">
        <f>O171*H171</f>
        <v>0</v>
      </c>
      <c r="Q171" s="146">
        <v>0</v>
      </c>
      <c r="R171" s="146">
        <f>Q171*H171</f>
        <v>0</v>
      </c>
      <c r="S171" s="146">
        <v>0</v>
      </c>
      <c r="T171" s="147">
        <f>S171*H171</f>
        <v>0</v>
      </c>
      <c r="AR171" s="148" t="s">
        <v>271</v>
      </c>
      <c r="AT171" s="148" t="s">
        <v>266</v>
      </c>
      <c r="AU171" s="148" t="s">
        <v>96</v>
      </c>
      <c r="AY171" s="17" t="s">
        <v>264</v>
      </c>
      <c r="BE171" s="149">
        <f>IF(N171="základní",J171,0)</f>
        <v>0</v>
      </c>
      <c r="BF171" s="149">
        <f>IF(N171="snížená",J171,0)</f>
        <v>0</v>
      </c>
      <c r="BG171" s="149">
        <f>IF(N171="zákl. přenesená",J171,0)</f>
        <v>0</v>
      </c>
      <c r="BH171" s="149">
        <f>IF(N171="sníž. přenesená",J171,0)</f>
        <v>0</v>
      </c>
      <c r="BI171" s="149">
        <f>IF(N171="nulová",J171,0)</f>
        <v>0</v>
      </c>
      <c r="BJ171" s="17" t="s">
        <v>83</v>
      </c>
      <c r="BK171" s="149">
        <f>ROUND(I171*H171,2)</f>
        <v>0</v>
      </c>
      <c r="BL171" s="17" t="s">
        <v>271</v>
      </c>
      <c r="BM171" s="148" t="s">
        <v>3382</v>
      </c>
    </row>
    <row r="172" spans="2:65" s="1" customFormat="1" ht="11.25">
      <c r="B172" s="32"/>
      <c r="D172" s="150" t="s">
        <v>273</v>
      </c>
      <c r="F172" s="151" t="s">
        <v>3383</v>
      </c>
      <c r="I172" s="152"/>
      <c r="L172" s="32"/>
      <c r="M172" s="153"/>
      <c r="T172" s="56"/>
      <c r="AT172" s="17" t="s">
        <v>273</v>
      </c>
      <c r="AU172" s="17" t="s">
        <v>96</v>
      </c>
    </row>
    <row r="173" spans="2:65" s="1" customFormat="1" ht="16.5" customHeight="1">
      <c r="B173" s="136"/>
      <c r="C173" s="137" t="s">
        <v>377</v>
      </c>
      <c r="D173" s="137" t="s">
        <v>266</v>
      </c>
      <c r="E173" s="138" t="s">
        <v>3384</v>
      </c>
      <c r="F173" s="139" t="s">
        <v>3385</v>
      </c>
      <c r="G173" s="140" t="s">
        <v>341</v>
      </c>
      <c r="H173" s="141">
        <v>170.13</v>
      </c>
      <c r="I173" s="142"/>
      <c r="J173" s="143">
        <f>ROUND(I173*H173,2)</f>
        <v>0</v>
      </c>
      <c r="K173" s="139" t="s">
        <v>270</v>
      </c>
      <c r="L173" s="32"/>
      <c r="M173" s="144" t="s">
        <v>1</v>
      </c>
      <c r="N173" s="145" t="s">
        <v>41</v>
      </c>
      <c r="P173" s="146">
        <f>O173*H173</f>
        <v>0</v>
      </c>
      <c r="Q173" s="146">
        <v>0</v>
      </c>
      <c r="R173" s="146">
        <f>Q173*H173</f>
        <v>0</v>
      </c>
      <c r="S173" s="146">
        <v>0</v>
      </c>
      <c r="T173" s="147">
        <f>S173*H173</f>
        <v>0</v>
      </c>
      <c r="AR173" s="148" t="s">
        <v>271</v>
      </c>
      <c r="AT173" s="148" t="s">
        <v>266</v>
      </c>
      <c r="AU173" s="148" t="s">
        <v>96</v>
      </c>
      <c r="AY173" s="17" t="s">
        <v>264</v>
      </c>
      <c r="BE173" s="149">
        <f>IF(N173="základní",J173,0)</f>
        <v>0</v>
      </c>
      <c r="BF173" s="149">
        <f>IF(N173="snížená",J173,0)</f>
        <v>0</v>
      </c>
      <c r="BG173" s="149">
        <f>IF(N173="zákl. přenesená",J173,0)</f>
        <v>0</v>
      </c>
      <c r="BH173" s="149">
        <f>IF(N173="sníž. přenesená",J173,0)</f>
        <v>0</v>
      </c>
      <c r="BI173" s="149">
        <f>IF(N173="nulová",J173,0)</f>
        <v>0</v>
      </c>
      <c r="BJ173" s="17" t="s">
        <v>83</v>
      </c>
      <c r="BK173" s="149">
        <f>ROUND(I173*H173,2)</f>
        <v>0</v>
      </c>
      <c r="BL173" s="17" t="s">
        <v>271</v>
      </c>
      <c r="BM173" s="148" t="s">
        <v>3386</v>
      </c>
    </row>
    <row r="174" spans="2:65" s="1" customFormat="1" ht="11.25">
      <c r="B174" s="32"/>
      <c r="D174" s="150" t="s">
        <v>273</v>
      </c>
      <c r="F174" s="151" t="s">
        <v>3387</v>
      </c>
      <c r="I174" s="152"/>
      <c r="L174" s="32"/>
      <c r="M174" s="153"/>
      <c r="T174" s="56"/>
      <c r="AT174" s="17" t="s">
        <v>273</v>
      </c>
      <c r="AU174" s="17" t="s">
        <v>96</v>
      </c>
    </row>
    <row r="175" spans="2:65" s="1" customFormat="1" ht="16.5" customHeight="1">
      <c r="B175" s="136"/>
      <c r="C175" s="137" t="s">
        <v>387</v>
      </c>
      <c r="D175" s="137" t="s">
        <v>266</v>
      </c>
      <c r="E175" s="138" t="s">
        <v>3388</v>
      </c>
      <c r="F175" s="139" t="s">
        <v>3389</v>
      </c>
      <c r="G175" s="140" t="s">
        <v>341</v>
      </c>
      <c r="H175" s="141">
        <v>170.13</v>
      </c>
      <c r="I175" s="142"/>
      <c r="J175" s="143">
        <f>ROUND(I175*H175,2)</f>
        <v>0</v>
      </c>
      <c r="K175" s="139" t="s">
        <v>270</v>
      </c>
      <c r="L175" s="32"/>
      <c r="M175" s="144" t="s">
        <v>1</v>
      </c>
      <c r="N175" s="145" t="s">
        <v>41</v>
      </c>
      <c r="P175" s="146">
        <f>O175*H175</f>
        <v>0</v>
      </c>
      <c r="Q175" s="146">
        <v>0</v>
      </c>
      <c r="R175" s="146">
        <f>Q175*H175</f>
        <v>0</v>
      </c>
      <c r="S175" s="146">
        <v>0</v>
      </c>
      <c r="T175" s="147">
        <f>S175*H175</f>
        <v>0</v>
      </c>
      <c r="AR175" s="148" t="s">
        <v>271</v>
      </c>
      <c r="AT175" s="148" t="s">
        <v>266</v>
      </c>
      <c r="AU175" s="148" t="s">
        <v>96</v>
      </c>
      <c r="AY175" s="17" t="s">
        <v>264</v>
      </c>
      <c r="BE175" s="149">
        <f>IF(N175="základní",J175,0)</f>
        <v>0</v>
      </c>
      <c r="BF175" s="149">
        <f>IF(N175="snížená",J175,0)</f>
        <v>0</v>
      </c>
      <c r="BG175" s="149">
        <f>IF(N175="zákl. přenesená",J175,0)</f>
        <v>0</v>
      </c>
      <c r="BH175" s="149">
        <f>IF(N175="sníž. přenesená",J175,0)</f>
        <v>0</v>
      </c>
      <c r="BI175" s="149">
        <f>IF(N175="nulová",J175,0)</f>
        <v>0</v>
      </c>
      <c r="BJ175" s="17" t="s">
        <v>83</v>
      </c>
      <c r="BK175" s="149">
        <f>ROUND(I175*H175,2)</f>
        <v>0</v>
      </c>
      <c r="BL175" s="17" t="s">
        <v>271</v>
      </c>
      <c r="BM175" s="148" t="s">
        <v>3390</v>
      </c>
    </row>
    <row r="176" spans="2:65" s="1" customFormat="1" ht="11.25">
      <c r="B176" s="32"/>
      <c r="D176" s="150" t="s">
        <v>273</v>
      </c>
      <c r="F176" s="151" t="s">
        <v>3391</v>
      </c>
      <c r="I176" s="152"/>
      <c r="L176" s="32"/>
      <c r="M176" s="153"/>
      <c r="T176" s="56"/>
      <c r="AT176" s="17" t="s">
        <v>273</v>
      </c>
      <c r="AU176" s="17" t="s">
        <v>96</v>
      </c>
    </row>
    <row r="177" spans="2:65" s="1" customFormat="1" ht="16.5" customHeight="1">
      <c r="B177" s="136"/>
      <c r="C177" s="137" t="s">
        <v>396</v>
      </c>
      <c r="D177" s="137" t="s">
        <v>266</v>
      </c>
      <c r="E177" s="138" t="s">
        <v>3392</v>
      </c>
      <c r="F177" s="139" t="s">
        <v>3393</v>
      </c>
      <c r="G177" s="140" t="s">
        <v>341</v>
      </c>
      <c r="H177" s="141">
        <v>170.13</v>
      </c>
      <c r="I177" s="142"/>
      <c r="J177" s="143">
        <f>ROUND(I177*H177,2)</f>
        <v>0</v>
      </c>
      <c r="K177" s="139" t="s">
        <v>270</v>
      </c>
      <c r="L177" s="32"/>
      <c r="M177" s="144" t="s">
        <v>1</v>
      </c>
      <c r="N177" s="145" t="s">
        <v>41</v>
      </c>
      <c r="P177" s="146">
        <f>O177*H177</f>
        <v>0</v>
      </c>
      <c r="Q177" s="146">
        <v>0</v>
      </c>
      <c r="R177" s="146">
        <f>Q177*H177</f>
        <v>0</v>
      </c>
      <c r="S177" s="146">
        <v>0</v>
      </c>
      <c r="T177" s="147">
        <f>S177*H177</f>
        <v>0</v>
      </c>
      <c r="AR177" s="148" t="s">
        <v>271</v>
      </c>
      <c r="AT177" s="148" t="s">
        <v>266</v>
      </c>
      <c r="AU177" s="148" t="s">
        <v>96</v>
      </c>
      <c r="AY177" s="17" t="s">
        <v>264</v>
      </c>
      <c r="BE177" s="149">
        <f>IF(N177="základní",J177,0)</f>
        <v>0</v>
      </c>
      <c r="BF177" s="149">
        <f>IF(N177="snížená",J177,0)</f>
        <v>0</v>
      </c>
      <c r="BG177" s="149">
        <f>IF(N177="zákl. přenesená",J177,0)</f>
        <v>0</v>
      </c>
      <c r="BH177" s="149">
        <f>IF(N177="sníž. přenesená",J177,0)</f>
        <v>0</v>
      </c>
      <c r="BI177" s="149">
        <f>IF(N177="nulová",J177,0)</f>
        <v>0</v>
      </c>
      <c r="BJ177" s="17" t="s">
        <v>83</v>
      </c>
      <c r="BK177" s="149">
        <f>ROUND(I177*H177,2)</f>
        <v>0</v>
      </c>
      <c r="BL177" s="17" t="s">
        <v>271</v>
      </c>
      <c r="BM177" s="148" t="s">
        <v>3394</v>
      </c>
    </row>
    <row r="178" spans="2:65" s="1" customFormat="1" ht="11.25">
      <c r="B178" s="32"/>
      <c r="D178" s="150" t="s">
        <v>273</v>
      </c>
      <c r="F178" s="151" t="s">
        <v>3395</v>
      </c>
      <c r="I178" s="152"/>
      <c r="L178" s="32"/>
      <c r="M178" s="153"/>
      <c r="T178" s="56"/>
      <c r="AT178" s="17" t="s">
        <v>273</v>
      </c>
      <c r="AU178" s="17" t="s">
        <v>96</v>
      </c>
    </row>
    <row r="179" spans="2:65" s="1" customFormat="1" ht="16.5" customHeight="1">
      <c r="B179" s="136"/>
      <c r="C179" s="137" t="s">
        <v>7</v>
      </c>
      <c r="D179" s="137" t="s">
        <v>266</v>
      </c>
      <c r="E179" s="138" t="s">
        <v>3396</v>
      </c>
      <c r="F179" s="139" t="s">
        <v>3397</v>
      </c>
      <c r="G179" s="140" t="s">
        <v>341</v>
      </c>
      <c r="H179" s="141">
        <v>170.13</v>
      </c>
      <c r="I179" s="142"/>
      <c r="J179" s="143">
        <f>ROUND(I179*H179,2)</f>
        <v>0</v>
      </c>
      <c r="K179" s="139" t="s">
        <v>270</v>
      </c>
      <c r="L179" s="32"/>
      <c r="M179" s="144" t="s">
        <v>1</v>
      </c>
      <c r="N179" s="145" t="s">
        <v>41</v>
      </c>
      <c r="P179" s="146">
        <f>O179*H179</f>
        <v>0</v>
      </c>
      <c r="Q179" s="146">
        <v>0</v>
      </c>
      <c r="R179" s="146">
        <f>Q179*H179</f>
        <v>0</v>
      </c>
      <c r="S179" s="146">
        <v>0</v>
      </c>
      <c r="T179" s="147">
        <f>S179*H179</f>
        <v>0</v>
      </c>
      <c r="AR179" s="148" t="s">
        <v>271</v>
      </c>
      <c r="AT179" s="148" t="s">
        <v>266</v>
      </c>
      <c r="AU179" s="148" t="s">
        <v>96</v>
      </c>
      <c r="AY179" s="17" t="s">
        <v>264</v>
      </c>
      <c r="BE179" s="149">
        <f>IF(N179="základní",J179,0)</f>
        <v>0</v>
      </c>
      <c r="BF179" s="149">
        <f>IF(N179="snížená",J179,0)</f>
        <v>0</v>
      </c>
      <c r="BG179" s="149">
        <f>IF(N179="zákl. přenesená",J179,0)</f>
        <v>0</v>
      </c>
      <c r="BH179" s="149">
        <f>IF(N179="sníž. přenesená",J179,0)</f>
        <v>0</v>
      </c>
      <c r="BI179" s="149">
        <f>IF(N179="nulová",J179,0)</f>
        <v>0</v>
      </c>
      <c r="BJ179" s="17" t="s">
        <v>83</v>
      </c>
      <c r="BK179" s="149">
        <f>ROUND(I179*H179,2)</f>
        <v>0</v>
      </c>
      <c r="BL179" s="17" t="s">
        <v>271</v>
      </c>
      <c r="BM179" s="148" t="s">
        <v>3398</v>
      </c>
    </row>
    <row r="180" spans="2:65" s="1" customFormat="1" ht="11.25">
      <c r="B180" s="32"/>
      <c r="D180" s="150" t="s">
        <v>273</v>
      </c>
      <c r="F180" s="151" t="s">
        <v>3399</v>
      </c>
      <c r="I180" s="152"/>
      <c r="L180" s="32"/>
      <c r="M180" s="153"/>
      <c r="T180" s="56"/>
      <c r="AT180" s="17" t="s">
        <v>273</v>
      </c>
      <c r="AU180" s="17" t="s">
        <v>96</v>
      </c>
    </row>
    <row r="181" spans="2:65" s="11" customFormat="1" ht="22.9" customHeight="1">
      <c r="B181" s="124"/>
      <c r="D181" s="125" t="s">
        <v>75</v>
      </c>
      <c r="E181" s="134" t="s">
        <v>89</v>
      </c>
      <c r="F181" s="134" t="s">
        <v>347</v>
      </c>
      <c r="I181" s="127"/>
      <c r="J181" s="135">
        <f>BK181</f>
        <v>0</v>
      </c>
      <c r="L181" s="124"/>
      <c r="M181" s="129"/>
      <c r="P181" s="130">
        <f>SUM(P182:P193)</f>
        <v>0</v>
      </c>
      <c r="R181" s="130">
        <f>SUM(R182:R193)</f>
        <v>51.375644099999995</v>
      </c>
      <c r="T181" s="131">
        <f>SUM(T182:T193)</f>
        <v>0</v>
      </c>
      <c r="AR181" s="125" t="s">
        <v>83</v>
      </c>
      <c r="AT181" s="132" t="s">
        <v>75</v>
      </c>
      <c r="AU181" s="132" t="s">
        <v>83</v>
      </c>
      <c r="AY181" s="125" t="s">
        <v>264</v>
      </c>
      <c r="BK181" s="133">
        <f>SUM(BK182:BK193)</f>
        <v>0</v>
      </c>
    </row>
    <row r="182" spans="2:65" s="1" customFormat="1" ht="16.5" customHeight="1">
      <c r="B182" s="136"/>
      <c r="C182" s="137" t="s">
        <v>407</v>
      </c>
      <c r="D182" s="137" t="s">
        <v>266</v>
      </c>
      <c r="E182" s="138" t="s">
        <v>3400</v>
      </c>
      <c r="F182" s="139" t="s">
        <v>3401</v>
      </c>
      <c r="G182" s="140" t="s">
        <v>282</v>
      </c>
      <c r="H182" s="141">
        <v>31.44</v>
      </c>
      <c r="I182" s="142"/>
      <c r="J182" s="143">
        <f>ROUND(I182*H182,2)</f>
        <v>0</v>
      </c>
      <c r="K182" s="139" t="s">
        <v>270</v>
      </c>
      <c r="L182" s="32"/>
      <c r="M182" s="144" t="s">
        <v>1</v>
      </c>
      <c r="N182" s="145" t="s">
        <v>41</v>
      </c>
      <c r="P182" s="146">
        <f>O182*H182</f>
        <v>0</v>
      </c>
      <c r="Q182" s="146">
        <v>1.63</v>
      </c>
      <c r="R182" s="146">
        <f>Q182*H182</f>
        <v>51.247199999999999</v>
      </c>
      <c r="S182" s="146">
        <v>0</v>
      </c>
      <c r="T182" s="147">
        <f>S182*H182</f>
        <v>0</v>
      </c>
      <c r="AR182" s="148" t="s">
        <v>271</v>
      </c>
      <c r="AT182" s="148" t="s">
        <v>266</v>
      </c>
      <c r="AU182" s="148" t="s">
        <v>89</v>
      </c>
      <c r="AY182" s="17" t="s">
        <v>264</v>
      </c>
      <c r="BE182" s="149">
        <f>IF(N182="základní",J182,0)</f>
        <v>0</v>
      </c>
      <c r="BF182" s="149">
        <f>IF(N182="snížená",J182,0)</f>
        <v>0</v>
      </c>
      <c r="BG182" s="149">
        <f>IF(N182="zákl. přenesená",J182,0)</f>
        <v>0</v>
      </c>
      <c r="BH182" s="149">
        <f>IF(N182="sníž. přenesená",J182,0)</f>
        <v>0</v>
      </c>
      <c r="BI182" s="149">
        <f>IF(N182="nulová",J182,0)</f>
        <v>0</v>
      </c>
      <c r="BJ182" s="17" t="s">
        <v>83</v>
      </c>
      <c r="BK182" s="149">
        <f>ROUND(I182*H182,2)</f>
        <v>0</v>
      </c>
      <c r="BL182" s="17" t="s">
        <v>271</v>
      </c>
      <c r="BM182" s="148" t="s">
        <v>3402</v>
      </c>
    </row>
    <row r="183" spans="2:65" s="1" customFormat="1" ht="11.25">
      <c r="B183" s="32"/>
      <c r="D183" s="150" t="s">
        <v>273</v>
      </c>
      <c r="F183" s="151" t="s">
        <v>3403</v>
      </c>
      <c r="I183" s="152"/>
      <c r="L183" s="32"/>
      <c r="M183" s="153"/>
      <c r="T183" s="56"/>
      <c r="AT183" s="17" t="s">
        <v>273</v>
      </c>
      <c r="AU183" s="17" t="s">
        <v>89</v>
      </c>
    </row>
    <row r="184" spans="2:65" s="12" customFormat="1" ht="11.25">
      <c r="B184" s="156"/>
      <c r="D184" s="154" t="s">
        <v>277</v>
      </c>
      <c r="E184" s="157" t="s">
        <v>1</v>
      </c>
      <c r="F184" s="158" t="s">
        <v>3342</v>
      </c>
      <c r="H184" s="159">
        <v>31.44</v>
      </c>
      <c r="I184" s="160"/>
      <c r="L184" s="156"/>
      <c r="M184" s="161"/>
      <c r="T184" s="162"/>
      <c r="AT184" s="157" t="s">
        <v>277</v>
      </c>
      <c r="AU184" s="157" t="s">
        <v>89</v>
      </c>
      <c r="AV184" s="12" t="s">
        <v>89</v>
      </c>
      <c r="AW184" s="12" t="s">
        <v>32</v>
      </c>
      <c r="AX184" s="12" t="s">
        <v>76</v>
      </c>
      <c r="AY184" s="157" t="s">
        <v>264</v>
      </c>
    </row>
    <row r="185" spans="2:65" s="13" customFormat="1" ht="11.25">
      <c r="B185" s="163"/>
      <c r="D185" s="154" t="s">
        <v>277</v>
      </c>
      <c r="E185" s="164" t="s">
        <v>1</v>
      </c>
      <c r="F185" s="165" t="s">
        <v>279</v>
      </c>
      <c r="H185" s="166">
        <v>31.44</v>
      </c>
      <c r="I185" s="167"/>
      <c r="L185" s="163"/>
      <c r="M185" s="168"/>
      <c r="T185" s="169"/>
      <c r="AT185" s="164" t="s">
        <v>277</v>
      </c>
      <c r="AU185" s="164" t="s">
        <v>89</v>
      </c>
      <c r="AV185" s="13" t="s">
        <v>271</v>
      </c>
      <c r="AW185" s="13" t="s">
        <v>32</v>
      </c>
      <c r="AX185" s="13" t="s">
        <v>83</v>
      </c>
      <c r="AY185" s="164" t="s">
        <v>264</v>
      </c>
    </row>
    <row r="186" spans="2:65" s="1" customFormat="1" ht="16.5" customHeight="1">
      <c r="B186" s="136"/>
      <c r="C186" s="137" t="s">
        <v>418</v>
      </c>
      <c r="D186" s="137" t="s">
        <v>266</v>
      </c>
      <c r="E186" s="138" t="s">
        <v>3404</v>
      </c>
      <c r="F186" s="139" t="s">
        <v>3405</v>
      </c>
      <c r="G186" s="140" t="s">
        <v>341</v>
      </c>
      <c r="H186" s="141">
        <v>183.4</v>
      </c>
      <c r="I186" s="142"/>
      <c r="J186" s="143">
        <f>ROUND(I186*H186,2)</f>
        <v>0</v>
      </c>
      <c r="K186" s="139" t="s">
        <v>270</v>
      </c>
      <c r="L186" s="32"/>
      <c r="M186" s="144" t="s">
        <v>1</v>
      </c>
      <c r="N186" s="145" t="s">
        <v>41</v>
      </c>
      <c r="P186" s="146">
        <f>O186*H186</f>
        <v>0</v>
      </c>
      <c r="Q186" s="146">
        <v>1.7000000000000001E-4</v>
      </c>
      <c r="R186" s="146">
        <f>Q186*H186</f>
        <v>3.1178000000000004E-2</v>
      </c>
      <c r="S186" s="146">
        <v>0</v>
      </c>
      <c r="T186" s="147">
        <f>S186*H186</f>
        <v>0</v>
      </c>
      <c r="AR186" s="148" t="s">
        <v>271</v>
      </c>
      <c r="AT186" s="148" t="s">
        <v>266</v>
      </c>
      <c r="AU186" s="148" t="s">
        <v>89</v>
      </c>
      <c r="AY186" s="17" t="s">
        <v>264</v>
      </c>
      <c r="BE186" s="149">
        <f>IF(N186="základní",J186,0)</f>
        <v>0</v>
      </c>
      <c r="BF186" s="149">
        <f>IF(N186="snížená",J186,0)</f>
        <v>0</v>
      </c>
      <c r="BG186" s="149">
        <f>IF(N186="zákl. přenesená",J186,0)</f>
        <v>0</v>
      </c>
      <c r="BH186" s="149">
        <f>IF(N186="sníž. přenesená",J186,0)</f>
        <v>0</v>
      </c>
      <c r="BI186" s="149">
        <f>IF(N186="nulová",J186,0)</f>
        <v>0</v>
      </c>
      <c r="BJ186" s="17" t="s">
        <v>83</v>
      </c>
      <c r="BK186" s="149">
        <f>ROUND(I186*H186,2)</f>
        <v>0</v>
      </c>
      <c r="BL186" s="17" t="s">
        <v>271</v>
      </c>
      <c r="BM186" s="148" t="s">
        <v>3406</v>
      </c>
    </row>
    <row r="187" spans="2:65" s="1" customFormat="1" ht="11.25">
      <c r="B187" s="32"/>
      <c r="D187" s="150" t="s">
        <v>273</v>
      </c>
      <c r="F187" s="151" t="s">
        <v>3407</v>
      </c>
      <c r="I187" s="152"/>
      <c r="L187" s="32"/>
      <c r="M187" s="153"/>
      <c r="T187" s="56"/>
      <c r="AT187" s="17" t="s">
        <v>273</v>
      </c>
      <c r="AU187" s="17" t="s">
        <v>89</v>
      </c>
    </row>
    <row r="188" spans="2:65" s="12" customFormat="1" ht="11.25">
      <c r="B188" s="156"/>
      <c r="D188" s="154" t="s">
        <v>277</v>
      </c>
      <c r="E188" s="157" t="s">
        <v>1</v>
      </c>
      <c r="F188" s="158" t="s">
        <v>3408</v>
      </c>
      <c r="H188" s="159">
        <v>183.4</v>
      </c>
      <c r="I188" s="160"/>
      <c r="L188" s="156"/>
      <c r="M188" s="161"/>
      <c r="T188" s="162"/>
      <c r="AT188" s="157" t="s">
        <v>277</v>
      </c>
      <c r="AU188" s="157" t="s">
        <v>89</v>
      </c>
      <c r="AV188" s="12" t="s">
        <v>89</v>
      </c>
      <c r="AW188" s="12" t="s">
        <v>32</v>
      </c>
      <c r="AX188" s="12" t="s">
        <v>76</v>
      </c>
      <c r="AY188" s="157" t="s">
        <v>264</v>
      </c>
    </row>
    <row r="189" spans="2:65" s="13" customFormat="1" ht="11.25">
      <c r="B189" s="163"/>
      <c r="D189" s="154" t="s">
        <v>277</v>
      </c>
      <c r="E189" s="164" t="s">
        <v>1</v>
      </c>
      <c r="F189" s="165" t="s">
        <v>279</v>
      </c>
      <c r="H189" s="166">
        <v>183.4</v>
      </c>
      <c r="I189" s="167"/>
      <c r="L189" s="163"/>
      <c r="M189" s="168"/>
      <c r="T189" s="169"/>
      <c r="AT189" s="164" t="s">
        <v>277</v>
      </c>
      <c r="AU189" s="164" t="s">
        <v>89</v>
      </c>
      <c r="AV189" s="13" t="s">
        <v>271</v>
      </c>
      <c r="AW189" s="13" t="s">
        <v>32</v>
      </c>
      <c r="AX189" s="13" t="s">
        <v>83</v>
      </c>
      <c r="AY189" s="164" t="s">
        <v>264</v>
      </c>
    </row>
    <row r="190" spans="2:65" s="1" customFormat="1" ht="16.5" customHeight="1">
      <c r="B190" s="136"/>
      <c r="C190" s="176" t="s">
        <v>425</v>
      </c>
      <c r="D190" s="176" t="s">
        <v>310</v>
      </c>
      <c r="E190" s="177" t="s">
        <v>3409</v>
      </c>
      <c r="F190" s="178" t="s">
        <v>3410</v>
      </c>
      <c r="G190" s="179" t="s">
        <v>341</v>
      </c>
      <c r="H190" s="180">
        <v>217.23699999999999</v>
      </c>
      <c r="I190" s="181"/>
      <c r="J190" s="182">
        <f>ROUND(I190*H190,2)</f>
        <v>0</v>
      </c>
      <c r="K190" s="178" t="s">
        <v>270</v>
      </c>
      <c r="L190" s="183"/>
      <c r="M190" s="184" t="s">
        <v>1</v>
      </c>
      <c r="N190" s="185" t="s">
        <v>41</v>
      </c>
      <c r="P190" s="146">
        <f>O190*H190</f>
        <v>0</v>
      </c>
      <c r="Q190" s="146">
        <v>2.9999999999999997E-4</v>
      </c>
      <c r="R190" s="146">
        <f>Q190*H190</f>
        <v>6.5171099999999996E-2</v>
      </c>
      <c r="S190" s="146">
        <v>0</v>
      </c>
      <c r="T190" s="147">
        <f>S190*H190</f>
        <v>0</v>
      </c>
      <c r="AR190" s="148" t="s">
        <v>314</v>
      </c>
      <c r="AT190" s="148" t="s">
        <v>310</v>
      </c>
      <c r="AU190" s="148" t="s">
        <v>89</v>
      </c>
      <c r="AY190" s="17" t="s">
        <v>264</v>
      </c>
      <c r="BE190" s="149">
        <f>IF(N190="základní",J190,0)</f>
        <v>0</v>
      </c>
      <c r="BF190" s="149">
        <f>IF(N190="snížená",J190,0)</f>
        <v>0</v>
      </c>
      <c r="BG190" s="149">
        <f>IF(N190="zákl. přenesená",J190,0)</f>
        <v>0</v>
      </c>
      <c r="BH190" s="149">
        <f>IF(N190="sníž. přenesená",J190,0)</f>
        <v>0</v>
      </c>
      <c r="BI190" s="149">
        <f>IF(N190="nulová",J190,0)</f>
        <v>0</v>
      </c>
      <c r="BJ190" s="17" t="s">
        <v>83</v>
      </c>
      <c r="BK190" s="149">
        <f>ROUND(I190*H190,2)</f>
        <v>0</v>
      </c>
      <c r="BL190" s="17" t="s">
        <v>271</v>
      </c>
      <c r="BM190" s="148" t="s">
        <v>3411</v>
      </c>
    </row>
    <row r="191" spans="2:65" s="12" customFormat="1" ht="11.25">
      <c r="B191" s="156"/>
      <c r="D191" s="154" t="s">
        <v>277</v>
      </c>
      <c r="F191" s="158" t="s">
        <v>3412</v>
      </c>
      <c r="H191" s="159">
        <v>217.23699999999999</v>
      </c>
      <c r="I191" s="160"/>
      <c r="L191" s="156"/>
      <c r="M191" s="161"/>
      <c r="T191" s="162"/>
      <c r="AT191" s="157" t="s">
        <v>277</v>
      </c>
      <c r="AU191" s="157" t="s">
        <v>89</v>
      </c>
      <c r="AV191" s="12" t="s">
        <v>89</v>
      </c>
      <c r="AW191" s="12" t="s">
        <v>3</v>
      </c>
      <c r="AX191" s="12" t="s">
        <v>83</v>
      </c>
      <c r="AY191" s="157" t="s">
        <v>264</v>
      </c>
    </row>
    <row r="192" spans="2:65" s="1" customFormat="1" ht="16.5" customHeight="1">
      <c r="B192" s="136"/>
      <c r="C192" s="137" t="s">
        <v>431</v>
      </c>
      <c r="D192" s="137" t="s">
        <v>266</v>
      </c>
      <c r="E192" s="138" t="s">
        <v>3413</v>
      </c>
      <c r="F192" s="139" t="s">
        <v>3414</v>
      </c>
      <c r="G192" s="140" t="s">
        <v>428</v>
      </c>
      <c r="H192" s="141">
        <v>65.5</v>
      </c>
      <c r="I192" s="142"/>
      <c r="J192" s="143">
        <f>ROUND(I192*H192,2)</f>
        <v>0</v>
      </c>
      <c r="K192" s="139" t="s">
        <v>270</v>
      </c>
      <c r="L192" s="32"/>
      <c r="M192" s="144" t="s">
        <v>1</v>
      </c>
      <c r="N192" s="145" t="s">
        <v>41</v>
      </c>
      <c r="P192" s="146">
        <f>O192*H192</f>
        <v>0</v>
      </c>
      <c r="Q192" s="146">
        <v>4.8999999999999998E-4</v>
      </c>
      <c r="R192" s="146">
        <f>Q192*H192</f>
        <v>3.2094999999999999E-2</v>
      </c>
      <c r="S192" s="146">
        <v>0</v>
      </c>
      <c r="T192" s="147">
        <f>S192*H192</f>
        <v>0</v>
      </c>
      <c r="AR192" s="148" t="s">
        <v>271</v>
      </c>
      <c r="AT192" s="148" t="s">
        <v>266</v>
      </c>
      <c r="AU192" s="148" t="s">
        <v>89</v>
      </c>
      <c r="AY192" s="17" t="s">
        <v>264</v>
      </c>
      <c r="BE192" s="149">
        <f>IF(N192="základní",J192,0)</f>
        <v>0</v>
      </c>
      <c r="BF192" s="149">
        <f>IF(N192="snížená",J192,0)</f>
        <v>0</v>
      </c>
      <c r="BG192" s="149">
        <f>IF(N192="zákl. přenesená",J192,0)</f>
        <v>0</v>
      </c>
      <c r="BH192" s="149">
        <f>IF(N192="sníž. přenesená",J192,0)</f>
        <v>0</v>
      </c>
      <c r="BI192" s="149">
        <f>IF(N192="nulová",J192,0)</f>
        <v>0</v>
      </c>
      <c r="BJ192" s="17" t="s">
        <v>83</v>
      </c>
      <c r="BK192" s="149">
        <f>ROUND(I192*H192,2)</f>
        <v>0</v>
      </c>
      <c r="BL192" s="17" t="s">
        <v>271</v>
      </c>
      <c r="BM192" s="148" t="s">
        <v>3415</v>
      </c>
    </row>
    <row r="193" spans="2:65" s="1" customFormat="1" ht="11.25">
      <c r="B193" s="32"/>
      <c r="D193" s="150" t="s">
        <v>273</v>
      </c>
      <c r="F193" s="151" t="s">
        <v>3416</v>
      </c>
      <c r="I193" s="152"/>
      <c r="L193" s="32"/>
      <c r="M193" s="153"/>
      <c r="T193" s="56"/>
      <c r="AT193" s="17" t="s">
        <v>273</v>
      </c>
      <c r="AU193" s="17" t="s">
        <v>89</v>
      </c>
    </row>
    <row r="194" spans="2:65" s="11" customFormat="1" ht="22.9" customHeight="1">
      <c r="B194" s="124"/>
      <c r="D194" s="125" t="s">
        <v>75</v>
      </c>
      <c r="E194" s="134" t="s">
        <v>297</v>
      </c>
      <c r="F194" s="134" t="s">
        <v>664</v>
      </c>
      <c r="I194" s="127"/>
      <c r="J194" s="135">
        <f>BK194</f>
        <v>0</v>
      </c>
      <c r="L194" s="124"/>
      <c r="M194" s="129"/>
      <c r="P194" s="130">
        <f>SUM(P195:P218)</f>
        <v>0</v>
      </c>
      <c r="R194" s="130">
        <f>SUM(R195:R218)</f>
        <v>1351.2092400000001</v>
      </c>
      <c r="T194" s="131">
        <f>SUM(T195:T218)</f>
        <v>0</v>
      </c>
      <c r="AR194" s="125" t="s">
        <v>83</v>
      </c>
      <c r="AT194" s="132" t="s">
        <v>75</v>
      </c>
      <c r="AU194" s="132" t="s">
        <v>83</v>
      </c>
      <c r="AY194" s="125" t="s">
        <v>264</v>
      </c>
      <c r="BK194" s="133">
        <f>SUM(BK195:BK218)</f>
        <v>0</v>
      </c>
    </row>
    <row r="195" spans="2:65" s="1" customFormat="1" ht="16.5" customHeight="1">
      <c r="B195" s="136"/>
      <c r="C195" s="137" t="s">
        <v>437</v>
      </c>
      <c r="D195" s="137" t="s">
        <v>266</v>
      </c>
      <c r="E195" s="138" t="s">
        <v>3417</v>
      </c>
      <c r="F195" s="139" t="s">
        <v>3418</v>
      </c>
      <c r="G195" s="140" t="s">
        <v>341</v>
      </c>
      <c r="H195" s="141">
        <v>1522.5</v>
      </c>
      <c r="I195" s="142"/>
      <c r="J195" s="143">
        <f>ROUND(I195*H195,2)</f>
        <v>0</v>
      </c>
      <c r="K195" s="139" t="s">
        <v>270</v>
      </c>
      <c r="L195" s="32"/>
      <c r="M195" s="144" t="s">
        <v>1</v>
      </c>
      <c r="N195" s="145" t="s">
        <v>41</v>
      </c>
      <c r="P195" s="146">
        <f>O195*H195</f>
        <v>0</v>
      </c>
      <c r="Q195" s="146">
        <v>0.46</v>
      </c>
      <c r="R195" s="146">
        <f>Q195*H195</f>
        <v>700.35</v>
      </c>
      <c r="S195" s="146">
        <v>0</v>
      </c>
      <c r="T195" s="147">
        <f>S195*H195</f>
        <v>0</v>
      </c>
      <c r="AR195" s="148" t="s">
        <v>271</v>
      </c>
      <c r="AT195" s="148" t="s">
        <v>266</v>
      </c>
      <c r="AU195" s="148" t="s">
        <v>89</v>
      </c>
      <c r="AY195" s="17" t="s">
        <v>264</v>
      </c>
      <c r="BE195" s="149">
        <f>IF(N195="základní",J195,0)</f>
        <v>0</v>
      </c>
      <c r="BF195" s="149">
        <f>IF(N195="snížená",J195,0)</f>
        <v>0</v>
      </c>
      <c r="BG195" s="149">
        <f>IF(N195="zákl. přenesená",J195,0)</f>
        <v>0</v>
      </c>
      <c r="BH195" s="149">
        <f>IF(N195="sníž. přenesená",J195,0)</f>
        <v>0</v>
      </c>
      <c r="BI195" s="149">
        <f>IF(N195="nulová",J195,0)</f>
        <v>0</v>
      </c>
      <c r="BJ195" s="17" t="s">
        <v>83</v>
      </c>
      <c r="BK195" s="149">
        <f>ROUND(I195*H195,2)</f>
        <v>0</v>
      </c>
      <c r="BL195" s="17" t="s">
        <v>271</v>
      </c>
      <c r="BM195" s="148" t="s">
        <v>3419</v>
      </c>
    </row>
    <row r="196" spans="2:65" s="1" customFormat="1" ht="11.25">
      <c r="B196" s="32"/>
      <c r="D196" s="150" t="s">
        <v>273</v>
      </c>
      <c r="F196" s="151" t="s">
        <v>3420</v>
      </c>
      <c r="I196" s="152"/>
      <c r="L196" s="32"/>
      <c r="M196" s="153"/>
      <c r="T196" s="56"/>
      <c r="AT196" s="17" t="s">
        <v>273</v>
      </c>
      <c r="AU196" s="17" t="s">
        <v>89</v>
      </c>
    </row>
    <row r="197" spans="2:65" s="12" customFormat="1" ht="11.25">
      <c r="B197" s="156"/>
      <c r="D197" s="154" t="s">
        <v>277</v>
      </c>
      <c r="E197" s="157" t="s">
        <v>1</v>
      </c>
      <c r="F197" s="158" t="s">
        <v>3421</v>
      </c>
      <c r="H197" s="159">
        <v>1522.5</v>
      </c>
      <c r="I197" s="160"/>
      <c r="L197" s="156"/>
      <c r="M197" s="161"/>
      <c r="T197" s="162"/>
      <c r="AT197" s="157" t="s">
        <v>277</v>
      </c>
      <c r="AU197" s="157" t="s">
        <v>89</v>
      </c>
      <c r="AV197" s="12" t="s">
        <v>89</v>
      </c>
      <c r="AW197" s="12" t="s">
        <v>32</v>
      </c>
      <c r="AX197" s="12" t="s">
        <v>76</v>
      </c>
      <c r="AY197" s="157" t="s">
        <v>264</v>
      </c>
    </row>
    <row r="198" spans="2:65" s="13" customFormat="1" ht="11.25">
      <c r="B198" s="163"/>
      <c r="D198" s="154" t="s">
        <v>277</v>
      </c>
      <c r="E198" s="164" t="s">
        <v>1</v>
      </c>
      <c r="F198" s="165" t="s">
        <v>279</v>
      </c>
      <c r="H198" s="166">
        <v>1522.5</v>
      </c>
      <c r="I198" s="167"/>
      <c r="L198" s="163"/>
      <c r="M198" s="168"/>
      <c r="T198" s="169"/>
      <c r="AT198" s="164" t="s">
        <v>277</v>
      </c>
      <c r="AU198" s="164" t="s">
        <v>89</v>
      </c>
      <c r="AV198" s="13" t="s">
        <v>271</v>
      </c>
      <c r="AW198" s="13" t="s">
        <v>32</v>
      </c>
      <c r="AX198" s="13" t="s">
        <v>83</v>
      </c>
      <c r="AY198" s="164" t="s">
        <v>264</v>
      </c>
    </row>
    <row r="199" spans="2:65" s="1" customFormat="1" ht="16.5" customHeight="1">
      <c r="B199" s="136"/>
      <c r="C199" s="137" t="s">
        <v>442</v>
      </c>
      <c r="D199" s="137" t="s">
        <v>266</v>
      </c>
      <c r="E199" s="138" t="s">
        <v>3422</v>
      </c>
      <c r="F199" s="139" t="s">
        <v>3423</v>
      </c>
      <c r="G199" s="140" t="s">
        <v>341</v>
      </c>
      <c r="H199" s="141">
        <v>840.4</v>
      </c>
      <c r="I199" s="142"/>
      <c r="J199" s="143">
        <f>ROUND(I199*H199,2)</f>
        <v>0</v>
      </c>
      <c r="K199" s="139" t="s">
        <v>270</v>
      </c>
      <c r="L199" s="32"/>
      <c r="M199" s="144" t="s">
        <v>1</v>
      </c>
      <c r="N199" s="145" t="s">
        <v>41</v>
      </c>
      <c r="P199" s="146">
        <f>O199*H199</f>
        <v>0</v>
      </c>
      <c r="Q199" s="146">
        <v>0.52900000000000003</v>
      </c>
      <c r="R199" s="146">
        <f>Q199*H199</f>
        <v>444.57159999999999</v>
      </c>
      <c r="S199" s="146">
        <v>0</v>
      </c>
      <c r="T199" s="147">
        <f>S199*H199</f>
        <v>0</v>
      </c>
      <c r="AR199" s="148" t="s">
        <v>271</v>
      </c>
      <c r="AT199" s="148" t="s">
        <v>266</v>
      </c>
      <c r="AU199" s="148" t="s">
        <v>89</v>
      </c>
      <c r="AY199" s="17" t="s">
        <v>264</v>
      </c>
      <c r="BE199" s="149">
        <f>IF(N199="základní",J199,0)</f>
        <v>0</v>
      </c>
      <c r="BF199" s="149">
        <f>IF(N199="snížená",J199,0)</f>
        <v>0</v>
      </c>
      <c r="BG199" s="149">
        <f>IF(N199="zákl. přenesená",J199,0)</f>
        <v>0</v>
      </c>
      <c r="BH199" s="149">
        <f>IF(N199="sníž. přenesená",J199,0)</f>
        <v>0</v>
      </c>
      <c r="BI199" s="149">
        <f>IF(N199="nulová",J199,0)</f>
        <v>0</v>
      </c>
      <c r="BJ199" s="17" t="s">
        <v>83</v>
      </c>
      <c r="BK199" s="149">
        <f>ROUND(I199*H199,2)</f>
        <v>0</v>
      </c>
      <c r="BL199" s="17" t="s">
        <v>271</v>
      </c>
      <c r="BM199" s="148" t="s">
        <v>3424</v>
      </c>
    </row>
    <row r="200" spans="2:65" s="1" customFormat="1" ht="11.25">
      <c r="B200" s="32"/>
      <c r="D200" s="150" t="s">
        <v>273</v>
      </c>
      <c r="F200" s="151" t="s">
        <v>3425</v>
      </c>
      <c r="I200" s="152"/>
      <c r="L200" s="32"/>
      <c r="M200" s="153"/>
      <c r="T200" s="56"/>
      <c r="AT200" s="17" t="s">
        <v>273</v>
      </c>
      <c r="AU200" s="17" t="s">
        <v>89</v>
      </c>
    </row>
    <row r="201" spans="2:65" s="12" customFormat="1" ht="11.25">
      <c r="B201" s="156"/>
      <c r="D201" s="154" t="s">
        <v>277</v>
      </c>
      <c r="E201" s="157" t="s">
        <v>1</v>
      </c>
      <c r="F201" s="158" t="s">
        <v>3357</v>
      </c>
      <c r="H201" s="159">
        <v>840.4</v>
      </c>
      <c r="I201" s="160"/>
      <c r="L201" s="156"/>
      <c r="M201" s="161"/>
      <c r="T201" s="162"/>
      <c r="AT201" s="157" t="s">
        <v>277</v>
      </c>
      <c r="AU201" s="157" t="s">
        <v>89</v>
      </c>
      <c r="AV201" s="12" t="s">
        <v>89</v>
      </c>
      <c r="AW201" s="12" t="s">
        <v>32</v>
      </c>
      <c r="AX201" s="12" t="s">
        <v>76</v>
      </c>
      <c r="AY201" s="157" t="s">
        <v>264</v>
      </c>
    </row>
    <row r="202" spans="2:65" s="13" customFormat="1" ht="11.25">
      <c r="B202" s="163"/>
      <c r="D202" s="154" t="s">
        <v>277</v>
      </c>
      <c r="E202" s="164" t="s">
        <v>1</v>
      </c>
      <c r="F202" s="165" t="s">
        <v>279</v>
      </c>
      <c r="H202" s="166">
        <v>840.4</v>
      </c>
      <c r="I202" s="167"/>
      <c r="L202" s="163"/>
      <c r="M202" s="168"/>
      <c r="T202" s="169"/>
      <c r="AT202" s="164" t="s">
        <v>277</v>
      </c>
      <c r="AU202" s="164" t="s">
        <v>89</v>
      </c>
      <c r="AV202" s="13" t="s">
        <v>271</v>
      </c>
      <c r="AW202" s="13" t="s">
        <v>32</v>
      </c>
      <c r="AX202" s="13" t="s">
        <v>83</v>
      </c>
      <c r="AY202" s="164" t="s">
        <v>264</v>
      </c>
    </row>
    <row r="203" spans="2:65" s="1" customFormat="1" ht="16.5" customHeight="1">
      <c r="B203" s="136"/>
      <c r="C203" s="137" t="s">
        <v>447</v>
      </c>
      <c r="D203" s="137" t="s">
        <v>266</v>
      </c>
      <c r="E203" s="138" t="s">
        <v>3426</v>
      </c>
      <c r="F203" s="139" t="s">
        <v>3427</v>
      </c>
      <c r="G203" s="140" t="s">
        <v>341</v>
      </c>
      <c r="H203" s="141">
        <v>764</v>
      </c>
      <c r="I203" s="142"/>
      <c r="J203" s="143">
        <f>ROUND(I203*H203,2)</f>
        <v>0</v>
      </c>
      <c r="K203" s="139" t="s">
        <v>270</v>
      </c>
      <c r="L203" s="32"/>
      <c r="M203" s="144" t="s">
        <v>1</v>
      </c>
      <c r="N203" s="145" t="s">
        <v>41</v>
      </c>
      <c r="P203" s="146">
        <f>O203*H203</f>
        <v>0</v>
      </c>
      <c r="Q203" s="146">
        <v>0.108</v>
      </c>
      <c r="R203" s="146">
        <f>Q203*H203</f>
        <v>82.512</v>
      </c>
      <c r="S203" s="146">
        <v>0</v>
      </c>
      <c r="T203" s="147">
        <f>S203*H203</f>
        <v>0</v>
      </c>
      <c r="AR203" s="148" t="s">
        <v>271</v>
      </c>
      <c r="AT203" s="148" t="s">
        <v>266</v>
      </c>
      <c r="AU203" s="148" t="s">
        <v>89</v>
      </c>
      <c r="AY203" s="17" t="s">
        <v>264</v>
      </c>
      <c r="BE203" s="149">
        <f>IF(N203="základní",J203,0)</f>
        <v>0</v>
      </c>
      <c r="BF203" s="149">
        <f>IF(N203="snížená",J203,0)</f>
        <v>0</v>
      </c>
      <c r="BG203" s="149">
        <f>IF(N203="zákl. přenesená",J203,0)</f>
        <v>0</v>
      </c>
      <c r="BH203" s="149">
        <f>IF(N203="sníž. přenesená",J203,0)</f>
        <v>0</v>
      </c>
      <c r="BI203" s="149">
        <f>IF(N203="nulová",J203,0)</f>
        <v>0</v>
      </c>
      <c r="BJ203" s="17" t="s">
        <v>83</v>
      </c>
      <c r="BK203" s="149">
        <f>ROUND(I203*H203,2)</f>
        <v>0</v>
      </c>
      <c r="BL203" s="17" t="s">
        <v>271</v>
      </c>
      <c r="BM203" s="148" t="s">
        <v>3428</v>
      </c>
    </row>
    <row r="204" spans="2:65" s="1" customFormat="1" ht="11.25">
      <c r="B204" s="32"/>
      <c r="D204" s="150" t="s">
        <v>273</v>
      </c>
      <c r="F204" s="151" t="s">
        <v>3429</v>
      </c>
      <c r="I204" s="152"/>
      <c r="L204" s="32"/>
      <c r="M204" s="153"/>
      <c r="T204" s="56"/>
      <c r="AT204" s="17" t="s">
        <v>273</v>
      </c>
      <c r="AU204" s="17" t="s">
        <v>89</v>
      </c>
    </row>
    <row r="205" spans="2:65" s="12" customFormat="1" ht="11.25">
      <c r="B205" s="156"/>
      <c r="D205" s="154" t="s">
        <v>277</v>
      </c>
      <c r="E205" s="157" t="s">
        <v>1</v>
      </c>
      <c r="F205" s="158" t="s">
        <v>3430</v>
      </c>
      <c r="H205" s="159">
        <v>764</v>
      </c>
      <c r="I205" s="160"/>
      <c r="L205" s="156"/>
      <c r="M205" s="161"/>
      <c r="T205" s="162"/>
      <c r="AT205" s="157" t="s">
        <v>277</v>
      </c>
      <c r="AU205" s="157" t="s">
        <v>89</v>
      </c>
      <c r="AV205" s="12" t="s">
        <v>89</v>
      </c>
      <c r="AW205" s="12" t="s">
        <v>32</v>
      </c>
      <c r="AX205" s="12" t="s">
        <v>76</v>
      </c>
      <c r="AY205" s="157" t="s">
        <v>264</v>
      </c>
    </row>
    <row r="206" spans="2:65" s="13" customFormat="1" ht="11.25">
      <c r="B206" s="163"/>
      <c r="D206" s="154" t="s">
        <v>277</v>
      </c>
      <c r="E206" s="164" t="s">
        <v>1</v>
      </c>
      <c r="F206" s="165" t="s">
        <v>279</v>
      </c>
      <c r="H206" s="166">
        <v>764</v>
      </c>
      <c r="I206" s="167"/>
      <c r="L206" s="163"/>
      <c r="M206" s="168"/>
      <c r="T206" s="169"/>
      <c r="AT206" s="164" t="s">
        <v>277</v>
      </c>
      <c r="AU206" s="164" t="s">
        <v>89</v>
      </c>
      <c r="AV206" s="13" t="s">
        <v>271</v>
      </c>
      <c r="AW206" s="13" t="s">
        <v>32</v>
      </c>
      <c r="AX206" s="13" t="s">
        <v>83</v>
      </c>
      <c r="AY206" s="164" t="s">
        <v>264</v>
      </c>
    </row>
    <row r="207" spans="2:65" s="1" customFormat="1" ht="16.5" customHeight="1">
      <c r="B207" s="136"/>
      <c r="C207" s="137" t="s">
        <v>452</v>
      </c>
      <c r="D207" s="137" t="s">
        <v>266</v>
      </c>
      <c r="E207" s="138" t="s">
        <v>3431</v>
      </c>
      <c r="F207" s="139" t="s">
        <v>3432</v>
      </c>
      <c r="G207" s="140" t="s">
        <v>341</v>
      </c>
      <c r="H207" s="141">
        <v>764</v>
      </c>
      <c r="I207" s="142"/>
      <c r="J207" s="143">
        <f>ROUND(I207*H207,2)</f>
        <v>0</v>
      </c>
      <c r="K207" s="139" t="s">
        <v>270</v>
      </c>
      <c r="L207" s="32"/>
      <c r="M207" s="144" t="s">
        <v>1</v>
      </c>
      <c r="N207" s="145" t="s">
        <v>41</v>
      </c>
      <c r="P207" s="146">
        <f>O207*H207</f>
        <v>0</v>
      </c>
      <c r="Q207" s="146">
        <v>6.0099999999999997E-3</v>
      </c>
      <c r="R207" s="146">
        <f>Q207*H207</f>
        <v>4.5916399999999999</v>
      </c>
      <c r="S207" s="146">
        <v>0</v>
      </c>
      <c r="T207" s="147">
        <f>S207*H207</f>
        <v>0</v>
      </c>
      <c r="AR207" s="148" t="s">
        <v>271</v>
      </c>
      <c r="AT207" s="148" t="s">
        <v>266</v>
      </c>
      <c r="AU207" s="148" t="s">
        <v>89</v>
      </c>
      <c r="AY207" s="17" t="s">
        <v>264</v>
      </c>
      <c r="BE207" s="149">
        <f>IF(N207="základní",J207,0)</f>
        <v>0</v>
      </c>
      <c r="BF207" s="149">
        <f>IF(N207="snížená",J207,0)</f>
        <v>0</v>
      </c>
      <c r="BG207" s="149">
        <f>IF(N207="zákl. přenesená",J207,0)</f>
        <v>0</v>
      </c>
      <c r="BH207" s="149">
        <f>IF(N207="sníž. přenesená",J207,0)</f>
        <v>0</v>
      </c>
      <c r="BI207" s="149">
        <f>IF(N207="nulová",J207,0)</f>
        <v>0</v>
      </c>
      <c r="BJ207" s="17" t="s">
        <v>83</v>
      </c>
      <c r="BK207" s="149">
        <f>ROUND(I207*H207,2)</f>
        <v>0</v>
      </c>
      <c r="BL207" s="17" t="s">
        <v>271</v>
      </c>
      <c r="BM207" s="148" t="s">
        <v>3433</v>
      </c>
    </row>
    <row r="208" spans="2:65" s="1" customFormat="1" ht="11.25">
      <c r="B208" s="32"/>
      <c r="D208" s="150" t="s">
        <v>273</v>
      </c>
      <c r="F208" s="151" t="s">
        <v>3434</v>
      </c>
      <c r="I208" s="152"/>
      <c r="L208" s="32"/>
      <c r="M208" s="153"/>
      <c r="T208" s="56"/>
      <c r="AT208" s="17" t="s">
        <v>273</v>
      </c>
      <c r="AU208" s="17" t="s">
        <v>89</v>
      </c>
    </row>
    <row r="209" spans="2:65" s="12" customFormat="1" ht="11.25">
      <c r="B209" s="156"/>
      <c r="D209" s="154" t="s">
        <v>277</v>
      </c>
      <c r="E209" s="157" t="s">
        <v>1</v>
      </c>
      <c r="F209" s="158" t="s">
        <v>3430</v>
      </c>
      <c r="H209" s="159">
        <v>764</v>
      </c>
      <c r="I209" s="160"/>
      <c r="L209" s="156"/>
      <c r="M209" s="161"/>
      <c r="T209" s="162"/>
      <c r="AT209" s="157" t="s">
        <v>277</v>
      </c>
      <c r="AU209" s="157" t="s">
        <v>89</v>
      </c>
      <c r="AV209" s="12" t="s">
        <v>89</v>
      </c>
      <c r="AW209" s="12" t="s">
        <v>32</v>
      </c>
      <c r="AX209" s="12" t="s">
        <v>76</v>
      </c>
      <c r="AY209" s="157" t="s">
        <v>264</v>
      </c>
    </row>
    <row r="210" spans="2:65" s="13" customFormat="1" ht="11.25">
      <c r="B210" s="163"/>
      <c r="D210" s="154" t="s">
        <v>277</v>
      </c>
      <c r="E210" s="164" t="s">
        <v>1</v>
      </c>
      <c r="F210" s="165" t="s">
        <v>279</v>
      </c>
      <c r="H210" s="166">
        <v>764</v>
      </c>
      <c r="I210" s="167"/>
      <c r="L210" s="163"/>
      <c r="M210" s="168"/>
      <c r="T210" s="169"/>
      <c r="AT210" s="164" t="s">
        <v>277</v>
      </c>
      <c r="AU210" s="164" t="s">
        <v>89</v>
      </c>
      <c r="AV210" s="13" t="s">
        <v>271</v>
      </c>
      <c r="AW210" s="13" t="s">
        <v>32</v>
      </c>
      <c r="AX210" s="13" t="s">
        <v>83</v>
      </c>
      <c r="AY210" s="164" t="s">
        <v>264</v>
      </c>
    </row>
    <row r="211" spans="2:65" s="1" customFormat="1" ht="16.5" customHeight="1">
      <c r="B211" s="136"/>
      <c r="C211" s="137" t="s">
        <v>457</v>
      </c>
      <c r="D211" s="137" t="s">
        <v>266</v>
      </c>
      <c r="E211" s="138" t="s">
        <v>3435</v>
      </c>
      <c r="F211" s="139" t="s">
        <v>3436</v>
      </c>
      <c r="G211" s="140" t="s">
        <v>341</v>
      </c>
      <c r="H211" s="141">
        <v>764</v>
      </c>
      <c r="I211" s="142"/>
      <c r="J211" s="143">
        <f>ROUND(I211*H211,2)</f>
        <v>0</v>
      </c>
      <c r="K211" s="139" t="s">
        <v>270</v>
      </c>
      <c r="L211" s="32"/>
      <c r="M211" s="144" t="s">
        <v>1</v>
      </c>
      <c r="N211" s="145" t="s">
        <v>41</v>
      </c>
      <c r="P211" s="146">
        <f>O211*H211</f>
        <v>0</v>
      </c>
      <c r="Q211" s="146">
        <v>4.0999999999999999E-4</v>
      </c>
      <c r="R211" s="146">
        <f>Q211*H211</f>
        <v>0.31324000000000002</v>
      </c>
      <c r="S211" s="146">
        <v>0</v>
      </c>
      <c r="T211" s="147">
        <f>S211*H211</f>
        <v>0</v>
      </c>
      <c r="AR211" s="148" t="s">
        <v>271</v>
      </c>
      <c r="AT211" s="148" t="s">
        <v>266</v>
      </c>
      <c r="AU211" s="148" t="s">
        <v>89</v>
      </c>
      <c r="AY211" s="17" t="s">
        <v>264</v>
      </c>
      <c r="BE211" s="149">
        <f>IF(N211="základní",J211,0)</f>
        <v>0</v>
      </c>
      <c r="BF211" s="149">
        <f>IF(N211="snížená",J211,0)</f>
        <v>0</v>
      </c>
      <c r="BG211" s="149">
        <f>IF(N211="zákl. přenesená",J211,0)</f>
        <v>0</v>
      </c>
      <c r="BH211" s="149">
        <f>IF(N211="sníž. přenesená",J211,0)</f>
        <v>0</v>
      </c>
      <c r="BI211" s="149">
        <f>IF(N211="nulová",J211,0)</f>
        <v>0</v>
      </c>
      <c r="BJ211" s="17" t="s">
        <v>83</v>
      </c>
      <c r="BK211" s="149">
        <f>ROUND(I211*H211,2)</f>
        <v>0</v>
      </c>
      <c r="BL211" s="17" t="s">
        <v>271</v>
      </c>
      <c r="BM211" s="148" t="s">
        <v>3437</v>
      </c>
    </row>
    <row r="212" spans="2:65" s="1" customFormat="1" ht="11.25">
      <c r="B212" s="32"/>
      <c r="D212" s="150" t="s">
        <v>273</v>
      </c>
      <c r="F212" s="151" t="s">
        <v>3438</v>
      </c>
      <c r="I212" s="152"/>
      <c r="L212" s="32"/>
      <c r="M212" s="153"/>
      <c r="T212" s="56"/>
      <c r="AT212" s="17" t="s">
        <v>273</v>
      </c>
      <c r="AU212" s="17" t="s">
        <v>89</v>
      </c>
    </row>
    <row r="213" spans="2:65" s="12" customFormat="1" ht="11.25">
      <c r="B213" s="156"/>
      <c r="D213" s="154" t="s">
        <v>277</v>
      </c>
      <c r="E213" s="157" t="s">
        <v>1</v>
      </c>
      <c r="F213" s="158" t="s">
        <v>3430</v>
      </c>
      <c r="H213" s="159">
        <v>764</v>
      </c>
      <c r="I213" s="160"/>
      <c r="L213" s="156"/>
      <c r="M213" s="161"/>
      <c r="T213" s="162"/>
      <c r="AT213" s="157" t="s">
        <v>277</v>
      </c>
      <c r="AU213" s="157" t="s">
        <v>89</v>
      </c>
      <c r="AV213" s="12" t="s">
        <v>89</v>
      </c>
      <c r="AW213" s="12" t="s">
        <v>32</v>
      </c>
      <c r="AX213" s="12" t="s">
        <v>76</v>
      </c>
      <c r="AY213" s="157" t="s">
        <v>264</v>
      </c>
    </row>
    <row r="214" spans="2:65" s="13" customFormat="1" ht="11.25">
      <c r="B214" s="163"/>
      <c r="D214" s="154" t="s">
        <v>277</v>
      </c>
      <c r="E214" s="164" t="s">
        <v>1</v>
      </c>
      <c r="F214" s="165" t="s">
        <v>279</v>
      </c>
      <c r="H214" s="166">
        <v>764</v>
      </c>
      <c r="I214" s="167"/>
      <c r="L214" s="163"/>
      <c r="M214" s="168"/>
      <c r="T214" s="169"/>
      <c r="AT214" s="164" t="s">
        <v>277</v>
      </c>
      <c r="AU214" s="164" t="s">
        <v>89</v>
      </c>
      <c r="AV214" s="13" t="s">
        <v>271</v>
      </c>
      <c r="AW214" s="13" t="s">
        <v>32</v>
      </c>
      <c r="AX214" s="13" t="s">
        <v>83</v>
      </c>
      <c r="AY214" s="164" t="s">
        <v>264</v>
      </c>
    </row>
    <row r="215" spans="2:65" s="1" customFormat="1" ht="16.5" customHeight="1">
      <c r="B215" s="136"/>
      <c r="C215" s="137" t="s">
        <v>462</v>
      </c>
      <c r="D215" s="137" t="s">
        <v>266</v>
      </c>
      <c r="E215" s="138" t="s">
        <v>3439</v>
      </c>
      <c r="F215" s="139" t="s">
        <v>3440</v>
      </c>
      <c r="G215" s="140" t="s">
        <v>341</v>
      </c>
      <c r="H215" s="141">
        <v>764</v>
      </c>
      <c r="I215" s="142"/>
      <c r="J215" s="143">
        <f>ROUND(I215*H215,2)</f>
        <v>0</v>
      </c>
      <c r="K215" s="139" t="s">
        <v>270</v>
      </c>
      <c r="L215" s="32"/>
      <c r="M215" s="144" t="s">
        <v>1</v>
      </c>
      <c r="N215" s="145" t="s">
        <v>41</v>
      </c>
      <c r="P215" s="146">
        <f>O215*H215</f>
        <v>0</v>
      </c>
      <c r="Q215" s="146">
        <v>0.15559000000000001</v>
      </c>
      <c r="R215" s="146">
        <f>Q215*H215</f>
        <v>118.87076</v>
      </c>
      <c r="S215" s="146">
        <v>0</v>
      </c>
      <c r="T215" s="147">
        <f>S215*H215</f>
        <v>0</v>
      </c>
      <c r="AR215" s="148" t="s">
        <v>271</v>
      </c>
      <c r="AT215" s="148" t="s">
        <v>266</v>
      </c>
      <c r="AU215" s="148" t="s">
        <v>89</v>
      </c>
      <c r="AY215" s="17" t="s">
        <v>264</v>
      </c>
      <c r="BE215" s="149">
        <f>IF(N215="základní",J215,0)</f>
        <v>0</v>
      </c>
      <c r="BF215" s="149">
        <f>IF(N215="snížená",J215,0)</f>
        <v>0</v>
      </c>
      <c r="BG215" s="149">
        <f>IF(N215="zákl. přenesená",J215,0)</f>
        <v>0</v>
      </c>
      <c r="BH215" s="149">
        <f>IF(N215="sníž. přenesená",J215,0)</f>
        <v>0</v>
      </c>
      <c r="BI215" s="149">
        <f>IF(N215="nulová",J215,0)</f>
        <v>0</v>
      </c>
      <c r="BJ215" s="17" t="s">
        <v>83</v>
      </c>
      <c r="BK215" s="149">
        <f>ROUND(I215*H215,2)</f>
        <v>0</v>
      </c>
      <c r="BL215" s="17" t="s">
        <v>271</v>
      </c>
      <c r="BM215" s="148" t="s">
        <v>3441</v>
      </c>
    </row>
    <row r="216" spans="2:65" s="1" customFormat="1" ht="11.25">
      <c r="B216" s="32"/>
      <c r="D216" s="150" t="s">
        <v>273</v>
      </c>
      <c r="F216" s="151" t="s">
        <v>3442</v>
      </c>
      <c r="I216" s="152"/>
      <c r="L216" s="32"/>
      <c r="M216" s="153"/>
      <c r="T216" s="56"/>
      <c r="AT216" s="17" t="s">
        <v>273</v>
      </c>
      <c r="AU216" s="17" t="s">
        <v>89</v>
      </c>
    </row>
    <row r="217" spans="2:65" s="12" customFormat="1" ht="11.25">
      <c r="B217" s="156"/>
      <c r="D217" s="154" t="s">
        <v>277</v>
      </c>
      <c r="E217" s="157" t="s">
        <v>1</v>
      </c>
      <c r="F217" s="158" t="s">
        <v>3430</v>
      </c>
      <c r="H217" s="159">
        <v>764</v>
      </c>
      <c r="I217" s="160"/>
      <c r="L217" s="156"/>
      <c r="M217" s="161"/>
      <c r="T217" s="162"/>
      <c r="AT217" s="157" t="s">
        <v>277</v>
      </c>
      <c r="AU217" s="157" t="s">
        <v>89</v>
      </c>
      <c r="AV217" s="12" t="s">
        <v>89</v>
      </c>
      <c r="AW217" s="12" t="s">
        <v>32</v>
      </c>
      <c r="AX217" s="12" t="s">
        <v>76</v>
      </c>
      <c r="AY217" s="157" t="s">
        <v>264</v>
      </c>
    </row>
    <row r="218" spans="2:65" s="13" customFormat="1" ht="11.25">
      <c r="B218" s="163"/>
      <c r="D218" s="154" t="s">
        <v>277</v>
      </c>
      <c r="E218" s="164" t="s">
        <v>1</v>
      </c>
      <c r="F218" s="165" t="s">
        <v>279</v>
      </c>
      <c r="H218" s="166">
        <v>764</v>
      </c>
      <c r="I218" s="167"/>
      <c r="L218" s="163"/>
      <c r="M218" s="168"/>
      <c r="T218" s="169"/>
      <c r="AT218" s="164" t="s">
        <v>277</v>
      </c>
      <c r="AU218" s="164" t="s">
        <v>89</v>
      </c>
      <c r="AV218" s="13" t="s">
        <v>271</v>
      </c>
      <c r="AW218" s="13" t="s">
        <v>32</v>
      </c>
      <c r="AX218" s="13" t="s">
        <v>83</v>
      </c>
      <c r="AY218" s="164" t="s">
        <v>264</v>
      </c>
    </row>
    <row r="219" spans="2:65" s="11" customFormat="1" ht="22.9" customHeight="1">
      <c r="B219" s="124"/>
      <c r="D219" s="125" t="s">
        <v>75</v>
      </c>
      <c r="E219" s="134" t="s">
        <v>314</v>
      </c>
      <c r="F219" s="134" t="s">
        <v>3443</v>
      </c>
      <c r="I219" s="127"/>
      <c r="J219" s="135">
        <f>BK219</f>
        <v>0</v>
      </c>
      <c r="L219" s="124"/>
      <c r="M219" s="129"/>
      <c r="P219" s="130">
        <f>SUM(P220:P221)</f>
        <v>0</v>
      </c>
      <c r="R219" s="130">
        <f>SUM(R220:R221)</f>
        <v>0.37265999999999999</v>
      </c>
      <c r="T219" s="131">
        <f>SUM(T220:T221)</f>
        <v>0</v>
      </c>
      <c r="AR219" s="125" t="s">
        <v>83</v>
      </c>
      <c r="AT219" s="132" t="s">
        <v>75</v>
      </c>
      <c r="AU219" s="132" t="s">
        <v>83</v>
      </c>
      <c r="AY219" s="125" t="s">
        <v>264</v>
      </c>
      <c r="BK219" s="133">
        <f>SUM(BK220:BK221)</f>
        <v>0</v>
      </c>
    </row>
    <row r="220" spans="2:65" s="1" customFormat="1" ht="16.5" customHeight="1">
      <c r="B220" s="136"/>
      <c r="C220" s="137" t="s">
        <v>468</v>
      </c>
      <c r="D220" s="137" t="s">
        <v>266</v>
      </c>
      <c r="E220" s="138" t="s">
        <v>3444</v>
      </c>
      <c r="F220" s="139" t="s">
        <v>3445</v>
      </c>
      <c r="G220" s="140" t="s">
        <v>434</v>
      </c>
      <c r="H220" s="141">
        <v>3</v>
      </c>
      <c r="I220" s="142"/>
      <c r="J220" s="143">
        <f>ROUND(I220*H220,2)</f>
        <v>0</v>
      </c>
      <c r="K220" s="139" t="s">
        <v>313</v>
      </c>
      <c r="L220" s="32"/>
      <c r="M220" s="144" t="s">
        <v>1</v>
      </c>
      <c r="N220" s="145" t="s">
        <v>41</v>
      </c>
      <c r="P220" s="146">
        <f>O220*H220</f>
        <v>0</v>
      </c>
      <c r="Q220" s="146">
        <v>0.12422</v>
      </c>
      <c r="R220" s="146">
        <f>Q220*H220</f>
        <v>0.37265999999999999</v>
      </c>
      <c r="S220" s="146">
        <v>0</v>
      </c>
      <c r="T220" s="147">
        <f>S220*H220</f>
        <v>0</v>
      </c>
      <c r="AR220" s="148" t="s">
        <v>271</v>
      </c>
      <c r="AT220" s="148" t="s">
        <v>266</v>
      </c>
      <c r="AU220" s="148" t="s">
        <v>89</v>
      </c>
      <c r="AY220" s="17" t="s">
        <v>264</v>
      </c>
      <c r="BE220" s="149">
        <f>IF(N220="základní",J220,0)</f>
        <v>0</v>
      </c>
      <c r="BF220" s="149">
        <f>IF(N220="snížená",J220,0)</f>
        <v>0</v>
      </c>
      <c r="BG220" s="149">
        <f>IF(N220="zákl. přenesená",J220,0)</f>
        <v>0</v>
      </c>
      <c r="BH220" s="149">
        <f>IF(N220="sníž. přenesená",J220,0)</f>
        <v>0</v>
      </c>
      <c r="BI220" s="149">
        <f>IF(N220="nulová",J220,0)</f>
        <v>0</v>
      </c>
      <c r="BJ220" s="17" t="s">
        <v>83</v>
      </c>
      <c r="BK220" s="149">
        <f>ROUND(I220*H220,2)</f>
        <v>0</v>
      </c>
      <c r="BL220" s="17" t="s">
        <v>271</v>
      </c>
      <c r="BM220" s="148" t="s">
        <v>3446</v>
      </c>
    </row>
    <row r="221" spans="2:65" s="1" customFormat="1" ht="29.25">
      <c r="B221" s="32"/>
      <c r="D221" s="154" t="s">
        <v>275</v>
      </c>
      <c r="F221" s="155" t="s">
        <v>1378</v>
      </c>
      <c r="I221" s="152"/>
      <c r="L221" s="32"/>
      <c r="M221" s="153"/>
      <c r="T221" s="56"/>
      <c r="AT221" s="17" t="s">
        <v>275</v>
      </c>
      <c r="AU221" s="17" t="s">
        <v>89</v>
      </c>
    </row>
    <row r="222" spans="2:65" s="11" customFormat="1" ht="22.9" customHeight="1">
      <c r="B222" s="124"/>
      <c r="D222" s="125" t="s">
        <v>75</v>
      </c>
      <c r="E222" s="134" t="s">
        <v>323</v>
      </c>
      <c r="F222" s="134" t="s">
        <v>925</v>
      </c>
      <c r="I222" s="127"/>
      <c r="J222" s="135">
        <f>BK222</f>
        <v>0</v>
      </c>
      <c r="L222" s="124"/>
      <c r="M222" s="129"/>
      <c r="P222" s="130">
        <f>P223+SUM(P224:P237)</f>
        <v>0</v>
      </c>
      <c r="R222" s="130">
        <f>R223+SUM(R224:R237)</f>
        <v>29.232340000000001</v>
      </c>
      <c r="T222" s="131">
        <f>T223+SUM(T224:T237)</f>
        <v>0</v>
      </c>
      <c r="AR222" s="125" t="s">
        <v>83</v>
      </c>
      <c r="AT222" s="132" t="s">
        <v>75</v>
      </c>
      <c r="AU222" s="132" t="s">
        <v>83</v>
      </c>
      <c r="AY222" s="125" t="s">
        <v>264</v>
      </c>
      <c r="BK222" s="133">
        <f>BK223+SUM(BK224:BK237)</f>
        <v>0</v>
      </c>
    </row>
    <row r="223" spans="2:65" s="1" customFormat="1" ht="16.5" customHeight="1">
      <c r="B223" s="136"/>
      <c r="C223" s="137" t="s">
        <v>474</v>
      </c>
      <c r="D223" s="137" t="s">
        <v>266</v>
      </c>
      <c r="E223" s="138" t="s">
        <v>3447</v>
      </c>
      <c r="F223" s="139" t="s">
        <v>3448</v>
      </c>
      <c r="G223" s="140" t="s">
        <v>428</v>
      </c>
      <c r="H223" s="141">
        <v>112</v>
      </c>
      <c r="I223" s="142"/>
      <c r="J223" s="143">
        <f>ROUND(I223*H223,2)</f>
        <v>0</v>
      </c>
      <c r="K223" s="139" t="s">
        <v>270</v>
      </c>
      <c r="L223" s="32"/>
      <c r="M223" s="144" t="s">
        <v>1</v>
      </c>
      <c r="N223" s="145" t="s">
        <v>41</v>
      </c>
      <c r="P223" s="146">
        <f>O223*H223</f>
        <v>0</v>
      </c>
      <c r="Q223" s="146">
        <v>0.16850000000000001</v>
      </c>
      <c r="R223" s="146">
        <f>Q223*H223</f>
        <v>18.872</v>
      </c>
      <c r="S223" s="146">
        <v>0</v>
      </c>
      <c r="T223" s="147">
        <f>S223*H223</f>
        <v>0</v>
      </c>
      <c r="AR223" s="148" t="s">
        <v>271</v>
      </c>
      <c r="AT223" s="148" t="s">
        <v>266</v>
      </c>
      <c r="AU223" s="148" t="s">
        <v>89</v>
      </c>
      <c r="AY223" s="17" t="s">
        <v>264</v>
      </c>
      <c r="BE223" s="149">
        <f>IF(N223="základní",J223,0)</f>
        <v>0</v>
      </c>
      <c r="BF223" s="149">
        <f>IF(N223="snížená",J223,0)</f>
        <v>0</v>
      </c>
      <c r="BG223" s="149">
        <f>IF(N223="zákl. přenesená",J223,0)</f>
        <v>0</v>
      </c>
      <c r="BH223" s="149">
        <f>IF(N223="sníž. přenesená",J223,0)</f>
        <v>0</v>
      </c>
      <c r="BI223" s="149">
        <f>IF(N223="nulová",J223,0)</f>
        <v>0</v>
      </c>
      <c r="BJ223" s="17" t="s">
        <v>83</v>
      </c>
      <c r="BK223" s="149">
        <f>ROUND(I223*H223,2)</f>
        <v>0</v>
      </c>
      <c r="BL223" s="17" t="s">
        <v>271</v>
      </c>
      <c r="BM223" s="148" t="s">
        <v>3449</v>
      </c>
    </row>
    <row r="224" spans="2:65" s="1" customFormat="1" ht="11.25">
      <c r="B224" s="32"/>
      <c r="D224" s="150" t="s">
        <v>273</v>
      </c>
      <c r="F224" s="151" t="s">
        <v>3450</v>
      </c>
      <c r="I224" s="152"/>
      <c r="L224" s="32"/>
      <c r="M224" s="153"/>
      <c r="T224" s="56"/>
      <c r="AT224" s="17" t="s">
        <v>273</v>
      </c>
      <c r="AU224" s="17" t="s">
        <v>89</v>
      </c>
    </row>
    <row r="225" spans="2:65" s="1" customFormat="1" ht="16.5" customHeight="1">
      <c r="B225" s="136"/>
      <c r="C225" s="176" t="s">
        <v>483</v>
      </c>
      <c r="D225" s="176" t="s">
        <v>310</v>
      </c>
      <c r="E225" s="177" t="s">
        <v>3451</v>
      </c>
      <c r="F225" s="178" t="s">
        <v>3452</v>
      </c>
      <c r="G225" s="179" t="s">
        <v>428</v>
      </c>
      <c r="H225" s="180">
        <v>123.2</v>
      </c>
      <c r="I225" s="181"/>
      <c r="J225" s="182">
        <f>ROUND(I225*H225,2)</f>
        <v>0</v>
      </c>
      <c r="K225" s="178" t="s">
        <v>270</v>
      </c>
      <c r="L225" s="183"/>
      <c r="M225" s="184" t="s">
        <v>1</v>
      </c>
      <c r="N225" s="185" t="s">
        <v>41</v>
      </c>
      <c r="P225" s="146">
        <f>O225*H225</f>
        <v>0</v>
      </c>
      <c r="Q225" s="146">
        <v>0.08</v>
      </c>
      <c r="R225" s="146">
        <f>Q225*H225</f>
        <v>9.8559999999999999</v>
      </c>
      <c r="S225" s="146">
        <v>0</v>
      </c>
      <c r="T225" s="147">
        <f>S225*H225</f>
        <v>0</v>
      </c>
      <c r="AR225" s="148" t="s">
        <v>314</v>
      </c>
      <c r="AT225" s="148" t="s">
        <v>310</v>
      </c>
      <c r="AU225" s="148" t="s">
        <v>89</v>
      </c>
      <c r="AY225" s="17" t="s">
        <v>264</v>
      </c>
      <c r="BE225" s="149">
        <f>IF(N225="základní",J225,0)</f>
        <v>0</v>
      </c>
      <c r="BF225" s="149">
        <f>IF(N225="snížená",J225,0)</f>
        <v>0</v>
      </c>
      <c r="BG225" s="149">
        <f>IF(N225="zákl. přenesená",J225,0)</f>
        <v>0</v>
      </c>
      <c r="BH225" s="149">
        <f>IF(N225="sníž. přenesená",J225,0)</f>
        <v>0</v>
      </c>
      <c r="BI225" s="149">
        <f>IF(N225="nulová",J225,0)</f>
        <v>0</v>
      </c>
      <c r="BJ225" s="17" t="s">
        <v>83</v>
      </c>
      <c r="BK225" s="149">
        <f>ROUND(I225*H225,2)</f>
        <v>0</v>
      </c>
      <c r="BL225" s="17" t="s">
        <v>271</v>
      </c>
      <c r="BM225" s="148" t="s">
        <v>3453</v>
      </c>
    </row>
    <row r="226" spans="2:65" s="12" customFormat="1" ht="11.25">
      <c r="B226" s="156"/>
      <c r="D226" s="154" t="s">
        <v>277</v>
      </c>
      <c r="F226" s="158" t="s">
        <v>3454</v>
      </c>
      <c r="H226" s="159">
        <v>123.2</v>
      </c>
      <c r="I226" s="160"/>
      <c r="L226" s="156"/>
      <c r="M226" s="161"/>
      <c r="T226" s="162"/>
      <c r="AT226" s="157" t="s">
        <v>277</v>
      </c>
      <c r="AU226" s="157" t="s">
        <v>89</v>
      </c>
      <c r="AV226" s="12" t="s">
        <v>89</v>
      </c>
      <c r="AW226" s="12" t="s">
        <v>3</v>
      </c>
      <c r="AX226" s="12" t="s">
        <v>83</v>
      </c>
      <c r="AY226" s="157" t="s">
        <v>264</v>
      </c>
    </row>
    <row r="227" spans="2:65" s="1" customFormat="1" ht="16.5" customHeight="1">
      <c r="B227" s="136"/>
      <c r="C227" s="137" t="s">
        <v>491</v>
      </c>
      <c r="D227" s="137" t="s">
        <v>266</v>
      </c>
      <c r="E227" s="138" t="s">
        <v>3455</v>
      </c>
      <c r="F227" s="139" t="s">
        <v>3456</v>
      </c>
      <c r="G227" s="140" t="s">
        <v>428</v>
      </c>
      <c r="H227" s="141">
        <v>27</v>
      </c>
      <c r="I227" s="142"/>
      <c r="J227" s="143">
        <f>ROUND(I227*H227,2)</f>
        <v>0</v>
      </c>
      <c r="K227" s="139" t="s">
        <v>270</v>
      </c>
      <c r="L227" s="32"/>
      <c r="M227" s="144" t="s">
        <v>1</v>
      </c>
      <c r="N227" s="145" t="s">
        <v>41</v>
      </c>
      <c r="P227" s="146">
        <f>O227*H227</f>
        <v>0</v>
      </c>
      <c r="Q227" s="146">
        <v>0</v>
      </c>
      <c r="R227" s="146">
        <f>Q227*H227</f>
        <v>0</v>
      </c>
      <c r="S227" s="146">
        <v>0</v>
      </c>
      <c r="T227" s="147">
        <f>S227*H227</f>
        <v>0</v>
      </c>
      <c r="AR227" s="148" t="s">
        <v>271</v>
      </c>
      <c r="AT227" s="148" t="s">
        <v>266</v>
      </c>
      <c r="AU227" s="148" t="s">
        <v>89</v>
      </c>
      <c r="AY227" s="17" t="s">
        <v>264</v>
      </c>
      <c r="BE227" s="149">
        <f>IF(N227="základní",J227,0)</f>
        <v>0</v>
      </c>
      <c r="BF227" s="149">
        <f>IF(N227="snížená",J227,0)</f>
        <v>0</v>
      </c>
      <c r="BG227" s="149">
        <f>IF(N227="zákl. přenesená",J227,0)</f>
        <v>0</v>
      </c>
      <c r="BH227" s="149">
        <f>IF(N227="sníž. přenesená",J227,0)</f>
        <v>0</v>
      </c>
      <c r="BI227" s="149">
        <f>IF(N227="nulová",J227,0)</f>
        <v>0</v>
      </c>
      <c r="BJ227" s="17" t="s">
        <v>83</v>
      </c>
      <c r="BK227" s="149">
        <f>ROUND(I227*H227,2)</f>
        <v>0</v>
      </c>
      <c r="BL227" s="17" t="s">
        <v>271</v>
      </c>
      <c r="BM227" s="148" t="s">
        <v>3457</v>
      </c>
    </row>
    <row r="228" spans="2:65" s="1" customFormat="1" ht="11.25">
      <c r="B228" s="32"/>
      <c r="D228" s="150" t="s">
        <v>273</v>
      </c>
      <c r="F228" s="151" t="s">
        <v>3458</v>
      </c>
      <c r="I228" s="152"/>
      <c r="L228" s="32"/>
      <c r="M228" s="153"/>
      <c r="T228" s="56"/>
      <c r="AT228" s="17" t="s">
        <v>273</v>
      </c>
      <c r="AU228" s="17" t="s">
        <v>89</v>
      </c>
    </row>
    <row r="229" spans="2:65" s="1" customFormat="1" ht="16.5" customHeight="1">
      <c r="B229" s="136"/>
      <c r="C229" s="137" t="s">
        <v>496</v>
      </c>
      <c r="D229" s="137" t="s">
        <v>266</v>
      </c>
      <c r="E229" s="138" t="s">
        <v>3459</v>
      </c>
      <c r="F229" s="139" t="s">
        <v>3460</v>
      </c>
      <c r="G229" s="140" t="s">
        <v>428</v>
      </c>
      <c r="H229" s="141">
        <v>27</v>
      </c>
      <c r="I229" s="142"/>
      <c r="J229" s="143">
        <f>ROUND(I229*H229,2)</f>
        <v>0</v>
      </c>
      <c r="K229" s="139" t="s">
        <v>270</v>
      </c>
      <c r="L229" s="32"/>
      <c r="M229" s="144" t="s">
        <v>1</v>
      </c>
      <c r="N229" s="145" t="s">
        <v>41</v>
      </c>
      <c r="P229" s="146">
        <f>O229*H229</f>
        <v>0</v>
      </c>
      <c r="Q229" s="146">
        <v>2.1000000000000001E-4</v>
      </c>
      <c r="R229" s="146">
        <f>Q229*H229</f>
        <v>5.6700000000000006E-3</v>
      </c>
      <c r="S229" s="146">
        <v>0</v>
      </c>
      <c r="T229" s="147">
        <f>S229*H229</f>
        <v>0</v>
      </c>
      <c r="AR229" s="148" t="s">
        <v>271</v>
      </c>
      <c r="AT229" s="148" t="s">
        <v>266</v>
      </c>
      <c r="AU229" s="148" t="s">
        <v>89</v>
      </c>
      <c r="AY229" s="17" t="s">
        <v>264</v>
      </c>
      <c r="BE229" s="149">
        <f>IF(N229="základní",J229,0)</f>
        <v>0</v>
      </c>
      <c r="BF229" s="149">
        <f>IF(N229="snížená",J229,0)</f>
        <v>0</v>
      </c>
      <c r="BG229" s="149">
        <f>IF(N229="zákl. přenesená",J229,0)</f>
        <v>0</v>
      </c>
      <c r="BH229" s="149">
        <f>IF(N229="sníž. přenesená",J229,0)</f>
        <v>0</v>
      </c>
      <c r="BI229" s="149">
        <f>IF(N229="nulová",J229,0)</f>
        <v>0</v>
      </c>
      <c r="BJ229" s="17" t="s">
        <v>83</v>
      </c>
      <c r="BK229" s="149">
        <f>ROUND(I229*H229,2)</f>
        <v>0</v>
      </c>
      <c r="BL229" s="17" t="s">
        <v>271</v>
      </c>
      <c r="BM229" s="148" t="s">
        <v>3461</v>
      </c>
    </row>
    <row r="230" spans="2:65" s="1" customFormat="1" ht="11.25">
      <c r="B230" s="32"/>
      <c r="D230" s="150" t="s">
        <v>273</v>
      </c>
      <c r="F230" s="151" t="s">
        <v>3462</v>
      </c>
      <c r="I230" s="152"/>
      <c r="L230" s="32"/>
      <c r="M230" s="153"/>
      <c r="T230" s="56"/>
      <c r="AT230" s="17" t="s">
        <v>273</v>
      </c>
      <c r="AU230" s="17" t="s">
        <v>89</v>
      </c>
    </row>
    <row r="231" spans="2:65" s="1" customFormat="1" ht="16.5" customHeight="1">
      <c r="B231" s="136"/>
      <c r="C231" s="137" t="s">
        <v>502</v>
      </c>
      <c r="D231" s="137" t="s">
        <v>266</v>
      </c>
      <c r="E231" s="138" t="s">
        <v>927</v>
      </c>
      <c r="F231" s="139" t="s">
        <v>928</v>
      </c>
      <c r="G231" s="140" t="s">
        <v>341</v>
      </c>
      <c r="H231" s="141">
        <v>1061</v>
      </c>
      <c r="I231" s="142"/>
      <c r="J231" s="143">
        <f>ROUND(I231*H231,2)</f>
        <v>0</v>
      </c>
      <c r="K231" s="139" t="s">
        <v>270</v>
      </c>
      <c r="L231" s="32"/>
      <c r="M231" s="144" t="s">
        <v>1</v>
      </c>
      <c r="N231" s="145" t="s">
        <v>41</v>
      </c>
      <c r="P231" s="146">
        <f>O231*H231</f>
        <v>0</v>
      </c>
      <c r="Q231" s="146">
        <v>4.6999999999999999E-4</v>
      </c>
      <c r="R231" s="146">
        <f>Q231*H231</f>
        <v>0.49867</v>
      </c>
      <c r="S231" s="146">
        <v>0</v>
      </c>
      <c r="T231" s="147">
        <f>S231*H231</f>
        <v>0</v>
      </c>
      <c r="AR231" s="148" t="s">
        <v>271</v>
      </c>
      <c r="AT231" s="148" t="s">
        <v>266</v>
      </c>
      <c r="AU231" s="148" t="s">
        <v>89</v>
      </c>
      <c r="AY231" s="17" t="s">
        <v>264</v>
      </c>
      <c r="BE231" s="149">
        <f>IF(N231="základní",J231,0)</f>
        <v>0</v>
      </c>
      <c r="BF231" s="149">
        <f>IF(N231="snížená",J231,0)</f>
        <v>0</v>
      </c>
      <c r="BG231" s="149">
        <f>IF(N231="zákl. přenesená",J231,0)</f>
        <v>0</v>
      </c>
      <c r="BH231" s="149">
        <f>IF(N231="sníž. přenesená",J231,0)</f>
        <v>0</v>
      </c>
      <c r="BI231" s="149">
        <f>IF(N231="nulová",J231,0)</f>
        <v>0</v>
      </c>
      <c r="BJ231" s="17" t="s">
        <v>83</v>
      </c>
      <c r="BK231" s="149">
        <f>ROUND(I231*H231,2)</f>
        <v>0</v>
      </c>
      <c r="BL231" s="17" t="s">
        <v>271</v>
      </c>
      <c r="BM231" s="148" t="s">
        <v>3463</v>
      </c>
    </row>
    <row r="232" spans="2:65" s="1" customFormat="1" ht="11.25">
      <c r="B232" s="32"/>
      <c r="D232" s="150" t="s">
        <v>273</v>
      </c>
      <c r="F232" s="151" t="s">
        <v>930</v>
      </c>
      <c r="I232" s="152"/>
      <c r="L232" s="32"/>
      <c r="M232" s="153"/>
      <c r="T232" s="56"/>
      <c r="AT232" s="17" t="s">
        <v>273</v>
      </c>
      <c r="AU232" s="17" t="s">
        <v>89</v>
      </c>
    </row>
    <row r="233" spans="2:65" s="12" customFormat="1" ht="11.25">
      <c r="B233" s="156"/>
      <c r="D233" s="154" t="s">
        <v>277</v>
      </c>
      <c r="E233" s="157" t="s">
        <v>1</v>
      </c>
      <c r="F233" s="158" t="s">
        <v>3464</v>
      </c>
      <c r="H233" s="159">
        <v>1061</v>
      </c>
      <c r="I233" s="160"/>
      <c r="L233" s="156"/>
      <c r="M233" s="161"/>
      <c r="T233" s="162"/>
      <c r="AT233" s="157" t="s">
        <v>277</v>
      </c>
      <c r="AU233" s="157" t="s">
        <v>89</v>
      </c>
      <c r="AV233" s="12" t="s">
        <v>89</v>
      </c>
      <c r="AW233" s="12" t="s">
        <v>32</v>
      </c>
      <c r="AX233" s="12" t="s">
        <v>76</v>
      </c>
      <c r="AY233" s="157" t="s">
        <v>264</v>
      </c>
    </row>
    <row r="234" spans="2:65" s="13" customFormat="1" ht="11.25">
      <c r="B234" s="163"/>
      <c r="D234" s="154" t="s">
        <v>277</v>
      </c>
      <c r="E234" s="164" t="s">
        <v>1</v>
      </c>
      <c r="F234" s="165" t="s">
        <v>279</v>
      </c>
      <c r="H234" s="166">
        <v>1061</v>
      </c>
      <c r="I234" s="167"/>
      <c r="L234" s="163"/>
      <c r="M234" s="168"/>
      <c r="T234" s="169"/>
      <c r="AT234" s="164" t="s">
        <v>277</v>
      </c>
      <c r="AU234" s="164" t="s">
        <v>89</v>
      </c>
      <c r="AV234" s="13" t="s">
        <v>271</v>
      </c>
      <c r="AW234" s="13" t="s">
        <v>32</v>
      </c>
      <c r="AX234" s="13" t="s">
        <v>83</v>
      </c>
      <c r="AY234" s="164" t="s">
        <v>264</v>
      </c>
    </row>
    <row r="235" spans="2:65" s="1" customFormat="1" ht="16.5" customHeight="1">
      <c r="B235" s="136"/>
      <c r="C235" s="137" t="s">
        <v>509</v>
      </c>
      <c r="D235" s="137" t="s">
        <v>266</v>
      </c>
      <c r="E235" s="138" t="s">
        <v>3465</v>
      </c>
      <c r="F235" s="139" t="s">
        <v>3466</v>
      </c>
      <c r="G235" s="140" t="s">
        <v>428</v>
      </c>
      <c r="H235" s="141">
        <v>27</v>
      </c>
      <c r="I235" s="142"/>
      <c r="J235" s="143">
        <f>ROUND(I235*H235,2)</f>
        <v>0</v>
      </c>
      <c r="K235" s="139" t="s">
        <v>270</v>
      </c>
      <c r="L235" s="32"/>
      <c r="M235" s="144" t="s">
        <v>1</v>
      </c>
      <c r="N235" s="145" t="s">
        <v>41</v>
      </c>
      <c r="P235" s="146">
        <f>O235*H235</f>
        <v>0</v>
      </c>
      <c r="Q235" s="146">
        <v>0</v>
      </c>
      <c r="R235" s="146">
        <f>Q235*H235</f>
        <v>0</v>
      </c>
      <c r="S235" s="146">
        <v>0</v>
      </c>
      <c r="T235" s="147">
        <f>S235*H235</f>
        <v>0</v>
      </c>
      <c r="AR235" s="148" t="s">
        <v>271</v>
      </c>
      <c r="AT235" s="148" t="s">
        <v>266</v>
      </c>
      <c r="AU235" s="148" t="s">
        <v>89</v>
      </c>
      <c r="AY235" s="17" t="s">
        <v>264</v>
      </c>
      <c r="BE235" s="149">
        <f>IF(N235="základní",J235,0)</f>
        <v>0</v>
      </c>
      <c r="BF235" s="149">
        <f>IF(N235="snížená",J235,0)</f>
        <v>0</v>
      </c>
      <c r="BG235" s="149">
        <f>IF(N235="zákl. přenesená",J235,0)</f>
        <v>0</v>
      </c>
      <c r="BH235" s="149">
        <f>IF(N235="sníž. přenesená",J235,0)</f>
        <v>0</v>
      </c>
      <c r="BI235" s="149">
        <f>IF(N235="nulová",J235,0)</f>
        <v>0</v>
      </c>
      <c r="BJ235" s="17" t="s">
        <v>83</v>
      </c>
      <c r="BK235" s="149">
        <f>ROUND(I235*H235,2)</f>
        <v>0</v>
      </c>
      <c r="BL235" s="17" t="s">
        <v>271</v>
      </c>
      <c r="BM235" s="148" t="s">
        <v>3467</v>
      </c>
    </row>
    <row r="236" spans="2:65" s="1" customFormat="1" ht="11.25">
      <c r="B236" s="32"/>
      <c r="D236" s="150" t="s">
        <v>273</v>
      </c>
      <c r="F236" s="151" t="s">
        <v>3468</v>
      </c>
      <c r="I236" s="152"/>
      <c r="L236" s="32"/>
      <c r="M236" s="153"/>
      <c r="T236" s="56"/>
      <c r="AT236" s="17" t="s">
        <v>273</v>
      </c>
      <c r="AU236" s="17" t="s">
        <v>89</v>
      </c>
    </row>
    <row r="237" spans="2:65" s="11" customFormat="1" ht="20.85" customHeight="1">
      <c r="B237" s="124"/>
      <c r="D237" s="125" t="s">
        <v>75</v>
      </c>
      <c r="E237" s="134" t="s">
        <v>827</v>
      </c>
      <c r="F237" s="134" t="s">
        <v>3469</v>
      </c>
      <c r="I237" s="127"/>
      <c r="J237" s="135">
        <f>BK237</f>
        <v>0</v>
      </c>
      <c r="L237" s="124"/>
      <c r="M237" s="129"/>
      <c r="P237" s="130">
        <f>SUM(P238:P240)</f>
        <v>0</v>
      </c>
      <c r="R237" s="130">
        <f>SUM(R238:R240)</f>
        <v>0</v>
      </c>
      <c r="T237" s="131">
        <f>SUM(T238:T240)</f>
        <v>0</v>
      </c>
      <c r="AR237" s="125" t="s">
        <v>83</v>
      </c>
      <c r="AT237" s="132" t="s">
        <v>75</v>
      </c>
      <c r="AU237" s="132" t="s">
        <v>89</v>
      </c>
      <c r="AY237" s="125" t="s">
        <v>264</v>
      </c>
      <c r="BK237" s="133">
        <f>SUM(BK238:BK240)</f>
        <v>0</v>
      </c>
    </row>
    <row r="238" spans="2:65" s="1" customFormat="1" ht="16.5" customHeight="1">
      <c r="B238" s="136"/>
      <c r="C238" s="137" t="s">
        <v>515</v>
      </c>
      <c r="D238" s="137" t="s">
        <v>266</v>
      </c>
      <c r="E238" s="138" t="s">
        <v>3470</v>
      </c>
      <c r="F238" s="139" t="s">
        <v>3471</v>
      </c>
      <c r="G238" s="140" t="s">
        <v>434</v>
      </c>
      <c r="H238" s="141">
        <v>4</v>
      </c>
      <c r="I238" s="142"/>
      <c r="J238" s="143">
        <f>ROUND(I238*H238,2)</f>
        <v>0</v>
      </c>
      <c r="K238" s="139" t="s">
        <v>313</v>
      </c>
      <c r="L238" s="32"/>
      <c r="M238" s="144" t="s">
        <v>1</v>
      </c>
      <c r="N238" s="145" t="s">
        <v>41</v>
      </c>
      <c r="P238" s="146">
        <f>O238*H238</f>
        <v>0</v>
      </c>
      <c r="Q238" s="146">
        <v>0</v>
      </c>
      <c r="R238" s="146">
        <f>Q238*H238</f>
        <v>0</v>
      </c>
      <c r="S238" s="146">
        <v>0</v>
      </c>
      <c r="T238" s="147">
        <f>S238*H238</f>
        <v>0</v>
      </c>
      <c r="AR238" s="148" t="s">
        <v>271</v>
      </c>
      <c r="AT238" s="148" t="s">
        <v>266</v>
      </c>
      <c r="AU238" s="148" t="s">
        <v>96</v>
      </c>
      <c r="AY238" s="17" t="s">
        <v>264</v>
      </c>
      <c r="BE238" s="149">
        <f>IF(N238="základní",J238,0)</f>
        <v>0</v>
      </c>
      <c r="BF238" s="149">
        <f>IF(N238="snížená",J238,0)</f>
        <v>0</v>
      </c>
      <c r="BG238" s="149">
        <f>IF(N238="zákl. přenesená",J238,0)</f>
        <v>0</v>
      </c>
      <c r="BH238" s="149">
        <f>IF(N238="sníž. přenesená",J238,0)</f>
        <v>0</v>
      </c>
      <c r="BI238" s="149">
        <f>IF(N238="nulová",J238,0)</f>
        <v>0</v>
      </c>
      <c r="BJ238" s="17" t="s">
        <v>83</v>
      </c>
      <c r="BK238" s="149">
        <f>ROUND(I238*H238,2)</f>
        <v>0</v>
      </c>
      <c r="BL238" s="17" t="s">
        <v>271</v>
      </c>
      <c r="BM238" s="148" t="s">
        <v>3472</v>
      </c>
    </row>
    <row r="239" spans="2:65" s="1" customFormat="1" ht="16.5" customHeight="1">
      <c r="B239" s="136"/>
      <c r="C239" s="137" t="s">
        <v>521</v>
      </c>
      <c r="D239" s="137" t="s">
        <v>266</v>
      </c>
      <c r="E239" s="138" t="s">
        <v>3473</v>
      </c>
      <c r="F239" s="139" t="s">
        <v>3474</v>
      </c>
      <c r="G239" s="140" t="s">
        <v>434</v>
      </c>
      <c r="H239" s="141">
        <v>4</v>
      </c>
      <c r="I239" s="142"/>
      <c r="J239" s="143">
        <f>ROUND(I239*H239,2)</f>
        <v>0</v>
      </c>
      <c r="K239" s="139" t="s">
        <v>313</v>
      </c>
      <c r="L239" s="32"/>
      <c r="M239" s="144" t="s">
        <v>1</v>
      </c>
      <c r="N239" s="145" t="s">
        <v>41</v>
      </c>
      <c r="P239" s="146">
        <f>O239*H239</f>
        <v>0</v>
      </c>
      <c r="Q239" s="146">
        <v>0</v>
      </c>
      <c r="R239" s="146">
        <f>Q239*H239</f>
        <v>0</v>
      </c>
      <c r="S239" s="146">
        <v>0</v>
      </c>
      <c r="T239" s="147">
        <f>S239*H239</f>
        <v>0</v>
      </c>
      <c r="AR239" s="148" t="s">
        <v>271</v>
      </c>
      <c r="AT239" s="148" t="s">
        <v>266</v>
      </c>
      <c r="AU239" s="148" t="s">
        <v>96</v>
      </c>
      <c r="AY239" s="17" t="s">
        <v>264</v>
      </c>
      <c r="BE239" s="149">
        <f>IF(N239="základní",J239,0)</f>
        <v>0</v>
      </c>
      <c r="BF239" s="149">
        <f>IF(N239="snížená",J239,0)</f>
        <v>0</v>
      </c>
      <c r="BG239" s="149">
        <f>IF(N239="zákl. přenesená",J239,0)</f>
        <v>0</v>
      </c>
      <c r="BH239" s="149">
        <f>IF(N239="sníž. přenesená",J239,0)</f>
        <v>0</v>
      </c>
      <c r="BI239" s="149">
        <f>IF(N239="nulová",J239,0)</f>
        <v>0</v>
      </c>
      <c r="BJ239" s="17" t="s">
        <v>83</v>
      </c>
      <c r="BK239" s="149">
        <f>ROUND(I239*H239,2)</f>
        <v>0</v>
      </c>
      <c r="BL239" s="17" t="s">
        <v>271</v>
      </c>
      <c r="BM239" s="148" t="s">
        <v>3475</v>
      </c>
    </row>
    <row r="240" spans="2:65" s="1" customFormat="1" ht="16.5" customHeight="1">
      <c r="B240" s="136"/>
      <c r="C240" s="137" t="s">
        <v>526</v>
      </c>
      <c r="D240" s="137" t="s">
        <v>266</v>
      </c>
      <c r="E240" s="138" t="s">
        <v>3476</v>
      </c>
      <c r="F240" s="139" t="s">
        <v>3477</v>
      </c>
      <c r="G240" s="140" t="s">
        <v>428</v>
      </c>
      <c r="H240" s="141">
        <v>27</v>
      </c>
      <c r="I240" s="142"/>
      <c r="J240" s="143">
        <f>ROUND(I240*H240,2)</f>
        <v>0</v>
      </c>
      <c r="K240" s="139" t="s">
        <v>313</v>
      </c>
      <c r="L240" s="32"/>
      <c r="M240" s="144" t="s">
        <v>1</v>
      </c>
      <c r="N240" s="145" t="s">
        <v>41</v>
      </c>
      <c r="P240" s="146">
        <f>O240*H240</f>
        <v>0</v>
      </c>
      <c r="Q240" s="146">
        <v>0</v>
      </c>
      <c r="R240" s="146">
        <f>Q240*H240</f>
        <v>0</v>
      </c>
      <c r="S240" s="146">
        <v>0</v>
      </c>
      <c r="T240" s="147">
        <f>S240*H240</f>
        <v>0</v>
      </c>
      <c r="AR240" s="148" t="s">
        <v>271</v>
      </c>
      <c r="AT240" s="148" t="s">
        <v>266</v>
      </c>
      <c r="AU240" s="148" t="s">
        <v>96</v>
      </c>
      <c r="AY240" s="17" t="s">
        <v>264</v>
      </c>
      <c r="BE240" s="149">
        <f>IF(N240="základní",J240,0)</f>
        <v>0</v>
      </c>
      <c r="BF240" s="149">
        <f>IF(N240="snížená",J240,0)</f>
        <v>0</v>
      </c>
      <c r="BG240" s="149">
        <f>IF(N240="zákl. přenesená",J240,0)</f>
        <v>0</v>
      </c>
      <c r="BH240" s="149">
        <f>IF(N240="sníž. přenesená",J240,0)</f>
        <v>0</v>
      </c>
      <c r="BI240" s="149">
        <f>IF(N240="nulová",J240,0)</f>
        <v>0</v>
      </c>
      <c r="BJ240" s="17" t="s">
        <v>83</v>
      </c>
      <c r="BK240" s="149">
        <f>ROUND(I240*H240,2)</f>
        <v>0</v>
      </c>
      <c r="BL240" s="17" t="s">
        <v>271</v>
      </c>
      <c r="BM240" s="148" t="s">
        <v>3478</v>
      </c>
    </row>
    <row r="241" spans="2:65" s="11" customFormat="1" ht="22.9" customHeight="1">
      <c r="B241" s="124"/>
      <c r="D241" s="125" t="s">
        <v>75</v>
      </c>
      <c r="E241" s="134" t="s">
        <v>1005</v>
      </c>
      <c r="F241" s="134" t="s">
        <v>1006</v>
      </c>
      <c r="I241" s="127"/>
      <c r="J241" s="135">
        <f>BK241</f>
        <v>0</v>
      </c>
      <c r="L241" s="124"/>
      <c r="M241" s="129"/>
      <c r="P241" s="130">
        <f>SUM(P242:P243)</f>
        <v>0</v>
      </c>
      <c r="R241" s="130">
        <f>SUM(R242:R243)</f>
        <v>0</v>
      </c>
      <c r="T241" s="131">
        <f>SUM(T242:T243)</f>
        <v>0</v>
      </c>
      <c r="AR241" s="125" t="s">
        <v>83</v>
      </c>
      <c r="AT241" s="132" t="s">
        <v>75</v>
      </c>
      <c r="AU241" s="132" t="s">
        <v>83</v>
      </c>
      <c r="AY241" s="125" t="s">
        <v>264</v>
      </c>
      <c r="BK241" s="133">
        <f>SUM(BK242:BK243)</f>
        <v>0</v>
      </c>
    </row>
    <row r="242" spans="2:65" s="1" customFormat="1" ht="21.75" customHeight="1">
      <c r="B242" s="136"/>
      <c r="C242" s="137" t="s">
        <v>533</v>
      </c>
      <c r="D242" s="137" t="s">
        <v>266</v>
      </c>
      <c r="E242" s="138" t="s">
        <v>3479</v>
      </c>
      <c r="F242" s="139" t="s">
        <v>3480</v>
      </c>
      <c r="G242" s="140" t="s">
        <v>319</v>
      </c>
      <c r="H242" s="141">
        <v>1460.2660000000001</v>
      </c>
      <c r="I242" s="142"/>
      <c r="J242" s="143">
        <f>ROUND(I242*H242,2)</f>
        <v>0</v>
      </c>
      <c r="K242" s="139" t="s">
        <v>270</v>
      </c>
      <c r="L242" s="32"/>
      <c r="M242" s="144" t="s">
        <v>1</v>
      </c>
      <c r="N242" s="145" t="s">
        <v>41</v>
      </c>
      <c r="P242" s="146">
        <f>O242*H242</f>
        <v>0</v>
      </c>
      <c r="Q242" s="146">
        <v>0</v>
      </c>
      <c r="R242" s="146">
        <f>Q242*H242</f>
        <v>0</v>
      </c>
      <c r="S242" s="146">
        <v>0</v>
      </c>
      <c r="T242" s="147">
        <f>S242*H242</f>
        <v>0</v>
      </c>
      <c r="AR242" s="148" t="s">
        <v>271</v>
      </c>
      <c r="AT242" s="148" t="s">
        <v>266</v>
      </c>
      <c r="AU242" s="148" t="s">
        <v>89</v>
      </c>
      <c r="AY242" s="17" t="s">
        <v>264</v>
      </c>
      <c r="BE242" s="149">
        <f>IF(N242="základní",J242,0)</f>
        <v>0</v>
      </c>
      <c r="BF242" s="149">
        <f>IF(N242="snížená",J242,0)</f>
        <v>0</v>
      </c>
      <c r="BG242" s="149">
        <f>IF(N242="zákl. přenesená",J242,0)</f>
        <v>0</v>
      </c>
      <c r="BH242" s="149">
        <f>IF(N242="sníž. přenesená",J242,0)</f>
        <v>0</v>
      </c>
      <c r="BI242" s="149">
        <f>IF(N242="nulová",J242,0)</f>
        <v>0</v>
      </c>
      <c r="BJ242" s="17" t="s">
        <v>83</v>
      </c>
      <c r="BK242" s="149">
        <f>ROUND(I242*H242,2)</f>
        <v>0</v>
      </c>
      <c r="BL242" s="17" t="s">
        <v>271</v>
      </c>
      <c r="BM242" s="148" t="s">
        <v>3481</v>
      </c>
    </row>
    <row r="243" spans="2:65" s="1" customFormat="1" ht="11.25">
      <c r="B243" s="32"/>
      <c r="D243" s="150" t="s">
        <v>273</v>
      </c>
      <c r="F243" s="151" t="s">
        <v>3482</v>
      </c>
      <c r="I243" s="152"/>
      <c r="L243" s="32"/>
      <c r="M243" s="194"/>
      <c r="N243" s="195"/>
      <c r="O243" s="195"/>
      <c r="P243" s="195"/>
      <c r="Q243" s="195"/>
      <c r="R243" s="195"/>
      <c r="S243" s="195"/>
      <c r="T243" s="196"/>
      <c r="AT243" s="17" t="s">
        <v>273</v>
      </c>
      <c r="AU243" s="17" t="s">
        <v>89</v>
      </c>
    </row>
    <row r="244" spans="2:65" s="1" customFormat="1" ht="6.95" customHeight="1">
      <c r="B244" s="44"/>
      <c r="C244" s="45"/>
      <c r="D244" s="45"/>
      <c r="E244" s="45"/>
      <c r="F244" s="45"/>
      <c r="G244" s="45"/>
      <c r="H244" s="45"/>
      <c r="I244" s="45"/>
      <c r="J244" s="45"/>
      <c r="K244" s="45"/>
      <c r="L244" s="32"/>
    </row>
  </sheetData>
  <autoFilter ref="C124:K243" xr:uid="{00000000-0009-0000-0000-000014000000}"/>
  <mergeCells count="9">
    <mergeCell ref="E87:H87"/>
    <mergeCell ref="E115:H115"/>
    <mergeCell ref="E117:H117"/>
    <mergeCell ref="L2:V2"/>
    <mergeCell ref="E7:H7"/>
    <mergeCell ref="E9:H9"/>
    <mergeCell ref="E18:H18"/>
    <mergeCell ref="E27:H27"/>
    <mergeCell ref="E85:H85"/>
  </mergeCells>
  <hyperlinks>
    <hyperlink ref="F129" r:id="rId1" xr:uid="{00000000-0004-0000-1400-000000000000}"/>
    <hyperlink ref="F131" r:id="rId2" xr:uid="{00000000-0004-0000-1400-000001000000}"/>
    <hyperlink ref="F133" r:id="rId3" xr:uid="{00000000-0004-0000-1400-000002000000}"/>
    <hyperlink ref="F137" r:id="rId4" xr:uid="{00000000-0004-0000-1400-000003000000}"/>
    <hyperlink ref="F142" r:id="rId5" xr:uid="{00000000-0004-0000-1400-000004000000}"/>
    <hyperlink ref="F145" r:id="rId6" xr:uid="{00000000-0004-0000-1400-000005000000}"/>
    <hyperlink ref="F149" r:id="rId7" xr:uid="{00000000-0004-0000-1400-000006000000}"/>
    <hyperlink ref="F152" r:id="rId8" xr:uid="{00000000-0004-0000-1400-000007000000}"/>
    <hyperlink ref="F154" r:id="rId9" xr:uid="{00000000-0004-0000-1400-000008000000}"/>
    <hyperlink ref="F156" r:id="rId10" xr:uid="{00000000-0004-0000-1400-000009000000}"/>
    <hyperlink ref="F161" r:id="rId11" xr:uid="{00000000-0004-0000-1400-00000A000000}"/>
    <hyperlink ref="F163" r:id="rId12" xr:uid="{00000000-0004-0000-1400-00000B000000}"/>
    <hyperlink ref="F168" r:id="rId13" xr:uid="{00000000-0004-0000-1400-00000C000000}"/>
    <hyperlink ref="F172" r:id="rId14" xr:uid="{00000000-0004-0000-1400-00000D000000}"/>
    <hyperlink ref="F174" r:id="rId15" xr:uid="{00000000-0004-0000-1400-00000E000000}"/>
    <hyperlink ref="F176" r:id="rId16" xr:uid="{00000000-0004-0000-1400-00000F000000}"/>
    <hyperlink ref="F178" r:id="rId17" xr:uid="{00000000-0004-0000-1400-000010000000}"/>
    <hyperlink ref="F180" r:id="rId18" xr:uid="{00000000-0004-0000-1400-000011000000}"/>
    <hyperlink ref="F183" r:id="rId19" xr:uid="{00000000-0004-0000-1400-000012000000}"/>
    <hyperlink ref="F187" r:id="rId20" xr:uid="{00000000-0004-0000-1400-000013000000}"/>
    <hyperlink ref="F193" r:id="rId21" xr:uid="{00000000-0004-0000-1400-000014000000}"/>
    <hyperlink ref="F196" r:id="rId22" xr:uid="{00000000-0004-0000-1400-000015000000}"/>
    <hyperlink ref="F200" r:id="rId23" xr:uid="{00000000-0004-0000-1400-000016000000}"/>
    <hyperlink ref="F204" r:id="rId24" xr:uid="{00000000-0004-0000-1400-000017000000}"/>
    <hyperlink ref="F208" r:id="rId25" xr:uid="{00000000-0004-0000-1400-000018000000}"/>
    <hyperlink ref="F212" r:id="rId26" xr:uid="{00000000-0004-0000-1400-000019000000}"/>
    <hyperlink ref="F216" r:id="rId27" xr:uid="{00000000-0004-0000-1400-00001A000000}"/>
    <hyperlink ref="F224" r:id="rId28" xr:uid="{00000000-0004-0000-1400-00001B000000}"/>
    <hyperlink ref="F228" r:id="rId29" xr:uid="{00000000-0004-0000-1400-00001C000000}"/>
    <hyperlink ref="F230" r:id="rId30" xr:uid="{00000000-0004-0000-1400-00001D000000}"/>
    <hyperlink ref="F232" r:id="rId31" xr:uid="{00000000-0004-0000-1400-00001E000000}"/>
    <hyperlink ref="F236" r:id="rId32" xr:uid="{00000000-0004-0000-1400-00001F000000}"/>
    <hyperlink ref="F243" r:id="rId33" xr:uid="{00000000-0004-0000-1400-000020000000}"/>
  </hyperlinks>
  <pageMargins left="0.39374999999999999" right="0.39374999999999999" top="0.39374999999999999" bottom="0.39374999999999999" header="0" footer="0"/>
  <pageSetup paperSize="9" fitToHeight="100" orientation="landscape" blackAndWhite="1"/>
  <headerFooter>
    <oddFooter>&amp;CStrana &amp;P z &amp;N</oddFooter>
  </headerFooter>
  <drawing r:id="rId34"/>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ageSetUpPr fitToPage="1"/>
  </sheetPr>
  <dimension ref="B2:BM198"/>
  <sheetViews>
    <sheetView showGridLines="0" workbookViewId="0"/>
  </sheetViews>
  <sheetFormatPr defaultRowHeight="15"/>
  <cols>
    <col min="1" max="1" width="8.33203125" customWidth="1"/>
    <col min="2" max="2" width="1.1640625" customWidth="1"/>
    <col min="3" max="3" width="4.1640625" customWidth="1"/>
    <col min="4" max="4" width="4.33203125" customWidth="1"/>
    <col min="5" max="5" width="17.1640625" customWidth="1"/>
    <col min="6" max="6" width="100.83203125" customWidth="1"/>
    <col min="7" max="7" width="7.5" customWidth="1"/>
    <col min="8" max="8" width="14" customWidth="1"/>
    <col min="9" max="9" width="15.83203125" customWidth="1"/>
    <col min="10" max="11" width="22.33203125"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50000000000003" customHeight="1">
      <c r="L2" s="223" t="s">
        <v>5</v>
      </c>
      <c r="M2" s="208"/>
      <c r="N2" s="208"/>
      <c r="O2" s="208"/>
      <c r="P2" s="208"/>
      <c r="Q2" s="208"/>
      <c r="R2" s="208"/>
      <c r="S2" s="208"/>
      <c r="T2" s="208"/>
      <c r="U2" s="208"/>
      <c r="V2" s="208"/>
      <c r="AT2" s="17" t="s">
        <v>148</v>
      </c>
    </row>
    <row r="3" spans="2:46" ht="6.95" customHeight="1">
      <c r="B3" s="18"/>
      <c r="C3" s="19"/>
      <c r="D3" s="19"/>
      <c r="E3" s="19"/>
      <c r="F3" s="19"/>
      <c r="G3" s="19"/>
      <c r="H3" s="19"/>
      <c r="I3" s="19"/>
      <c r="J3" s="19"/>
      <c r="K3" s="19"/>
      <c r="L3" s="20"/>
      <c r="AT3" s="17" t="s">
        <v>83</v>
      </c>
    </row>
    <row r="4" spans="2:46" ht="24.95" customHeight="1">
      <c r="B4" s="20"/>
      <c r="D4" s="21" t="s">
        <v>212</v>
      </c>
      <c r="L4" s="20"/>
      <c r="M4" s="93" t="s">
        <v>10</v>
      </c>
      <c r="AT4" s="17" t="s">
        <v>3</v>
      </c>
    </row>
    <row r="5" spans="2:46" ht="6.95" customHeight="1">
      <c r="B5" s="20"/>
      <c r="L5" s="20"/>
    </row>
    <row r="6" spans="2:46" ht="12" customHeight="1">
      <c r="B6" s="20"/>
      <c r="D6" s="27" t="s">
        <v>16</v>
      </c>
      <c r="L6" s="20"/>
    </row>
    <row r="7" spans="2:46" ht="16.5" customHeight="1">
      <c r="B7" s="20"/>
      <c r="E7" s="248" t="str">
        <f>'Rekapitulace stavby'!K6</f>
        <v>Transformace domova Černovice – Lidmaň V. – Černovice</v>
      </c>
      <c r="F7" s="249"/>
      <c r="G7" s="249"/>
      <c r="H7" s="249"/>
      <c r="L7" s="20"/>
    </row>
    <row r="8" spans="2:46" ht="12" customHeight="1">
      <c r="B8" s="20"/>
      <c r="D8" s="27" t="s">
        <v>213</v>
      </c>
      <c r="L8" s="20"/>
    </row>
    <row r="9" spans="2:46" s="1" customFormat="1" ht="16.5" customHeight="1">
      <c r="B9" s="32"/>
      <c r="E9" s="248" t="s">
        <v>3483</v>
      </c>
      <c r="F9" s="250"/>
      <c r="G9" s="250"/>
      <c r="H9" s="250"/>
      <c r="L9" s="32"/>
    </row>
    <row r="10" spans="2:46" s="1" customFormat="1" ht="12" customHeight="1">
      <c r="B10" s="32"/>
      <c r="D10" s="27" t="s">
        <v>215</v>
      </c>
      <c r="L10" s="32"/>
    </row>
    <row r="11" spans="2:46" s="1" customFormat="1" ht="16.5" customHeight="1">
      <c r="B11" s="32"/>
      <c r="E11" s="230" t="s">
        <v>3484</v>
      </c>
      <c r="F11" s="250"/>
      <c r="G11" s="250"/>
      <c r="H11" s="250"/>
      <c r="L11" s="32"/>
    </row>
    <row r="12" spans="2:46" s="1" customFormat="1" ht="11.25">
      <c r="B12" s="32"/>
      <c r="L12" s="32"/>
    </row>
    <row r="13" spans="2:46" s="1" customFormat="1" ht="12" customHeight="1">
      <c r="B13" s="32"/>
      <c r="D13" s="27" t="s">
        <v>18</v>
      </c>
      <c r="F13" s="25" t="s">
        <v>1</v>
      </c>
      <c r="I13" s="27" t="s">
        <v>19</v>
      </c>
      <c r="J13" s="25" t="s">
        <v>1</v>
      </c>
      <c r="L13" s="32"/>
    </row>
    <row r="14" spans="2:46" s="1" customFormat="1" ht="12" customHeight="1">
      <c r="B14" s="32"/>
      <c r="D14" s="27" t="s">
        <v>20</v>
      </c>
      <c r="F14" s="25" t="s">
        <v>21</v>
      </c>
      <c r="I14" s="27" t="s">
        <v>22</v>
      </c>
      <c r="J14" s="52" t="str">
        <f>'Rekapitulace stavby'!AN8</f>
        <v>10. 12. 2025</v>
      </c>
      <c r="L14" s="32"/>
    </row>
    <row r="15" spans="2:46" s="1" customFormat="1" ht="10.9" customHeight="1">
      <c r="B15" s="32"/>
      <c r="L15" s="32"/>
    </row>
    <row r="16" spans="2:46" s="1" customFormat="1" ht="12" customHeight="1">
      <c r="B16" s="32"/>
      <c r="D16" s="27" t="s">
        <v>24</v>
      </c>
      <c r="I16" s="27" t="s">
        <v>25</v>
      </c>
      <c r="J16" s="25" t="s">
        <v>1</v>
      </c>
      <c r="L16" s="32"/>
    </row>
    <row r="17" spans="2:12" s="1" customFormat="1" ht="18" customHeight="1">
      <c r="B17" s="32"/>
      <c r="E17" s="25" t="s">
        <v>26</v>
      </c>
      <c r="I17" s="27" t="s">
        <v>27</v>
      </c>
      <c r="J17" s="25" t="s">
        <v>1</v>
      </c>
      <c r="L17" s="32"/>
    </row>
    <row r="18" spans="2:12" s="1" customFormat="1" ht="6.95" customHeight="1">
      <c r="B18" s="32"/>
      <c r="L18" s="32"/>
    </row>
    <row r="19" spans="2:12" s="1" customFormat="1" ht="12" customHeight="1">
      <c r="B19" s="32"/>
      <c r="D19" s="27" t="s">
        <v>28</v>
      </c>
      <c r="I19" s="27" t="s">
        <v>25</v>
      </c>
      <c r="J19" s="28" t="str">
        <f>'Rekapitulace stavby'!AN13</f>
        <v>Vyplň údaj</v>
      </c>
      <c r="L19" s="32"/>
    </row>
    <row r="20" spans="2:12" s="1" customFormat="1" ht="18" customHeight="1">
      <c r="B20" s="32"/>
      <c r="E20" s="251" t="str">
        <f>'Rekapitulace stavby'!E14</f>
        <v>Vyplň údaj</v>
      </c>
      <c r="F20" s="207"/>
      <c r="G20" s="207"/>
      <c r="H20" s="207"/>
      <c r="I20" s="27" t="s">
        <v>27</v>
      </c>
      <c r="J20" s="28" t="str">
        <f>'Rekapitulace stavby'!AN14</f>
        <v>Vyplň údaj</v>
      </c>
      <c r="L20" s="32"/>
    </row>
    <row r="21" spans="2:12" s="1" customFormat="1" ht="6.95" customHeight="1">
      <c r="B21" s="32"/>
      <c r="L21" s="32"/>
    </row>
    <row r="22" spans="2:12" s="1" customFormat="1" ht="12" customHeight="1">
      <c r="B22" s="32"/>
      <c r="D22" s="27" t="s">
        <v>30</v>
      </c>
      <c r="I22" s="27" t="s">
        <v>25</v>
      </c>
      <c r="J22" s="25" t="s">
        <v>1</v>
      </c>
      <c r="L22" s="32"/>
    </row>
    <row r="23" spans="2:12" s="1" customFormat="1" ht="18" customHeight="1">
      <c r="B23" s="32"/>
      <c r="E23" s="25" t="s">
        <v>31</v>
      </c>
      <c r="I23" s="27" t="s">
        <v>27</v>
      </c>
      <c r="J23" s="25" t="s">
        <v>1</v>
      </c>
      <c r="L23" s="32"/>
    </row>
    <row r="24" spans="2:12" s="1" customFormat="1" ht="6.95" customHeight="1">
      <c r="B24" s="32"/>
      <c r="L24" s="32"/>
    </row>
    <row r="25" spans="2:12" s="1" customFormat="1" ht="12" customHeight="1">
      <c r="B25" s="32"/>
      <c r="D25" s="27" t="s">
        <v>33</v>
      </c>
      <c r="I25" s="27" t="s">
        <v>25</v>
      </c>
      <c r="J25" s="25" t="str">
        <f>IF('Rekapitulace stavby'!AN19="","",'Rekapitulace stavby'!AN19)</f>
        <v/>
      </c>
      <c r="L25" s="32"/>
    </row>
    <row r="26" spans="2:12" s="1" customFormat="1" ht="18" customHeight="1">
      <c r="B26" s="32"/>
      <c r="E26" s="25" t="str">
        <f>IF('Rekapitulace stavby'!E20="","",'Rekapitulace stavby'!E20)</f>
        <v xml:space="preserve"> </v>
      </c>
      <c r="I26" s="27" t="s">
        <v>27</v>
      </c>
      <c r="J26" s="25" t="str">
        <f>IF('Rekapitulace stavby'!AN20="","",'Rekapitulace stavby'!AN20)</f>
        <v/>
      </c>
      <c r="L26" s="32"/>
    </row>
    <row r="27" spans="2:12" s="1" customFormat="1" ht="6.95" customHeight="1">
      <c r="B27" s="32"/>
      <c r="L27" s="32"/>
    </row>
    <row r="28" spans="2:12" s="1" customFormat="1" ht="12" customHeight="1">
      <c r="B28" s="32"/>
      <c r="D28" s="27" t="s">
        <v>34</v>
      </c>
      <c r="L28" s="32"/>
    </row>
    <row r="29" spans="2:12" s="7" customFormat="1" ht="107.25" customHeight="1">
      <c r="B29" s="94"/>
      <c r="E29" s="212" t="s">
        <v>35</v>
      </c>
      <c r="F29" s="212"/>
      <c r="G29" s="212"/>
      <c r="H29" s="212"/>
      <c r="L29" s="94"/>
    </row>
    <row r="30" spans="2:12" s="1" customFormat="1" ht="6.95" customHeight="1">
      <c r="B30" s="32"/>
      <c r="L30" s="32"/>
    </row>
    <row r="31" spans="2:12" s="1" customFormat="1" ht="6.95" customHeight="1">
      <c r="B31" s="32"/>
      <c r="D31" s="53"/>
      <c r="E31" s="53"/>
      <c r="F31" s="53"/>
      <c r="G31" s="53"/>
      <c r="H31" s="53"/>
      <c r="I31" s="53"/>
      <c r="J31" s="53"/>
      <c r="K31" s="53"/>
      <c r="L31" s="32"/>
    </row>
    <row r="32" spans="2:12" s="1" customFormat="1" ht="25.35" customHeight="1">
      <c r="B32" s="32"/>
      <c r="D32" s="95" t="s">
        <v>36</v>
      </c>
      <c r="J32" s="66">
        <f>ROUND(J128, 2)</f>
        <v>0</v>
      </c>
      <c r="L32" s="32"/>
    </row>
    <row r="33" spans="2:12" s="1" customFormat="1" ht="6.95" customHeight="1">
      <c r="B33" s="32"/>
      <c r="D33" s="53"/>
      <c r="E33" s="53"/>
      <c r="F33" s="53"/>
      <c r="G33" s="53"/>
      <c r="H33" s="53"/>
      <c r="I33" s="53"/>
      <c r="J33" s="53"/>
      <c r="K33" s="53"/>
      <c r="L33" s="32"/>
    </row>
    <row r="34" spans="2:12" s="1" customFormat="1" ht="14.45" customHeight="1">
      <c r="B34" s="32"/>
      <c r="F34" s="35" t="s">
        <v>38</v>
      </c>
      <c r="I34" s="35" t="s">
        <v>37</v>
      </c>
      <c r="J34" s="35" t="s">
        <v>39</v>
      </c>
      <c r="L34" s="32"/>
    </row>
    <row r="35" spans="2:12" s="1" customFormat="1" ht="14.45" customHeight="1">
      <c r="B35" s="32"/>
      <c r="D35" s="55" t="s">
        <v>40</v>
      </c>
      <c r="E35" s="27" t="s">
        <v>41</v>
      </c>
      <c r="F35" s="86">
        <f>ROUND((SUM(BE128:BE197)),  2)</f>
        <v>0</v>
      </c>
      <c r="I35" s="96">
        <v>0.21</v>
      </c>
      <c r="J35" s="86">
        <f>ROUND(((SUM(BE128:BE197))*I35),  2)</f>
        <v>0</v>
      </c>
      <c r="L35" s="32"/>
    </row>
    <row r="36" spans="2:12" s="1" customFormat="1" ht="14.45" customHeight="1">
      <c r="B36" s="32"/>
      <c r="E36" s="27" t="s">
        <v>42</v>
      </c>
      <c r="F36" s="86">
        <f>ROUND((SUM(BF128:BF197)),  2)</f>
        <v>0</v>
      </c>
      <c r="I36" s="96">
        <v>0.12</v>
      </c>
      <c r="J36" s="86">
        <f>ROUND(((SUM(BF128:BF197))*I36),  2)</f>
        <v>0</v>
      </c>
      <c r="L36" s="32"/>
    </row>
    <row r="37" spans="2:12" s="1" customFormat="1" ht="14.45" hidden="1" customHeight="1">
      <c r="B37" s="32"/>
      <c r="E37" s="27" t="s">
        <v>43</v>
      </c>
      <c r="F37" s="86">
        <f>ROUND((SUM(BG128:BG197)),  2)</f>
        <v>0</v>
      </c>
      <c r="I37" s="96">
        <v>0.21</v>
      </c>
      <c r="J37" s="86">
        <f>0</f>
        <v>0</v>
      </c>
      <c r="L37" s="32"/>
    </row>
    <row r="38" spans="2:12" s="1" customFormat="1" ht="14.45" hidden="1" customHeight="1">
      <c r="B38" s="32"/>
      <c r="E38" s="27" t="s">
        <v>44</v>
      </c>
      <c r="F38" s="86">
        <f>ROUND((SUM(BH128:BH197)),  2)</f>
        <v>0</v>
      </c>
      <c r="I38" s="96">
        <v>0.12</v>
      </c>
      <c r="J38" s="86">
        <f>0</f>
        <v>0</v>
      </c>
      <c r="L38" s="32"/>
    </row>
    <row r="39" spans="2:12" s="1" customFormat="1" ht="14.45" hidden="1" customHeight="1">
      <c r="B39" s="32"/>
      <c r="E39" s="27" t="s">
        <v>45</v>
      </c>
      <c r="F39" s="86">
        <f>ROUND((SUM(BI128:BI197)),  2)</f>
        <v>0</v>
      </c>
      <c r="I39" s="96">
        <v>0</v>
      </c>
      <c r="J39" s="86">
        <f>0</f>
        <v>0</v>
      </c>
      <c r="L39" s="32"/>
    </row>
    <row r="40" spans="2:12" s="1" customFormat="1" ht="6.95" customHeight="1">
      <c r="B40" s="32"/>
      <c r="L40" s="32"/>
    </row>
    <row r="41" spans="2:12" s="1" customFormat="1" ht="25.35" customHeight="1">
      <c r="B41" s="32"/>
      <c r="C41" s="97"/>
      <c r="D41" s="98" t="s">
        <v>46</v>
      </c>
      <c r="E41" s="57"/>
      <c r="F41" s="57"/>
      <c r="G41" s="99" t="s">
        <v>47</v>
      </c>
      <c r="H41" s="100" t="s">
        <v>48</v>
      </c>
      <c r="I41" s="57"/>
      <c r="J41" s="101">
        <f>SUM(J32:J39)</f>
        <v>0</v>
      </c>
      <c r="K41" s="102"/>
      <c r="L41" s="32"/>
    </row>
    <row r="42" spans="2:12" s="1" customFormat="1" ht="14.45" customHeight="1">
      <c r="B42" s="32"/>
      <c r="L42" s="32"/>
    </row>
    <row r="43" spans="2:12" ht="14.45" customHeight="1">
      <c r="B43" s="20"/>
      <c r="L43" s="20"/>
    </row>
    <row r="44" spans="2:12" ht="14.45" customHeight="1">
      <c r="B44" s="20"/>
      <c r="L44" s="20"/>
    </row>
    <row r="45" spans="2:12" ht="14.45" customHeight="1">
      <c r="B45" s="20"/>
      <c r="L45" s="20"/>
    </row>
    <row r="46" spans="2:12" ht="14.45" customHeight="1">
      <c r="B46" s="20"/>
      <c r="L46" s="20"/>
    </row>
    <row r="47" spans="2:12" ht="14.45" customHeight="1">
      <c r="B47" s="20"/>
      <c r="L47" s="20"/>
    </row>
    <row r="48" spans="2:12" ht="14.45" customHeight="1">
      <c r="B48" s="20"/>
      <c r="L48" s="20"/>
    </row>
    <row r="49" spans="2:12" ht="14.45" customHeight="1">
      <c r="B49" s="20"/>
      <c r="L49" s="20"/>
    </row>
    <row r="50" spans="2:12" s="1" customFormat="1" ht="14.45" customHeight="1">
      <c r="B50" s="32"/>
      <c r="D50" s="41" t="s">
        <v>49</v>
      </c>
      <c r="E50" s="42"/>
      <c r="F50" s="42"/>
      <c r="G50" s="41" t="s">
        <v>50</v>
      </c>
      <c r="H50" s="42"/>
      <c r="I50" s="42"/>
      <c r="J50" s="42"/>
      <c r="K50" s="42"/>
      <c r="L50" s="32"/>
    </row>
    <row r="51" spans="2:12" ht="11.25">
      <c r="B51" s="20"/>
      <c r="L51" s="20"/>
    </row>
    <row r="52" spans="2:12" ht="11.25">
      <c r="B52" s="20"/>
      <c r="L52" s="20"/>
    </row>
    <row r="53" spans="2:12" ht="11.25">
      <c r="B53" s="20"/>
      <c r="L53" s="20"/>
    </row>
    <row r="54" spans="2:12" ht="11.25">
      <c r="B54" s="20"/>
      <c r="L54" s="20"/>
    </row>
    <row r="55" spans="2:12" ht="11.25">
      <c r="B55" s="20"/>
      <c r="L55" s="20"/>
    </row>
    <row r="56" spans="2:12" ht="11.25">
      <c r="B56" s="20"/>
      <c r="L56" s="20"/>
    </row>
    <row r="57" spans="2:12" ht="11.25">
      <c r="B57" s="20"/>
      <c r="L57" s="20"/>
    </row>
    <row r="58" spans="2:12" ht="11.25">
      <c r="B58" s="20"/>
      <c r="L58" s="20"/>
    </row>
    <row r="59" spans="2:12" ht="11.25">
      <c r="B59" s="20"/>
      <c r="L59" s="20"/>
    </row>
    <row r="60" spans="2:12" ht="11.25">
      <c r="B60" s="20"/>
      <c r="L60" s="20"/>
    </row>
    <row r="61" spans="2:12" s="1" customFormat="1" ht="12.75">
      <c r="B61" s="32"/>
      <c r="D61" s="43" t="s">
        <v>51</v>
      </c>
      <c r="E61" s="34"/>
      <c r="F61" s="103" t="s">
        <v>52</v>
      </c>
      <c r="G61" s="43" t="s">
        <v>51</v>
      </c>
      <c r="H61" s="34"/>
      <c r="I61" s="34"/>
      <c r="J61" s="104" t="s">
        <v>52</v>
      </c>
      <c r="K61" s="34"/>
      <c r="L61" s="32"/>
    </row>
    <row r="62" spans="2:12" ht="11.25">
      <c r="B62" s="20"/>
      <c r="L62" s="20"/>
    </row>
    <row r="63" spans="2:12" ht="11.25">
      <c r="B63" s="20"/>
      <c r="L63" s="20"/>
    </row>
    <row r="64" spans="2:12" ht="11.25">
      <c r="B64" s="20"/>
      <c r="L64" s="20"/>
    </row>
    <row r="65" spans="2:12" s="1" customFormat="1" ht="12.75">
      <c r="B65" s="32"/>
      <c r="D65" s="41" t="s">
        <v>53</v>
      </c>
      <c r="E65" s="42"/>
      <c r="F65" s="42"/>
      <c r="G65" s="41" t="s">
        <v>54</v>
      </c>
      <c r="H65" s="42"/>
      <c r="I65" s="42"/>
      <c r="J65" s="42"/>
      <c r="K65" s="42"/>
      <c r="L65" s="32"/>
    </row>
    <row r="66" spans="2:12" ht="11.25">
      <c r="B66" s="20"/>
      <c r="L66" s="20"/>
    </row>
    <row r="67" spans="2:12" ht="11.25">
      <c r="B67" s="20"/>
      <c r="L67" s="20"/>
    </row>
    <row r="68" spans="2:12" ht="11.25">
      <c r="B68" s="20"/>
      <c r="L68" s="20"/>
    </row>
    <row r="69" spans="2:12" ht="11.25">
      <c r="B69" s="20"/>
      <c r="L69" s="20"/>
    </row>
    <row r="70" spans="2:12" ht="11.25">
      <c r="B70" s="20"/>
      <c r="L70" s="20"/>
    </row>
    <row r="71" spans="2:12" ht="11.25">
      <c r="B71" s="20"/>
      <c r="L71" s="20"/>
    </row>
    <row r="72" spans="2:12" ht="11.25">
      <c r="B72" s="20"/>
      <c r="L72" s="20"/>
    </row>
    <row r="73" spans="2:12" ht="11.25">
      <c r="B73" s="20"/>
      <c r="L73" s="20"/>
    </row>
    <row r="74" spans="2:12" ht="11.25">
      <c r="B74" s="20"/>
      <c r="L74" s="20"/>
    </row>
    <row r="75" spans="2:12" ht="11.25">
      <c r="B75" s="20"/>
      <c r="L75" s="20"/>
    </row>
    <row r="76" spans="2:12" s="1" customFormat="1" ht="12.75">
      <c r="B76" s="32"/>
      <c r="D76" s="43" t="s">
        <v>51</v>
      </c>
      <c r="E76" s="34"/>
      <c r="F76" s="103" t="s">
        <v>52</v>
      </c>
      <c r="G76" s="43" t="s">
        <v>51</v>
      </c>
      <c r="H76" s="34"/>
      <c r="I76" s="34"/>
      <c r="J76" s="104" t="s">
        <v>52</v>
      </c>
      <c r="K76" s="34"/>
      <c r="L76" s="32"/>
    </row>
    <row r="77" spans="2:12" s="1" customFormat="1" ht="14.45" customHeight="1">
      <c r="B77" s="44"/>
      <c r="C77" s="45"/>
      <c r="D77" s="45"/>
      <c r="E77" s="45"/>
      <c r="F77" s="45"/>
      <c r="G77" s="45"/>
      <c r="H77" s="45"/>
      <c r="I77" s="45"/>
      <c r="J77" s="45"/>
      <c r="K77" s="45"/>
      <c r="L77" s="32"/>
    </row>
    <row r="81" spans="2:12" s="1" customFormat="1" ht="6.95" customHeight="1">
      <c r="B81" s="46"/>
      <c r="C81" s="47"/>
      <c r="D81" s="47"/>
      <c r="E81" s="47"/>
      <c r="F81" s="47"/>
      <c r="G81" s="47"/>
      <c r="H81" s="47"/>
      <c r="I81" s="47"/>
      <c r="J81" s="47"/>
      <c r="K81" s="47"/>
      <c r="L81" s="32"/>
    </row>
    <row r="82" spans="2:12" s="1" customFormat="1" ht="24.95" customHeight="1">
      <c r="B82" s="32"/>
      <c r="C82" s="21" t="s">
        <v>217</v>
      </c>
      <c r="L82" s="32"/>
    </row>
    <row r="83" spans="2:12" s="1" customFormat="1" ht="6.95" customHeight="1">
      <c r="B83" s="32"/>
      <c r="L83" s="32"/>
    </row>
    <row r="84" spans="2:12" s="1" customFormat="1" ht="12" customHeight="1">
      <c r="B84" s="32"/>
      <c r="C84" s="27" t="s">
        <v>16</v>
      </c>
      <c r="L84" s="32"/>
    </row>
    <row r="85" spans="2:12" s="1" customFormat="1" ht="16.5" customHeight="1">
      <c r="B85" s="32"/>
      <c r="E85" s="248" t="str">
        <f>E7</f>
        <v>Transformace domova Černovice – Lidmaň V. – Černovice</v>
      </c>
      <c r="F85" s="249"/>
      <c r="G85" s="249"/>
      <c r="H85" s="249"/>
      <c r="L85" s="32"/>
    </row>
    <row r="86" spans="2:12" ht="12" customHeight="1">
      <c r="B86" s="20"/>
      <c r="C86" s="27" t="s">
        <v>213</v>
      </c>
      <c r="L86" s="20"/>
    </row>
    <row r="87" spans="2:12" s="1" customFormat="1" ht="16.5" customHeight="1">
      <c r="B87" s="32"/>
      <c r="E87" s="248" t="s">
        <v>3483</v>
      </c>
      <c r="F87" s="250"/>
      <c r="G87" s="250"/>
      <c r="H87" s="250"/>
      <c r="L87" s="32"/>
    </row>
    <row r="88" spans="2:12" s="1" customFormat="1" ht="12" customHeight="1">
      <c r="B88" s="32"/>
      <c r="C88" s="27" t="s">
        <v>215</v>
      </c>
      <c r="L88" s="32"/>
    </row>
    <row r="89" spans="2:12" s="1" customFormat="1" ht="16.5" customHeight="1">
      <c r="B89" s="32"/>
      <c r="E89" s="230" t="str">
        <f>E11</f>
        <v>SO 04a - PARKOVACÍ STÁNÍ A AREÁLOVÉ ZPEVNĚNÉ (patřící k SO 01)</v>
      </c>
      <c r="F89" s="250"/>
      <c r="G89" s="250"/>
      <c r="H89" s="250"/>
      <c r="L89" s="32"/>
    </row>
    <row r="90" spans="2:12" s="1" customFormat="1" ht="6.95" customHeight="1">
      <c r="B90" s="32"/>
      <c r="L90" s="32"/>
    </row>
    <row r="91" spans="2:12" s="1" customFormat="1" ht="12" customHeight="1">
      <c r="B91" s="32"/>
      <c r="C91" s="27" t="s">
        <v>20</v>
      </c>
      <c r="F91" s="25" t="str">
        <f>F14</f>
        <v xml:space="preserve"> </v>
      </c>
      <c r="I91" s="27" t="s">
        <v>22</v>
      </c>
      <c r="J91" s="52" t="str">
        <f>IF(J14="","",J14)</f>
        <v>10. 12. 2025</v>
      </c>
      <c r="L91" s="32"/>
    </row>
    <row r="92" spans="2:12" s="1" customFormat="1" ht="6.95" customHeight="1">
      <c r="B92" s="32"/>
      <c r="L92" s="32"/>
    </row>
    <row r="93" spans="2:12" s="1" customFormat="1" ht="25.7" customHeight="1">
      <c r="B93" s="32"/>
      <c r="C93" s="27" t="s">
        <v>24</v>
      </c>
      <c r="F93" s="25" t="str">
        <f>E17</f>
        <v>Kraj Vysočina</v>
      </c>
      <c r="I93" s="27" t="s">
        <v>30</v>
      </c>
      <c r="J93" s="30" t="str">
        <f>E23</f>
        <v>ARPIK OSTRAVA s.r.o.</v>
      </c>
      <c r="L93" s="32"/>
    </row>
    <row r="94" spans="2:12" s="1" customFormat="1" ht="15.2" customHeight="1">
      <c r="B94" s="32"/>
      <c r="C94" s="27" t="s">
        <v>28</v>
      </c>
      <c r="F94" s="25" t="str">
        <f>IF(E20="","",E20)</f>
        <v>Vyplň údaj</v>
      </c>
      <c r="I94" s="27" t="s">
        <v>33</v>
      </c>
      <c r="J94" s="30" t="str">
        <f>E26</f>
        <v xml:space="preserve"> </v>
      </c>
      <c r="L94" s="32"/>
    </row>
    <row r="95" spans="2:12" s="1" customFormat="1" ht="10.35" customHeight="1">
      <c r="B95" s="32"/>
      <c r="L95" s="32"/>
    </row>
    <row r="96" spans="2:12" s="1" customFormat="1" ht="29.25" customHeight="1">
      <c r="B96" s="32"/>
      <c r="C96" s="105" t="s">
        <v>218</v>
      </c>
      <c r="D96" s="97"/>
      <c r="E96" s="97"/>
      <c r="F96" s="97"/>
      <c r="G96" s="97"/>
      <c r="H96" s="97"/>
      <c r="I96" s="97"/>
      <c r="J96" s="106" t="s">
        <v>219</v>
      </c>
      <c r="K96" s="97"/>
      <c r="L96" s="32"/>
    </row>
    <row r="97" spans="2:47" s="1" customFormat="1" ht="10.35" customHeight="1">
      <c r="B97" s="32"/>
      <c r="L97" s="32"/>
    </row>
    <row r="98" spans="2:47" s="1" customFormat="1" ht="22.9" customHeight="1">
      <c r="B98" s="32"/>
      <c r="C98" s="107" t="s">
        <v>220</v>
      </c>
      <c r="J98" s="66">
        <f>J128</f>
        <v>0</v>
      </c>
      <c r="L98" s="32"/>
      <c r="AU98" s="17" t="s">
        <v>221</v>
      </c>
    </row>
    <row r="99" spans="2:47" s="8" customFormat="1" ht="24.95" customHeight="1">
      <c r="B99" s="108"/>
      <c r="D99" s="109" t="s">
        <v>222</v>
      </c>
      <c r="E99" s="110"/>
      <c r="F99" s="110"/>
      <c r="G99" s="110"/>
      <c r="H99" s="110"/>
      <c r="I99" s="110"/>
      <c r="J99" s="111">
        <f>J129</f>
        <v>0</v>
      </c>
      <c r="L99" s="108"/>
    </row>
    <row r="100" spans="2:47" s="9" customFormat="1" ht="19.899999999999999" customHeight="1">
      <c r="B100" s="112"/>
      <c r="D100" s="113" t="s">
        <v>223</v>
      </c>
      <c r="E100" s="114"/>
      <c r="F100" s="114"/>
      <c r="G100" s="114"/>
      <c r="H100" s="114"/>
      <c r="I100" s="114"/>
      <c r="J100" s="115">
        <f>J130</f>
        <v>0</v>
      </c>
      <c r="L100" s="112"/>
    </row>
    <row r="101" spans="2:47" s="9" customFormat="1" ht="19.899999999999999" customHeight="1">
      <c r="B101" s="112"/>
      <c r="D101" s="113" t="s">
        <v>224</v>
      </c>
      <c r="E101" s="114"/>
      <c r="F101" s="114"/>
      <c r="G101" s="114"/>
      <c r="H101" s="114"/>
      <c r="I101" s="114"/>
      <c r="J101" s="115">
        <f>J149</f>
        <v>0</v>
      </c>
      <c r="L101" s="112"/>
    </row>
    <row r="102" spans="2:47" s="9" customFormat="1" ht="19.899999999999999" customHeight="1">
      <c r="B102" s="112"/>
      <c r="D102" s="113" t="s">
        <v>227</v>
      </c>
      <c r="E102" s="114"/>
      <c r="F102" s="114"/>
      <c r="G102" s="114"/>
      <c r="H102" s="114"/>
      <c r="I102" s="114"/>
      <c r="J102" s="115">
        <f>J158</f>
        <v>0</v>
      </c>
      <c r="L102" s="112"/>
    </row>
    <row r="103" spans="2:47" s="9" customFormat="1" ht="19.899999999999999" customHeight="1">
      <c r="B103" s="112"/>
      <c r="D103" s="113" t="s">
        <v>3334</v>
      </c>
      <c r="E103" s="114"/>
      <c r="F103" s="114"/>
      <c r="G103" s="114"/>
      <c r="H103" s="114"/>
      <c r="I103" s="114"/>
      <c r="J103" s="115">
        <f>J177</f>
        <v>0</v>
      </c>
      <c r="L103" s="112"/>
    </row>
    <row r="104" spans="2:47" s="9" customFormat="1" ht="19.899999999999999" customHeight="1">
      <c r="B104" s="112"/>
      <c r="D104" s="113" t="s">
        <v>229</v>
      </c>
      <c r="E104" s="114"/>
      <c r="F104" s="114"/>
      <c r="G104" s="114"/>
      <c r="H104" s="114"/>
      <c r="I104" s="114"/>
      <c r="J104" s="115">
        <f>J180</f>
        <v>0</v>
      </c>
      <c r="L104" s="112"/>
    </row>
    <row r="105" spans="2:47" s="9" customFormat="1" ht="14.85" customHeight="1">
      <c r="B105" s="112"/>
      <c r="D105" s="113" t="s">
        <v>3335</v>
      </c>
      <c r="E105" s="114"/>
      <c r="F105" s="114"/>
      <c r="G105" s="114"/>
      <c r="H105" s="114"/>
      <c r="I105" s="114"/>
      <c r="J105" s="115">
        <f>J191</f>
        <v>0</v>
      </c>
      <c r="L105" s="112"/>
    </row>
    <row r="106" spans="2:47" s="9" customFormat="1" ht="19.899999999999999" customHeight="1">
      <c r="B106" s="112"/>
      <c r="D106" s="113" t="s">
        <v>231</v>
      </c>
      <c r="E106" s="114"/>
      <c r="F106" s="114"/>
      <c r="G106" s="114"/>
      <c r="H106" s="114"/>
      <c r="I106" s="114"/>
      <c r="J106" s="115">
        <f>J195</f>
        <v>0</v>
      </c>
      <c r="L106" s="112"/>
    </row>
    <row r="107" spans="2:47" s="1" customFormat="1" ht="21.75" customHeight="1">
      <c r="B107" s="32"/>
      <c r="L107" s="32"/>
    </row>
    <row r="108" spans="2:47" s="1" customFormat="1" ht="6.95" customHeight="1">
      <c r="B108" s="44"/>
      <c r="C108" s="45"/>
      <c r="D108" s="45"/>
      <c r="E108" s="45"/>
      <c r="F108" s="45"/>
      <c r="G108" s="45"/>
      <c r="H108" s="45"/>
      <c r="I108" s="45"/>
      <c r="J108" s="45"/>
      <c r="K108" s="45"/>
      <c r="L108" s="32"/>
    </row>
    <row r="112" spans="2:47" s="1" customFormat="1" ht="6.95" customHeight="1">
      <c r="B112" s="46"/>
      <c r="C112" s="47"/>
      <c r="D112" s="47"/>
      <c r="E112" s="47"/>
      <c r="F112" s="47"/>
      <c r="G112" s="47"/>
      <c r="H112" s="47"/>
      <c r="I112" s="47"/>
      <c r="J112" s="47"/>
      <c r="K112" s="47"/>
      <c r="L112" s="32"/>
    </row>
    <row r="113" spans="2:63" s="1" customFormat="1" ht="24.95" customHeight="1">
      <c r="B113" s="32"/>
      <c r="C113" s="21" t="s">
        <v>249</v>
      </c>
      <c r="L113" s="32"/>
    </row>
    <row r="114" spans="2:63" s="1" customFormat="1" ht="6.95" customHeight="1">
      <c r="B114" s="32"/>
      <c r="L114" s="32"/>
    </row>
    <row r="115" spans="2:63" s="1" customFormat="1" ht="12" customHeight="1">
      <c r="B115" s="32"/>
      <c r="C115" s="27" t="s">
        <v>16</v>
      </c>
      <c r="L115" s="32"/>
    </row>
    <row r="116" spans="2:63" s="1" customFormat="1" ht="16.5" customHeight="1">
      <c r="B116" s="32"/>
      <c r="E116" s="248" t="str">
        <f>E7</f>
        <v>Transformace domova Černovice – Lidmaň V. – Černovice</v>
      </c>
      <c r="F116" s="249"/>
      <c r="G116" s="249"/>
      <c r="H116" s="249"/>
      <c r="L116" s="32"/>
    </row>
    <row r="117" spans="2:63" ht="12" customHeight="1">
      <c r="B117" s="20"/>
      <c r="C117" s="27" t="s">
        <v>213</v>
      </c>
      <c r="L117" s="20"/>
    </row>
    <row r="118" spans="2:63" s="1" customFormat="1" ht="16.5" customHeight="1">
      <c r="B118" s="32"/>
      <c r="E118" s="248" t="s">
        <v>3483</v>
      </c>
      <c r="F118" s="250"/>
      <c r="G118" s="250"/>
      <c r="H118" s="250"/>
      <c r="L118" s="32"/>
    </row>
    <row r="119" spans="2:63" s="1" customFormat="1" ht="12" customHeight="1">
      <c r="B119" s="32"/>
      <c r="C119" s="27" t="s">
        <v>215</v>
      </c>
      <c r="L119" s="32"/>
    </row>
    <row r="120" spans="2:63" s="1" customFormat="1" ht="16.5" customHeight="1">
      <c r="B120" s="32"/>
      <c r="E120" s="230" t="str">
        <f>E11</f>
        <v>SO 04a - PARKOVACÍ STÁNÍ A AREÁLOVÉ ZPEVNĚNÉ (patřící k SO 01)</v>
      </c>
      <c r="F120" s="250"/>
      <c r="G120" s="250"/>
      <c r="H120" s="250"/>
      <c r="L120" s="32"/>
    </row>
    <row r="121" spans="2:63" s="1" customFormat="1" ht="6.95" customHeight="1">
      <c r="B121" s="32"/>
      <c r="L121" s="32"/>
    </row>
    <row r="122" spans="2:63" s="1" customFormat="1" ht="12" customHeight="1">
      <c r="B122" s="32"/>
      <c r="C122" s="27" t="s">
        <v>20</v>
      </c>
      <c r="F122" s="25" t="str">
        <f>F14</f>
        <v xml:space="preserve"> </v>
      </c>
      <c r="I122" s="27" t="s">
        <v>22</v>
      </c>
      <c r="J122" s="52" t="str">
        <f>IF(J14="","",J14)</f>
        <v>10. 12. 2025</v>
      </c>
      <c r="L122" s="32"/>
    </row>
    <row r="123" spans="2:63" s="1" customFormat="1" ht="6.95" customHeight="1">
      <c r="B123" s="32"/>
      <c r="L123" s="32"/>
    </row>
    <row r="124" spans="2:63" s="1" customFormat="1" ht="25.7" customHeight="1">
      <c r="B124" s="32"/>
      <c r="C124" s="27" t="s">
        <v>24</v>
      </c>
      <c r="F124" s="25" t="str">
        <f>E17</f>
        <v>Kraj Vysočina</v>
      </c>
      <c r="I124" s="27" t="s">
        <v>30</v>
      </c>
      <c r="J124" s="30" t="str">
        <f>E23</f>
        <v>ARPIK OSTRAVA s.r.o.</v>
      </c>
      <c r="L124" s="32"/>
    </row>
    <row r="125" spans="2:63" s="1" customFormat="1" ht="15.2" customHeight="1">
      <c r="B125" s="32"/>
      <c r="C125" s="27" t="s">
        <v>28</v>
      </c>
      <c r="F125" s="25" t="str">
        <f>IF(E20="","",E20)</f>
        <v>Vyplň údaj</v>
      </c>
      <c r="I125" s="27" t="s">
        <v>33</v>
      </c>
      <c r="J125" s="30" t="str">
        <f>E26</f>
        <v xml:space="preserve"> </v>
      </c>
      <c r="L125" s="32"/>
    </row>
    <row r="126" spans="2:63" s="1" customFormat="1" ht="10.35" customHeight="1">
      <c r="B126" s="32"/>
      <c r="L126" s="32"/>
    </row>
    <row r="127" spans="2:63" s="10" customFormat="1" ht="29.25" customHeight="1">
      <c r="B127" s="116"/>
      <c r="C127" s="117" t="s">
        <v>250</v>
      </c>
      <c r="D127" s="118" t="s">
        <v>61</v>
      </c>
      <c r="E127" s="118" t="s">
        <v>57</v>
      </c>
      <c r="F127" s="118" t="s">
        <v>58</v>
      </c>
      <c r="G127" s="118" t="s">
        <v>251</v>
      </c>
      <c r="H127" s="118" t="s">
        <v>252</v>
      </c>
      <c r="I127" s="118" t="s">
        <v>253</v>
      </c>
      <c r="J127" s="118" t="s">
        <v>219</v>
      </c>
      <c r="K127" s="119" t="s">
        <v>254</v>
      </c>
      <c r="L127" s="116"/>
      <c r="M127" s="59" t="s">
        <v>1</v>
      </c>
      <c r="N127" s="60" t="s">
        <v>40</v>
      </c>
      <c r="O127" s="60" t="s">
        <v>255</v>
      </c>
      <c r="P127" s="60" t="s">
        <v>256</v>
      </c>
      <c r="Q127" s="60" t="s">
        <v>257</v>
      </c>
      <c r="R127" s="60" t="s">
        <v>258</v>
      </c>
      <c r="S127" s="60" t="s">
        <v>259</v>
      </c>
      <c r="T127" s="61" t="s">
        <v>260</v>
      </c>
    </row>
    <row r="128" spans="2:63" s="1" customFormat="1" ht="22.9" customHeight="1">
      <c r="B128" s="32"/>
      <c r="C128" s="64" t="s">
        <v>261</v>
      </c>
      <c r="J128" s="120">
        <f>BK128</f>
        <v>0</v>
      </c>
      <c r="L128" s="32"/>
      <c r="M128" s="62"/>
      <c r="N128" s="53"/>
      <c r="O128" s="53"/>
      <c r="P128" s="121">
        <f>P129</f>
        <v>0</v>
      </c>
      <c r="Q128" s="53"/>
      <c r="R128" s="121">
        <f>R129</f>
        <v>303.96519060000003</v>
      </c>
      <c r="S128" s="53"/>
      <c r="T128" s="122">
        <f>T129</f>
        <v>0</v>
      </c>
      <c r="AT128" s="17" t="s">
        <v>75</v>
      </c>
      <c r="AU128" s="17" t="s">
        <v>221</v>
      </c>
      <c r="BK128" s="123">
        <f>BK129</f>
        <v>0</v>
      </c>
    </row>
    <row r="129" spans="2:65" s="11" customFormat="1" ht="25.9" customHeight="1">
      <c r="B129" s="124"/>
      <c r="D129" s="125" t="s">
        <v>75</v>
      </c>
      <c r="E129" s="126" t="s">
        <v>262</v>
      </c>
      <c r="F129" s="126" t="s">
        <v>263</v>
      </c>
      <c r="I129" s="127"/>
      <c r="J129" s="128">
        <f>BK129</f>
        <v>0</v>
      </c>
      <c r="L129" s="124"/>
      <c r="M129" s="129"/>
      <c r="P129" s="130">
        <f>P130+P149+P158+P177+P180+P195</f>
        <v>0</v>
      </c>
      <c r="R129" s="130">
        <f>R130+R149+R158+R177+R180+R195</f>
        <v>303.96519060000003</v>
      </c>
      <c r="T129" s="131">
        <f>T130+T149+T158+T177+T180+T195</f>
        <v>0</v>
      </c>
      <c r="AR129" s="125" t="s">
        <v>83</v>
      </c>
      <c r="AT129" s="132" t="s">
        <v>75</v>
      </c>
      <c r="AU129" s="132" t="s">
        <v>76</v>
      </c>
      <c r="AY129" s="125" t="s">
        <v>264</v>
      </c>
      <c r="BK129" s="133">
        <f>BK130+BK149+BK158+BK177+BK180+BK195</f>
        <v>0</v>
      </c>
    </row>
    <row r="130" spans="2:65" s="11" customFormat="1" ht="22.9" customHeight="1">
      <c r="B130" s="124"/>
      <c r="D130" s="125" t="s">
        <v>75</v>
      </c>
      <c r="E130" s="134" t="s">
        <v>83</v>
      </c>
      <c r="F130" s="134" t="s">
        <v>265</v>
      </c>
      <c r="I130" s="127"/>
      <c r="J130" s="135">
        <f>BK130</f>
        <v>0</v>
      </c>
      <c r="L130" s="124"/>
      <c r="M130" s="129"/>
      <c r="P130" s="130">
        <f>SUM(P131:P148)</f>
        <v>0</v>
      </c>
      <c r="R130" s="130">
        <f>SUM(R131:R148)</f>
        <v>0</v>
      </c>
      <c r="T130" s="131">
        <f>SUM(T131:T148)</f>
        <v>0</v>
      </c>
      <c r="AR130" s="125" t="s">
        <v>83</v>
      </c>
      <c r="AT130" s="132" t="s">
        <v>75</v>
      </c>
      <c r="AU130" s="132" t="s">
        <v>83</v>
      </c>
      <c r="AY130" s="125" t="s">
        <v>264</v>
      </c>
      <c r="BK130" s="133">
        <f>SUM(BK131:BK148)</f>
        <v>0</v>
      </c>
    </row>
    <row r="131" spans="2:65" s="1" customFormat="1" ht="21.75" customHeight="1">
      <c r="B131" s="136"/>
      <c r="C131" s="137" t="s">
        <v>83</v>
      </c>
      <c r="D131" s="137" t="s">
        <v>266</v>
      </c>
      <c r="E131" s="138" t="s">
        <v>3336</v>
      </c>
      <c r="F131" s="139" t="s">
        <v>3337</v>
      </c>
      <c r="G131" s="140" t="s">
        <v>282</v>
      </c>
      <c r="H131" s="141">
        <v>68.400000000000006</v>
      </c>
      <c r="I131" s="142"/>
      <c r="J131" s="143">
        <f>ROUND(I131*H131,2)</f>
        <v>0</v>
      </c>
      <c r="K131" s="139" t="s">
        <v>270</v>
      </c>
      <c r="L131" s="32"/>
      <c r="M131" s="144" t="s">
        <v>1</v>
      </c>
      <c r="N131" s="145" t="s">
        <v>42</v>
      </c>
      <c r="P131" s="146">
        <f>O131*H131</f>
        <v>0</v>
      </c>
      <c r="Q131" s="146">
        <v>0</v>
      </c>
      <c r="R131" s="146">
        <f>Q131*H131</f>
        <v>0</v>
      </c>
      <c r="S131" s="146">
        <v>0</v>
      </c>
      <c r="T131" s="147">
        <f>S131*H131</f>
        <v>0</v>
      </c>
      <c r="AR131" s="148" t="s">
        <v>271</v>
      </c>
      <c r="AT131" s="148" t="s">
        <v>266</v>
      </c>
      <c r="AU131" s="148" t="s">
        <v>89</v>
      </c>
      <c r="AY131" s="17" t="s">
        <v>264</v>
      </c>
      <c r="BE131" s="149">
        <f>IF(N131="základní",J131,0)</f>
        <v>0</v>
      </c>
      <c r="BF131" s="149">
        <f>IF(N131="snížená",J131,0)</f>
        <v>0</v>
      </c>
      <c r="BG131" s="149">
        <f>IF(N131="zákl. přenesená",J131,0)</f>
        <v>0</v>
      </c>
      <c r="BH131" s="149">
        <f>IF(N131="sníž. přenesená",J131,0)</f>
        <v>0</v>
      </c>
      <c r="BI131" s="149">
        <f>IF(N131="nulová",J131,0)</f>
        <v>0</v>
      </c>
      <c r="BJ131" s="17" t="s">
        <v>89</v>
      </c>
      <c r="BK131" s="149">
        <f>ROUND(I131*H131,2)</f>
        <v>0</v>
      </c>
      <c r="BL131" s="17" t="s">
        <v>271</v>
      </c>
      <c r="BM131" s="148" t="s">
        <v>3485</v>
      </c>
    </row>
    <row r="132" spans="2:65" s="1" customFormat="1" ht="11.25">
      <c r="B132" s="32"/>
      <c r="D132" s="150" t="s">
        <v>273</v>
      </c>
      <c r="F132" s="151" t="s">
        <v>3339</v>
      </c>
      <c r="I132" s="152"/>
      <c r="L132" s="32"/>
      <c r="M132" s="153"/>
      <c r="T132" s="56"/>
      <c r="AT132" s="17" t="s">
        <v>273</v>
      </c>
      <c r="AU132" s="17" t="s">
        <v>89</v>
      </c>
    </row>
    <row r="133" spans="2:65" s="1" customFormat="1" ht="21.75" customHeight="1">
      <c r="B133" s="136"/>
      <c r="C133" s="137" t="s">
        <v>89</v>
      </c>
      <c r="D133" s="137" t="s">
        <v>266</v>
      </c>
      <c r="E133" s="138" t="s">
        <v>3103</v>
      </c>
      <c r="F133" s="139" t="s">
        <v>3104</v>
      </c>
      <c r="G133" s="140" t="s">
        <v>282</v>
      </c>
      <c r="H133" s="141">
        <v>8.16</v>
      </c>
      <c r="I133" s="142"/>
      <c r="J133" s="143">
        <f>ROUND(I133*H133,2)</f>
        <v>0</v>
      </c>
      <c r="K133" s="139" t="s">
        <v>270</v>
      </c>
      <c r="L133" s="32"/>
      <c r="M133" s="144" t="s">
        <v>1</v>
      </c>
      <c r="N133" s="145" t="s">
        <v>42</v>
      </c>
      <c r="P133" s="146">
        <f>O133*H133</f>
        <v>0</v>
      </c>
      <c r="Q133" s="146">
        <v>0</v>
      </c>
      <c r="R133" s="146">
        <f>Q133*H133</f>
        <v>0</v>
      </c>
      <c r="S133" s="146">
        <v>0</v>
      </c>
      <c r="T133" s="147">
        <f>S133*H133</f>
        <v>0</v>
      </c>
      <c r="AR133" s="148" t="s">
        <v>271</v>
      </c>
      <c r="AT133" s="148" t="s">
        <v>266</v>
      </c>
      <c r="AU133" s="148" t="s">
        <v>89</v>
      </c>
      <c r="AY133" s="17" t="s">
        <v>264</v>
      </c>
      <c r="BE133" s="149">
        <f>IF(N133="základní",J133,0)</f>
        <v>0</v>
      </c>
      <c r="BF133" s="149">
        <f>IF(N133="snížená",J133,0)</f>
        <v>0</v>
      </c>
      <c r="BG133" s="149">
        <f>IF(N133="zákl. přenesená",J133,0)</f>
        <v>0</v>
      </c>
      <c r="BH133" s="149">
        <f>IF(N133="sníž. přenesená",J133,0)</f>
        <v>0</v>
      </c>
      <c r="BI133" s="149">
        <f>IF(N133="nulová",J133,0)</f>
        <v>0</v>
      </c>
      <c r="BJ133" s="17" t="s">
        <v>89</v>
      </c>
      <c r="BK133" s="149">
        <f>ROUND(I133*H133,2)</f>
        <v>0</v>
      </c>
      <c r="BL133" s="17" t="s">
        <v>271</v>
      </c>
      <c r="BM133" s="148" t="s">
        <v>3486</v>
      </c>
    </row>
    <row r="134" spans="2:65" s="1" customFormat="1" ht="11.25">
      <c r="B134" s="32"/>
      <c r="D134" s="150" t="s">
        <v>273</v>
      </c>
      <c r="F134" s="151" t="s">
        <v>3106</v>
      </c>
      <c r="I134" s="152"/>
      <c r="L134" s="32"/>
      <c r="M134" s="153"/>
      <c r="T134" s="56"/>
      <c r="AT134" s="17" t="s">
        <v>273</v>
      </c>
      <c r="AU134" s="17" t="s">
        <v>89</v>
      </c>
    </row>
    <row r="135" spans="2:65" s="1" customFormat="1" ht="21.75" customHeight="1">
      <c r="B135" s="136"/>
      <c r="C135" s="137" t="s">
        <v>96</v>
      </c>
      <c r="D135" s="137" t="s">
        <v>266</v>
      </c>
      <c r="E135" s="138" t="s">
        <v>292</v>
      </c>
      <c r="F135" s="139" t="s">
        <v>293</v>
      </c>
      <c r="G135" s="140" t="s">
        <v>282</v>
      </c>
      <c r="H135" s="141">
        <v>76.56</v>
      </c>
      <c r="I135" s="142"/>
      <c r="J135" s="143">
        <f>ROUND(I135*H135,2)</f>
        <v>0</v>
      </c>
      <c r="K135" s="139" t="s">
        <v>270</v>
      </c>
      <c r="L135" s="32"/>
      <c r="M135" s="144" t="s">
        <v>1</v>
      </c>
      <c r="N135" s="145" t="s">
        <v>42</v>
      </c>
      <c r="P135" s="146">
        <f>O135*H135</f>
        <v>0</v>
      </c>
      <c r="Q135" s="146">
        <v>0</v>
      </c>
      <c r="R135" s="146">
        <f>Q135*H135</f>
        <v>0</v>
      </c>
      <c r="S135" s="146">
        <v>0</v>
      </c>
      <c r="T135" s="147">
        <f>S135*H135</f>
        <v>0</v>
      </c>
      <c r="AR135" s="148" t="s">
        <v>271</v>
      </c>
      <c r="AT135" s="148" t="s">
        <v>266</v>
      </c>
      <c r="AU135" s="148" t="s">
        <v>89</v>
      </c>
      <c r="AY135" s="17" t="s">
        <v>264</v>
      </c>
      <c r="BE135" s="149">
        <f>IF(N135="základní",J135,0)</f>
        <v>0</v>
      </c>
      <c r="BF135" s="149">
        <f>IF(N135="snížená",J135,0)</f>
        <v>0</v>
      </c>
      <c r="BG135" s="149">
        <f>IF(N135="zákl. přenesená",J135,0)</f>
        <v>0</v>
      </c>
      <c r="BH135" s="149">
        <f>IF(N135="sníž. přenesená",J135,0)</f>
        <v>0</v>
      </c>
      <c r="BI135" s="149">
        <f>IF(N135="nulová",J135,0)</f>
        <v>0</v>
      </c>
      <c r="BJ135" s="17" t="s">
        <v>89</v>
      </c>
      <c r="BK135" s="149">
        <f>ROUND(I135*H135,2)</f>
        <v>0</v>
      </c>
      <c r="BL135" s="17" t="s">
        <v>271</v>
      </c>
      <c r="BM135" s="148" t="s">
        <v>3487</v>
      </c>
    </row>
    <row r="136" spans="2:65" s="1" customFormat="1" ht="11.25">
      <c r="B136" s="32"/>
      <c r="D136" s="150" t="s">
        <v>273</v>
      </c>
      <c r="F136" s="151" t="s">
        <v>295</v>
      </c>
      <c r="I136" s="152"/>
      <c r="L136" s="32"/>
      <c r="M136" s="153"/>
      <c r="T136" s="56"/>
      <c r="AT136" s="17" t="s">
        <v>273</v>
      </c>
      <c r="AU136" s="17" t="s">
        <v>89</v>
      </c>
    </row>
    <row r="137" spans="2:65" s="1" customFormat="1" ht="24.2" customHeight="1">
      <c r="B137" s="136"/>
      <c r="C137" s="137" t="s">
        <v>271</v>
      </c>
      <c r="D137" s="137" t="s">
        <v>266</v>
      </c>
      <c r="E137" s="138" t="s">
        <v>298</v>
      </c>
      <c r="F137" s="139" t="s">
        <v>299</v>
      </c>
      <c r="G137" s="140" t="s">
        <v>282</v>
      </c>
      <c r="H137" s="141">
        <v>765.6</v>
      </c>
      <c r="I137" s="142"/>
      <c r="J137" s="143">
        <f>ROUND(I137*H137,2)</f>
        <v>0</v>
      </c>
      <c r="K137" s="139" t="s">
        <v>270</v>
      </c>
      <c r="L137" s="32"/>
      <c r="M137" s="144" t="s">
        <v>1</v>
      </c>
      <c r="N137" s="145" t="s">
        <v>42</v>
      </c>
      <c r="P137" s="146">
        <f>O137*H137</f>
        <v>0</v>
      </c>
      <c r="Q137" s="146">
        <v>0</v>
      </c>
      <c r="R137" s="146">
        <f>Q137*H137</f>
        <v>0</v>
      </c>
      <c r="S137" s="146">
        <v>0</v>
      </c>
      <c r="T137" s="147">
        <f>S137*H137</f>
        <v>0</v>
      </c>
      <c r="AR137" s="148" t="s">
        <v>271</v>
      </c>
      <c r="AT137" s="148" t="s">
        <v>266</v>
      </c>
      <c r="AU137" s="148" t="s">
        <v>89</v>
      </c>
      <c r="AY137" s="17" t="s">
        <v>264</v>
      </c>
      <c r="BE137" s="149">
        <f>IF(N137="základní",J137,0)</f>
        <v>0</v>
      </c>
      <c r="BF137" s="149">
        <f>IF(N137="snížená",J137,0)</f>
        <v>0</v>
      </c>
      <c r="BG137" s="149">
        <f>IF(N137="zákl. přenesená",J137,0)</f>
        <v>0</v>
      </c>
      <c r="BH137" s="149">
        <f>IF(N137="sníž. přenesená",J137,0)</f>
        <v>0</v>
      </c>
      <c r="BI137" s="149">
        <f>IF(N137="nulová",J137,0)</f>
        <v>0</v>
      </c>
      <c r="BJ137" s="17" t="s">
        <v>89</v>
      </c>
      <c r="BK137" s="149">
        <f>ROUND(I137*H137,2)</f>
        <v>0</v>
      </c>
      <c r="BL137" s="17" t="s">
        <v>271</v>
      </c>
      <c r="BM137" s="148" t="s">
        <v>3488</v>
      </c>
    </row>
    <row r="138" spans="2:65" s="1" customFormat="1" ht="11.25">
      <c r="B138" s="32"/>
      <c r="D138" s="150" t="s">
        <v>273</v>
      </c>
      <c r="F138" s="151" t="s">
        <v>301</v>
      </c>
      <c r="I138" s="152"/>
      <c r="L138" s="32"/>
      <c r="M138" s="153"/>
      <c r="T138" s="56"/>
      <c r="AT138" s="17" t="s">
        <v>273</v>
      </c>
      <c r="AU138" s="17" t="s">
        <v>89</v>
      </c>
    </row>
    <row r="139" spans="2:65" s="12" customFormat="1" ht="11.25">
      <c r="B139" s="156"/>
      <c r="D139" s="154" t="s">
        <v>277</v>
      </c>
      <c r="F139" s="158" t="s">
        <v>3489</v>
      </c>
      <c r="H139" s="159">
        <v>765.6</v>
      </c>
      <c r="I139" s="160"/>
      <c r="L139" s="156"/>
      <c r="M139" s="161"/>
      <c r="T139" s="162"/>
      <c r="AT139" s="157" t="s">
        <v>277</v>
      </c>
      <c r="AU139" s="157" t="s">
        <v>89</v>
      </c>
      <c r="AV139" s="12" t="s">
        <v>89</v>
      </c>
      <c r="AW139" s="12" t="s">
        <v>3</v>
      </c>
      <c r="AX139" s="12" t="s">
        <v>83</v>
      </c>
      <c r="AY139" s="157" t="s">
        <v>264</v>
      </c>
    </row>
    <row r="140" spans="2:65" s="1" customFormat="1" ht="16.5" customHeight="1">
      <c r="B140" s="136"/>
      <c r="C140" s="137" t="s">
        <v>297</v>
      </c>
      <c r="D140" s="137" t="s">
        <v>266</v>
      </c>
      <c r="E140" s="138" t="s">
        <v>317</v>
      </c>
      <c r="F140" s="139" t="s">
        <v>318</v>
      </c>
      <c r="G140" s="140" t="s">
        <v>319</v>
      </c>
      <c r="H140" s="141">
        <v>153.12</v>
      </c>
      <c r="I140" s="142"/>
      <c r="J140" s="143">
        <f>ROUND(I140*H140,2)</f>
        <v>0</v>
      </c>
      <c r="K140" s="139" t="s">
        <v>270</v>
      </c>
      <c r="L140" s="32"/>
      <c r="M140" s="144" t="s">
        <v>1</v>
      </c>
      <c r="N140" s="145" t="s">
        <v>42</v>
      </c>
      <c r="P140" s="146">
        <f>O140*H140</f>
        <v>0</v>
      </c>
      <c r="Q140" s="146">
        <v>0</v>
      </c>
      <c r="R140" s="146">
        <f>Q140*H140</f>
        <v>0</v>
      </c>
      <c r="S140" s="146">
        <v>0</v>
      </c>
      <c r="T140" s="147">
        <f>S140*H140</f>
        <v>0</v>
      </c>
      <c r="AR140" s="148" t="s">
        <v>271</v>
      </c>
      <c r="AT140" s="148" t="s">
        <v>266</v>
      </c>
      <c r="AU140" s="148" t="s">
        <v>89</v>
      </c>
      <c r="AY140" s="17" t="s">
        <v>264</v>
      </c>
      <c r="BE140" s="149">
        <f>IF(N140="základní",J140,0)</f>
        <v>0</v>
      </c>
      <c r="BF140" s="149">
        <f>IF(N140="snížená",J140,0)</f>
        <v>0</v>
      </c>
      <c r="BG140" s="149">
        <f>IF(N140="zákl. přenesená",J140,0)</f>
        <v>0</v>
      </c>
      <c r="BH140" s="149">
        <f>IF(N140="sníž. přenesená",J140,0)</f>
        <v>0</v>
      </c>
      <c r="BI140" s="149">
        <f>IF(N140="nulová",J140,0)</f>
        <v>0</v>
      </c>
      <c r="BJ140" s="17" t="s">
        <v>89</v>
      </c>
      <c r="BK140" s="149">
        <f>ROUND(I140*H140,2)</f>
        <v>0</v>
      </c>
      <c r="BL140" s="17" t="s">
        <v>271</v>
      </c>
      <c r="BM140" s="148" t="s">
        <v>3490</v>
      </c>
    </row>
    <row r="141" spans="2:65" s="1" customFormat="1" ht="11.25">
      <c r="B141" s="32"/>
      <c r="D141" s="150" t="s">
        <v>273</v>
      </c>
      <c r="F141" s="151" t="s">
        <v>321</v>
      </c>
      <c r="I141" s="152"/>
      <c r="L141" s="32"/>
      <c r="M141" s="153"/>
      <c r="T141" s="56"/>
      <c r="AT141" s="17" t="s">
        <v>273</v>
      </c>
      <c r="AU141" s="17" t="s">
        <v>89</v>
      </c>
    </row>
    <row r="142" spans="2:65" s="12" customFormat="1" ht="11.25">
      <c r="B142" s="156"/>
      <c r="D142" s="154" t="s">
        <v>277</v>
      </c>
      <c r="F142" s="158" t="s">
        <v>3491</v>
      </c>
      <c r="H142" s="159">
        <v>153.12</v>
      </c>
      <c r="I142" s="160"/>
      <c r="L142" s="156"/>
      <c r="M142" s="161"/>
      <c r="T142" s="162"/>
      <c r="AT142" s="157" t="s">
        <v>277</v>
      </c>
      <c r="AU142" s="157" t="s">
        <v>89</v>
      </c>
      <c r="AV142" s="12" t="s">
        <v>89</v>
      </c>
      <c r="AW142" s="12" t="s">
        <v>3</v>
      </c>
      <c r="AX142" s="12" t="s">
        <v>83</v>
      </c>
      <c r="AY142" s="157" t="s">
        <v>264</v>
      </c>
    </row>
    <row r="143" spans="2:65" s="1" customFormat="1" ht="16.5" customHeight="1">
      <c r="B143" s="136"/>
      <c r="C143" s="137" t="s">
        <v>303</v>
      </c>
      <c r="D143" s="137" t="s">
        <v>266</v>
      </c>
      <c r="E143" s="138" t="s">
        <v>324</v>
      </c>
      <c r="F143" s="139" t="s">
        <v>325</v>
      </c>
      <c r="G143" s="140" t="s">
        <v>282</v>
      </c>
      <c r="H143" s="141">
        <v>76.56</v>
      </c>
      <c r="I143" s="142"/>
      <c r="J143" s="143">
        <f>ROUND(I143*H143,2)</f>
        <v>0</v>
      </c>
      <c r="K143" s="139" t="s">
        <v>270</v>
      </c>
      <c r="L143" s="32"/>
      <c r="M143" s="144" t="s">
        <v>1</v>
      </c>
      <c r="N143" s="145" t="s">
        <v>42</v>
      </c>
      <c r="P143" s="146">
        <f>O143*H143</f>
        <v>0</v>
      </c>
      <c r="Q143" s="146">
        <v>0</v>
      </c>
      <c r="R143" s="146">
        <f>Q143*H143</f>
        <v>0</v>
      </c>
      <c r="S143" s="146">
        <v>0</v>
      </c>
      <c r="T143" s="147">
        <f>S143*H143</f>
        <v>0</v>
      </c>
      <c r="AR143" s="148" t="s">
        <v>271</v>
      </c>
      <c r="AT143" s="148" t="s">
        <v>266</v>
      </c>
      <c r="AU143" s="148" t="s">
        <v>89</v>
      </c>
      <c r="AY143" s="17" t="s">
        <v>264</v>
      </c>
      <c r="BE143" s="149">
        <f>IF(N143="základní",J143,0)</f>
        <v>0</v>
      </c>
      <c r="BF143" s="149">
        <f>IF(N143="snížená",J143,0)</f>
        <v>0</v>
      </c>
      <c r="BG143" s="149">
        <f>IF(N143="zákl. přenesená",J143,0)</f>
        <v>0</v>
      </c>
      <c r="BH143" s="149">
        <f>IF(N143="sníž. přenesená",J143,0)</f>
        <v>0</v>
      </c>
      <c r="BI143" s="149">
        <f>IF(N143="nulová",J143,0)</f>
        <v>0</v>
      </c>
      <c r="BJ143" s="17" t="s">
        <v>89</v>
      </c>
      <c r="BK143" s="149">
        <f>ROUND(I143*H143,2)</f>
        <v>0</v>
      </c>
      <c r="BL143" s="17" t="s">
        <v>271</v>
      </c>
      <c r="BM143" s="148" t="s">
        <v>3492</v>
      </c>
    </row>
    <row r="144" spans="2:65" s="1" customFormat="1" ht="11.25">
      <c r="B144" s="32"/>
      <c r="D144" s="150" t="s">
        <v>273</v>
      </c>
      <c r="F144" s="151" t="s">
        <v>327</v>
      </c>
      <c r="I144" s="152"/>
      <c r="L144" s="32"/>
      <c r="M144" s="153"/>
      <c r="T144" s="56"/>
      <c r="AT144" s="17" t="s">
        <v>273</v>
      </c>
      <c r="AU144" s="17" t="s">
        <v>89</v>
      </c>
    </row>
    <row r="145" spans="2:65" s="1" customFormat="1" ht="16.5" customHeight="1">
      <c r="B145" s="136"/>
      <c r="C145" s="137" t="s">
        <v>309</v>
      </c>
      <c r="D145" s="137" t="s">
        <v>266</v>
      </c>
      <c r="E145" s="138" t="s">
        <v>329</v>
      </c>
      <c r="F145" s="139" t="s">
        <v>330</v>
      </c>
      <c r="G145" s="140" t="s">
        <v>282</v>
      </c>
      <c r="H145" s="141">
        <v>2</v>
      </c>
      <c r="I145" s="142"/>
      <c r="J145" s="143">
        <f>ROUND(I145*H145,2)</f>
        <v>0</v>
      </c>
      <c r="K145" s="139" t="s">
        <v>270</v>
      </c>
      <c r="L145" s="32"/>
      <c r="M145" s="144" t="s">
        <v>1</v>
      </c>
      <c r="N145" s="145" t="s">
        <v>42</v>
      </c>
      <c r="P145" s="146">
        <f>O145*H145</f>
        <v>0</v>
      </c>
      <c r="Q145" s="146">
        <v>0</v>
      </c>
      <c r="R145" s="146">
        <f>Q145*H145</f>
        <v>0</v>
      </c>
      <c r="S145" s="146">
        <v>0</v>
      </c>
      <c r="T145" s="147">
        <f>S145*H145</f>
        <v>0</v>
      </c>
      <c r="AR145" s="148" t="s">
        <v>271</v>
      </c>
      <c r="AT145" s="148" t="s">
        <v>266</v>
      </c>
      <c r="AU145" s="148" t="s">
        <v>89</v>
      </c>
      <c r="AY145" s="17" t="s">
        <v>264</v>
      </c>
      <c r="BE145" s="149">
        <f>IF(N145="základní",J145,0)</f>
        <v>0</v>
      </c>
      <c r="BF145" s="149">
        <f>IF(N145="snížená",J145,0)</f>
        <v>0</v>
      </c>
      <c r="BG145" s="149">
        <f>IF(N145="zákl. přenesená",J145,0)</f>
        <v>0</v>
      </c>
      <c r="BH145" s="149">
        <f>IF(N145="sníž. přenesená",J145,0)</f>
        <v>0</v>
      </c>
      <c r="BI145" s="149">
        <f>IF(N145="nulová",J145,0)</f>
        <v>0</v>
      </c>
      <c r="BJ145" s="17" t="s">
        <v>89</v>
      </c>
      <c r="BK145" s="149">
        <f>ROUND(I145*H145,2)</f>
        <v>0</v>
      </c>
      <c r="BL145" s="17" t="s">
        <v>271</v>
      </c>
      <c r="BM145" s="148" t="s">
        <v>3493</v>
      </c>
    </row>
    <row r="146" spans="2:65" s="1" customFormat="1" ht="11.25">
      <c r="B146" s="32"/>
      <c r="D146" s="150" t="s">
        <v>273</v>
      </c>
      <c r="F146" s="151" t="s">
        <v>332</v>
      </c>
      <c r="I146" s="152"/>
      <c r="L146" s="32"/>
      <c r="M146" s="153"/>
      <c r="T146" s="56"/>
      <c r="AT146" s="17" t="s">
        <v>273</v>
      </c>
      <c r="AU146" s="17" t="s">
        <v>89</v>
      </c>
    </row>
    <row r="147" spans="2:65" s="1" customFormat="1" ht="16.5" customHeight="1">
      <c r="B147" s="136"/>
      <c r="C147" s="137" t="s">
        <v>314</v>
      </c>
      <c r="D147" s="137" t="s">
        <v>266</v>
      </c>
      <c r="E147" s="138" t="s">
        <v>339</v>
      </c>
      <c r="F147" s="139" t="s">
        <v>340</v>
      </c>
      <c r="G147" s="140" t="s">
        <v>341</v>
      </c>
      <c r="H147" s="141">
        <v>147.73500000000001</v>
      </c>
      <c r="I147" s="142"/>
      <c r="J147" s="143">
        <f>ROUND(I147*H147,2)</f>
        <v>0</v>
      </c>
      <c r="K147" s="139" t="s">
        <v>270</v>
      </c>
      <c r="L147" s="32"/>
      <c r="M147" s="144" t="s">
        <v>1</v>
      </c>
      <c r="N147" s="145" t="s">
        <v>42</v>
      </c>
      <c r="P147" s="146">
        <f>O147*H147</f>
        <v>0</v>
      </c>
      <c r="Q147" s="146">
        <v>0</v>
      </c>
      <c r="R147" s="146">
        <f>Q147*H147</f>
        <v>0</v>
      </c>
      <c r="S147" s="146">
        <v>0</v>
      </c>
      <c r="T147" s="147">
        <f>S147*H147</f>
        <v>0</v>
      </c>
      <c r="AR147" s="148" t="s">
        <v>271</v>
      </c>
      <c r="AT147" s="148" t="s">
        <v>266</v>
      </c>
      <c r="AU147" s="148" t="s">
        <v>89</v>
      </c>
      <c r="AY147" s="17" t="s">
        <v>264</v>
      </c>
      <c r="BE147" s="149">
        <f>IF(N147="základní",J147,0)</f>
        <v>0</v>
      </c>
      <c r="BF147" s="149">
        <f>IF(N147="snížená",J147,0)</f>
        <v>0</v>
      </c>
      <c r="BG147" s="149">
        <f>IF(N147="zákl. přenesená",J147,0)</f>
        <v>0</v>
      </c>
      <c r="BH147" s="149">
        <f>IF(N147="sníž. přenesená",J147,0)</f>
        <v>0</v>
      </c>
      <c r="BI147" s="149">
        <f>IF(N147="nulová",J147,0)</f>
        <v>0</v>
      </c>
      <c r="BJ147" s="17" t="s">
        <v>89</v>
      </c>
      <c r="BK147" s="149">
        <f>ROUND(I147*H147,2)</f>
        <v>0</v>
      </c>
      <c r="BL147" s="17" t="s">
        <v>271</v>
      </c>
      <c r="BM147" s="148" t="s">
        <v>3494</v>
      </c>
    </row>
    <row r="148" spans="2:65" s="1" customFormat="1" ht="11.25">
      <c r="B148" s="32"/>
      <c r="D148" s="150" t="s">
        <v>273</v>
      </c>
      <c r="F148" s="151" t="s">
        <v>343</v>
      </c>
      <c r="I148" s="152"/>
      <c r="L148" s="32"/>
      <c r="M148" s="153"/>
      <c r="T148" s="56"/>
      <c r="AT148" s="17" t="s">
        <v>273</v>
      </c>
      <c r="AU148" s="17" t="s">
        <v>89</v>
      </c>
    </row>
    <row r="149" spans="2:65" s="11" customFormat="1" ht="22.9" customHeight="1">
      <c r="B149" s="124"/>
      <c r="D149" s="125" t="s">
        <v>75</v>
      </c>
      <c r="E149" s="134" t="s">
        <v>89</v>
      </c>
      <c r="F149" s="134" t="s">
        <v>347</v>
      </c>
      <c r="I149" s="127"/>
      <c r="J149" s="135">
        <f>BK149</f>
        <v>0</v>
      </c>
      <c r="L149" s="124"/>
      <c r="M149" s="129"/>
      <c r="P149" s="130">
        <f>SUM(P150:P157)</f>
        <v>0</v>
      </c>
      <c r="R149" s="130">
        <f>SUM(R150:R157)</f>
        <v>13.334136599999999</v>
      </c>
      <c r="T149" s="131">
        <f>SUM(T150:T157)</f>
        <v>0</v>
      </c>
      <c r="AR149" s="125" t="s">
        <v>83</v>
      </c>
      <c r="AT149" s="132" t="s">
        <v>75</v>
      </c>
      <c r="AU149" s="132" t="s">
        <v>83</v>
      </c>
      <c r="AY149" s="125" t="s">
        <v>264</v>
      </c>
      <c r="BK149" s="133">
        <f>SUM(BK150:BK157)</f>
        <v>0</v>
      </c>
    </row>
    <row r="150" spans="2:65" s="1" customFormat="1" ht="16.5" customHeight="1">
      <c r="B150" s="136"/>
      <c r="C150" s="137" t="s">
        <v>323</v>
      </c>
      <c r="D150" s="137" t="s">
        <v>266</v>
      </c>
      <c r="E150" s="138" t="s">
        <v>3400</v>
      </c>
      <c r="F150" s="139" t="s">
        <v>3401</v>
      </c>
      <c r="G150" s="140" t="s">
        <v>282</v>
      </c>
      <c r="H150" s="141">
        <v>8.16</v>
      </c>
      <c r="I150" s="142"/>
      <c r="J150" s="143">
        <f>ROUND(I150*H150,2)</f>
        <v>0</v>
      </c>
      <c r="K150" s="139" t="s">
        <v>270</v>
      </c>
      <c r="L150" s="32"/>
      <c r="M150" s="144" t="s">
        <v>1</v>
      </c>
      <c r="N150" s="145" t="s">
        <v>42</v>
      </c>
      <c r="P150" s="146">
        <f>O150*H150</f>
        <v>0</v>
      </c>
      <c r="Q150" s="146">
        <v>1.63</v>
      </c>
      <c r="R150" s="146">
        <f>Q150*H150</f>
        <v>13.300799999999999</v>
      </c>
      <c r="S150" s="146">
        <v>0</v>
      </c>
      <c r="T150" s="147">
        <f>S150*H150</f>
        <v>0</v>
      </c>
      <c r="AR150" s="148" t="s">
        <v>271</v>
      </c>
      <c r="AT150" s="148" t="s">
        <v>266</v>
      </c>
      <c r="AU150" s="148" t="s">
        <v>89</v>
      </c>
      <c r="AY150" s="17" t="s">
        <v>264</v>
      </c>
      <c r="BE150" s="149">
        <f>IF(N150="základní",J150,0)</f>
        <v>0</v>
      </c>
      <c r="BF150" s="149">
        <f>IF(N150="snížená",J150,0)</f>
        <v>0</v>
      </c>
      <c r="BG150" s="149">
        <f>IF(N150="zákl. přenesená",J150,0)</f>
        <v>0</v>
      </c>
      <c r="BH150" s="149">
        <f>IF(N150="sníž. přenesená",J150,0)</f>
        <v>0</v>
      </c>
      <c r="BI150" s="149">
        <f>IF(N150="nulová",J150,0)</f>
        <v>0</v>
      </c>
      <c r="BJ150" s="17" t="s">
        <v>89</v>
      </c>
      <c r="BK150" s="149">
        <f>ROUND(I150*H150,2)</f>
        <v>0</v>
      </c>
      <c r="BL150" s="17" t="s">
        <v>271</v>
      </c>
      <c r="BM150" s="148" t="s">
        <v>3495</v>
      </c>
    </row>
    <row r="151" spans="2:65" s="1" customFormat="1" ht="11.25">
      <c r="B151" s="32"/>
      <c r="D151" s="150" t="s">
        <v>273</v>
      </c>
      <c r="F151" s="151" t="s">
        <v>3403</v>
      </c>
      <c r="I151" s="152"/>
      <c r="L151" s="32"/>
      <c r="M151" s="153"/>
      <c r="T151" s="56"/>
      <c r="AT151" s="17" t="s">
        <v>273</v>
      </c>
      <c r="AU151" s="17" t="s">
        <v>89</v>
      </c>
    </row>
    <row r="152" spans="2:65" s="1" customFormat="1" ht="16.5" customHeight="1">
      <c r="B152" s="136"/>
      <c r="C152" s="137" t="s">
        <v>328</v>
      </c>
      <c r="D152" s="137" t="s">
        <v>266</v>
      </c>
      <c r="E152" s="138" t="s">
        <v>3404</v>
      </c>
      <c r="F152" s="139" t="s">
        <v>3405</v>
      </c>
      <c r="G152" s="140" t="s">
        <v>341</v>
      </c>
      <c r="H152" s="141">
        <v>47.6</v>
      </c>
      <c r="I152" s="142"/>
      <c r="J152" s="143">
        <f>ROUND(I152*H152,2)</f>
        <v>0</v>
      </c>
      <c r="K152" s="139" t="s">
        <v>270</v>
      </c>
      <c r="L152" s="32"/>
      <c r="M152" s="144" t="s">
        <v>1</v>
      </c>
      <c r="N152" s="145" t="s">
        <v>42</v>
      </c>
      <c r="P152" s="146">
        <f>O152*H152</f>
        <v>0</v>
      </c>
      <c r="Q152" s="146">
        <v>1.7000000000000001E-4</v>
      </c>
      <c r="R152" s="146">
        <f>Q152*H152</f>
        <v>8.0920000000000002E-3</v>
      </c>
      <c r="S152" s="146">
        <v>0</v>
      </c>
      <c r="T152" s="147">
        <f>S152*H152</f>
        <v>0</v>
      </c>
      <c r="AR152" s="148" t="s">
        <v>271</v>
      </c>
      <c r="AT152" s="148" t="s">
        <v>266</v>
      </c>
      <c r="AU152" s="148" t="s">
        <v>89</v>
      </c>
      <c r="AY152" s="17" t="s">
        <v>264</v>
      </c>
      <c r="BE152" s="149">
        <f>IF(N152="základní",J152,0)</f>
        <v>0</v>
      </c>
      <c r="BF152" s="149">
        <f>IF(N152="snížená",J152,0)</f>
        <v>0</v>
      </c>
      <c r="BG152" s="149">
        <f>IF(N152="zákl. přenesená",J152,0)</f>
        <v>0</v>
      </c>
      <c r="BH152" s="149">
        <f>IF(N152="sníž. přenesená",J152,0)</f>
        <v>0</v>
      </c>
      <c r="BI152" s="149">
        <f>IF(N152="nulová",J152,0)</f>
        <v>0</v>
      </c>
      <c r="BJ152" s="17" t="s">
        <v>89</v>
      </c>
      <c r="BK152" s="149">
        <f>ROUND(I152*H152,2)</f>
        <v>0</v>
      </c>
      <c r="BL152" s="17" t="s">
        <v>271</v>
      </c>
      <c r="BM152" s="148" t="s">
        <v>3496</v>
      </c>
    </row>
    <row r="153" spans="2:65" s="1" customFormat="1" ht="11.25">
      <c r="B153" s="32"/>
      <c r="D153" s="150" t="s">
        <v>273</v>
      </c>
      <c r="F153" s="151" t="s">
        <v>3407</v>
      </c>
      <c r="I153" s="152"/>
      <c r="L153" s="32"/>
      <c r="M153" s="153"/>
      <c r="T153" s="56"/>
      <c r="AT153" s="17" t="s">
        <v>273</v>
      </c>
      <c r="AU153" s="17" t="s">
        <v>89</v>
      </c>
    </row>
    <row r="154" spans="2:65" s="1" customFormat="1" ht="16.5" customHeight="1">
      <c r="B154" s="136"/>
      <c r="C154" s="176" t="s">
        <v>334</v>
      </c>
      <c r="D154" s="176" t="s">
        <v>310</v>
      </c>
      <c r="E154" s="177" t="s">
        <v>3409</v>
      </c>
      <c r="F154" s="178" t="s">
        <v>3410</v>
      </c>
      <c r="G154" s="179" t="s">
        <v>341</v>
      </c>
      <c r="H154" s="180">
        <v>56.381999999999998</v>
      </c>
      <c r="I154" s="181"/>
      <c r="J154" s="182">
        <f>ROUND(I154*H154,2)</f>
        <v>0</v>
      </c>
      <c r="K154" s="178" t="s">
        <v>270</v>
      </c>
      <c r="L154" s="183"/>
      <c r="M154" s="184" t="s">
        <v>1</v>
      </c>
      <c r="N154" s="185" t="s">
        <v>42</v>
      </c>
      <c r="P154" s="146">
        <f>O154*H154</f>
        <v>0</v>
      </c>
      <c r="Q154" s="146">
        <v>2.9999999999999997E-4</v>
      </c>
      <c r="R154" s="146">
        <f>Q154*H154</f>
        <v>1.6914599999999998E-2</v>
      </c>
      <c r="S154" s="146">
        <v>0</v>
      </c>
      <c r="T154" s="147">
        <f>S154*H154</f>
        <v>0</v>
      </c>
      <c r="AR154" s="148" t="s">
        <v>314</v>
      </c>
      <c r="AT154" s="148" t="s">
        <v>310</v>
      </c>
      <c r="AU154" s="148" t="s">
        <v>89</v>
      </c>
      <c r="AY154" s="17" t="s">
        <v>264</v>
      </c>
      <c r="BE154" s="149">
        <f>IF(N154="základní",J154,0)</f>
        <v>0</v>
      </c>
      <c r="BF154" s="149">
        <f>IF(N154="snížená",J154,0)</f>
        <v>0</v>
      </c>
      <c r="BG154" s="149">
        <f>IF(N154="zákl. přenesená",J154,0)</f>
        <v>0</v>
      </c>
      <c r="BH154" s="149">
        <f>IF(N154="sníž. přenesená",J154,0)</f>
        <v>0</v>
      </c>
      <c r="BI154" s="149">
        <f>IF(N154="nulová",J154,0)</f>
        <v>0</v>
      </c>
      <c r="BJ154" s="17" t="s">
        <v>89</v>
      </c>
      <c r="BK154" s="149">
        <f>ROUND(I154*H154,2)</f>
        <v>0</v>
      </c>
      <c r="BL154" s="17" t="s">
        <v>271</v>
      </c>
      <c r="BM154" s="148" t="s">
        <v>3497</v>
      </c>
    </row>
    <row r="155" spans="2:65" s="12" customFormat="1" ht="11.25">
      <c r="B155" s="156"/>
      <c r="D155" s="154" t="s">
        <v>277</v>
      </c>
      <c r="F155" s="158" t="s">
        <v>3498</v>
      </c>
      <c r="H155" s="159">
        <v>56.381999999999998</v>
      </c>
      <c r="I155" s="160"/>
      <c r="L155" s="156"/>
      <c r="M155" s="161"/>
      <c r="T155" s="162"/>
      <c r="AT155" s="157" t="s">
        <v>277</v>
      </c>
      <c r="AU155" s="157" t="s">
        <v>89</v>
      </c>
      <c r="AV155" s="12" t="s">
        <v>89</v>
      </c>
      <c r="AW155" s="12" t="s">
        <v>3</v>
      </c>
      <c r="AX155" s="12" t="s">
        <v>83</v>
      </c>
      <c r="AY155" s="157" t="s">
        <v>264</v>
      </c>
    </row>
    <row r="156" spans="2:65" s="1" customFormat="1" ht="16.5" customHeight="1">
      <c r="B156" s="136"/>
      <c r="C156" s="137" t="s">
        <v>8</v>
      </c>
      <c r="D156" s="137" t="s">
        <v>266</v>
      </c>
      <c r="E156" s="138" t="s">
        <v>3413</v>
      </c>
      <c r="F156" s="139" t="s">
        <v>3414</v>
      </c>
      <c r="G156" s="140" t="s">
        <v>428</v>
      </c>
      <c r="H156" s="141">
        <v>17</v>
      </c>
      <c r="I156" s="142"/>
      <c r="J156" s="143">
        <f>ROUND(I156*H156,2)</f>
        <v>0</v>
      </c>
      <c r="K156" s="139" t="s">
        <v>270</v>
      </c>
      <c r="L156" s="32"/>
      <c r="M156" s="144" t="s">
        <v>1</v>
      </c>
      <c r="N156" s="145" t="s">
        <v>42</v>
      </c>
      <c r="P156" s="146">
        <f>O156*H156</f>
        <v>0</v>
      </c>
      <c r="Q156" s="146">
        <v>4.8999999999999998E-4</v>
      </c>
      <c r="R156" s="146">
        <f>Q156*H156</f>
        <v>8.3300000000000006E-3</v>
      </c>
      <c r="S156" s="146">
        <v>0</v>
      </c>
      <c r="T156" s="147">
        <f>S156*H156</f>
        <v>0</v>
      </c>
      <c r="AR156" s="148" t="s">
        <v>271</v>
      </c>
      <c r="AT156" s="148" t="s">
        <v>266</v>
      </c>
      <c r="AU156" s="148" t="s">
        <v>89</v>
      </c>
      <c r="AY156" s="17" t="s">
        <v>264</v>
      </c>
      <c r="BE156" s="149">
        <f>IF(N156="základní",J156,0)</f>
        <v>0</v>
      </c>
      <c r="BF156" s="149">
        <f>IF(N156="snížená",J156,0)</f>
        <v>0</v>
      </c>
      <c r="BG156" s="149">
        <f>IF(N156="zákl. přenesená",J156,0)</f>
        <v>0</v>
      </c>
      <c r="BH156" s="149">
        <f>IF(N156="sníž. přenesená",J156,0)</f>
        <v>0</v>
      </c>
      <c r="BI156" s="149">
        <f>IF(N156="nulová",J156,0)</f>
        <v>0</v>
      </c>
      <c r="BJ156" s="17" t="s">
        <v>89</v>
      </c>
      <c r="BK156" s="149">
        <f>ROUND(I156*H156,2)</f>
        <v>0</v>
      </c>
      <c r="BL156" s="17" t="s">
        <v>271</v>
      </c>
      <c r="BM156" s="148" t="s">
        <v>3499</v>
      </c>
    </row>
    <row r="157" spans="2:65" s="1" customFormat="1" ht="11.25">
      <c r="B157" s="32"/>
      <c r="D157" s="150" t="s">
        <v>273</v>
      </c>
      <c r="F157" s="151" t="s">
        <v>3416</v>
      </c>
      <c r="I157" s="152"/>
      <c r="L157" s="32"/>
      <c r="M157" s="153"/>
      <c r="T157" s="56"/>
      <c r="AT157" s="17" t="s">
        <v>273</v>
      </c>
      <c r="AU157" s="17" t="s">
        <v>89</v>
      </c>
    </row>
    <row r="158" spans="2:65" s="11" customFormat="1" ht="22.9" customHeight="1">
      <c r="B158" s="124"/>
      <c r="D158" s="125" t="s">
        <v>75</v>
      </c>
      <c r="E158" s="134" t="s">
        <v>297</v>
      </c>
      <c r="F158" s="134" t="s">
        <v>664</v>
      </c>
      <c r="I158" s="127"/>
      <c r="J158" s="135">
        <f>BK158</f>
        <v>0</v>
      </c>
      <c r="L158" s="124"/>
      <c r="M158" s="129"/>
      <c r="P158" s="130">
        <f>SUM(P159:P176)</f>
        <v>0</v>
      </c>
      <c r="R158" s="130">
        <f>SUM(R159:R176)</f>
        <v>270.79397400000005</v>
      </c>
      <c r="T158" s="131">
        <f>SUM(T159:T176)</f>
        <v>0</v>
      </c>
      <c r="AR158" s="125" t="s">
        <v>83</v>
      </c>
      <c r="AT158" s="132" t="s">
        <v>75</v>
      </c>
      <c r="AU158" s="132" t="s">
        <v>83</v>
      </c>
      <c r="AY158" s="125" t="s">
        <v>264</v>
      </c>
      <c r="BK158" s="133">
        <f>SUM(BK159:BK176)</f>
        <v>0</v>
      </c>
    </row>
    <row r="159" spans="2:65" s="1" customFormat="1" ht="16.5" customHeight="1">
      <c r="B159" s="136"/>
      <c r="C159" s="137" t="s">
        <v>348</v>
      </c>
      <c r="D159" s="137" t="s">
        <v>266</v>
      </c>
      <c r="E159" s="138" t="s">
        <v>3500</v>
      </c>
      <c r="F159" s="139" t="s">
        <v>3501</v>
      </c>
      <c r="G159" s="140" t="s">
        <v>341</v>
      </c>
      <c r="H159" s="141">
        <v>140.69999999999999</v>
      </c>
      <c r="I159" s="142"/>
      <c r="J159" s="143">
        <f>ROUND(I159*H159,2)</f>
        <v>0</v>
      </c>
      <c r="K159" s="139" t="s">
        <v>270</v>
      </c>
      <c r="L159" s="32"/>
      <c r="M159" s="144" t="s">
        <v>1</v>
      </c>
      <c r="N159" s="145" t="s">
        <v>42</v>
      </c>
      <c r="P159" s="146">
        <f>O159*H159</f>
        <v>0</v>
      </c>
      <c r="Q159" s="146">
        <v>9.1999999999999998E-2</v>
      </c>
      <c r="R159" s="146">
        <f>Q159*H159</f>
        <v>12.944399999999998</v>
      </c>
      <c r="S159" s="146">
        <v>0</v>
      </c>
      <c r="T159" s="147">
        <f>S159*H159</f>
        <v>0</v>
      </c>
      <c r="AR159" s="148" t="s">
        <v>271</v>
      </c>
      <c r="AT159" s="148" t="s">
        <v>266</v>
      </c>
      <c r="AU159" s="148" t="s">
        <v>89</v>
      </c>
      <c r="AY159" s="17" t="s">
        <v>264</v>
      </c>
      <c r="BE159" s="149">
        <f>IF(N159="základní",J159,0)</f>
        <v>0</v>
      </c>
      <c r="BF159" s="149">
        <f>IF(N159="snížená",J159,0)</f>
        <v>0</v>
      </c>
      <c r="BG159" s="149">
        <f>IF(N159="zákl. přenesená",J159,0)</f>
        <v>0</v>
      </c>
      <c r="BH159" s="149">
        <f>IF(N159="sníž. přenesená",J159,0)</f>
        <v>0</v>
      </c>
      <c r="BI159" s="149">
        <f>IF(N159="nulová",J159,0)</f>
        <v>0</v>
      </c>
      <c r="BJ159" s="17" t="s">
        <v>89</v>
      </c>
      <c r="BK159" s="149">
        <f>ROUND(I159*H159,2)</f>
        <v>0</v>
      </c>
      <c r="BL159" s="17" t="s">
        <v>271</v>
      </c>
      <c r="BM159" s="148" t="s">
        <v>3502</v>
      </c>
    </row>
    <row r="160" spans="2:65" s="1" customFormat="1" ht="11.25">
      <c r="B160" s="32"/>
      <c r="D160" s="150" t="s">
        <v>273</v>
      </c>
      <c r="F160" s="151" t="s">
        <v>3503</v>
      </c>
      <c r="I160" s="152"/>
      <c r="L160" s="32"/>
      <c r="M160" s="153"/>
      <c r="T160" s="56"/>
      <c r="AT160" s="17" t="s">
        <v>273</v>
      </c>
      <c r="AU160" s="17" t="s">
        <v>89</v>
      </c>
    </row>
    <row r="161" spans="2:65" s="1" customFormat="1" ht="16.5" customHeight="1">
      <c r="B161" s="136"/>
      <c r="C161" s="137" t="s">
        <v>354</v>
      </c>
      <c r="D161" s="137" t="s">
        <v>266</v>
      </c>
      <c r="E161" s="138" t="s">
        <v>3504</v>
      </c>
      <c r="F161" s="139" t="s">
        <v>3505</v>
      </c>
      <c r="G161" s="140" t="s">
        <v>341</v>
      </c>
      <c r="H161" s="141">
        <v>140.69999999999999</v>
      </c>
      <c r="I161" s="142"/>
      <c r="J161" s="143">
        <f>ROUND(I161*H161,2)</f>
        <v>0</v>
      </c>
      <c r="K161" s="139" t="s">
        <v>270</v>
      </c>
      <c r="L161" s="32"/>
      <c r="M161" s="144" t="s">
        <v>1</v>
      </c>
      <c r="N161" s="145" t="s">
        <v>42</v>
      </c>
      <c r="P161" s="146">
        <f>O161*H161</f>
        <v>0</v>
      </c>
      <c r="Q161" s="146">
        <v>0.34499999999999997</v>
      </c>
      <c r="R161" s="146">
        <f>Q161*H161</f>
        <v>48.541499999999992</v>
      </c>
      <c r="S161" s="146">
        <v>0</v>
      </c>
      <c r="T161" s="147">
        <f>S161*H161</f>
        <v>0</v>
      </c>
      <c r="AR161" s="148" t="s">
        <v>271</v>
      </c>
      <c r="AT161" s="148" t="s">
        <v>266</v>
      </c>
      <c r="AU161" s="148" t="s">
        <v>89</v>
      </c>
      <c r="AY161" s="17" t="s">
        <v>264</v>
      </c>
      <c r="BE161" s="149">
        <f>IF(N161="základní",J161,0)</f>
        <v>0</v>
      </c>
      <c r="BF161" s="149">
        <f>IF(N161="snížená",J161,0)</f>
        <v>0</v>
      </c>
      <c r="BG161" s="149">
        <f>IF(N161="zákl. přenesená",J161,0)</f>
        <v>0</v>
      </c>
      <c r="BH161" s="149">
        <f>IF(N161="sníž. přenesená",J161,0)</f>
        <v>0</v>
      </c>
      <c r="BI161" s="149">
        <f>IF(N161="nulová",J161,0)</f>
        <v>0</v>
      </c>
      <c r="BJ161" s="17" t="s">
        <v>89</v>
      </c>
      <c r="BK161" s="149">
        <f>ROUND(I161*H161,2)</f>
        <v>0</v>
      </c>
      <c r="BL161" s="17" t="s">
        <v>271</v>
      </c>
      <c r="BM161" s="148" t="s">
        <v>3506</v>
      </c>
    </row>
    <row r="162" spans="2:65" s="1" customFormat="1" ht="11.25">
      <c r="B162" s="32"/>
      <c r="D162" s="150" t="s">
        <v>273</v>
      </c>
      <c r="F162" s="151" t="s">
        <v>3507</v>
      </c>
      <c r="I162" s="152"/>
      <c r="L162" s="32"/>
      <c r="M162" s="153"/>
      <c r="T162" s="56"/>
      <c r="AT162" s="17" t="s">
        <v>273</v>
      </c>
      <c r="AU162" s="17" t="s">
        <v>89</v>
      </c>
    </row>
    <row r="163" spans="2:65" s="1" customFormat="1" ht="16.5" customHeight="1">
      <c r="B163" s="136"/>
      <c r="C163" s="137" t="s">
        <v>361</v>
      </c>
      <c r="D163" s="137" t="s">
        <v>266</v>
      </c>
      <c r="E163" s="138" t="s">
        <v>3417</v>
      </c>
      <c r="F163" s="139" t="s">
        <v>3418</v>
      </c>
      <c r="G163" s="140" t="s">
        <v>341</v>
      </c>
      <c r="H163" s="141">
        <v>147.73500000000001</v>
      </c>
      <c r="I163" s="142"/>
      <c r="J163" s="143">
        <f>ROUND(I163*H163,2)</f>
        <v>0</v>
      </c>
      <c r="K163" s="139" t="s">
        <v>270</v>
      </c>
      <c r="L163" s="32"/>
      <c r="M163" s="144" t="s">
        <v>1</v>
      </c>
      <c r="N163" s="145" t="s">
        <v>42</v>
      </c>
      <c r="P163" s="146">
        <f>O163*H163</f>
        <v>0</v>
      </c>
      <c r="Q163" s="146">
        <v>0.46</v>
      </c>
      <c r="R163" s="146">
        <f>Q163*H163</f>
        <v>67.958100000000016</v>
      </c>
      <c r="S163" s="146">
        <v>0</v>
      </c>
      <c r="T163" s="147">
        <f>S163*H163</f>
        <v>0</v>
      </c>
      <c r="AR163" s="148" t="s">
        <v>271</v>
      </c>
      <c r="AT163" s="148" t="s">
        <v>266</v>
      </c>
      <c r="AU163" s="148" t="s">
        <v>89</v>
      </c>
      <c r="AY163" s="17" t="s">
        <v>264</v>
      </c>
      <c r="BE163" s="149">
        <f>IF(N163="základní",J163,0)</f>
        <v>0</v>
      </c>
      <c r="BF163" s="149">
        <f>IF(N163="snížená",J163,0)</f>
        <v>0</v>
      </c>
      <c r="BG163" s="149">
        <f>IF(N163="zákl. přenesená",J163,0)</f>
        <v>0</v>
      </c>
      <c r="BH163" s="149">
        <f>IF(N163="sníž. přenesená",J163,0)</f>
        <v>0</v>
      </c>
      <c r="BI163" s="149">
        <f>IF(N163="nulová",J163,0)</f>
        <v>0</v>
      </c>
      <c r="BJ163" s="17" t="s">
        <v>89</v>
      </c>
      <c r="BK163" s="149">
        <f>ROUND(I163*H163,2)</f>
        <v>0</v>
      </c>
      <c r="BL163" s="17" t="s">
        <v>271</v>
      </c>
      <c r="BM163" s="148" t="s">
        <v>3508</v>
      </c>
    </row>
    <row r="164" spans="2:65" s="1" customFormat="1" ht="11.25">
      <c r="B164" s="32"/>
      <c r="D164" s="150" t="s">
        <v>273</v>
      </c>
      <c r="F164" s="151" t="s">
        <v>3420</v>
      </c>
      <c r="I164" s="152"/>
      <c r="L164" s="32"/>
      <c r="M164" s="153"/>
      <c r="T164" s="56"/>
      <c r="AT164" s="17" t="s">
        <v>273</v>
      </c>
      <c r="AU164" s="17" t="s">
        <v>89</v>
      </c>
    </row>
    <row r="165" spans="2:65" s="1" customFormat="1" ht="16.5" customHeight="1">
      <c r="B165" s="136"/>
      <c r="C165" s="137" t="s">
        <v>366</v>
      </c>
      <c r="D165" s="137" t="s">
        <v>266</v>
      </c>
      <c r="E165" s="138" t="s">
        <v>3509</v>
      </c>
      <c r="F165" s="139" t="s">
        <v>3510</v>
      </c>
      <c r="G165" s="140" t="s">
        <v>341</v>
      </c>
      <c r="H165" s="141">
        <v>148</v>
      </c>
      <c r="I165" s="142"/>
      <c r="J165" s="143">
        <f>ROUND(I165*H165,2)</f>
        <v>0</v>
      </c>
      <c r="K165" s="139" t="s">
        <v>270</v>
      </c>
      <c r="L165" s="32"/>
      <c r="M165" s="144" t="s">
        <v>1</v>
      </c>
      <c r="N165" s="145" t="s">
        <v>42</v>
      </c>
      <c r="P165" s="146">
        <f>O165*H165</f>
        <v>0</v>
      </c>
      <c r="Q165" s="146">
        <v>0.69</v>
      </c>
      <c r="R165" s="146">
        <f>Q165*H165</f>
        <v>102.11999999999999</v>
      </c>
      <c r="S165" s="146">
        <v>0</v>
      </c>
      <c r="T165" s="147">
        <f>S165*H165</f>
        <v>0</v>
      </c>
      <c r="AR165" s="148" t="s">
        <v>271</v>
      </c>
      <c r="AT165" s="148" t="s">
        <v>266</v>
      </c>
      <c r="AU165" s="148" t="s">
        <v>89</v>
      </c>
      <c r="AY165" s="17" t="s">
        <v>264</v>
      </c>
      <c r="BE165" s="149">
        <f>IF(N165="základní",J165,0)</f>
        <v>0</v>
      </c>
      <c r="BF165" s="149">
        <f>IF(N165="snížená",J165,0)</f>
        <v>0</v>
      </c>
      <c r="BG165" s="149">
        <f>IF(N165="zákl. přenesená",J165,0)</f>
        <v>0</v>
      </c>
      <c r="BH165" s="149">
        <f>IF(N165="sníž. přenesená",J165,0)</f>
        <v>0</v>
      </c>
      <c r="BI165" s="149">
        <f>IF(N165="nulová",J165,0)</f>
        <v>0</v>
      </c>
      <c r="BJ165" s="17" t="s">
        <v>89</v>
      </c>
      <c r="BK165" s="149">
        <f>ROUND(I165*H165,2)</f>
        <v>0</v>
      </c>
      <c r="BL165" s="17" t="s">
        <v>271</v>
      </c>
      <c r="BM165" s="148" t="s">
        <v>3511</v>
      </c>
    </row>
    <row r="166" spans="2:65" s="1" customFormat="1" ht="11.25">
      <c r="B166" s="32"/>
      <c r="D166" s="150" t="s">
        <v>273</v>
      </c>
      <c r="F166" s="151" t="s">
        <v>3512</v>
      </c>
      <c r="I166" s="152"/>
      <c r="L166" s="32"/>
      <c r="M166" s="153"/>
      <c r="T166" s="56"/>
      <c r="AT166" s="17" t="s">
        <v>273</v>
      </c>
      <c r="AU166" s="17" t="s">
        <v>89</v>
      </c>
    </row>
    <row r="167" spans="2:65" s="1" customFormat="1" ht="16.5" customHeight="1">
      <c r="B167" s="136"/>
      <c r="C167" s="137" t="s">
        <v>371</v>
      </c>
      <c r="D167" s="137" t="s">
        <v>266</v>
      </c>
      <c r="E167" s="138" t="s">
        <v>3513</v>
      </c>
      <c r="F167" s="139" t="s">
        <v>3514</v>
      </c>
      <c r="G167" s="140" t="s">
        <v>341</v>
      </c>
      <c r="H167" s="141">
        <v>8.1999999999999993</v>
      </c>
      <c r="I167" s="142"/>
      <c r="J167" s="143">
        <f>ROUND(I167*H167,2)</f>
        <v>0</v>
      </c>
      <c r="K167" s="139" t="s">
        <v>270</v>
      </c>
      <c r="L167" s="32"/>
      <c r="M167" s="144" t="s">
        <v>1</v>
      </c>
      <c r="N167" s="145" t="s">
        <v>42</v>
      </c>
      <c r="P167" s="146">
        <f>O167*H167</f>
        <v>0</v>
      </c>
      <c r="Q167" s="146">
        <v>0.11162</v>
      </c>
      <c r="R167" s="146">
        <f>Q167*H167</f>
        <v>0.91528399999999988</v>
      </c>
      <c r="S167" s="146">
        <v>0</v>
      </c>
      <c r="T167" s="147">
        <f>S167*H167</f>
        <v>0</v>
      </c>
      <c r="AR167" s="148" t="s">
        <v>271</v>
      </c>
      <c r="AT167" s="148" t="s">
        <v>266</v>
      </c>
      <c r="AU167" s="148" t="s">
        <v>89</v>
      </c>
      <c r="AY167" s="17" t="s">
        <v>264</v>
      </c>
      <c r="BE167" s="149">
        <f>IF(N167="základní",J167,0)</f>
        <v>0</v>
      </c>
      <c r="BF167" s="149">
        <f>IF(N167="snížená",J167,0)</f>
        <v>0</v>
      </c>
      <c r="BG167" s="149">
        <f>IF(N167="zákl. přenesená",J167,0)</f>
        <v>0</v>
      </c>
      <c r="BH167" s="149">
        <f>IF(N167="sníž. přenesená",J167,0)</f>
        <v>0</v>
      </c>
      <c r="BI167" s="149">
        <f>IF(N167="nulová",J167,0)</f>
        <v>0</v>
      </c>
      <c r="BJ167" s="17" t="s">
        <v>89</v>
      </c>
      <c r="BK167" s="149">
        <f>ROUND(I167*H167,2)</f>
        <v>0</v>
      </c>
      <c r="BL167" s="17" t="s">
        <v>271</v>
      </c>
      <c r="BM167" s="148" t="s">
        <v>3515</v>
      </c>
    </row>
    <row r="168" spans="2:65" s="1" customFormat="1" ht="11.25">
      <c r="B168" s="32"/>
      <c r="D168" s="150" t="s">
        <v>273</v>
      </c>
      <c r="F168" s="151" t="s">
        <v>3516</v>
      </c>
      <c r="I168" s="152"/>
      <c r="L168" s="32"/>
      <c r="M168" s="153"/>
      <c r="T168" s="56"/>
      <c r="AT168" s="17" t="s">
        <v>273</v>
      </c>
      <c r="AU168" s="17" t="s">
        <v>89</v>
      </c>
    </row>
    <row r="169" spans="2:65" s="1" customFormat="1" ht="16.5" customHeight="1">
      <c r="B169" s="136"/>
      <c r="C169" s="176" t="s">
        <v>377</v>
      </c>
      <c r="D169" s="176" t="s">
        <v>310</v>
      </c>
      <c r="E169" s="177" t="s">
        <v>3517</v>
      </c>
      <c r="F169" s="178" t="s">
        <v>3518</v>
      </c>
      <c r="G169" s="179" t="s">
        <v>341</v>
      </c>
      <c r="H169" s="180">
        <v>9.02</v>
      </c>
      <c r="I169" s="181"/>
      <c r="J169" s="182">
        <f>ROUND(I169*H169,2)</f>
        <v>0</v>
      </c>
      <c r="K169" s="178" t="s">
        <v>313</v>
      </c>
      <c r="L169" s="183"/>
      <c r="M169" s="184" t="s">
        <v>1</v>
      </c>
      <c r="N169" s="185" t="s">
        <v>42</v>
      </c>
      <c r="P169" s="146">
        <f>O169*H169</f>
        <v>0</v>
      </c>
      <c r="Q169" s="146">
        <v>0.152</v>
      </c>
      <c r="R169" s="146">
        <f>Q169*H169</f>
        <v>1.3710399999999998</v>
      </c>
      <c r="S169" s="146">
        <v>0</v>
      </c>
      <c r="T169" s="147">
        <f>S169*H169</f>
        <v>0</v>
      </c>
      <c r="AR169" s="148" t="s">
        <v>314</v>
      </c>
      <c r="AT169" s="148" t="s">
        <v>310</v>
      </c>
      <c r="AU169" s="148" t="s">
        <v>89</v>
      </c>
      <c r="AY169" s="17" t="s">
        <v>264</v>
      </c>
      <c r="BE169" s="149">
        <f>IF(N169="základní",J169,0)</f>
        <v>0</v>
      </c>
      <c r="BF169" s="149">
        <f>IF(N169="snížená",J169,0)</f>
        <v>0</v>
      </c>
      <c r="BG169" s="149">
        <f>IF(N169="zákl. přenesená",J169,0)</f>
        <v>0</v>
      </c>
      <c r="BH169" s="149">
        <f>IF(N169="sníž. přenesená",J169,0)</f>
        <v>0</v>
      </c>
      <c r="BI169" s="149">
        <f>IF(N169="nulová",J169,0)</f>
        <v>0</v>
      </c>
      <c r="BJ169" s="17" t="s">
        <v>89</v>
      </c>
      <c r="BK169" s="149">
        <f>ROUND(I169*H169,2)</f>
        <v>0</v>
      </c>
      <c r="BL169" s="17" t="s">
        <v>271</v>
      </c>
      <c r="BM169" s="148" t="s">
        <v>3519</v>
      </c>
    </row>
    <row r="170" spans="2:65" s="1" customFormat="1" ht="19.5">
      <c r="B170" s="32"/>
      <c r="D170" s="154" t="s">
        <v>275</v>
      </c>
      <c r="F170" s="155" t="s">
        <v>686</v>
      </c>
      <c r="I170" s="152"/>
      <c r="L170" s="32"/>
      <c r="M170" s="153"/>
      <c r="T170" s="56"/>
      <c r="AT170" s="17" t="s">
        <v>275</v>
      </c>
      <c r="AU170" s="17" t="s">
        <v>89</v>
      </c>
    </row>
    <row r="171" spans="2:65" s="12" customFormat="1" ht="11.25">
      <c r="B171" s="156"/>
      <c r="D171" s="154" t="s">
        <v>277</v>
      </c>
      <c r="F171" s="158" t="s">
        <v>3520</v>
      </c>
      <c r="H171" s="159">
        <v>9.02</v>
      </c>
      <c r="I171" s="160"/>
      <c r="L171" s="156"/>
      <c r="M171" s="161"/>
      <c r="T171" s="162"/>
      <c r="AT171" s="157" t="s">
        <v>277</v>
      </c>
      <c r="AU171" s="157" t="s">
        <v>89</v>
      </c>
      <c r="AV171" s="12" t="s">
        <v>89</v>
      </c>
      <c r="AW171" s="12" t="s">
        <v>3</v>
      </c>
      <c r="AX171" s="12" t="s">
        <v>83</v>
      </c>
      <c r="AY171" s="157" t="s">
        <v>264</v>
      </c>
    </row>
    <row r="172" spans="2:65" s="1" customFormat="1" ht="21.75" customHeight="1">
      <c r="B172" s="136"/>
      <c r="C172" s="137" t="s">
        <v>387</v>
      </c>
      <c r="D172" s="137" t="s">
        <v>266</v>
      </c>
      <c r="E172" s="138" t="s">
        <v>3521</v>
      </c>
      <c r="F172" s="139" t="s">
        <v>3522</v>
      </c>
      <c r="G172" s="140" t="s">
        <v>341</v>
      </c>
      <c r="H172" s="141">
        <v>132.5</v>
      </c>
      <c r="I172" s="142"/>
      <c r="J172" s="143">
        <f>ROUND(I172*H172,2)</f>
        <v>0</v>
      </c>
      <c r="K172" s="139" t="s">
        <v>270</v>
      </c>
      <c r="L172" s="32"/>
      <c r="M172" s="144" t="s">
        <v>1</v>
      </c>
      <c r="N172" s="145" t="s">
        <v>42</v>
      </c>
      <c r="P172" s="146">
        <f>O172*H172</f>
        <v>0</v>
      </c>
      <c r="Q172" s="146">
        <v>0.11162</v>
      </c>
      <c r="R172" s="146">
        <f>Q172*H172</f>
        <v>14.78965</v>
      </c>
      <c r="S172" s="146">
        <v>0</v>
      </c>
      <c r="T172" s="147">
        <f>S172*H172</f>
        <v>0</v>
      </c>
      <c r="AR172" s="148" t="s">
        <v>271</v>
      </c>
      <c r="AT172" s="148" t="s">
        <v>266</v>
      </c>
      <c r="AU172" s="148" t="s">
        <v>89</v>
      </c>
      <c r="AY172" s="17" t="s">
        <v>264</v>
      </c>
      <c r="BE172" s="149">
        <f>IF(N172="základní",J172,0)</f>
        <v>0</v>
      </c>
      <c r="BF172" s="149">
        <f>IF(N172="snížená",J172,0)</f>
        <v>0</v>
      </c>
      <c r="BG172" s="149">
        <f>IF(N172="zákl. přenesená",J172,0)</f>
        <v>0</v>
      </c>
      <c r="BH172" s="149">
        <f>IF(N172="sníž. přenesená",J172,0)</f>
        <v>0</v>
      </c>
      <c r="BI172" s="149">
        <f>IF(N172="nulová",J172,0)</f>
        <v>0</v>
      </c>
      <c r="BJ172" s="17" t="s">
        <v>89</v>
      </c>
      <c r="BK172" s="149">
        <f>ROUND(I172*H172,2)</f>
        <v>0</v>
      </c>
      <c r="BL172" s="17" t="s">
        <v>271</v>
      </c>
      <c r="BM172" s="148" t="s">
        <v>3523</v>
      </c>
    </row>
    <row r="173" spans="2:65" s="1" customFormat="1" ht="11.25">
      <c r="B173" s="32"/>
      <c r="D173" s="150" t="s">
        <v>273</v>
      </c>
      <c r="F173" s="151" t="s">
        <v>3524</v>
      </c>
      <c r="I173" s="152"/>
      <c r="L173" s="32"/>
      <c r="M173" s="153"/>
      <c r="T173" s="56"/>
      <c r="AT173" s="17" t="s">
        <v>273</v>
      </c>
      <c r="AU173" s="17" t="s">
        <v>89</v>
      </c>
    </row>
    <row r="174" spans="2:65" s="1" customFormat="1" ht="16.5" customHeight="1">
      <c r="B174" s="136"/>
      <c r="C174" s="176" t="s">
        <v>396</v>
      </c>
      <c r="D174" s="176" t="s">
        <v>310</v>
      </c>
      <c r="E174" s="177" t="s">
        <v>683</v>
      </c>
      <c r="F174" s="178" t="s">
        <v>684</v>
      </c>
      <c r="G174" s="179" t="s">
        <v>341</v>
      </c>
      <c r="H174" s="180">
        <v>145.75</v>
      </c>
      <c r="I174" s="181"/>
      <c r="J174" s="182">
        <f>ROUND(I174*H174,2)</f>
        <v>0</v>
      </c>
      <c r="K174" s="178" t="s">
        <v>313</v>
      </c>
      <c r="L174" s="183"/>
      <c r="M174" s="184" t="s">
        <v>1</v>
      </c>
      <c r="N174" s="185" t="s">
        <v>42</v>
      </c>
      <c r="P174" s="146">
        <f>O174*H174</f>
        <v>0</v>
      </c>
      <c r="Q174" s="146">
        <v>0.152</v>
      </c>
      <c r="R174" s="146">
        <f>Q174*H174</f>
        <v>22.154</v>
      </c>
      <c r="S174" s="146">
        <v>0</v>
      </c>
      <c r="T174" s="147">
        <f>S174*H174</f>
        <v>0</v>
      </c>
      <c r="AR174" s="148" t="s">
        <v>314</v>
      </c>
      <c r="AT174" s="148" t="s">
        <v>310</v>
      </c>
      <c r="AU174" s="148" t="s">
        <v>89</v>
      </c>
      <c r="AY174" s="17" t="s">
        <v>264</v>
      </c>
      <c r="BE174" s="149">
        <f>IF(N174="základní",J174,0)</f>
        <v>0</v>
      </c>
      <c r="BF174" s="149">
        <f>IF(N174="snížená",J174,0)</f>
        <v>0</v>
      </c>
      <c r="BG174" s="149">
        <f>IF(N174="zákl. přenesená",J174,0)</f>
        <v>0</v>
      </c>
      <c r="BH174" s="149">
        <f>IF(N174="sníž. přenesená",J174,0)</f>
        <v>0</v>
      </c>
      <c r="BI174" s="149">
        <f>IF(N174="nulová",J174,0)</f>
        <v>0</v>
      </c>
      <c r="BJ174" s="17" t="s">
        <v>89</v>
      </c>
      <c r="BK174" s="149">
        <f>ROUND(I174*H174,2)</f>
        <v>0</v>
      </c>
      <c r="BL174" s="17" t="s">
        <v>271</v>
      </c>
      <c r="BM174" s="148" t="s">
        <v>3525</v>
      </c>
    </row>
    <row r="175" spans="2:65" s="1" customFormat="1" ht="19.5">
      <c r="B175" s="32"/>
      <c r="D175" s="154" t="s">
        <v>275</v>
      </c>
      <c r="F175" s="155" t="s">
        <v>686</v>
      </c>
      <c r="I175" s="152"/>
      <c r="L175" s="32"/>
      <c r="M175" s="153"/>
      <c r="T175" s="56"/>
      <c r="AT175" s="17" t="s">
        <v>275</v>
      </c>
      <c r="AU175" s="17" t="s">
        <v>89</v>
      </c>
    </row>
    <row r="176" spans="2:65" s="12" customFormat="1" ht="11.25">
      <c r="B176" s="156"/>
      <c r="D176" s="154" t="s">
        <v>277</v>
      </c>
      <c r="F176" s="158" t="s">
        <v>3526</v>
      </c>
      <c r="H176" s="159">
        <v>145.75</v>
      </c>
      <c r="I176" s="160"/>
      <c r="L176" s="156"/>
      <c r="M176" s="161"/>
      <c r="T176" s="162"/>
      <c r="AT176" s="157" t="s">
        <v>277</v>
      </c>
      <c r="AU176" s="157" t="s">
        <v>89</v>
      </c>
      <c r="AV176" s="12" t="s">
        <v>89</v>
      </c>
      <c r="AW176" s="12" t="s">
        <v>3</v>
      </c>
      <c r="AX176" s="12" t="s">
        <v>83</v>
      </c>
      <c r="AY176" s="157" t="s">
        <v>264</v>
      </c>
    </row>
    <row r="177" spans="2:65" s="11" customFormat="1" ht="22.9" customHeight="1">
      <c r="B177" s="124"/>
      <c r="D177" s="125" t="s">
        <v>75</v>
      </c>
      <c r="E177" s="134" t="s">
        <v>314</v>
      </c>
      <c r="F177" s="134" t="s">
        <v>3443</v>
      </c>
      <c r="I177" s="127"/>
      <c r="J177" s="135">
        <f>BK177</f>
        <v>0</v>
      </c>
      <c r="L177" s="124"/>
      <c r="M177" s="129"/>
      <c r="P177" s="130">
        <f>SUM(P178:P179)</f>
        <v>0</v>
      </c>
      <c r="R177" s="130">
        <f>SUM(R178:R179)</f>
        <v>0.12422</v>
      </c>
      <c r="T177" s="131">
        <f>SUM(T178:T179)</f>
        <v>0</v>
      </c>
      <c r="AR177" s="125" t="s">
        <v>83</v>
      </c>
      <c r="AT177" s="132" t="s">
        <v>75</v>
      </c>
      <c r="AU177" s="132" t="s">
        <v>83</v>
      </c>
      <c r="AY177" s="125" t="s">
        <v>264</v>
      </c>
      <c r="BK177" s="133">
        <f>SUM(BK178:BK179)</f>
        <v>0</v>
      </c>
    </row>
    <row r="178" spans="2:65" s="1" customFormat="1" ht="16.5" customHeight="1">
      <c r="B178" s="136"/>
      <c r="C178" s="137" t="s">
        <v>7</v>
      </c>
      <c r="D178" s="137" t="s">
        <v>266</v>
      </c>
      <c r="E178" s="138" t="s">
        <v>3444</v>
      </c>
      <c r="F178" s="139" t="s">
        <v>3445</v>
      </c>
      <c r="G178" s="140" t="s">
        <v>434</v>
      </c>
      <c r="H178" s="141">
        <v>1</v>
      </c>
      <c r="I178" s="142"/>
      <c r="J178" s="143">
        <f>ROUND(I178*H178,2)</f>
        <v>0</v>
      </c>
      <c r="K178" s="139" t="s">
        <v>313</v>
      </c>
      <c r="L178" s="32"/>
      <c r="M178" s="144" t="s">
        <v>1</v>
      </c>
      <c r="N178" s="145" t="s">
        <v>42</v>
      </c>
      <c r="P178" s="146">
        <f>O178*H178</f>
        <v>0</v>
      </c>
      <c r="Q178" s="146">
        <v>0.12422</v>
      </c>
      <c r="R178" s="146">
        <f>Q178*H178</f>
        <v>0.12422</v>
      </c>
      <c r="S178" s="146">
        <v>0</v>
      </c>
      <c r="T178" s="147">
        <f>S178*H178</f>
        <v>0</v>
      </c>
      <c r="AR178" s="148" t="s">
        <v>271</v>
      </c>
      <c r="AT178" s="148" t="s">
        <v>266</v>
      </c>
      <c r="AU178" s="148" t="s">
        <v>89</v>
      </c>
      <c r="AY178" s="17" t="s">
        <v>264</v>
      </c>
      <c r="BE178" s="149">
        <f>IF(N178="základní",J178,0)</f>
        <v>0</v>
      </c>
      <c r="BF178" s="149">
        <f>IF(N178="snížená",J178,0)</f>
        <v>0</v>
      </c>
      <c r="BG178" s="149">
        <f>IF(N178="zákl. přenesená",J178,0)</f>
        <v>0</v>
      </c>
      <c r="BH178" s="149">
        <f>IF(N178="sníž. přenesená",J178,0)</f>
        <v>0</v>
      </c>
      <c r="BI178" s="149">
        <f>IF(N178="nulová",J178,0)</f>
        <v>0</v>
      </c>
      <c r="BJ178" s="17" t="s">
        <v>89</v>
      </c>
      <c r="BK178" s="149">
        <f>ROUND(I178*H178,2)</f>
        <v>0</v>
      </c>
      <c r="BL178" s="17" t="s">
        <v>271</v>
      </c>
      <c r="BM178" s="148" t="s">
        <v>3527</v>
      </c>
    </row>
    <row r="179" spans="2:65" s="1" customFormat="1" ht="29.25">
      <c r="B179" s="32"/>
      <c r="D179" s="154" t="s">
        <v>275</v>
      </c>
      <c r="F179" s="155" t="s">
        <v>1378</v>
      </c>
      <c r="I179" s="152"/>
      <c r="L179" s="32"/>
      <c r="M179" s="153"/>
      <c r="T179" s="56"/>
      <c r="AT179" s="17" t="s">
        <v>275</v>
      </c>
      <c r="AU179" s="17" t="s">
        <v>89</v>
      </c>
    </row>
    <row r="180" spans="2:65" s="11" customFormat="1" ht="22.9" customHeight="1">
      <c r="B180" s="124"/>
      <c r="D180" s="125" t="s">
        <v>75</v>
      </c>
      <c r="E180" s="134" t="s">
        <v>323</v>
      </c>
      <c r="F180" s="134" t="s">
        <v>925</v>
      </c>
      <c r="I180" s="127"/>
      <c r="J180" s="135">
        <f>BK180</f>
        <v>0</v>
      </c>
      <c r="L180" s="124"/>
      <c r="M180" s="129"/>
      <c r="P180" s="130">
        <f>P181+SUM(P182:P191)</f>
        <v>0</v>
      </c>
      <c r="R180" s="130">
        <f>R181+SUM(R182:R191)</f>
        <v>19.712860000000003</v>
      </c>
      <c r="T180" s="131">
        <f>T181+SUM(T182:T191)</f>
        <v>0</v>
      </c>
      <c r="AR180" s="125" t="s">
        <v>83</v>
      </c>
      <c r="AT180" s="132" t="s">
        <v>75</v>
      </c>
      <c r="AU180" s="132" t="s">
        <v>83</v>
      </c>
      <c r="AY180" s="125" t="s">
        <v>264</v>
      </c>
      <c r="BK180" s="133">
        <f>BK181+SUM(BK182:BK191)</f>
        <v>0</v>
      </c>
    </row>
    <row r="181" spans="2:65" s="1" customFormat="1" ht="16.5" customHeight="1">
      <c r="B181" s="136"/>
      <c r="C181" s="137" t="s">
        <v>407</v>
      </c>
      <c r="D181" s="137" t="s">
        <v>266</v>
      </c>
      <c r="E181" s="138" t="s">
        <v>3447</v>
      </c>
      <c r="F181" s="139" t="s">
        <v>3448</v>
      </c>
      <c r="G181" s="140" t="s">
        <v>428</v>
      </c>
      <c r="H181" s="141">
        <v>43.3</v>
      </c>
      <c r="I181" s="142"/>
      <c r="J181" s="143">
        <f>ROUND(I181*H181,2)</f>
        <v>0</v>
      </c>
      <c r="K181" s="139" t="s">
        <v>270</v>
      </c>
      <c r="L181" s="32"/>
      <c r="M181" s="144" t="s">
        <v>1</v>
      </c>
      <c r="N181" s="145" t="s">
        <v>42</v>
      </c>
      <c r="P181" s="146">
        <f>O181*H181</f>
        <v>0</v>
      </c>
      <c r="Q181" s="146">
        <v>0.16850000000000001</v>
      </c>
      <c r="R181" s="146">
        <f>Q181*H181</f>
        <v>7.2960500000000001</v>
      </c>
      <c r="S181" s="146">
        <v>0</v>
      </c>
      <c r="T181" s="147">
        <f>S181*H181</f>
        <v>0</v>
      </c>
      <c r="AR181" s="148" t="s">
        <v>271</v>
      </c>
      <c r="AT181" s="148" t="s">
        <v>266</v>
      </c>
      <c r="AU181" s="148" t="s">
        <v>89</v>
      </c>
      <c r="AY181" s="17" t="s">
        <v>264</v>
      </c>
      <c r="BE181" s="149">
        <f>IF(N181="základní",J181,0)</f>
        <v>0</v>
      </c>
      <c r="BF181" s="149">
        <f>IF(N181="snížená",J181,0)</f>
        <v>0</v>
      </c>
      <c r="BG181" s="149">
        <f>IF(N181="zákl. přenesená",J181,0)</f>
        <v>0</v>
      </c>
      <c r="BH181" s="149">
        <f>IF(N181="sníž. přenesená",J181,0)</f>
        <v>0</v>
      </c>
      <c r="BI181" s="149">
        <f>IF(N181="nulová",J181,0)</f>
        <v>0</v>
      </c>
      <c r="BJ181" s="17" t="s">
        <v>89</v>
      </c>
      <c r="BK181" s="149">
        <f>ROUND(I181*H181,2)</f>
        <v>0</v>
      </c>
      <c r="BL181" s="17" t="s">
        <v>271</v>
      </c>
      <c r="BM181" s="148" t="s">
        <v>3528</v>
      </c>
    </row>
    <row r="182" spans="2:65" s="1" customFormat="1" ht="11.25">
      <c r="B182" s="32"/>
      <c r="D182" s="150" t="s">
        <v>273</v>
      </c>
      <c r="F182" s="151" t="s">
        <v>3450</v>
      </c>
      <c r="I182" s="152"/>
      <c r="L182" s="32"/>
      <c r="M182" s="153"/>
      <c r="T182" s="56"/>
      <c r="AT182" s="17" t="s">
        <v>273</v>
      </c>
      <c r="AU182" s="17" t="s">
        <v>89</v>
      </c>
    </row>
    <row r="183" spans="2:65" s="1" customFormat="1" ht="16.5" customHeight="1">
      <c r="B183" s="136"/>
      <c r="C183" s="176" t="s">
        <v>418</v>
      </c>
      <c r="D183" s="176" t="s">
        <v>310</v>
      </c>
      <c r="E183" s="177" t="s">
        <v>3529</v>
      </c>
      <c r="F183" s="178" t="s">
        <v>3530</v>
      </c>
      <c r="G183" s="179" t="s">
        <v>428</v>
      </c>
      <c r="H183" s="180">
        <v>47.63</v>
      </c>
      <c r="I183" s="181"/>
      <c r="J183" s="182">
        <f>ROUND(I183*H183,2)</f>
        <v>0</v>
      </c>
      <c r="K183" s="178" t="s">
        <v>270</v>
      </c>
      <c r="L183" s="183"/>
      <c r="M183" s="184" t="s">
        <v>1</v>
      </c>
      <c r="N183" s="185" t="s">
        <v>42</v>
      </c>
      <c r="P183" s="146">
        <f>O183*H183</f>
        <v>0</v>
      </c>
      <c r="Q183" s="146">
        <v>4.8000000000000001E-2</v>
      </c>
      <c r="R183" s="146">
        <f>Q183*H183</f>
        <v>2.2862400000000003</v>
      </c>
      <c r="S183" s="146">
        <v>0</v>
      </c>
      <c r="T183" s="147">
        <f>S183*H183</f>
        <v>0</v>
      </c>
      <c r="AR183" s="148" t="s">
        <v>314</v>
      </c>
      <c r="AT183" s="148" t="s">
        <v>310</v>
      </c>
      <c r="AU183" s="148" t="s">
        <v>89</v>
      </c>
      <c r="AY183" s="17" t="s">
        <v>264</v>
      </c>
      <c r="BE183" s="149">
        <f>IF(N183="základní",J183,0)</f>
        <v>0</v>
      </c>
      <c r="BF183" s="149">
        <f>IF(N183="snížená",J183,0)</f>
        <v>0</v>
      </c>
      <c r="BG183" s="149">
        <f>IF(N183="zákl. přenesená",J183,0)</f>
        <v>0</v>
      </c>
      <c r="BH183" s="149">
        <f>IF(N183="sníž. přenesená",J183,0)</f>
        <v>0</v>
      </c>
      <c r="BI183" s="149">
        <f>IF(N183="nulová",J183,0)</f>
        <v>0</v>
      </c>
      <c r="BJ183" s="17" t="s">
        <v>89</v>
      </c>
      <c r="BK183" s="149">
        <f>ROUND(I183*H183,2)</f>
        <v>0</v>
      </c>
      <c r="BL183" s="17" t="s">
        <v>271</v>
      </c>
      <c r="BM183" s="148" t="s">
        <v>3531</v>
      </c>
    </row>
    <row r="184" spans="2:65" s="12" customFormat="1" ht="11.25">
      <c r="B184" s="156"/>
      <c r="D184" s="154" t="s">
        <v>277</v>
      </c>
      <c r="F184" s="158" t="s">
        <v>3532</v>
      </c>
      <c r="H184" s="159">
        <v>47.63</v>
      </c>
      <c r="I184" s="160"/>
      <c r="L184" s="156"/>
      <c r="M184" s="161"/>
      <c r="T184" s="162"/>
      <c r="AT184" s="157" t="s">
        <v>277</v>
      </c>
      <c r="AU184" s="157" t="s">
        <v>89</v>
      </c>
      <c r="AV184" s="12" t="s">
        <v>89</v>
      </c>
      <c r="AW184" s="12" t="s">
        <v>3</v>
      </c>
      <c r="AX184" s="12" t="s">
        <v>83</v>
      </c>
      <c r="AY184" s="157" t="s">
        <v>264</v>
      </c>
    </row>
    <row r="185" spans="2:65" s="1" customFormat="1" ht="16.5" customHeight="1">
      <c r="B185" s="136"/>
      <c r="C185" s="137" t="s">
        <v>425</v>
      </c>
      <c r="D185" s="137" t="s">
        <v>266</v>
      </c>
      <c r="E185" s="138" t="s">
        <v>3447</v>
      </c>
      <c r="F185" s="139" t="s">
        <v>3448</v>
      </c>
      <c r="G185" s="140" t="s">
        <v>428</v>
      </c>
      <c r="H185" s="141">
        <v>43.7</v>
      </c>
      <c r="I185" s="142"/>
      <c r="J185" s="143">
        <f>ROUND(I185*H185,2)</f>
        <v>0</v>
      </c>
      <c r="K185" s="139" t="s">
        <v>270</v>
      </c>
      <c r="L185" s="32"/>
      <c r="M185" s="144" t="s">
        <v>1</v>
      </c>
      <c r="N185" s="145" t="s">
        <v>42</v>
      </c>
      <c r="P185" s="146">
        <f>O185*H185</f>
        <v>0</v>
      </c>
      <c r="Q185" s="146">
        <v>0.16850000000000001</v>
      </c>
      <c r="R185" s="146">
        <f>Q185*H185</f>
        <v>7.3634500000000012</v>
      </c>
      <c r="S185" s="146">
        <v>0</v>
      </c>
      <c r="T185" s="147">
        <f>S185*H185</f>
        <v>0</v>
      </c>
      <c r="AR185" s="148" t="s">
        <v>271</v>
      </c>
      <c r="AT185" s="148" t="s">
        <v>266</v>
      </c>
      <c r="AU185" s="148" t="s">
        <v>89</v>
      </c>
      <c r="AY185" s="17" t="s">
        <v>264</v>
      </c>
      <c r="BE185" s="149">
        <f>IF(N185="základní",J185,0)</f>
        <v>0</v>
      </c>
      <c r="BF185" s="149">
        <f>IF(N185="snížená",J185,0)</f>
        <v>0</v>
      </c>
      <c r="BG185" s="149">
        <f>IF(N185="zákl. přenesená",J185,0)</f>
        <v>0</v>
      </c>
      <c r="BH185" s="149">
        <f>IF(N185="sníž. přenesená",J185,0)</f>
        <v>0</v>
      </c>
      <c r="BI185" s="149">
        <f>IF(N185="nulová",J185,0)</f>
        <v>0</v>
      </c>
      <c r="BJ185" s="17" t="s">
        <v>89</v>
      </c>
      <c r="BK185" s="149">
        <f>ROUND(I185*H185,2)</f>
        <v>0</v>
      </c>
      <c r="BL185" s="17" t="s">
        <v>271</v>
      </c>
      <c r="BM185" s="148" t="s">
        <v>3533</v>
      </c>
    </row>
    <row r="186" spans="2:65" s="1" customFormat="1" ht="11.25">
      <c r="B186" s="32"/>
      <c r="D186" s="150" t="s">
        <v>273</v>
      </c>
      <c r="F186" s="151" t="s">
        <v>3450</v>
      </c>
      <c r="I186" s="152"/>
      <c r="L186" s="32"/>
      <c r="M186" s="153"/>
      <c r="T186" s="56"/>
      <c r="AT186" s="17" t="s">
        <v>273</v>
      </c>
      <c r="AU186" s="17" t="s">
        <v>89</v>
      </c>
    </row>
    <row r="187" spans="2:65" s="1" customFormat="1" ht="16.5" customHeight="1">
      <c r="B187" s="136"/>
      <c r="C187" s="176" t="s">
        <v>431</v>
      </c>
      <c r="D187" s="176" t="s">
        <v>310</v>
      </c>
      <c r="E187" s="177" t="s">
        <v>3534</v>
      </c>
      <c r="F187" s="178" t="s">
        <v>3535</v>
      </c>
      <c r="G187" s="179" t="s">
        <v>428</v>
      </c>
      <c r="H187" s="180">
        <v>48.07</v>
      </c>
      <c r="I187" s="181"/>
      <c r="J187" s="182">
        <f>ROUND(I187*H187,2)</f>
        <v>0</v>
      </c>
      <c r="K187" s="178" t="s">
        <v>270</v>
      </c>
      <c r="L187" s="183"/>
      <c r="M187" s="184" t="s">
        <v>1</v>
      </c>
      <c r="N187" s="185" t="s">
        <v>42</v>
      </c>
      <c r="P187" s="146">
        <f>O187*H187</f>
        <v>0</v>
      </c>
      <c r="Q187" s="146">
        <v>5.6000000000000001E-2</v>
      </c>
      <c r="R187" s="146">
        <f>Q187*H187</f>
        <v>2.6919200000000001</v>
      </c>
      <c r="S187" s="146">
        <v>0</v>
      </c>
      <c r="T187" s="147">
        <f>S187*H187</f>
        <v>0</v>
      </c>
      <c r="AR187" s="148" t="s">
        <v>314</v>
      </c>
      <c r="AT187" s="148" t="s">
        <v>310</v>
      </c>
      <c r="AU187" s="148" t="s">
        <v>89</v>
      </c>
      <c r="AY187" s="17" t="s">
        <v>264</v>
      </c>
      <c r="BE187" s="149">
        <f>IF(N187="základní",J187,0)</f>
        <v>0</v>
      </c>
      <c r="BF187" s="149">
        <f>IF(N187="snížená",J187,0)</f>
        <v>0</v>
      </c>
      <c r="BG187" s="149">
        <f>IF(N187="zákl. přenesená",J187,0)</f>
        <v>0</v>
      </c>
      <c r="BH187" s="149">
        <f>IF(N187="sníž. přenesená",J187,0)</f>
        <v>0</v>
      </c>
      <c r="BI187" s="149">
        <f>IF(N187="nulová",J187,0)</f>
        <v>0</v>
      </c>
      <c r="BJ187" s="17" t="s">
        <v>89</v>
      </c>
      <c r="BK187" s="149">
        <f>ROUND(I187*H187,2)</f>
        <v>0</v>
      </c>
      <c r="BL187" s="17" t="s">
        <v>271</v>
      </c>
      <c r="BM187" s="148" t="s">
        <v>3536</v>
      </c>
    </row>
    <row r="188" spans="2:65" s="12" customFormat="1" ht="11.25">
      <c r="B188" s="156"/>
      <c r="D188" s="154" t="s">
        <v>277</v>
      </c>
      <c r="F188" s="158" t="s">
        <v>3537</v>
      </c>
      <c r="H188" s="159">
        <v>48.07</v>
      </c>
      <c r="I188" s="160"/>
      <c r="L188" s="156"/>
      <c r="M188" s="161"/>
      <c r="T188" s="162"/>
      <c r="AT188" s="157" t="s">
        <v>277</v>
      </c>
      <c r="AU188" s="157" t="s">
        <v>89</v>
      </c>
      <c r="AV188" s="12" t="s">
        <v>89</v>
      </c>
      <c r="AW188" s="12" t="s">
        <v>3</v>
      </c>
      <c r="AX188" s="12" t="s">
        <v>83</v>
      </c>
      <c r="AY188" s="157" t="s">
        <v>264</v>
      </c>
    </row>
    <row r="189" spans="2:65" s="1" customFormat="1" ht="16.5" customHeight="1">
      <c r="B189" s="136"/>
      <c r="C189" s="137" t="s">
        <v>437</v>
      </c>
      <c r="D189" s="137" t="s">
        <v>266</v>
      </c>
      <c r="E189" s="138" t="s">
        <v>927</v>
      </c>
      <c r="F189" s="139" t="s">
        <v>928</v>
      </c>
      <c r="G189" s="140" t="s">
        <v>341</v>
      </c>
      <c r="H189" s="141">
        <v>160</v>
      </c>
      <c r="I189" s="142"/>
      <c r="J189" s="143">
        <f>ROUND(I189*H189,2)</f>
        <v>0</v>
      </c>
      <c r="K189" s="139" t="s">
        <v>270</v>
      </c>
      <c r="L189" s="32"/>
      <c r="M189" s="144" t="s">
        <v>1</v>
      </c>
      <c r="N189" s="145" t="s">
        <v>42</v>
      </c>
      <c r="P189" s="146">
        <f>O189*H189</f>
        <v>0</v>
      </c>
      <c r="Q189" s="146">
        <v>4.6999999999999999E-4</v>
      </c>
      <c r="R189" s="146">
        <f>Q189*H189</f>
        <v>7.5200000000000003E-2</v>
      </c>
      <c r="S189" s="146">
        <v>0</v>
      </c>
      <c r="T189" s="147">
        <f>S189*H189</f>
        <v>0</v>
      </c>
      <c r="AR189" s="148" t="s">
        <v>271</v>
      </c>
      <c r="AT189" s="148" t="s">
        <v>266</v>
      </c>
      <c r="AU189" s="148" t="s">
        <v>89</v>
      </c>
      <c r="AY189" s="17" t="s">
        <v>264</v>
      </c>
      <c r="BE189" s="149">
        <f>IF(N189="základní",J189,0)</f>
        <v>0</v>
      </c>
      <c r="BF189" s="149">
        <f>IF(N189="snížená",J189,0)</f>
        <v>0</v>
      </c>
      <c r="BG189" s="149">
        <f>IF(N189="zákl. přenesená",J189,0)</f>
        <v>0</v>
      </c>
      <c r="BH189" s="149">
        <f>IF(N189="sníž. přenesená",J189,0)</f>
        <v>0</v>
      </c>
      <c r="BI189" s="149">
        <f>IF(N189="nulová",J189,0)</f>
        <v>0</v>
      </c>
      <c r="BJ189" s="17" t="s">
        <v>89</v>
      </c>
      <c r="BK189" s="149">
        <f>ROUND(I189*H189,2)</f>
        <v>0</v>
      </c>
      <c r="BL189" s="17" t="s">
        <v>271</v>
      </c>
      <c r="BM189" s="148" t="s">
        <v>3538</v>
      </c>
    </row>
    <row r="190" spans="2:65" s="1" customFormat="1" ht="11.25">
      <c r="B190" s="32"/>
      <c r="D190" s="150" t="s">
        <v>273</v>
      </c>
      <c r="F190" s="151" t="s">
        <v>930</v>
      </c>
      <c r="I190" s="152"/>
      <c r="L190" s="32"/>
      <c r="M190" s="153"/>
      <c r="T190" s="56"/>
      <c r="AT190" s="17" t="s">
        <v>273</v>
      </c>
      <c r="AU190" s="17" t="s">
        <v>89</v>
      </c>
    </row>
    <row r="191" spans="2:65" s="11" customFormat="1" ht="20.85" customHeight="1">
      <c r="B191" s="124"/>
      <c r="D191" s="125" t="s">
        <v>75</v>
      </c>
      <c r="E191" s="134" t="s">
        <v>827</v>
      </c>
      <c r="F191" s="134" t="s">
        <v>3469</v>
      </c>
      <c r="I191" s="127"/>
      <c r="J191" s="135">
        <f>BK191</f>
        <v>0</v>
      </c>
      <c r="L191" s="124"/>
      <c r="M191" s="129"/>
      <c r="P191" s="130">
        <f>SUM(P192:P194)</f>
        <v>0</v>
      </c>
      <c r="R191" s="130">
        <f>SUM(R192:R194)</f>
        <v>0</v>
      </c>
      <c r="T191" s="131">
        <f>SUM(T192:T194)</f>
        <v>0</v>
      </c>
      <c r="AR191" s="125" t="s">
        <v>83</v>
      </c>
      <c r="AT191" s="132" t="s">
        <v>75</v>
      </c>
      <c r="AU191" s="132" t="s">
        <v>89</v>
      </c>
      <c r="AY191" s="125" t="s">
        <v>264</v>
      </c>
      <c r="BK191" s="133">
        <f>SUM(BK192:BK194)</f>
        <v>0</v>
      </c>
    </row>
    <row r="192" spans="2:65" s="1" customFormat="1" ht="16.5" customHeight="1">
      <c r="B192" s="136"/>
      <c r="C192" s="137" t="s">
        <v>442</v>
      </c>
      <c r="D192" s="137" t="s">
        <v>266</v>
      </c>
      <c r="E192" s="138" t="s">
        <v>3470</v>
      </c>
      <c r="F192" s="139" t="s">
        <v>3471</v>
      </c>
      <c r="G192" s="140" t="s">
        <v>434</v>
      </c>
      <c r="H192" s="141">
        <v>2</v>
      </c>
      <c r="I192" s="142"/>
      <c r="J192" s="143">
        <f>ROUND(I192*H192,2)</f>
        <v>0</v>
      </c>
      <c r="K192" s="139" t="s">
        <v>313</v>
      </c>
      <c r="L192" s="32"/>
      <c r="M192" s="144" t="s">
        <v>1</v>
      </c>
      <c r="N192" s="145" t="s">
        <v>42</v>
      </c>
      <c r="P192" s="146">
        <f>O192*H192</f>
        <v>0</v>
      </c>
      <c r="Q192" s="146">
        <v>0</v>
      </c>
      <c r="R192" s="146">
        <f>Q192*H192</f>
        <v>0</v>
      </c>
      <c r="S192" s="146">
        <v>0</v>
      </c>
      <c r="T192" s="147">
        <f>S192*H192</f>
        <v>0</v>
      </c>
      <c r="AR192" s="148" t="s">
        <v>271</v>
      </c>
      <c r="AT192" s="148" t="s">
        <v>266</v>
      </c>
      <c r="AU192" s="148" t="s">
        <v>96</v>
      </c>
      <c r="AY192" s="17" t="s">
        <v>264</v>
      </c>
      <c r="BE192" s="149">
        <f>IF(N192="základní",J192,0)</f>
        <v>0</v>
      </c>
      <c r="BF192" s="149">
        <f>IF(N192="snížená",J192,0)</f>
        <v>0</v>
      </c>
      <c r="BG192" s="149">
        <f>IF(N192="zákl. přenesená",J192,0)</f>
        <v>0</v>
      </c>
      <c r="BH192" s="149">
        <f>IF(N192="sníž. přenesená",J192,0)</f>
        <v>0</v>
      </c>
      <c r="BI192" s="149">
        <f>IF(N192="nulová",J192,0)</f>
        <v>0</v>
      </c>
      <c r="BJ192" s="17" t="s">
        <v>89</v>
      </c>
      <c r="BK192" s="149">
        <f>ROUND(I192*H192,2)</f>
        <v>0</v>
      </c>
      <c r="BL192" s="17" t="s">
        <v>271</v>
      </c>
      <c r="BM192" s="148" t="s">
        <v>3539</v>
      </c>
    </row>
    <row r="193" spans="2:65" s="1" customFormat="1" ht="16.5" customHeight="1">
      <c r="B193" s="136"/>
      <c r="C193" s="137" t="s">
        <v>447</v>
      </c>
      <c r="D193" s="137" t="s">
        <v>266</v>
      </c>
      <c r="E193" s="138" t="s">
        <v>3540</v>
      </c>
      <c r="F193" s="139" t="s">
        <v>3541</v>
      </c>
      <c r="G193" s="140" t="s">
        <v>428</v>
      </c>
      <c r="H193" s="141">
        <v>13.2</v>
      </c>
      <c r="I193" s="142"/>
      <c r="J193" s="143">
        <f>ROUND(I193*H193,2)</f>
        <v>0</v>
      </c>
      <c r="K193" s="139" t="s">
        <v>313</v>
      </c>
      <c r="L193" s="32"/>
      <c r="M193" s="144" t="s">
        <v>1</v>
      </c>
      <c r="N193" s="145" t="s">
        <v>42</v>
      </c>
      <c r="P193" s="146">
        <f>O193*H193</f>
        <v>0</v>
      </c>
      <c r="Q193" s="146">
        <v>0</v>
      </c>
      <c r="R193" s="146">
        <f>Q193*H193</f>
        <v>0</v>
      </c>
      <c r="S193" s="146">
        <v>0</v>
      </c>
      <c r="T193" s="147">
        <f>S193*H193</f>
        <v>0</v>
      </c>
      <c r="AR193" s="148" t="s">
        <v>271</v>
      </c>
      <c r="AT193" s="148" t="s">
        <v>266</v>
      </c>
      <c r="AU193" s="148" t="s">
        <v>96</v>
      </c>
      <c r="AY193" s="17" t="s">
        <v>264</v>
      </c>
      <c r="BE193" s="149">
        <f>IF(N193="základní",J193,0)</f>
        <v>0</v>
      </c>
      <c r="BF193" s="149">
        <f>IF(N193="snížená",J193,0)</f>
        <v>0</v>
      </c>
      <c r="BG193" s="149">
        <f>IF(N193="zákl. přenesená",J193,0)</f>
        <v>0</v>
      </c>
      <c r="BH193" s="149">
        <f>IF(N193="sníž. přenesená",J193,0)</f>
        <v>0</v>
      </c>
      <c r="BI193" s="149">
        <f>IF(N193="nulová",J193,0)</f>
        <v>0</v>
      </c>
      <c r="BJ193" s="17" t="s">
        <v>89</v>
      </c>
      <c r="BK193" s="149">
        <f>ROUND(I193*H193,2)</f>
        <v>0</v>
      </c>
      <c r="BL193" s="17" t="s">
        <v>271</v>
      </c>
      <c r="BM193" s="148" t="s">
        <v>3542</v>
      </c>
    </row>
    <row r="194" spans="2:65" s="1" customFormat="1" ht="16.5" customHeight="1">
      <c r="B194" s="136"/>
      <c r="C194" s="137" t="s">
        <v>452</v>
      </c>
      <c r="D194" s="137" t="s">
        <v>266</v>
      </c>
      <c r="E194" s="138" t="s">
        <v>3543</v>
      </c>
      <c r="F194" s="139" t="s">
        <v>3544</v>
      </c>
      <c r="G194" s="140" t="s">
        <v>434</v>
      </c>
      <c r="H194" s="141">
        <v>1</v>
      </c>
      <c r="I194" s="142"/>
      <c r="J194" s="143">
        <f>ROUND(I194*H194,2)</f>
        <v>0</v>
      </c>
      <c r="K194" s="139" t="s">
        <v>313</v>
      </c>
      <c r="L194" s="32"/>
      <c r="M194" s="144" t="s">
        <v>1</v>
      </c>
      <c r="N194" s="145" t="s">
        <v>42</v>
      </c>
      <c r="P194" s="146">
        <f>O194*H194</f>
        <v>0</v>
      </c>
      <c r="Q194" s="146">
        <v>0</v>
      </c>
      <c r="R194" s="146">
        <f>Q194*H194</f>
        <v>0</v>
      </c>
      <c r="S194" s="146">
        <v>0</v>
      </c>
      <c r="T194" s="147">
        <f>S194*H194</f>
        <v>0</v>
      </c>
      <c r="AR194" s="148" t="s">
        <v>271</v>
      </c>
      <c r="AT194" s="148" t="s">
        <v>266</v>
      </c>
      <c r="AU194" s="148" t="s">
        <v>96</v>
      </c>
      <c r="AY194" s="17" t="s">
        <v>264</v>
      </c>
      <c r="BE194" s="149">
        <f>IF(N194="základní",J194,0)</f>
        <v>0</v>
      </c>
      <c r="BF194" s="149">
        <f>IF(N194="snížená",J194,0)</f>
        <v>0</v>
      </c>
      <c r="BG194" s="149">
        <f>IF(N194="zákl. přenesená",J194,0)</f>
        <v>0</v>
      </c>
      <c r="BH194" s="149">
        <f>IF(N194="sníž. přenesená",J194,0)</f>
        <v>0</v>
      </c>
      <c r="BI194" s="149">
        <f>IF(N194="nulová",J194,0)</f>
        <v>0</v>
      </c>
      <c r="BJ194" s="17" t="s">
        <v>89</v>
      </c>
      <c r="BK194" s="149">
        <f>ROUND(I194*H194,2)</f>
        <v>0</v>
      </c>
      <c r="BL194" s="17" t="s">
        <v>271</v>
      </c>
      <c r="BM194" s="148" t="s">
        <v>3545</v>
      </c>
    </row>
    <row r="195" spans="2:65" s="11" customFormat="1" ht="22.9" customHeight="1">
      <c r="B195" s="124"/>
      <c r="D195" s="125" t="s">
        <v>75</v>
      </c>
      <c r="E195" s="134" t="s">
        <v>1005</v>
      </c>
      <c r="F195" s="134" t="s">
        <v>1006</v>
      </c>
      <c r="I195" s="127"/>
      <c r="J195" s="135">
        <f>BK195</f>
        <v>0</v>
      </c>
      <c r="L195" s="124"/>
      <c r="M195" s="129"/>
      <c r="P195" s="130">
        <f>SUM(P196:P197)</f>
        <v>0</v>
      </c>
      <c r="R195" s="130">
        <f>SUM(R196:R197)</f>
        <v>0</v>
      </c>
      <c r="T195" s="131">
        <f>SUM(T196:T197)</f>
        <v>0</v>
      </c>
      <c r="AR195" s="125" t="s">
        <v>83</v>
      </c>
      <c r="AT195" s="132" t="s">
        <v>75</v>
      </c>
      <c r="AU195" s="132" t="s">
        <v>83</v>
      </c>
      <c r="AY195" s="125" t="s">
        <v>264</v>
      </c>
      <c r="BK195" s="133">
        <f>SUM(BK196:BK197)</f>
        <v>0</v>
      </c>
    </row>
    <row r="196" spans="2:65" s="1" customFormat="1" ht="16.5" customHeight="1">
      <c r="B196" s="136"/>
      <c r="C196" s="137" t="s">
        <v>457</v>
      </c>
      <c r="D196" s="137" t="s">
        <v>266</v>
      </c>
      <c r="E196" s="138" t="s">
        <v>3546</v>
      </c>
      <c r="F196" s="139" t="s">
        <v>3547</v>
      </c>
      <c r="G196" s="140" t="s">
        <v>319</v>
      </c>
      <c r="H196" s="141">
        <v>303.96499999999997</v>
      </c>
      <c r="I196" s="142"/>
      <c r="J196" s="143">
        <f>ROUND(I196*H196,2)</f>
        <v>0</v>
      </c>
      <c r="K196" s="139" t="s">
        <v>270</v>
      </c>
      <c r="L196" s="32"/>
      <c r="M196" s="144" t="s">
        <v>1</v>
      </c>
      <c r="N196" s="145" t="s">
        <v>42</v>
      </c>
      <c r="P196" s="146">
        <f>O196*H196</f>
        <v>0</v>
      </c>
      <c r="Q196" s="146">
        <v>0</v>
      </c>
      <c r="R196" s="146">
        <f>Q196*H196</f>
        <v>0</v>
      </c>
      <c r="S196" s="146">
        <v>0</v>
      </c>
      <c r="T196" s="147">
        <f>S196*H196</f>
        <v>0</v>
      </c>
      <c r="AR196" s="148" t="s">
        <v>271</v>
      </c>
      <c r="AT196" s="148" t="s">
        <v>266</v>
      </c>
      <c r="AU196" s="148" t="s">
        <v>89</v>
      </c>
      <c r="AY196" s="17" t="s">
        <v>264</v>
      </c>
      <c r="BE196" s="149">
        <f>IF(N196="základní",J196,0)</f>
        <v>0</v>
      </c>
      <c r="BF196" s="149">
        <f>IF(N196="snížená",J196,0)</f>
        <v>0</v>
      </c>
      <c r="BG196" s="149">
        <f>IF(N196="zákl. přenesená",J196,0)</f>
        <v>0</v>
      </c>
      <c r="BH196" s="149">
        <f>IF(N196="sníž. přenesená",J196,0)</f>
        <v>0</v>
      </c>
      <c r="BI196" s="149">
        <f>IF(N196="nulová",J196,0)</f>
        <v>0</v>
      </c>
      <c r="BJ196" s="17" t="s">
        <v>89</v>
      </c>
      <c r="BK196" s="149">
        <f>ROUND(I196*H196,2)</f>
        <v>0</v>
      </c>
      <c r="BL196" s="17" t="s">
        <v>271</v>
      </c>
      <c r="BM196" s="148" t="s">
        <v>3548</v>
      </c>
    </row>
    <row r="197" spans="2:65" s="1" customFormat="1" ht="11.25">
      <c r="B197" s="32"/>
      <c r="D197" s="150" t="s">
        <v>273</v>
      </c>
      <c r="F197" s="151" t="s">
        <v>3549</v>
      </c>
      <c r="I197" s="152"/>
      <c r="L197" s="32"/>
      <c r="M197" s="194"/>
      <c r="N197" s="195"/>
      <c r="O197" s="195"/>
      <c r="P197" s="195"/>
      <c r="Q197" s="195"/>
      <c r="R197" s="195"/>
      <c r="S197" s="195"/>
      <c r="T197" s="196"/>
      <c r="AT197" s="17" t="s">
        <v>273</v>
      </c>
      <c r="AU197" s="17" t="s">
        <v>89</v>
      </c>
    </row>
    <row r="198" spans="2:65" s="1" customFormat="1" ht="6.95" customHeight="1">
      <c r="B198" s="44"/>
      <c r="C198" s="45"/>
      <c r="D198" s="45"/>
      <c r="E198" s="45"/>
      <c r="F198" s="45"/>
      <c r="G198" s="45"/>
      <c r="H198" s="45"/>
      <c r="I198" s="45"/>
      <c r="J198" s="45"/>
      <c r="K198" s="45"/>
      <c r="L198" s="32"/>
    </row>
  </sheetData>
  <autoFilter ref="C127:K197" xr:uid="{00000000-0009-0000-0000-000015000000}"/>
  <mergeCells count="12">
    <mergeCell ref="E120:H120"/>
    <mergeCell ref="L2:V2"/>
    <mergeCell ref="E85:H85"/>
    <mergeCell ref="E87:H87"/>
    <mergeCell ref="E89:H89"/>
    <mergeCell ref="E116:H116"/>
    <mergeCell ref="E118:H118"/>
    <mergeCell ref="E7:H7"/>
    <mergeCell ref="E9:H9"/>
    <mergeCell ref="E11:H11"/>
    <mergeCell ref="E20:H20"/>
    <mergeCell ref="E29:H29"/>
  </mergeCells>
  <hyperlinks>
    <hyperlink ref="F132" r:id="rId1" xr:uid="{00000000-0004-0000-1500-000000000000}"/>
    <hyperlink ref="F134" r:id="rId2" xr:uid="{00000000-0004-0000-1500-000001000000}"/>
    <hyperlink ref="F136" r:id="rId3" xr:uid="{00000000-0004-0000-1500-000002000000}"/>
    <hyperlink ref="F138" r:id="rId4" xr:uid="{00000000-0004-0000-1500-000003000000}"/>
    <hyperlink ref="F141" r:id="rId5" xr:uid="{00000000-0004-0000-1500-000004000000}"/>
    <hyperlink ref="F144" r:id="rId6" xr:uid="{00000000-0004-0000-1500-000005000000}"/>
    <hyperlink ref="F146" r:id="rId7" xr:uid="{00000000-0004-0000-1500-000006000000}"/>
    <hyperlink ref="F148" r:id="rId8" xr:uid="{00000000-0004-0000-1500-000007000000}"/>
    <hyperlink ref="F151" r:id="rId9" xr:uid="{00000000-0004-0000-1500-000008000000}"/>
    <hyperlink ref="F153" r:id="rId10" xr:uid="{00000000-0004-0000-1500-000009000000}"/>
    <hyperlink ref="F157" r:id="rId11" xr:uid="{00000000-0004-0000-1500-00000A000000}"/>
    <hyperlink ref="F160" r:id="rId12" xr:uid="{00000000-0004-0000-1500-00000B000000}"/>
    <hyperlink ref="F162" r:id="rId13" xr:uid="{00000000-0004-0000-1500-00000C000000}"/>
    <hyperlink ref="F164" r:id="rId14" xr:uid="{00000000-0004-0000-1500-00000D000000}"/>
    <hyperlink ref="F166" r:id="rId15" xr:uid="{00000000-0004-0000-1500-00000E000000}"/>
    <hyperlink ref="F168" r:id="rId16" xr:uid="{00000000-0004-0000-1500-00000F000000}"/>
    <hyperlink ref="F173" r:id="rId17" xr:uid="{00000000-0004-0000-1500-000010000000}"/>
    <hyperlink ref="F182" r:id="rId18" xr:uid="{00000000-0004-0000-1500-000011000000}"/>
    <hyperlink ref="F186" r:id="rId19" xr:uid="{00000000-0004-0000-1500-000012000000}"/>
    <hyperlink ref="F190" r:id="rId20" xr:uid="{00000000-0004-0000-1500-000013000000}"/>
    <hyperlink ref="F197" r:id="rId21" xr:uid="{00000000-0004-0000-1500-000014000000}"/>
  </hyperlinks>
  <pageMargins left="0.39374999999999999" right="0.39374999999999999" top="0.39374999999999999" bottom="0.39374999999999999" header="0" footer="0"/>
  <pageSetup paperSize="9" fitToHeight="100" orientation="landscape" blackAndWhite="1"/>
  <headerFooter>
    <oddFooter>&amp;CStrana &amp;P z &amp;N</oddFooter>
  </headerFooter>
  <drawing r:id="rId2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pageSetUpPr fitToPage="1"/>
  </sheetPr>
  <dimension ref="B2:BM227"/>
  <sheetViews>
    <sheetView showGridLines="0" workbookViewId="0"/>
  </sheetViews>
  <sheetFormatPr defaultRowHeight="15"/>
  <cols>
    <col min="1" max="1" width="8.33203125" customWidth="1"/>
    <col min="2" max="2" width="1.1640625" customWidth="1"/>
    <col min="3" max="3" width="4.1640625" customWidth="1"/>
    <col min="4" max="4" width="4.33203125" customWidth="1"/>
    <col min="5" max="5" width="17.1640625" customWidth="1"/>
    <col min="6" max="6" width="100.83203125" customWidth="1"/>
    <col min="7" max="7" width="7.5" customWidth="1"/>
    <col min="8" max="8" width="14" customWidth="1"/>
    <col min="9" max="9" width="15.83203125" customWidth="1"/>
    <col min="10" max="11" width="22.33203125"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50000000000003" customHeight="1">
      <c r="L2" s="223" t="s">
        <v>5</v>
      </c>
      <c r="M2" s="208"/>
      <c r="N2" s="208"/>
      <c r="O2" s="208"/>
      <c r="P2" s="208"/>
      <c r="Q2" s="208"/>
      <c r="R2" s="208"/>
      <c r="S2" s="208"/>
      <c r="T2" s="208"/>
      <c r="U2" s="208"/>
      <c r="V2" s="208"/>
      <c r="AT2" s="17" t="s">
        <v>151</v>
      </c>
    </row>
    <row r="3" spans="2:46" ht="6.95" customHeight="1">
      <c r="B3" s="18"/>
      <c r="C3" s="19"/>
      <c r="D3" s="19"/>
      <c r="E3" s="19"/>
      <c r="F3" s="19"/>
      <c r="G3" s="19"/>
      <c r="H3" s="19"/>
      <c r="I3" s="19"/>
      <c r="J3" s="19"/>
      <c r="K3" s="19"/>
      <c r="L3" s="20"/>
      <c r="AT3" s="17" t="s">
        <v>83</v>
      </c>
    </row>
    <row r="4" spans="2:46" ht="24.95" customHeight="1">
      <c r="B4" s="20"/>
      <c r="D4" s="21" t="s">
        <v>212</v>
      </c>
      <c r="L4" s="20"/>
      <c r="M4" s="93" t="s">
        <v>10</v>
      </c>
      <c r="AT4" s="17" t="s">
        <v>3</v>
      </c>
    </row>
    <row r="5" spans="2:46" ht="6.95" customHeight="1">
      <c r="B5" s="20"/>
      <c r="L5" s="20"/>
    </row>
    <row r="6" spans="2:46" ht="12" customHeight="1">
      <c r="B6" s="20"/>
      <c r="D6" s="27" t="s">
        <v>16</v>
      </c>
      <c r="L6" s="20"/>
    </row>
    <row r="7" spans="2:46" ht="16.5" customHeight="1">
      <c r="B7" s="20"/>
      <c r="E7" s="248" t="str">
        <f>'Rekapitulace stavby'!K6</f>
        <v>Transformace domova Černovice – Lidmaň V. – Černovice</v>
      </c>
      <c r="F7" s="249"/>
      <c r="G7" s="249"/>
      <c r="H7" s="249"/>
      <c r="L7" s="20"/>
    </row>
    <row r="8" spans="2:46" ht="12" customHeight="1">
      <c r="B8" s="20"/>
      <c r="D8" s="27" t="s">
        <v>213</v>
      </c>
      <c r="L8" s="20"/>
    </row>
    <row r="9" spans="2:46" s="1" customFormat="1" ht="16.5" customHeight="1">
      <c r="B9" s="32"/>
      <c r="E9" s="248" t="s">
        <v>3483</v>
      </c>
      <c r="F9" s="250"/>
      <c r="G9" s="250"/>
      <c r="H9" s="250"/>
      <c r="L9" s="32"/>
    </row>
    <row r="10" spans="2:46" s="1" customFormat="1" ht="12" customHeight="1">
      <c r="B10" s="32"/>
      <c r="D10" s="27" t="s">
        <v>215</v>
      </c>
      <c r="L10" s="32"/>
    </row>
    <row r="11" spans="2:46" s="1" customFormat="1" ht="16.5" customHeight="1">
      <c r="B11" s="32"/>
      <c r="E11" s="230" t="s">
        <v>3550</v>
      </c>
      <c r="F11" s="250"/>
      <c r="G11" s="250"/>
      <c r="H11" s="250"/>
      <c r="L11" s="32"/>
    </row>
    <row r="12" spans="2:46" s="1" customFormat="1" ht="11.25">
      <c r="B12" s="32"/>
      <c r="L12" s="32"/>
    </row>
    <row r="13" spans="2:46" s="1" customFormat="1" ht="12" customHeight="1">
      <c r="B13" s="32"/>
      <c r="D13" s="27" t="s">
        <v>18</v>
      </c>
      <c r="F13" s="25" t="s">
        <v>1</v>
      </c>
      <c r="I13" s="27" t="s">
        <v>19</v>
      </c>
      <c r="J13" s="25" t="s">
        <v>1</v>
      </c>
      <c r="L13" s="32"/>
    </row>
    <row r="14" spans="2:46" s="1" customFormat="1" ht="12" customHeight="1">
      <c r="B14" s="32"/>
      <c r="D14" s="27" t="s">
        <v>20</v>
      </c>
      <c r="F14" s="25" t="s">
        <v>21</v>
      </c>
      <c r="I14" s="27" t="s">
        <v>22</v>
      </c>
      <c r="J14" s="52" t="str">
        <f>'Rekapitulace stavby'!AN8</f>
        <v>10. 12. 2025</v>
      </c>
      <c r="L14" s="32"/>
    </row>
    <row r="15" spans="2:46" s="1" customFormat="1" ht="10.9" customHeight="1">
      <c r="B15" s="32"/>
      <c r="L15" s="32"/>
    </row>
    <row r="16" spans="2:46" s="1" customFormat="1" ht="12" customHeight="1">
      <c r="B16" s="32"/>
      <c r="D16" s="27" t="s">
        <v>24</v>
      </c>
      <c r="I16" s="27" t="s">
        <v>25</v>
      </c>
      <c r="J16" s="25" t="s">
        <v>1</v>
      </c>
      <c r="L16" s="32"/>
    </row>
    <row r="17" spans="2:12" s="1" customFormat="1" ht="18" customHeight="1">
      <c r="B17" s="32"/>
      <c r="E17" s="25" t="s">
        <v>26</v>
      </c>
      <c r="I17" s="27" t="s">
        <v>27</v>
      </c>
      <c r="J17" s="25" t="s">
        <v>1</v>
      </c>
      <c r="L17" s="32"/>
    </row>
    <row r="18" spans="2:12" s="1" customFormat="1" ht="6.95" customHeight="1">
      <c r="B18" s="32"/>
      <c r="L18" s="32"/>
    </row>
    <row r="19" spans="2:12" s="1" customFormat="1" ht="12" customHeight="1">
      <c r="B19" s="32"/>
      <c r="D19" s="27" t="s">
        <v>28</v>
      </c>
      <c r="I19" s="27" t="s">
        <v>25</v>
      </c>
      <c r="J19" s="28" t="str">
        <f>'Rekapitulace stavby'!AN13</f>
        <v>Vyplň údaj</v>
      </c>
      <c r="L19" s="32"/>
    </row>
    <row r="20" spans="2:12" s="1" customFormat="1" ht="18" customHeight="1">
      <c r="B20" s="32"/>
      <c r="E20" s="251" t="str">
        <f>'Rekapitulace stavby'!E14</f>
        <v>Vyplň údaj</v>
      </c>
      <c r="F20" s="207"/>
      <c r="G20" s="207"/>
      <c r="H20" s="207"/>
      <c r="I20" s="27" t="s">
        <v>27</v>
      </c>
      <c r="J20" s="28" t="str">
        <f>'Rekapitulace stavby'!AN14</f>
        <v>Vyplň údaj</v>
      </c>
      <c r="L20" s="32"/>
    </row>
    <row r="21" spans="2:12" s="1" customFormat="1" ht="6.95" customHeight="1">
      <c r="B21" s="32"/>
      <c r="L21" s="32"/>
    </row>
    <row r="22" spans="2:12" s="1" customFormat="1" ht="12" customHeight="1">
      <c r="B22" s="32"/>
      <c r="D22" s="27" t="s">
        <v>30</v>
      </c>
      <c r="I22" s="27" t="s">
        <v>25</v>
      </c>
      <c r="J22" s="25" t="s">
        <v>1</v>
      </c>
      <c r="L22" s="32"/>
    </row>
    <row r="23" spans="2:12" s="1" customFormat="1" ht="18" customHeight="1">
      <c r="B23" s="32"/>
      <c r="E23" s="25" t="s">
        <v>31</v>
      </c>
      <c r="I23" s="27" t="s">
        <v>27</v>
      </c>
      <c r="J23" s="25" t="s">
        <v>1</v>
      </c>
      <c r="L23" s="32"/>
    </row>
    <row r="24" spans="2:12" s="1" customFormat="1" ht="6.95" customHeight="1">
      <c r="B24" s="32"/>
      <c r="L24" s="32"/>
    </row>
    <row r="25" spans="2:12" s="1" customFormat="1" ht="12" customHeight="1">
      <c r="B25" s="32"/>
      <c r="D25" s="27" t="s">
        <v>33</v>
      </c>
      <c r="I25" s="27" t="s">
        <v>25</v>
      </c>
      <c r="J25" s="25" t="str">
        <f>IF('Rekapitulace stavby'!AN19="","",'Rekapitulace stavby'!AN19)</f>
        <v/>
      </c>
      <c r="L25" s="32"/>
    </row>
    <row r="26" spans="2:12" s="1" customFormat="1" ht="18" customHeight="1">
      <c r="B26" s="32"/>
      <c r="E26" s="25" t="str">
        <f>IF('Rekapitulace stavby'!E20="","",'Rekapitulace stavby'!E20)</f>
        <v xml:space="preserve"> </v>
      </c>
      <c r="I26" s="27" t="s">
        <v>27</v>
      </c>
      <c r="J26" s="25" t="str">
        <f>IF('Rekapitulace stavby'!AN20="","",'Rekapitulace stavby'!AN20)</f>
        <v/>
      </c>
      <c r="L26" s="32"/>
    </row>
    <row r="27" spans="2:12" s="1" customFormat="1" ht="6.95" customHeight="1">
      <c r="B27" s="32"/>
      <c r="L27" s="32"/>
    </row>
    <row r="28" spans="2:12" s="1" customFormat="1" ht="12" customHeight="1">
      <c r="B28" s="32"/>
      <c r="D28" s="27" t="s">
        <v>34</v>
      </c>
      <c r="L28" s="32"/>
    </row>
    <row r="29" spans="2:12" s="7" customFormat="1" ht="107.25" customHeight="1">
      <c r="B29" s="94"/>
      <c r="E29" s="212" t="s">
        <v>35</v>
      </c>
      <c r="F29" s="212"/>
      <c r="G29" s="212"/>
      <c r="H29" s="212"/>
      <c r="L29" s="94"/>
    </row>
    <row r="30" spans="2:12" s="1" customFormat="1" ht="6.95" customHeight="1">
      <c r="B30" s="32"/>
      <c r="L30" s="32"/>
    </row>
    <row r="31" spans="2:12" s="1" customFormat="1" ht="6.95" customHeight="1">
      <c r="B31" s="32"/>
      <c r="D31" s="53"/>
      <c r="E31" s="53"/>
      <c r="F31" s="53"/>
      <c r="G31" s="53"/>
      <c r="H31" s="53"/>
      <c r="I31" s="53"/>
      <c r="J31" s="53"/>
      <c r="K31" s="53"/>
      <c r="L31" s="32"/>
    </row>
    <row r="32" spans="2:12" s="1" customFormat="1" ht="25.35" customHeight="1">
      <c r="B32" s="32"/>
      <c r="D32" s="95" t="s">
        <v>36</v>
      </c>
      <c r="J32" s="66">
        <f>ROUND(J129, 2)</f>
        <v>0</v>
      </c>
      <c r="L32" s="32"/>
    </row>
    <row r="33" spans="2:12" s="1" customFormat="1" ht="6.95" customHeight="1">
      <c r="B33" s="32"/>
      <c r="D33" s="53"/>
      <c r="E33" s="53"/>
      <c r="F33" s="53"/>
      <c r="G33" s="53"/>
      <c r="H33" s="53"/>
      <c r="I33" s="53"/>
      <c r="J33" s="53"/>
      <c r="K33" s="53"/>
      <c r="L33" s="32"/>
    </row>
    <row r="34" spans="2:12" s="1" customFormat="1" ht="14.45" customHeight="1">
      <c r="B34" s="32"/>
      <c r="F34" s="35" t="s">
        <v>38</v>
      </c>
      <c r="I34" s="35" t="s">
        <v>37</v>
      </c>
      <c r="J34" s="35" t="s">
        <v>39</v>
      </c>
      <c r="L34" s="32"/>
    </row>
    <row r="35" spans="2:12" s="1" customFormat="1" ht="14.45" customHeight="1">
      <c r="B35" s="32"/>
      <c r="D35" s="55" t="s">
        <v>40</v>
      </c>
      <c r="E35" s="27" t="s">
        <v>41</v>
      </c>
      <c r="F35" s="86">
        <f>ROUND((SUM(BE129:BE226)),  2)</f>
        <v>0</v>
      </c>
      <c r="I35" s="96">
        <v>0.21</v>
      </c>
      <c r="J35" s="86">
        <f>ROUND(((SUM(BE129:BE226))*I35),  2)</f>
        <v>0</v>
      </c>
      <c r="L35" s="32"/>
    </row>
    <row r="36" spans="2:12" s="1" customFormat="1" ht="14.45" customHeight="1">
      <c r="B36" s="32"/>
      <c r="E36" s="27" t="s">
        <v>42</v>
      </c>
      <c r="F36" s="86">
        <f>ROUND((SUM(BF129:BF226)),  2)</f>
        <v>0</v>
      </c>
      <c r="I36" s="96">
        <v>0.12</v>
      </c>
      <c r="J36" s="86">
        <f>ROUND(((SUM(BF129:BF226))*I36),  2)</f>
        <v>0</v>
      </c>
      <c r="L36" s="32"/>
    </row>
    <row r="37" spans="2:12" s="1" customFormat="1" ht="14.45" hidden="1" customHeight="1">
      <c r="B37" s="32"/>
      <c r="E37" s="27" t="s">
        <v>43</v>
      </c>
      <c r="F37" s="86">
        <f>ROUND((SUM(BG129:BG226)),  2)</f>
        <v>0</v>
      </c>
      <c r="I37" s="96">
        <v>0.21</v>
      </c>
      <c r="J37" s="86">
        <f>0</f>
        <v>0</v>
      </c>
      <c r="L37" s="32"/>
    </row>
    <row r="38" spans="2:12" s="1" customFormat="1" ht="14.45" hidden="1" customHeight="1">
      <c r="B38" s="32"/>
      <c r="E38" s="27" t="s">
        <v>44</v>
      </c>
      <c r="F38" s="86">
        <f>ROUND((SUM(BH129:BH226)),  2)</f>
        <v>0</v>
      </c>
      <c r="I38" s="96">
        <v>0.12</v>
      </c>
      <c r="J38" s="86">
        <f>0</f>
        <v>0</v>
      </c>
      <c r="L38" s="32"/>
    </row>
    <row r="39" spans="2:12" s="1" customFormat="1" ht="14.45" hidden="1" customHeight="1">
      <c r="B39" s="32"/>
      <c r="E39" s="27" t="s">
        <v>45</v>
      </c>
      <c r="F39" s="86">
        <f>ROUND((SUM(BI129:BI226)),  2)</f>
        <v>0</v>
      </c>
      <c r="I39" s="96">
        <v>0</v>
      </c>
      <c r="J39" s="86">
        <f>0</f>
        <v>0</v>
      </c>
      <c r="L39" s="32"/>
    </row>
    <row r="40" spans="2:12" s="1" customFormat="1" ht="6.95" customHeight="1">
      <c r="B40" s="32"/>
      <c r="L40" s="32"/>
    </row>
    <row r="41" spans="2:12" s="1" customFormat="1" ht="25.35" customHeight="1">
      <c r="B41" s="32"/>
      <c r="C41" s="97"/>
      <c r="D41" s="98" t="s">
        <v>46</v>
      </c>
      <c r="E41" s="57"/>
      <c r="F41" s="57"/>
      <c r="G41" s="99" t="s">
        <v>47</v>
      </c>
      <c r="H41" s="100" t="s">
        <v>48</v>
      </c>
      <c r="I41" s="57"/>
      <c r="J41" s="101">
        <f>SUM(J32:J39)</f>
        <v>0</v>
      </c>
      <c r="K41" s="102"/>
      <c r="L41" s="32"/>
    </row>
    <row r="42" spans="2:12" s="1" customFormat="1" ht="14.45" customHeight="1">
      <c r="B42" s="32"/>
      <c r="L42" s="32"/>
    </row>
    <row r="43" spans="2:12" ht="14.45" customHeight="1">
      <c r="B43" s="20"/>
      <c r="L43" s="20"/>
    </row>
    <row r="44" spans="2:12" ht="14.45" customHeight="1">
      <c r="B44" s="20"/>
      <c r="L44" s="20"/>
    </row>
    <row r="45" spans="2:12" ht="14.45" customHeight="1">
      <c r="B45" s="20"/>
      <c r="L45" s="20"/>
    </row>
    <row r="46" spans="2:12" ht="14.45" customHeight="1">
      <c r="B46" s="20"/>
      <c r="L46" s="20"/>
    </row>
    <row r="47" spans="2:12" ht="14.45" customHeight="1">
      <c r="B47" s="20"/>
      <c r="L47" s="20"/>
    </row>
    <row r="48" spans="2:12" ht="14.45" customHeight="1">
      <c r="B48" s="20"/>
      <c r="L48" s="20"/>
    </row>
    <row r="49" spans="2:12" ht="14.45" customHeight="1">
      <c r="B49" s="20"/>
      <c r="L49" s="20"/>
    </row>
    <row r="50" spans="2:12" s="1" customFormat="1" ht="14.45" customHeight="1">
      <c r="B50" s="32"/>
      <c r="D50" s="41" t="s">
        <v>49</v>
      </c>
      <c r="E50" s="42"/>
      <c r="F50" s="42"/>
      <c r="G50" s="41" t="s">
        <v>50</v>
      </c>
      <c r="H50" s="42"/>
      <c r="I50" s="42"/>
      <c r="J50" s="42"/>
      <c r="K50" s="42"/>
      <c r="L50" s="32"/>
    </row>
    <row r="51" spans="2:12" ht="11.25">
      <c r="B51" s="20"/>
      <c r="L51" s="20"/>
    </row>
    <row r="52" spans="2:12" ht="11.25">
      <c r="B52" s="20"/>
      <c r="L52" s="20"/>
    </row>
    <row r="53" spans="2:12" ht="11.25">
      <c r="B53" s="20"/>
      <c r="L53" s="20"/>
    </row>
    <row r="54" spans="2:12" ht="11.25">
      <c r="B54" s="20"/>
      <c r="L54" s="20"/>
    </row>
    <row r="55" spans="2:12" ht="11.25">
      <c r="B55" s="20"/>
      <c r="L55" s="20"/>
    </row>
    <row r="56" spans="2:12" ht="11.25">
      <c r="B56" s="20"/>
      <c r="L56" s="20"/>
    </row>
    <row r="57" spans="2:12" ht="11.25">
      <c r="B57" s="20"/>
      <c r="L57" s="20"/>
    </row>
    <row r="58" spans="2:12" ht="11.25">
      <c r="B58" s="20"/>
      <c r="L58" s="20"/>
    </row>
    <row r="59" spans="2:12" ht="11.25">
      <c r="B59" s="20"/>
      <c r="L59" s="20"/>
    </row>
    <row r="60" spans="2:12" ht="11.25">
      <c r="B60" s="20"/>
      <c r="L60" s="20"/>
    </row>
    <row r="61" spans="2:12" s="1" customFormat="1" ht="12.75">
      <c r="B61" s="32"/>
      <c r="D61" s="43" t="s">
        <v>51</v>
      </c>
      <c r="E61" s="34"/>
      <c r="F61" s="103" t="s">
        <v>52</v>
      </c>
      <c r="G61" s="43" t="s">
        <v>51</v>
      </c>
      <c r="H61" s="34"/>
      <c r="I61" s="34"/>
      <c r="J61" s="104" t="s">
        <v>52</v>
      </c>
      <c r="K61" s="34"/>
      <c r="L61" s="32"/>
    </row>
    <row r="62" spans="2:12" ht="11.25">
      <c r="B62" s="20"/>
      <c r="L62" s="20"/>
    </row>
    <row r="63" spans="2:12" ht="11.25">
      <c r="B63" s="20"/>
      <c r="L63" s="20"/>
    </row>
    <row r="64" spans="2:12" ht="11.25">
      <c r="B64" s="20"/>
      <c r="L64" s="20"/>
    </row>
    <row r="65" spans="2:12" s="1" customFormat="1" ht="12.75">
      <c r="B65" s="32"/>
      <c r="D65" s="41" t="s">
        <v>53</v>
      </c>
      <c r="E65" s="42"/>
      <c r="F65" s="42"/>
      <c r="G65" s="41" t="s">
        <v>54</v>
      </c>
      <c r="H65" s="42"/>
      <c r="I65" s="42"/>
      <c r="J65" s="42"/>
      <c r="K65" s="42"/>
      <c r="L65" s="32"/>
    </row>
    <row r="66" spans="2:12" ht="11.25">
      <c r="B66" s="20"/>
      <c r="L66" s="20"/>
    </row>
    <row r="67" spans="2:12" ht="11.25">
      <c r="B67" s="20"/>
      <c r="L67" s="20"/>
    </row>
    <row r="68" spans="2:12" ht="11.25">
      <c r="B68" s="20"/>
      <c r="L68" s="20"/>
    </row>
    <row r="69" spans="2:12" ht="11.25">
      <c r="B69" s="20"/>
      <c r="L69" s="20"/>
    </row>
    <row r="70" spans="2:12" ht="11.25">
      <c r="B70" s="20"/>
      <c r="L70" s="20"/>
    </row>
    <row r="71" spans="2:12" ht="11.25">
      <c r="B71" s="20"/>
      <c r="L71" s="20"/>
    </row>
    <row r="72" spans="2:12" ht="11.25">
      <c r="B72" s="20"/>
      <c r="L72" s="20"/>
    </row>
    <row r="73" spans="2:12" ht="11.25">
      <c r="B73" s="20"/>
      <c r="L73" s="20"/>
    </row>
    <row r="74" spans="2:12" ht="11.25">
      <c r="B74" s="20"/>
      <c r="L74" s="20"/>
    </row>
    <row r="75" spans="2:12" ht="11.25">
      <c r="B75" s="20"/>
      <c r="L75" s="20"/>
    </row>
    <row r="76" spans="2:12" s="1" customFormat="1" ht="12.75">
      <c r="B76" s="32"/>
      <c r="D76" s="43" t="s">
        <v>51</v>
      </c>
      <c r="E76" s="34"/>
      <c r="F76" s="103" t="s">
        <v>52</v>
      </c>
      <c r="G76" s="43" t="s">
        <v>51</v>
      </c>
      <c r="H76" s="34"/>
      <c r="I76" s="34"/>
      <c r="J76" s="104" t="s">
        <v>52</v>
      </c>
      <c r="K76" s="34"/>
      <c r="L76" s="32"/>
    </row>
    <row r="77" spans="2:12" s="1" customFormat="1" ht="14.45" customHeight="1">
      <c r="B77" s="44"/>
      <c r="C77" s="45"/>
      <c r="D77" s="45"/>
      <c r="E77" s="45"/>
      <c r="F77" s="45"/>
      <c r="G77" s="45"/>
      <c r="H77" s="45"/>
      <c r="I77" s="45"/>
      <c r="J77" s="45"/>
      <c r="K77" s="45"/>
      <c r="L77" s="32"/>
    </row>
    <row r="81" spans="2:12" s="1" customFormat="1" ht="6.95" customHeight="1">
      <c r="B81" s="46"/>
      <c r="C81" s="47"/>
      <c r="D81" s="47"/>
      <c r="E81" s="47"/>
      <c r="F81" s="47"/>
      <c r="G81" s="47"/>
      <c r="H81" s="47"/>
      <c r="I81" s="47"/>
      <c r="J81" s="47"/>
      <c r="K81" s="47"/>
      <c r="L81" s="32"/>
    </row>
    <row r="82" spans="2:12" s="1" customFormat="1" ht="24.95" customHeight="1">
      <c r="B82" s="32"/>
      <c r="C82" s="21" t="s">
        <v>217</v>
      </c>
      <c r="L82" s="32"/>
    </row>
    <row r="83" spans="2:12" s="1" customFormat="1" ht="6.95" customHeight="1">
      <c r="B83" s="32"/>
      <c r="L83" s="32"/>
    </row>
    <row r="84" spans="2:12" s="1" customFormat="1" ht="12" customHeight="1">
      <c r="B84" s="32"/>
      <c r="C84" s="27" t="s">
        <v>16</v>
      </c>
      <c r="L84" s="32"/>
    </row>
    <row r="85" spans="2:12" s="1" customFormat="1" ht="16.5" customHeight="1">
      <c r="B85" s="32"/>
      <c r="E85" s="248" t="str">
        <f>E7</f>
        <v>Transformace domova Černovice – Lidmaň V. – Černovice</v>
      </c>
      <c r="F85" s="249"/>
      <c r="G85" s="249"/>
      <c r="H85" s="249"/>
      <c r="L85" s="32"/>
    </row>
    <row r="86" spans="2:12" ht="12" customHeight="1">
      <c r="B86" s="20"/>
      <c r="C86" s="27" t="s">
        <v>213</v>
      </c>
      <c r="L86" s="20"/>
    </row>
    <row r="87" spans="2:12" s="1" customFormat="1" ht="16.5" customHeight="1">
      <c r="B87" s="32"/>
      <c r="E87" s="248" t="s">
        <v>3483</v>
      </c>
      <c r="F87" s="250"/>
      <c r="G87" s="250"/>
      <c r="H87" s="250"/>
      <c r="L87" s="32"/>
    </row>
    <row r="88" spans="2:12" s="1" customFormat="1" ht="12" customHeight="1">
      <c r="B88" s="32"/>
      <c r="C88" s="27" t="s">
        <v>215</v>
      </c>
      <c r="L88" s="32"/>
    </row>
    <row r="89" spans="2:12" s="1" customFormat="1" ht="16.5" customHeight="1">
      <c r="B89" s="32"/>
      <c r="E89" s="230" t="str">
        <f>E11</f>
        <v>SO 04b - PARKOVACÍ STÁNÍ A AREÁLOVÉ ZPEVNĚNÉ (patřící k SO 02)</v>
      </c>
      <c r="F89" s="250"/>
      <c r="G89" s="250"/>
      <c r="H89" s="250"/>
      <c r="L89" s="32"/>
    </row>
    <row r="90" spans="2:12" s="1" customFormat="1" ht="6.95" customHeight="1">
      <c r="B90" s="32"/>
      <c r="L90" s="32"/>
    </row>
    <row r="91" spans="2:12" s="1" customFormat="1" ht="12" customHeight="1">
      <c r="B91" s="32"/>
      <c r="C91" s="27" t="s">
        <v>20</v>
      </c>
      <c r="F91" s="25" t="str">
        <f>F14</f>
        <v xml:space="preserve"> </v>
      </c>
      <c r="I91" s="27" t="s">
        <v>22</v>
      </c>
      <c r="J91" s="52" t="str">
        <f>IF(J14="","",J14)</f>
        <v>10. 12. 2025</v>
      </c>
      <c r="L91" s="32"/>
    </row>
    <row r="92" spans="2:12" s="1" customFormat="1" ht="6.95" customHeight="1">
      <c r="B92" s="32"/>
      <c r="L92" s="32"/>
    </row>
    <row r="93" spans="2:12" s="1" customFormat="1" ht="25.7" customHeight="1">
      <c r="B93" s="32"/>
      <c r="C93" s="27" t="s">
        <v>24</v>
      </c>
      <c r="F93" s="25" t="str">
        <f>E17</f>
        <v>Kraj Vysočina</v>
      </c>
      <c r="I93" s="27" t="s">
        <v>30</v>
      </c>
      <c r="J93" s="30" t="str">
        <f>E23</f>
        <v>ARPIK OSTRAVA s.r.o.</v>
      </c>
      <c r="L93" s="32"/>
    </row>
    <row r="94" spans="2:12" s="1" customFormat="1" ht="15.2" customHeight="1">
      <c r="B94" s="32"/>
      <c r="C94" s="27" t="s">
        <v>28</v>
      </c>
      <c r="F94" s="25" t="str">
        <f>IF(E20="","",E20)</f>
        <v>Vyplň údaj</v>
      </c>
      <c r="I94" s="27" t="s">
        <v>33</v>
      </c>
      <c r="J94" s="30" t="str">
        <f>E26</f>
        <v xml:space="preserve"> </v>
      </c>
      <c r="L94" s="32"/>
    </row>
    <row r="95" spans="2:12" s="1" customFormat="1" ht="10.35" customHeight="1">
      <c r="B95" s="32"/>
      <c r="L95" s="32"/>
    </row>
    <row r="96" spans="2:12" s="1" customFormat="1" ht="29.25" customHeight="1">
      <c r="B96" s="32"/>
      <c r="C96" s="105" t="s">
        <v>218</v>
      </c>
      <c r="D96" s="97"/>
      <c r="E96" s="97"/>
      <c r="F96" s="97"/>
      <c r="G96" s="97"/>
      <c r="H96" s="97"/>
      <c r="I96" s="97"/>
      <c r="J96" s="106" t="s">
        <v>219</v>
      </c>
      <c r="K96" s="97"/>
      <c r="L96" s="32"/>
    </row>
    <row r="97" spans="2:47" s="1" customFormat="1" ht="10.35" customHeight="1">
      <c r="B97" s="32"/>
      <c r="L97" s="32"/>
    </row>
    <row r="98" spans="2:47" s="1" customFormat="1" ht="22.9" customHeight="1">
      <c r="B98" s="32"/>
      <c r="C98" s="107" t="s">
        <v>220</v>
      </c>
      <c r="J98" s="66">
        <f>J129</f>
        <v>0</v>
      </c>
      <c r="L98" s="32"/>
      <c r="AU98" s="17" t="s">
        <v>221</v>
      </c>
    </row>
    <row r="99" spans="2:47" s="8" customFormat="1" ht="24.95" customHeight="1">
      <c r="B99" s="108"/>
      <c r="D99" s="109" t="s">
        <v>222</v>
      </c>
      <c r="E99" s="110"/>
      <c r="F99" s="110"/>
      <c r="G99" s="110"/>
      <c r="H99" s="110"/>
      <c r="I99" s="110"/>
      <c r="J99" s="111">
        <f>J130</f>
        <v>0</v>
      </c>
      <c r="L99" s="108"/>
    </row>
    <row r="100" spans="2:47" s="9" customFormat="1" ht="19.899999999999999" customHeight="1">
      <c r="B100" s="112"/>
      <c r="D100" s="113" t="s">
        <v>223</v>
      </c>
      <c r="E100" s="114"/>
      <c r="F100" s="114"/>
      <c r="G100" s="114"/>
      <c r="H100" s="114"/>
      <c r="I100" s="114"/>
      <c r="J100" s="115">
        <f>J131</f>
        <v>0</v>
      </c>
      <c r="L100" s="112"/>
    </row>
    <row r="101" spans="2:47" s="9" customFormat="1" ht="14.85" customHeight="1">
      <c r="B101" s="112"/>
      <c r="D101" s="113" t="s">
        <v>3333</v>
      </c>
      <c r="E101" s="114"/>
      <c r="F101" s="114"/>
      <c r="G101" s="114"/>
      <c r="H101" s="114"/>
      <c r="I101" s="114"/>
      <c r="J101" s="115">
        <f>J154</f>
        <v>0</v>
      </c>
      <c r="L101" s="112"/>
    </row>
    <row r="102" spans="2:47" s="9" customFormat="1" ht="19.899999999999999" customHeight="1">
      <c r="B102" s="112"/>
      <c r="D102" s="113" t="s">
        <v>224</v>
      </c>
      <c r="E102" s="114"/>
      <c r="F102" s="114"/>
      <c r="G102" s="114"/>
      <c r="H102" s="114"/>
      <c r="I102" s="114"/>
      <c r="J102" s="115">
        <f>J176</f>
        <v>0</v>
      </c>
      <c r="L102" s="112"/>
    </row>
    <row r="103" spans="2:47" s="9" customFormat="1" ht="19.899999999999999" customHeight="1">
      <c r="B103" s="112"/>
      <c r="D103" s="113" t="s">
        <v>227</v>
      </c>
      <c r="E103" s="114"/>
      <c r="F103" s="114"/>
      <c r="G103" s="114"/>
      <c r="H103" s="114"/>
      <c r="I103" s="114"/>
      <c r="J103" s="115">
        <f>J185</f>
        <v>0</v>
      </c>
      <c r="L103" s="112"/>
    </row>
    <row r="104" spans="2:47" s="9" customFormat="1" ht="19.899999999999999" customHeight="1">
      <c r="B104" s="112"/>
      <c r="D104" s="113" t="s">
        <v>3334</v>
      </c>
      <c r="E104" s="114"/>
      <c r="F104" s="114"/>
      <c r="G104" s="114"/>
      <c r="H104" s="114"/>
      <c r="I104" s="114"/>
      <c r="J104" s="115">
        <f>J204</f>
        <v>0</v>
      </c>
      <c r="L104" s="112"/>
    </row>
    <row r="105" spans="2:47" s="9" customFormat="1" ht="19.899999999999999" customHeight="1">
      <c r="B105" s="112"/>
      <c r="D105" s="113" t="s">
        <v>229</v>
      </c>
      <c r="E105" s="114"/>
      <c r="F105" s="114"/>
      <c r="G105" s="114"/>
      <c r="H105" s="114"/>
      <c r="I105" s="114"/>
      <c r="J105" s="115">
        <f>J207</f>
        <v>0</v>
      </c>
      <c r="L105" s="112"/>
    </row>
    <row r="106" spans="2:47" s="9" customFormat="1" ht="14.85" customHeight="1">
      <c r="B106" s="112"/>
      <c r="D106" s="113" t="s">
        <v>3335</v>
      </c>
      <c r="E106" s="114"/>
      <c r="F106" s="114"/>
      <c r="G106" s="114"/>
      <c r="H106" s="114"/>
      <c r="I106" s="114"/>
      <c r="J106" s="115">
        <f>J222</f>
        <v>0</v>
      </c>
      <c r="L106" s="112"/>
    </row>
    <row r="107" spans="2:47" s="9" customFormat="1" ht="19.899999999999999" customHeight="1">
      <c r="B107" s="112"/>
      <c r="D107" s="113" t="s">
        <v>231</v>
      </c>
      <c r="E107" s="114"/>
      <c r="F107" s="114"/>
      <c r="G107" s="114"/>
      <c r="H107" s="114"/>
      <c r="I107" s="114"/>
      <c r="J107" s="115">
        <f>J224</f>
        <v>0</v>
      </c>
      <c r="L107" s="112"/>
    </row>
    <row r="108" spans="2:47" s="1" customFormat="1" ht="21.75" customHeight="1">
      <c r="B108" s="32"/>
      <c r="L108" s="32"/>
    </row>
    <row r="109" spans="2:47" s="1" customFormat="1" ht="6.95" customHeight="1">
      <c r="B109" s="44"/>
      <c r="C109" s="45"/>
      <c r="D109" s="45"/>
      <c r="E109" s="45"/>
      <c r="F109" s="45"/>
      <c r="G109" s="45"/>
      <c r="H109" s="45"/>
      <c r="I109" s="45"/>
      <c r="J109" s="45"/>
      <c r="K109" s="45"/>
      <c r="L109" s="32"/>
    </row>
    <row r="113" spans="2:20" s="1" customFormat="1" ht="6.95" customHeight="1">
      <c r="B113" s="46"/>
      <c r="C113" s="47"/>
      <c r="D113" s="47"/>
      <c r="E113" s="47"/>
      <c r="F113" s="47"/>
      <c r="G113" s="47"/>
      <c r="H113" s="47"/>
      <c r="I113" s="47"/>
      <c r="J113" s="47"/>
      <c r="K113" s="47"/>
      <c r="L113" s="32"/>
    </row>
    <row r="114" spans="2:20" s="1" customFormat="1" ht="24.95" customHeight="1">
      <c r="B114" s="32"/>
      <c r="C114" s="21" t="s">
        <v>249</v>
      </c>
      <c r="L114" s="32"/>
    </row>
    <row r="115" spans="2:20" s="1" customFormat="1" ht="6.95" customHeight="1">
      <c r="B115" s="32"/>
      <c r="L115" s="32"/>
    </row>
    <row r="116" spans="2:20" s="1" customFormat="1" ht="12" customHeight="1">
      <c r="B116" s="32"/>
      <c r="C116" s="27" t="s">
        <v>16</v>
      </c>
      <c r="L116" s="32"/>
    </row>
    <row r="117" spans="2:20" s="1" customFormat="1" ht="16.5" customHeight="1">
      <c r="B117" s="32"/>
      <c r="E117" s="248" t="str">
        <f>E7</f>
        <v>Transformace domova Černovice – Lidmaň V. – Černovice</v>
      </c>
      <c r="F117" s="249"/>
      <c r="G117" s="249"/>
      <c r="H117" s="249"/>
      <c r="L117" s="32"/>
    </row>
    <row r="118" spans="2:20" ht="12" customHeight="1">
      <c r="B118" s="20"/>
      <c r="C118" s="27" t="s">
        <v>213</v>
      </c>
      <c r="L118" s="20"/>
    </row>
    <row r="119" spans="2:20" s="1" customFormat="1" ht="16.5" customHeight="1">
      <c r="B119" s="32"/>
      <c r="E119" s="248" t="s">
        <v>3483</v>
      </c>
      <c r="F119" s="250"/>
      <c r="G119" s="250"/>
      <c r="H119" s="250"/>
      <c r="L119" s="32"/>
    </row>
    <row r="120" spans="2:20" s="1" customFormat="1" ht="12" customHeight="1">
      <c r="B120" s="32"/>
      <c r="C120" s="27" t="s">
        <v>215</v>
      </c>
      <c r="L120" s="32"/>
    </row>
    <row r="121" spans="2:20" s="1" customFormat="1" ht="16.5" customHeight="1">
      <c r="B121" s="32"/>
      <c r="E121" s="230" t="str">
        <f>E11</f>
        <v>SO 04b - PARKOVACÍ STÁNÍ A AREÁLOVÉ ZPEVNĚNÉ (patřící k SO 02)</v>
      </c>
      <c r="F121" s="250"/>
      <c r="G121" s="250"/>
      <c r="H121" s="250"/>
      <c r="L121" s="32"/>
    </row>
    <row r="122" spans="2:20" s="1" customFormat="1" ht="6.95" customHeight="1">
      <c r="B122" s="32"/>
      <c r="L122" s="32"/>
    </row>
    <row r="123" spans="2:20" s="1" customFormat="1" ht="12" customHeight="1">
      <c r="B123" s="32"/>
      <c r="C123" s="27" t="s">
        <v>20</v>
      </c>
      <c r="F123" s="25" t="str">
        <f>F14</f>
        <v xml:space="preserve"> </v>
      </c>
      <c r="I123" s="27" t="s">
        <v>22</v>
      </c>
      <c r="J123" s="52" t="str">
        <f>IF(J14="","",J14)</f>
        <v>10. 12. 2025</v>
      </c>
      <c r="L123" s="32"/>
    </row>
    <row r="124" spans="2:20" s="1" customFormat="1" ht="6.95" customHeight="1">
      <c r="B124" s="32"/>
      <c r="L124" s="32"/>
    </row>
    <row r="125" spans="2:20" s="1" customFormat="1" ht="25.7" customHeight="1">
      <c r="B125" s="32"/>
      <c r="C125" s="27" t="s">
        <v>24</v>
      </c>
      <c r="F125" s="25" t="str">
        <f>E17</f>
        <v>Kraj Vysočina</v>
      </c>
      <c r="I125" s="27" t="s">
        <v>30</v>
      </c>
      <c r="J125" s="30" t="str">
        <f>E23</f>
        <v>ARPIK OSTRAVA s.r.o.</v>
      </c>
      <c r="L125" s="32"/>
    </row>
    <row r="126" spans="2:20" s="1" customFormat="1" ht="15.2" customHeight="1">
      <c r="B126" s="32"/>
      <c r="C126" s="27" t="s">
        <v>28</v>
      </c>
      <c r="F126" s="25" t="str">
        <f>IF(E20="","",E20)</f>
        <v>Vyplň údaj</v>
      </c>
      <c r="I126" s="27" t="s">
        <v>33</v>
      </c>
      <c r="J126" s="30" t="str">
        <f>E26</f>
        <v xml:space="preserve"> </v>
      </c>
      <c r="L126" s="32"/>
    </row>
    <row r="127" spans="2:20" s="1" customFormat="1" ht="10.35" customHeight="1">
      <c r="B127" s="32"/>
      <c r="L127" s="32"/>
    </row>
    <row r="128" spans="2:20" s="10" customFormat="1" ht="29.25" customHeight="1">
      <c r="B128" s="116"/>
      <c r="C128" s="117" t="s">
        <v>250</v>
      </c>
      <c r="D128" s="118" t="s">
        <v>61</v>
      </c>
      <c r="E128" s="118" t="s">
        <v>57</v>
      </c>
      <c r="F128" s="118" t="s">
        <v>58</v>
      </c>
      <c r="G128" s="118" t="s">
        <v>251</v>
      </c>
      <c r="H128" s="118" t="s">
        <v>252</v>
      </c>
      <c r="I128" s="118" t="s">
        <v>253</v>
      </c>
      <c r="J128" s="118" t="s">
        <v>219</v>
      </c>
      <c r="K128" s="119" t="s">
        <v>254</v>
      </c>
      <c r="L128" s="116"/>
      <c r="M128" s="59" t="s">
        <v>1</v>
      </c>
      <c r="N128" s="60" t="s">
        <v>40</v>
      </c>
      <c r="O128" s="60" t="s">
        <v>255</v>
      </c>
      <c r="P128" s="60" t="s">
        <v>256</v>
      </c>
      <c r="Q128" s="60" t="s">
        <v>257</v>
      </c>
      <c r="R128" s="60" t="s">
        <v>258</v>
      </c>
      <c r="S128" s="60" t="s">
        <v>259</v>
      </c>
      <c r="T128" s="61" t="s">
        <v>260</v>
      </c>
    </row>
    <row r="129" spans="2:65" s="1" customFormat="1" ht="22.9" customHeight="1">
      <c r="B129" s="32"/>
      <c r="C129" s="64" t="s">
        <v>261</v>
      </c>
      <c r="J129" s="120">
        <f>BK129</f>
        <v>0</v>
      </c>
      <c r="L129" s="32"/>
      <c r="M129" s="62"/>
      <c r="N129" s="53"/>
      <c r="O129" s="53"/>
      <c r="P129" s="121">
        <f>P130</f>
        <v>0</v>
      </c>
      <c r="Q129" s="53"/>
      <c r="R129" s="121">
        <f>R130</f>
        <v>355.85424429999989</v>
      </c>
      <c r="S129" s="53"/>
      <c r="T129" s="122">
        <f>T130</f>
        <v>0</v>
      </c>
      <c r="AT129" s="17" t="s">
        <v>75</v>
      </c>
      <c r="AU129" s="17" t="s">
        <v>221</v>
      </c>
      <c r="BK129" s="123">
        <f>BK130</f>
        <v>0</v>
      </c>
    </row>
    <row r="130" spans="2:65" s="11" customFormat="1" ht="25.9" customHeight="1">
      <c r="B130" s="124"/>
      <c r="D130" s="125" t="s">
        <v>75</v>
      </c>
      <c r="E130" s="126" t="s">
        <v>262</v>
      </c>
      <c r="F130" s="126" t="s">
        <v>263</v>
      </c>
      <c r="I130" s="127"/>
      <c r="J130" s="128">
        <f>BK130</f>
        <v>0</v>
      </c>
      <c r="L130" s="124"/>
      <c r="M130" s="129"/>
      <c r="P130" s="130">
        <f>P131+P176+P185+P204+P207+P224</f>
        <v>0</v>
      </c>
      <c r="R130" s="130">
        <f>R131+R176+R185+R204+R207+R224</f>
        <v>355.85424429999989</v>
      </c>
      <c r="T130" s="131">
        <f>T131+T176+T185+T204+T207+T224</f>
        <v>0</v>
      </c>
      <c r="AR130" s="125" t="s">
        <v>83</v>
      </c>
      <c r="AT130" s="132" t="s">
        <v>75</v>
      </c>
      <c r="AU130" s="132" t="s">
        <v>76</v>
      </c>
      <c r="AY130" s="125" t="s">
        <v>264</v>
      </c>
      <c r="BK130" s="133">
        <f>BK131+BK176+BK185+BK204+BK207+BK224</f>
        <v>0</v>
      </c>
    </row>
    <row r="131" spans="2:65" s="11" customFormat="1" ht="22.9" customHeight="1">
      <c r="B131" s="124"/>
      <c r="D131" s="125" t="s">
        <v>75</v>
      </c>
      <c r="E131" s="134" t="s">
        <v>83</v>
      </c>
      <c r="F131" s="134" t="s">
        <v>265</v>
      </c>
      <c r="I131" s="127"/>
      <c r="J131" s="135">
        <f>BK131</f>
        <v>0</v>
      </c>
      <c r="L131" s="124"/>
      <c r="M131" s="129"/>
      <c r="P131" s="130">
        <f>P132+SUM(P133:P154)</f>
        <v>0</v>
      </c>
      <c r="R131" s="130">
        <f>R132+SUM(R133:R154)</f>
        <v>11.125022</v>
      </c>
      <c r="T131" s="131">
        <f>T132+SUM(T133:T154)</f>
        <v>0</v>
      </c>
      <c r="AR131" s="125" t="s">
        <v>83</v>
      </c>
      <c r="AT131" s="132" t="s">
        <v>75</v>
      </c>
      <c r="AU131" s="132" t="s">
        <v>83</v>
      </c>
      <c r="AY131" s="125" t="s">
        <v>264</v>
      </c>
      <c r="BK131" s="133">
        <f>BK132+SUM(BK133:BK154)</f>
        <v>0</v>
      </c>
    </row>
    <row r="132" spans="2:65" s="1" customFormat="1" ht="21.75" customHeight="1">
      <c r="B132" s="136"/>
      <c r="C132" s="137" t="s">
        <v>639</v>
      </c>
      <c r="D132" s="137" t="s">
        <v>266</v>
      </c>
      <c r="E132" s="138" t="s">
        <v>3098</v>
      </c>
      <c r="F132" s="139" t="s">
        <v>3099</v>
      </c>
      <c r="G132" s="140" t="s">
        <v>282</v>
      </c>
      <c r="H132" s="141">
        <v>28.35</v>
      </c>
      <c r="I132" s="142"/>
      <c r="J132" s="143">
        <f>ROUND(I132*H132,2)</f>
        <v>0</v>
      </c>
      <c r="K132" s="139" t="s">
        <v>270</v>
      </c>
      <c r="L132" s="32"/>
      <c r="M132" s="144" t="s">
        <v>1</v>
      </c>
      <c r="N132" s="145" t="s">
        <v>42</v>
      </c>
      <c r="P132" s="146">
        <f>O132*H132</f>
        <v>0</v>
      </c>
      <c r="Q132" s="146">
        <v>0</v>
      </c>
      <c r="R132" s="146">
        <f>Q132*H132</f>
        <v>0</v>
      </c>
      <c r="S132" s="146">
        <v>0</v>
      </c>
      <c r="T132" s="147">
        <f>S132*H132</f>
        <v>0</v>
      </c>
      <c r="AR132" s="148" t="s">
        <v>271</v>
      </c>
      <c r="AT132" s="148" t="s">
        <v>266</v>
      </c>
      <c r="AU132" s="148" t="s">
        <v>89</v>
      </c>
      <c r="AY132" s="17" t="s">
        <v>264</v>
      </c>
      <c r="BE132" s="149">
        <f>IF(N132="základní",J132,0)</f>
        <v>0</v>
      </c>
      <c r="BF132" s="149">
        <f>IF(N132="snížená",J132,0)</f>
        <v>0</v>
      </c>
      <c r="BG132" s="149">
        <f>IF(N132="zákl. přenesená",J132,0)</f>
        <v>0</v>
      </c>
      <c r="BH132" s="149">
        <f>IF(N132="sníž. přenesená",J132,0)</f>
        <v>0</v>
      </c>
      <c r="BI132" s="149">
        <f>IF(N132="nulová",J132,0)</f>
        <v>0</v>
      </c>
      <c r="BJ132" s="17" t="s">
        <v>89</v>
      </c>
      <c r="BK132" s="149">
        <f>ROUND(I132*H132,2)</f>
        <v>0</v>
      </c>
      <c r="BL132" s="17" t="s">
        <v>271</v>
      </c>
      <c r="BM132" s="148" t="s">
        <v>3551</v>
      </c>
    </row>
    <row r="133" spans="2:65" s="1" customFormat="1" ht="11.25">
      <c r="B133" s="32"/>
      <c r="D133" s="150" t="s">
        <v>273</v>
      </c>
      <c r="F133" s="151" t="s">
        <v>3101</v>
      </c>
      <c r="I133" s="152"/>
      <c r="L133" s="32"/>
      <c r="M133" s="153"/>
      <c r="T133" s="56"/>
      <c r="AT133" s="17" t="s">
        <v>273</v>
      </c>
      <c r="AU133" s="17" t="s">
        <v>89</v>
      </c>
    </row>
    <row r="134" spans="2:65" s="1" customFormat="1" ht="21.75" customHeight="1">
      <c r="B134" s="136"/>
      <c r="C134" s="137" t="s">
        <v>96</v>
      </c>
      <c r="D134" s="137" t="s">
        <v>266</v>
      </c>
      <c r="E134" s="138" t="s">
        <v>3103</v>
      </c>
      <c r="F134" s="139" t="s">
        <v>3104</v>
      </c>
      <c r="G134" s="140" t="s">
        <v>282</v>
      </c>
      <c r="H134" s="141">
        <v>15.36</v>
      </c>
      <c r="I134" s="142"/>
      <c r="J134" s="143">
        <f>ROUND(I134*H134,2)</f>
        <v>0</v>
      </c>
      <c r="K134" s="139" t="s">
        <v>270</v>
      </c>
      <c r="L134" s="32"/>
      <c r="M134" s="144" t="s">
        <v>1</v>
      </c>
      <c r="N134" s="145" t="s">
        <v>42</v>
      </c>
      <c r="P134" s="146">
        <f>O134*H134</f>
        <v>0</v>
      </c>
      <c r="Q134" s="146">
        <v>0</v>
      </c>
      <c r="R134" s="146">
        <f>Q134*H134</f>
        <v>0</v>
      </c>
      <c r="S134" s="146">
        <v>0</v>
      </c>
      <c r="T134" s="147">
        <f>S134*H134</f>
        <v>0</v>
      </c>
      <c r="AR134" s="148" t="s">
        <v>271</v>
      </c>
      <c r="AT134" s="148" t="s">
        <v>266</v>
      </c>
      <c r="AU134" s="148" t="s">
        <v>89</v>
      </c>
      <c r="AY134" s="17" t="s">
        <v>264</v>
      </c>
      <c r="BE134" s="149">
        <f>IF(N134="základní",J134,0)</f>
        <v>0</v>
      </c>
      <c r="BF134" s="149">
        <f>IF(N134="snížená",J134,0)</f>
        <v>0</v>
      </c>
      <c r="BG134" s="149">
        <f>IF(N134="zákl. přenesená",J134,0)</f>
        <v>0</v>
      </c>
      <c r="BH134" s="149">
        <f>IF(N134="sníž. přenesená",J134,0)</f>
        <v>0</v>
      </c>
      <c r="BI134" s="149">
        <f>IF(N134="nulová",J134,0)</f>
        <v>0</v>
      </c>
      <c r="BJ134" s="17" t="s">
        <v>89</v>
      </c>
      <c r="BK134" s="149">
        <f>ROUND(I134*H134,2)</f>
        <v>0</v>
      </c>
      <c r="BL134" s="17" t="s">
        <v>271</v>
      </c>
      <c r="BM134" s="148" t="s">
        <v>3486</v>
      </c>
    </row>
    <row r="135" spans="2:65" s="1" customFormat="1" ht="11.25">
      <c r="B135" s="32"/>
      <c r="D135" s="150" t="s">
        <v>273</v>
      </c>
      <c r="F135" s="151" t="s">
        <v>3106</v>
      </c>
      <c r="I135" s="152"/>
      <c r="L135" s="32"/>
      <c r="M135" s="153"/>
      <c r="T135" s="56"/>
      <c r="AT135" s="17" t="s">
        <v>273</v>
      </c>
      <c r="AU135" s="17" t="s">
        <v>89</v>
      </c>
    </row>
    <row r="136" spans="2:65" s="1" customFormat="1" ht="21.75" customHeight="1">
      <c r="B136" s="136"/>
      <c r="C136" s="137" t="s">
        <v>271</v>
      </c>
      <c r="D136" s="137" t="s">
        <v>266</v>
      </c>
      <c r="E136" s="138" t="s">
        <v>292</v>
      </c>
      <c r="F136" s="139" t="s">
        <v>293</v>
      </c>
      <c r="G136" s="140" t="s">
        <v>282</v>
      </c>
      <c r="H136" s="141">
        <v>43.71</v>
      </c>
      <c r="I136" s="142"/>
      <c r="J136" s="143">
        <f>ROUND(I136*H136,2)</f>
        <v>0</v>
      </c>
      <c r="K136" s="139" t="s">
        <v>270</v>
      </c>
      <c r="L136" s="32"/>
      <c r="M136" s="144" t="s">
        <v>1</v>
      </c>
      <c r="N136" s="145" t="s">
        <v>42</v>
      </c>
      <c r="P136" s="146">
        <f>O136*H136</f>
        <v>0</v>
      </c>
      <c r="Q136" s="146">
        <v>0</v>
      </c>
      <c r="R136" s="146">
        <f>Q136*H136</f>
        <v>0</v>
      </c>
      <c r="S136" s="146">
        <v>0</v>
      </c>
      <c r="T136" s="147">
        <f>S136*H136</f>
        <v>0</v>
      </c>
      <c r="AR136" s="148" t="s">
        <v>271</v>
      </c>
      <c r="AT136" s="148" t="s">
        <v>266</v>
      </c>
      <c r="AU136" s="148" t="s">
        <v>89</v>
      </c>
      <c r="AY136" s="17" t="s">
        <v>264</v>
      </c>
      <c r="BE136" s="149">
        <f>IF(N136="základní",J136,0)</f>
        <v>0</v>
      </c>
      <c r="BF136" s="149">
        <f>IF(N136="snížená",J136,0)</f>
        <v>0</v>
      </c>
      <c r="BG136" s="149">
        <f>IF(N136="zákl. přenesená",J136,0)</f>
        <v>0</v>
      </c>
      <c r="BH136" s="149">
        <f>IF(N136="sníž. přenesená",J136,0)</f>
        <v>0</v>
      </c>
      <c r="BI136" s="149">
        <f>IF(N136="nulová",J136,0)</f>
        <v>0</v>
      </c>
      <c r="BJ136" s="17" t="s">
        <v>89</v>
      </c>
      <c r="BK136" s="149">
        <f>ROUND(I136*H136,2)</f>
        <v>0</v>
      </c>
      <c r="BL136" s="17" t="s">
        <v>271</v>
      </c>
      <c r="BM136" s="148" t="s">
        <v>3487</v>
      </c>
    </row>
    <row r="137" spans="2:65" s="1" customFormat="1" ht="11.25">
      <c r="B137" s="32"/>
      <c r="D137" s="150" t="s">
        <v>273</v>
      </c>
      <c r="F137" s="151" t="s">
        <v>295</v>
      </c>
      <c r="I137" s="152"/>
      <c r="L137" s="32"/>
      <c r="M137" s="153"/>
      <c r="T137" s="56"/>
      <c r="AT137" s="17" t="s">
        <v>273</v>
      </c>
      <c r="AU137" s="17" t="s">
        <v>89</v>
      </c>
    </row>
    <row r="138" spans="2:65" s="1" customFormat="1" ht="24.2" customHeight="1">
      <c r="B138" s="136"/>
      <c r="C138" s="137" t="s">
        <v>297</v>
      </c>
      <c r="D138" s="137" t="s">
        <v>266</v>
      </c>
      <c r="E138" s="138" t="s">
        <v>298</v>
      </c>
      <c r="F138" s="139" t="s">
        <v>299</v>
      </c>
      <c r="G138" s="140" t="s">
        <v>282</v>
      </c>
      <c r="H138" s="141">
        <v>437.1</v>
      </c>
      <c r="I138" s="142"/>
      <c r="J138" s="143">
        <f>ROUND(I138*H138,2)</f>
        <v>0</v>
      </c>
      <c r="K138" s="139" t="s">
        <v>270</v>
      </c>
      <c r="L138" s="32"/>
      <c r="M138" s="144" t="s">
        <v>1</v>
      </c>
      <c r="N138" s="145" t="s">
        <v>42</v>
      </c>
      <c r="P138" s="146">
        <f>O138*H138</f>
        <v>0</v>
      </c>
      <c r="Q138" s="146">
        <v>0</v>
      </c>
      <c r="R138" s="146">
        <f>Q138*H138</f>
        <v>0</v>
      </c>
      <c r="S138" s="146">
        <v>0</v>
      </c>
      <c r="T138" s="147">
        <f>S138*H138</f>
        <v>0</v>
      </c>
      <c r="AR138" s="148" t="s">
        <v>271</v>
      </c>
      <c r="AT138" s="148" t="s">
        <v>266</v>
      </c>
      <c r="AU138" s="148" t="s">
        <v>89</v>
      </c>
      <c r="AY138" s="17" t="s">
        <v>264</v>
      </c>
      <c r="BE138" s="149">
        <f>IF(N138="základní",J138,0)</f>
        <v>0</v>
      </c>
      <c r="BF138" s="149">
        <f>IF(N138="snížená",J138,0)</f>
        <v>0</v>
      </c>
      <c r="BG138" s="149">
        <f>IF(N138="zákl. přenesená",J138,0)</f>
        <v>0</v>
      </c>
      <c r="BH138" s="149">
        <f>IF(N138="sníž. přenesená",J138,0)</f>
        <v>0</v>
      </c>
      <c r="BI138" s="149">
        <f>IF(N138="nulová",J138,0)</f>
        <v>0</v>
      </c>
      <c r="BJ138" s="17" t="s">
        <v>89</v>
      </c>
      <c r="BK138" s="149">
        <f>ROUND(I138*H138,2)</f>
        <v>0</v>
      </c>
      <c r="BL138" s="17" t="s">
        <v>271</v>
      </c>
      <c r="BM138" s="148" t="s">
        <v>3488</v>
      </c>
    </row>
    <row r="139" spans="2:65" s="1" customFormat="1" ht="11.25">
      <c r="B139" s="32"/>
      <c r="D139" s="150" t="s">
        <v>273</v>
      </c>
      <c r="F139" s="151" t="s">
        <v>301</v>
      </c>
      <c r="I139" s="152"/>
      <c r="L139" s="32"/>
      <c r="M139" s="153"/>
      <c r="T139" s="56"/>
      <c r="AT139" s="17" t="s">
        <v>273</v>
      </c>
      <c r="AU139" s="17" t="s">
        <v>89</v>
      </c>
    </row>
    <row r="140" spans="2:65" s="12" customFormat="1" ht="11.25">
      <c r="B140" s="156"/>
      <c r="D140" s="154" t="s">
        <v>277</v>
      </c>
      <c r="F140" s="158" t="s">
        <v>3552</v>
      </c>
      <c r="H140" s="159">
        <v>437.1</v>
      </c>
      <c r="I140" s="160"/>
      <c r="L140" s="156"/>
      <c r="M140" s="161"/>
      <c r="T140" s="162"/>
      <c r="AT140" s="157" t="s">
        <v>277</v>
      </c>
      <c r="AU140" s="157" t="s">
        <v>89</v>
      </c>
      <c r="AV140" s="12" t="s">
        <v>89</v>
      </c>
      <c r="AW140" s="12" t="s">
        <v>3</v>
      </c>
      <c r="AX140" s="12" t="s">
        <v>83</v>
      </c>
      <c r="AY140" s="157" t="s">
        <v>264</v>
      </c>
    </row>
    <row r="141" spans="2:65" s="1" customFormat="1" ht="16.5" customHeight="1">
      <c r="B141" s="136"/>
      <c r="C141" s="137" t="s">
        <v>303</v>
      </c>
      <c r="D141" s="137" t="s">
        <v>266</v>
      </c>
      <c r="E141" s="138" t="s">
        <v>304</v>
      </c>
      <c r="F141" s="139" t="s">
        <v>305</v>
      </c>
      <c r="G141" s="140" t="s">
        <v>282</v>
      </c>
      <c r="H141" s="141">
        <v>64.2</v>
      </c>
      <c r="I141" s="142"/>
      <c r="J141" s="143">
        <f>ROUND(I141*H141,2)</f>
        <v>0</v>
      </c>
      <c r="K141" s="139" t="s">
        <v>270</v>
      </c>
      <c r="L141" s="32"/>
      <c r="M141" s="144" t="s">
        <v>1</v>
      </c>
      <c r="N141" s="145" t="s">
        <v>42</v>
      </c>
      <c r="P141" s="146">
        <f>O141*H141</f>
        <v>0</v>
      </c>
      <c r="Q141" s="146">
        <v>0</v>
      </c>
      <c r="R141" s="146">
        <f>Q141*H141</f>
        <v>0</v>
      </c>
      <c r="S141" s="146">
        <v>0</v>
      </c>
      <c r="T141" s="147">
        <f>S141*H141</f>
        <v>0</v>
      </c>
      <c r="AR141" s="148" t="s">
        <v>271</v>
      </c>
      <c r="AT141" s="148" t="s">
        <v>266</v>
      </c>
      <c r="AU141" s="148" t="s">
        <v>89</v>
      </c>
      <c r="AY141" s="17" t="s">
        <v>264</v>
      </c>
      <c r="BE141" s="149">
        <f>IF(N141="základní",J141,0)</f>
        <v>0</v>
      </c>
      <c r="BF141" s="149">
        <f>IF(N141="snížená",J141,0)</f>
        <v>0</v>
      </c>
      <c r="BG141" s="149">
        <f>IF(N141="zákl. přenesená",J141,0)</f>
        <v>0</v>
      </c>
      <c r="BH141" s="149">
        <f>IF(N141="sníž. přenesená",J141,0)</f>
        <v>0</v>
      </c>
      <c r="BI141" s="149">
        <f>IF(N141="nulová",J141,0)</f>
        <v>0</v>
      </c>
      <c r="BJ141" s="17" t="s">
        <v>89</v>
      </c>
      <c r="BK141" s="149">
        <f>ROUND(I141*H141,2)</f>
        <v>0</v>
      </c>
      <c r="BL141" s="17" t="s">
        <v>271</v>
      </c>
      <c r="BM141" s="148" t="s">
        <v>3553</v>
      </c>
    </row>
    <row r="142" spans="2:65" s="1" customFormat="1" ht="11.25">
      <c r="B142" s="32"/>
      <c r="D142" s="150" t="s">
        <v>273</v>
      </c>
      <c r="F142" s="151" t="s">
        <v>307</v>
      </c>
      <c r="I142" s="152"/>
      <c r="L142" s="32"/>
      <c r="M142" s="153"/>
      <c r="T142" s="56"/>
      <c r="AT142" s="17" t="s">
        <v>273</v>
      </c>
      <c r="AU142" s="17" t="s">
        <v>89</v>
      </c>
    </row>
    <row r="143" spans="2:65" s="1" customFormat="1" ht="16.5" customHeight="1">
      <c r="B143" s="136"/>
      <c r="C143" s="176" t="s">
        <v>309</v>
      </c>
      <c r="D143" s="176" t="s">
        <v>310</v>
      </c>
      <c r="E143" s="177" t="s">
        <v>3348</v>
      </c>
      <c r="F143" s="178" t="s">
        <v>3349</v>
      </c>
      <c r="G143" s="179" t="s">
        <v>282</v>
      </c>
      <c r="H143" s="180">
        <v>70.62</v>
      </c>
      <c r="I143" s="181"/>
      <c r="J143" s="182">
        <f>ROUND(I143*H143,2)</f>
        <v>0</v>
      </c>
      <c r="K143" s="178" t="s">
        <v>313</v>
      </c>
      <c r="L143" s="183"/>
      <c r="M143" s="184" t="s">
        <v>1</v>
      </c>
      <c r="N143" s="185" t="s">
        <v>42</v>
      </c>
      <c r="P143" s="146">
        <f>O143*H143</f>
        <v>0</v>
      </c>
      <c r="Q143" s="146">
        <v>0</v>
      </c>
      <c r="R143" s="146">
        <f>Q143*H143</f>
        <v>0</v>
      </c>
      <c r="S143" s="146">
        <v>0</v>
      </c>
      <c r="T143" s="147">
        <f>S143*H143</f>
        <v>0</v>
      </c>
      <c r="AR143" s="148" t="s">
        <v>314</v>
      </c>
      <c r="AT143" s="148" t="s">
        <v>310</v>
      </c>
      <c r="AU143" s="148" t="s">
        <v>89</v>
      </c>
      <c r="AY143" s="17" t="s">
        <v>264</v>
      </c>
      <c r="BE143" s="149">
        <f>IF(N143="základní",J143,0)</f>
        <v>0</v>
      </c>
      <c r="BF143" s="149">
        <f>IF(N143="snížená",J143,0)</f>
        <v>0</v>
      </c>
      <c r="BG143" s="149">
        <f>IF(N143="zákl. přenesená",J143,0)</f>
        <v>0</v>
      </c>
      <c r="BH143" s="149">
        <f>IF(N143="sníž. přenesená",J143,0)</f>
        <v>0</v>
      </c>
      <c r="BI143" s="149">
        <f>IF(N143="nulová",J143,0)</f>
        <v>0</v>
      </c>
      <c r="BJ143" s="17" t="s">
        <v>89</v>
      </c>
      <c r="BK143" s="149">
        <f>ROUND(I143*H143,2)</f>
        <v>0</v>
      </c>
      <c r="BL143" s="17" t="s">
        <v>271</v>
      </c>
      <c r="BM143" s="148" t="s">
        <v>3554</v>
      </c>
    </row>
    <row r="144" spans="2:65" s="12" customFormat="1" ht="11.25">
      <c r="B144" s="156"/>
      <c r="D144" s="154" t="s">
        <v>277</v>
      </c>
      <c r="F144" s="158" t="s">
        <v>3555</v>
      </c>
      <c r="H144" s="159">
        <v>70.62</v>
      </c>
      <c r="I144" s="160"/>
      <c r="L144" s="156"/>
      <c r="M144" s="161"/>
      <c r="T144" s="162"/>
      <c r="AT144" s="157" t="s">
        <v>277</v>
      </c>
      <c r="AU144" s="157" t="s">
        <v>89</v>
      </c>
      <c r="AV144" s="12" t="s">
        <v>89</v>
      </c>
      <c r="AW144" s="12" t="s">
        <v>3</v>
      </c>
      <c r="AX144" s="12" t="s">
        <v>83</v>
      </c>
      <c r="AY144" s="157" t="s">
        <v>264</v>
      </c>
    </row>
    <row r="145" spans="2:65" s="1" customFormat="1" ht="16.5" customHeight="1">
      <c r="B145" s="136"/>
      <c r="C145" s="137" t="s">
        <v>314</v>
      </c>
      <c r="D145" s="137" t="s">
        <v>266</v>
      </c>
      <c r="E145" s="138" t="s">
        <v>317</v>
      </c>
      <c r="F145" s="139" t="s">
        <v>318</v>
      </c>
      <c r="G145" s="140" t="s">
        <v>319</v>
      </c>
      <c r="H145" s="141">
        <v>87.42</v>
      </c>
      <c r="I145" s="142"/>
      <c r="J145" s="143">
        <f>ROUND(I145*H145,2)</f>
        <v>0</v>
      </c>
      <c r="K145" s="139" t="s">
        <v>270</v>
      </c>
      <c r="L145" s="32"/>
      <c r="M145" s="144" t="s">
        <v>1</v>
      </c>
      <c r="N145" s="145" t="s">
        <v>42</v>
      </c>
      <c r="P145" s="146">
        <f>O145*H145</f>
        <v>0</v>
      </c>
      <c r="Q145" s="146">
        <v>0</v>
      </c>
      <c r="R145" s="146">
        <f>Q145*H145</f>
        <v>0</v>
      </c>
      <c r="S145" s="146">
        <v>0</v>
      </c>
      <c r="T145" s="147">
        <f>S145*H145</f>
        <v>0</v>
      </c>
      <c r="AR145" s="148" t="s">
        <v>271</v>
      </c>
      <c r="AT145" s="148" t="s">
        <v>266</v>
      </c>
      <c r="AU145" s="148" t="s">
        <v>89</v>
      </c>
      <c r="AY145" s="17" t="s">
        <v>264</v>
      </c>
      <c r="BE145" s="149">
        <f>IF(N145="základní",J145,0)</f>
        <v>0</v>
      </c>
      <c r="BF145" s="149">
        <f>IF(N145="snížená",J145,0)</f>
        <v>0</v>
      </c>
      <c r="BG145" s="149">
        <f>IF(N145="zákl. přenesená",J145,0)</f>
        <v>0</v>
      </c>
      <c r="BH145" s="149">
        <f>IF(N145="sníž. přenesená",J145,0)</f>
        <v>0</v>
      </c>
      <c r="BI145" s="149">
        <f>IF(N145="nulová",J145,0)</f>
        <v>0</v>
      </c>
      <c r="BJ145" s="17" t="s">
        <v>89</v>
      </c>
      <c r="BK145" s="149">
        <f>ROUND(I145*H145,2)</f>
        <v>0</v>
      </c>
      <c r="BL145" s="17" t="s">
        <v>271</v>
      </c>
      <c r="BM145" s="148" t="s">
        <v>3490</v>
      </c>
    </row>
    <row r="146" spans="2:65" s="1" customFormat="1" ht="11.25">
      <c r="B146" s="32"/>
      <c r="D146" s="150" t="s">
        <v>273</v>
      </c>
      <c r="F146" s="151" t="s">
        <v>321</v>
      </c>
      <c r="I146" s="152"/>
      <c r="L146" s="32"/>
      <c r="M146" s="153"/>
      <c r="T146" s="56"/>
      <c r="AT146" s="17" t="s">
        <v>273</v>
      </c>
      <c r="AU146" s="17" t="s">
        <v>89</v>
      </c>
    </row>
    <row r="147" spans="2:65" s="12" customFormat="1" ht="11.25">
      <c r="B147" s="156"/>
      <c r="D147" s="154" t="s">
        <v>277</v>
      </c>
      <c r="F147" s="158" t="s">
        <v>3556</v>
      </c>
      <c r="H147" s="159">
        <v>87.42</v>
      </c>
      <c r="I147" s="160"/>
      <c r="L147" s="156"/>
      <c r="M147" s="161"/>
      <c r="T147" s="162"/>
      <c r="AT147" s="157" t="s">
        <v>277</v>
      </c>
      <c r="AU147" s="157" t="s">
        <v>89</v>
      </c>
      <c r="AV147" s="12" t="s">
        <v>89</v>
      </c>
      <c r="AW147" s="12" t="s">
        <v>3</v>
      </c>
      <c r="AX147" s="12" t="s">
        <v>83</v>
      </c>
      <c r="AY147" s="157" t="s">
        <v>264</v>
      </c>
    </row>
    <row r="148" spans="2:65" s="1" customFormat="1" ht="16.5" customHeight="1">
      <c r="B148" s="136"/>
      <c r="C148" s="137" t="s">
        <v>323</v>
      </c>
      <c r="D148" s="137" t="s">
        <v>266</v>
      </c>
      <c r="E148" s="138" t="s">
        <v>324</v>
      </c>
      <c r="F148" s="139" t="s">
        <v>325</v>
      </c>
      <c r="G148" s="140" t="s">
        <v>282</v>
      </c>
      <c r="H148" s="141">
        <v>43.71</v>
      </c>
      <c r="I148" s="142"/>
      <c r="J148" s="143">
        <f>ROUND(I148*H148,2)</f>
        <v>0</v>
      </c>
      <c r="K148" s="139" t="s">
        <v>270</v>
      </c>
      <c r="L148" s="32"/>
      <c r="M148" s="144" t="s">
        <v>1</v>
      </c>
      <c r="N148" s="145" t="s">
        <v>42</v>
      </c>
      <c r="P148" s="146">
        <f>O148*H148</f>
        <v>0</v>
      </c>
      <c r="Q148" s="146">
        <v>0</v>
      </c>
      <c r="R148" s="146">
        <f>Q148*H148</f>
        <v>0</v>
      </c>
      <c r="S148" s="146">
        <v>0</v>
      </c>
      <c r="T148" s="147">
        <f>S148*H148</f>
        <v>0</v>
      </c>
      <c r="AR148" s="148" t="s">
        <v>271</v>
      </c>
      <c r="AT148" s="148" t="s">
        <v>266</v>
      </c>
      <c r="AU148" s="148" t="s">
        <v>89</v>
      </c>
      <c r="AY148" s="17" t="s">
        <v>264</v>
      </c>
      <c r="BE148" s="149">
        <f>IF(N148="základní",J148,0)</f>
        <v>0</v>
      </c>
      <c r="BF148" s="149">
        <f>IF(N148="snížená",J148,0)</f>
        <v>0</v>
      </c>
      <c r="BG148" s="149">
        <f>IF(N148="zákl. přenesená",J148,0)</f>
        <v>0</v>
      </c>
      <c r="BH148" s="149">
        <f>IF(N148="sníž. přenesená",J148,0)</f>
        <v>0</v>
      </c>
      <c r="BI148" s="149">
        <f>IF(N148="nulová",J148,0)</f>
        <v>0</v>
      </c>
      <c r="BJ148" s="17" t="s">
        <v>89</v>
      </c>
      <c r="BK148" s="149">
        <f>ROUND(I148*H148,2)</f>
        <v>0</v>
      </c>
      <c r="BL148" s="17" t="s">
        <v>271</v>
      </c>
      <c r="BM148" s="148" t="s">
        <v>3492</v>
      </c>
    </row>
    <row r="149" spans="2:65" s="1" customFormat="1" ht="11.25">
      <c r="B149" s="32"/>
      <c r="D149" s="150" t="s">
        <v>273</v>
      </c>
      <c r="F149" s="151" t="s">
        <v>327</v>
      </c>
      <c r="I149" s="152"/>
      <c r="L149" s="32"/>
      <c r="M149" s="153"/>
      <c r="T149" s="56"/>
      <c r="AT149" s="17" t="s">
        <v>273</v>
      </c>
      <c r="AU149" s="17" t="s">
        <v>89</v>
      </c>
    </row>
    <row r="150" spans="2:65" s="1" customFormat="1" ht="16.5" customHeight="1">
      <c r="B150" s="136"/>
      <c r="C150" s="137" t="s">
        <v>328</v>
      </c>
      <c r="D150" s="137" t="s">
        <v>266</v>
      </c>
      <c r="E150" s="138" t="s">
        <v>329</v>
      </c>
      <c r="F150" s="139" t="s">
        <v>330</v>
      </c>
      <c r="G150" s="140" t="s">
        <v>282</v>
      </c>
      <c r="H150" s="141">
        <v>1</v>
      </c>
      <c r="I150" s="142"/>
      <c r="J150" s="143">
        <f>ROUND(I150*H150,2)</f>
        <v>0</v>
      </c>
      <c r="K150" s="139" t="s">
        <v>270</v>
      </c>
      <c r="L150" s="32"/>
      <c r="M150" s="144" t="s">
        <v>1</v>
      </c>
      <c r="N150" s="145" t="s">
        <v>42</v>
      </c>
      <c r="P150" s="146">
        <f>O150*H150</f>
        <v>0</v>
      </c>
      <c r="Q150" s="146">
        <v>0</v>
      </c>
      <c r="R150" s="146">
        <f>Q150*H150</f>
        <v>0</v>
      </c>
      <c r="S150" s="146">
        <v>0</v>
      </c>
      <c r="T150" s="147">
        <f>S150*H150</f>
        <v>0</v>
      </c>
      <c r="AR150" s="148" t="s">
        <v>271</v>
      </c>
      <c r="AT150" s="148" t="s">
        <v>266</v>
      </c>
      <c r="AU150" s="148" t="s">
        <v>89</v>
      </c>
      <c r="AY150" s="17" t="s">
        <v>264</v>
      </c>
      <c r="BE150" s="149">
        <f>IF(N150="základní",J150,0)</f>
        <v>0</v>
      </c>
      <c r="BF150" s="149">
        <f>IF(N150="snížená",J150,0)</f>
        <v>0</v>
      </c>
      <c r="BG150" s="149">
        <f>IF(N150="zákl. přenesená",J150,0)</f>
        <v>0</v>
      </c>
      <c r="BH150" s="149">
        <f>IF(N150="sníž. přenesená",J150,0)</f>
        <v>0</v>
      </c>
      <c r="BI150" s="149">
        <f>IF(N150="nulová",J150,0)</f>
        <v>0</v>
      </c>
      <c r="BJ150" s="17" t="s">
        <v>89</v>
      </c>
      <c r="BK150" s="149">
        <f>ROUND(I150*H150,2)</f>
        <v>0</v>
      </c>
      <c r="BL150" s="17" t="s">
        <v>271</v>
      </c>
      <c r="BM150" s="148" t="s">
        <v>3493</v>
      </c>
    </row>
    <row r="151" spans="2:65" s="1" customFormat="1" ht="11.25">
      <c r="B151" s="32"/>
      <c r="D151" s="150" t="s">
        <v>273</v>
      </c>
      <c r="F151" s="151" t="s">
        <v>332</v>
      </c>
      <c r="I151" s="152"/>
      <c r="L151" s="32"/>
      <c r="M151" s="153"/>
      <c r="T151" s="56"/>
      <c r="AT151" s="17" t="s">
        <v>273</v>
      </c>
      <c r="AU151" s="17" t="s">
        <v>89</v>
      </c>
    </row>
    <row r="152" spans="2:65" s="1" customFormat="1" ht="16.5" customHeight="1">
      <c r="B152" s="136"/>
      <c r="C152" s="137" t="s">
        <v>334</v>
      </c>
      <c r="D152" s="137" t="s">
        <v>266</v>
      </c>
      <c r="E152" s="138" t="s">
        <v>339</v>
      </c>
      <c r="F152" s="139" t="s">
        <v>340</v>
      </c>
      <c r="G152" s="140" t="s">
        <v>341</v>
      </c>
      <c r="H152" s="141">
        <v>126.6</v>
      </c>
      <c r="I152" s="142"/>
      <c r="J152" s="143">
        <f>ROUND(I152*H152,2)</f>
        <v>0</v>
      </c>
      <c r="K152" s="139" t="s">
        <v>270</v>
      </c>
      <c r="L152" s="32"/>
      <c r="M152" s="144" t="s">
        <v>1</v>
      </c>
      <c r="N152" s="145" t="s">
        <v>42</v>
      </c>
      <c r="P152" s="146">
        <f>O152*H152</f>
        <v>0</v>
      </c>
      <c r="Q152" s="146">
        <v>0</v>
      </c>
      <c r="R152" s="146">
        <f>Q152*H152</f>
        <v>0</v>
      </c>
      <c r="S152" s="146">
        <v>0</v>
      </c>
      <c r="T152" s="147">
        <f>S152*H152</f>
        <v>0</v>
      </c>
      <c r="AR152" s="148" t="s">
        <v>271</v>
      </c>
      <c r="AT152" s="148" t="s">
        <v>266</v>
      </c>
      <c r="AU152" s="148" t="s">
        <v>89</v>
      </c>
      <c r="AY152" s="17" t="s">
        <v>264</v>
      </c>
      <c r="BE152" s="149">
        <f>IF(N152="základní",J152,0)</f>
        <v>0</v>
      </c>
      <c r="BF152" s="149">
        <f>IF(N152="snížená",J152,0)</f>
        <v>0</v>
      </c>
      <c r="BG152" s="149">
        <f>IF(N152="zákl. přenesená",J152,0)</f>
        <v>0</v>
      </c>
      <c r="BH152" s="149">
        <f>IF(N152="sníž. přenesená",J152,0)</f>
        <v>0</v>
      </c>
      <c r="BI152" s="149">
        <f>IF(N152="nulová",J152,0)</f>
        <v>0</v>
      </c>
      <c r="BJ152" s="17" t="s">
        <v>89</v>
      </c>
      <c r="BK152" s="149">
        <f>ROUND(I152*H152,2)</f>
        <v>0</v>
      </c>
      <c r="BL152" s="17" t="s">
        <v>271</v>
      </c>
      <c r="BM152" s="148" t="s">
        <v>3494</v>
      </c>
    </row>
    <row r="153" spans="2:65" s="1" customFormat="1" ht="11.25">
      <c r="B153" s="32"/>
      <c r="D153" s="150" t="s">
        <v>273</v>
      </c>
      <c r="F153" s="151" t="s">
        <v>343</v>
      </c>
      <c r="I153" s="152"/>
      <c r="L153" s="32"/>
      <c r="M153" s="153"/>
      <c r="T153" s="56"/>
      <c r="AT153" s="17" t="s">
        <v>273</v>
      </c>
      <c r="AU153" s="17" t="s">
        <v>89</v>
      </c>
    </row>
    <row r="154" spans="2:65" s="11" customFormat="1" ht="20.85" customHeight="1">
      <c r="B154" s="124"/>
      <c r="D154" s="125" t="s">
        <v>75</v>
      </c>
      <c r="E154" s="134" t="s">
        <v>377</v>
      </c>
      <c r="F154" s="134" t="s">
        <v>3358</v>
      </c>
      <c r="I154" s="127"/>
      <c r="J154" s="135">
        <f>BK154</f>
        <v>0</v>
      </c>
      <c r="L154" s="124"/>
      <c r="M154" s="129"/>
      <c r="P154" s="130">
        <f>SUM(P155:P175)</f>
        <v>0</v>
      </c>
      <c r="R154" s="130">
        <f>SUM(R155:R175)</f>
        <v>11.125022</v>
      </c>
      <c r="T154" s="131">
        <f>SUM(T155:T175)</f>
        <v>0</v>
      </c>
      <c r="AR154" s="125" t="s">
        <v>83</v>
      </c>
      <c r="AT154" s="132" t="s">
        <v>75</v>
      </c>
      <c r="AU154" s="132" t="s">
        <v>89</v>
      </c>
      <c r="AY154" s="125" t="s">
        <v>264</v>
      </c>
      <c r="BK154" s="133">
        <f>SUM(BK155:BK175)</f>
        <v>0</v>
      </c>
    </row>
    <row r="155" spans="2:65" s="1" customFormat="1" ht="24.2" customHeight="1">
      <c r="B155" s="136"/>
      <c r="C155" s="137" t="s">
        <v>8</v>
      </c>
      <c r="D155" s="137" t="s">
        <v>266</v>
      </c>
      <c r="E155" s="138" t="s">
        <v>3359</v>
      </c>
      <c r="F155" s="139" t="s">
        <v>3360</v>
      </c>
      <c r="G155" s="140" t="s">
        <v>341</v>
      </c>
      <c r="H155" s="141">
        <v>67.41</v>
      </c>
      <c r="I155" s="142"/>
      <c r="J155" s="143">
        <f>ROUND(I155*H155,2)</f>
        <v>0</v>
      </c>
      <c r="K155" s="139" t="s">
        <v>270</v>
      </c>
      <c r="L155" s="32"/>
      <c r="M155" s="144" t="s">
        <v>1</v>
      </c>
      <c r="N155" s="145" t="s">
        <v>42</v>
      </c>
      <c r="P155" s="146">
        <f>O155*H155</f>
        <v>0</v>
      </c>
      <c r="Q155" s="146">
        <v>0</v>
      </c>
      <c r="R155" s="146">
        <f>Q155*H155</f>
        <v>0</v>
      </c>
      <c r="S155" s="146">
        <v>0</v>
      </c>
      <c r="T155" s="147">
        <f>S155*H155</f>
        <v>0</v>
      </c>
      <c r="AR155" s="148" t="s">
        <v>271</v>
      </c>
      <c r="AT155" s="148" t="s">
        <v>266</v>
      </c>
      <c r="AU155" s="148" t="s">
        <v>96</v>
      </c>
      <c r="AY155" s="17" t="s">
        <v>264</v>
      </c>
      <c r="BE155" s="149">
        <f>IF(N155="základní",J155,0)</f>
        <v>0</v>
      </c>
      <c r="BF155" s="149">
        <f>IF(N155="snížená",J155,0)</f>
        <v>0</v>
      </c>
      <c r="BG155" s="149">
        <f>IF(N155="zákl. přenesená",J155,0)</f>
        <v>0</v>
      </c>
      <c r="BH155" s="149">
        <f>IF(N155="sníž. přenesená",J155,0)</f>
        <v>0</v>
      </c>
      <c r="BI155" s="149">
        <f>IF(N155="nulová",J155,0)</f>
        <v>0</v>
      </c>
      <c r="BJ155" s="17" t="s">
        <v>89</v>
      </c>
      <c r="BK155" s="149">
        <f>ROUND(I155*H155,2)</f>
        <v>0</v>
      </c>
      <c r="BL155" s="17" t="s">
        <v>271</v>
      </c>
      <c r="BM155" s="148" t="s">
        <v>3557</v>
      </c>
    </row>
    <row r="156" spans="2:65" s="1" customFormat="1" ht="11.25">
      <c r="B156" s="32"/>
      <c r="D156" s="150" t="s">
        <v>273</v>
      </c>
      <c r="F156" s="151" t="s">
        <v>3362</v>
      </c>
      <c r="I156" s="152"/>
      <c r="L156" s="32"/>
      <c r="M156" s="153"/>
      <c r="T156" s="56"/>
      <c r="AT156" s="17" t="s">
        <v>273</v>
      </c>
      <c r="AU156" s="17" t="s">
        <v>96</v>
      </c>
    </row>
    <row r="157" spans="2:65" s="1" customFormat="1" ht="16.5" customHeight="1">
      <c r="B157" s="136"/>
      <c r="C157" s="137" t="s">
        <v>348</v>
      </c>
      <c r="D157" s="137" t="s">
        <v>266</v>
      </c>
      <c r="E157" s="138" t="s">
        <v>3363</v>
      </c>
      <c r="F157" s="139" t="s">
        <v>3364</v>
      </c>
      <c r="G157" s="140" t="s">
        <v>341</v>
      </c>
      <c r="H157" s="141">
        <v>67.41</v>
      </c>
      <c r="I157" s="142"/>
      <c r="J157" s="143">
        <f>ROUND(I157*H157,2)</f>
        <v>0</v>
      </c>
      <c r="K157" s="139" t="s">
        <v>270</v>
      </c>
      <c r="L157" s="32"/>
      <c r="M157" s="144" t="s">
        <v>1</v>
      </c>
      <c r="N157" s="145" t="s">
        <v>42</v>
      </c>
      <c r="P157" s="146">
        <f>O157*H157</f>
        <v>0</v>
      </c>
      <c r="Q157" s="146">
        <v>0</v>
      </c>
      <c r="R157" s="146">
        <f>Q157*H157</f>
        <v>0</v>
      </c>
      <c r="S157" s="146">
        <v>0</v>
      </c>
      <c r="T157" s="147">
        <f>S157*H157</f>
        <v>0</v>
      </c>
      <c r="AR157" s="148" t="s">
        <v>271</v>
      </c>
      <c r="AT157" s="148" t="s">
        <v>266</v>
      </c>
      <c r="AU157" s="148" t="s">
        <v>96</v>
      </c>
      <c r="AY157" s="17" t="s">
        <v>264</v>
      </c>
      <c r="BE157" s="149">
        <f>IF(N157="základní",J157,0)</f>
        <v>0</v>
      </c>
      <c r="BF157" s="149">
        <f>IF(N157="snížená",J157,0)</f>
        <v>0</v>
      </c>
      <c r="BG157" s="149">
        <f>IF(N157="zákl. přenesená",J157,0)</f>
        <v>0</v>
      </c>
      <c r="BH157" s="149">
        <f>IF(N157="sníž. přenesená",J157,0)</f>
        <v>0</v>
      </c>
      <c r="BI157" s="149">
        <f>IF(N157="nulová",J157,0)</f>
        <v>0</v>
      </c>
      <c r="BJ157" s="17" t="s">
        <v>89</v>
      </c>
      <c r="BK157" s="149">
        <f>ROUND(I157*H157,2)</f>
        <v>0</v>
      </c>
      <c r="BL157" s="17" t="s">
        <v>271</v>
      </c>
      <c r="BM157" s="148" t="s">
        <v>3558</v>
      </c>
    </row>
    <row r="158" spans="2:65" s="1" customFormat="1" ht="11.25">
      <c r="B158" s="32"/>
      <c r="D158" s="150" t="s">
        <v>273</v>
      </c>
      <c r="F158" s="151" t="s">
        <v>3366</v>
      </c>
      <c r="I158" s="152"/>
      <c r="L158" s="32"/>
      <c r="M158" s="153"/>
      <c r="T158" s="56"/>
      <c r="AT158" s="17" t="s">
        <v>273</v>
      </c>
      <c r="AU158" s="17" t="s">
        <v>96</v>
      </c>
    </row>
    <row r="159" spans="2:65" s="1" customFormat="1" ht="16.5" customHeight="1">
      <c r="B159" s="136"/>
      <c r="C159" s="176" t="s">
        <v>354</v>
      </c>
      <c r="D159" s="176" t="s">
        <v>310</v>
      </c>
      <c r="E159" s="177" t="s">
        <v>3367</v>
      </c>
      <c r="F159" s="178" t="s">
        <v>3368</v>
      </c>
      <c r="G159" s="179" t="s">
        <v>282</v>
      </c>
      <c r="H159" s="180">
        <v>11.122999999999999</v>
      </c>
      <c r="I159" s="181"/>
      <c r="J159" s="182">
        <f>ROUND(I159*H159,2)</f>
        <v>0</v>
      </c>
      <c r="K159" s="178" t="s">
        <v>313</v>
      </c>
      <c r="L159" s="183"/>
      <c r="M159" s="184" t="s">
        <v>1</v>
      </c>
      <c r="N159" s="185" t="s">
        <v>42</v>
      </c>
      <c r="P159" s="146">
        <f>O159*H159</f>
        <v>0</v>
      </c>
      <c r="Q159" s="146">
        <v>1</v>
      </c>
      <c r="R159" s="146">
        <f>Q159*H159</f>
        <v>11.122999999999999</v>
      </c>
      <c r="S159" s="146">
        <v>0</v>
      </c>
      <c r="T159" s="147">
        <f>S159*H159</f>
        <v>0</v>
      </c>
      <c r="AR159" s="148" t="s">
        <v>314</v>
      </c>
      <c r="AT159" s="148" t="s">
        <v>310</v>
      </c>
      <c r="AU159" s="148" t="s">
        <v>96</v>
      </c>
      <c r="AY159" s="17" t="s">
        <v>264</v>
      </c>
      <c r="BE159" s="149">
        <f>IF(N159="základní",J159,0)</f>
        <v>0</v>
      </c>
      <c r="BF159" s="149">
        <f>IF(N159="snížená",J159,0)</f>
        <v>0</v>
      </c>
      <c r="BG159" s="149">
        <f>IF(N159="zákl. přenesená",J159,0)</f>
        <v>0</v>
      </c>
      <c r="BH159" s="149">
        <f>IF(N159="sníž. přenesená",J159,0)</f>
        <v>0</v>
      </c>
      <c r="BI159" s="149">
        <f>IF(N159="nulová",J159,0)</f>
        <v>0</v>
      </c>
      <c r="BJ159" s="17" t="s">
        <v>89</v>
      </c>
      <c r="BK159" s="149">
        <f>ROUND(I159*H159,2)</f>
        <v>0</v>
      </c>
      <c r="BL159" s="17" t="s">
        <v>271</v>
      </c>
      <c r="BM159" s="148" t="s">
        <v>3559</v>
      </c>
    </row>
    <row r="160" spans="2:65" s="1" customFormat="1" ht="29.25">
      <c r="B160" s="32"/>
      <c r="D160" s="154" t="s">
        <v>275</v>
      </c>
      <c r="F160" s="155" t="s">
        <v>3370</v>
      </c>
      <c r="I160" s="152"/>
      <c r="L160" s="32"/>
      <c r="M160" s="153"/>
      <c r="T160" s="56"/>
      <c r="AT160" s="17" t="s">
        <v>275</v>
      </c>
      <c r="AU160" s="17" t="s">
        <v>96</v>
      </c>
    </row>
    <row r="161" spans="2:65" s="12" customFormat="1" ht="11.25">
      <c r="B161" s="156"/>
      <c r="D161" s="154" t="s">
        <v>277</v>
      </c>
      <c r="F161" s="158" t="s">
        <v>3560</v>
      </c>
      <c r="H161" s="159">
        <v>11.122999999999999</v>
      </c>
      <c r="I161" s="160"/>
      <c r="L161" s="156"/>
      <c r="M161" s="161"/>
      <c r="T161" s="162"/>
      <c r="AT161" s="157" t="s">
        <v>277</v>
      </c>
      <c r="AU161" s="157" t="s">
        <v>96</v>
      </c>
      <c r="AV161" s="12" t="s">
        <v>89</v>
      </c>
      <c r="AW161" s="12" t="s">
        <v>3</v>
      </c>
      <c r="AX161" s="12" t="s">
        <v>83</v>
      </c>
      <c r="AY161" s="157" t="s">
        <v>264</v>
      </c>
    </row>
    <row r="162" spans="2:65" s="1" customFormat="1" ht="16.5" customHeight="1">
      <c r="B162" s="136"/>
      <c r="C162" s="137" t="s">
        <v>361</v>
      </c>
      <c r="D162" s="137" t="s">
        <v>266</v>
      </c>
      <c r="E162" s="138" t="s">
        <v>3372</v>
      </c>
      <c r="F162" s="139" t="s">
        <v>3373</v>
      </c>
      <c r="G162" s="140" t="s">
        <v>341</v>
      </c>
      <c r="H162" s="141">
        <v>67.41</v>
      </c>
      <c r="I162" s="142"/>
      <c r="J162" s="143">
        <f>ROUND(I162*H162,2)</f>
        <v>0</v>
      </c>
      <c r="K162" s="139" t="s">
        <v>270</v>
      </c>
      <c r="L162" s="32"/>
      <c r="M162" s="144" t="s">
        <v>1</v>
      </c>
      <c r="N162" s="145" t="s">
        <v>42</v>
      </c>
      <c r="P162" s="146">
        <f>O162*H162</f>
        <v>0</v>
      </c>
      <c r="Q162" s="146">
        <v>0</v>
      </c>
      <c r="R162" s="146">
        <f>Q162*H162</f>
        <v>0</v>
      </c>
      <c r="S162" s="146">
        <v>0</v>
      </c>
      <c r="T162" s="147">
        <f>S162*H162</f>
        <v>0</v>
      </c>
      <c r="AR162" s="148" t="s">
        <v>271</v>
      </c>
      <c r="AT162" s="148" t="s">
        <v>266</v>
      </c>
      <c r="AU162" s="148" t="s">
        <v>96</v>
      </c>
      <c r="AY162" s="17" t="s">
        <v>264</v>
      </c>
      <c r="BE162" s="149">
        <f>IF(N162="základní",J162,0)</f>
        <v>0</v>
      </c>
      <c r="BF162" s="149">
        <f>IF(N162="snížená",J162,0)</f>
        <v>0</v>
      </c>
      <c r="BG162" s="149">
        <f>IF(N162="zákl. přenesená",J162,0)</f>
        <v>0</v>
      </c>
      <c r="BH162" s="149">
        <f>IF(N162="sníž. přenesená",J162,0)</f>
        <v>0</v>
      </c>
      <c r="BI162" s="149">
        <f>IF(N162="nulová",J162,0)</f>
        <v>0</v>
      </c>
      <c r="BJ162" s="17" t="s">
        <v>89</v>
      </c>
      <c r="BK162" s="149">
        <f>ROUND(I162*H162,2)</f>
        <v>0</v>
      </c>
      <c r="BL162" s="17" t="s">
        <v>271</v>
      </c>
      <c r="BM162" s="148" t="s">
        <v>3561</v>
      </c>
    </row>
    <row r="163" spans="2:65" s="1" customFormat="1" ht="11.25">
      <c r="B163" s="32"/>
      <c r="D163" s="150" t="s">
        <v>273</v>
      </c>
      <c r="F163" s="151" t="s">
        <v>3375</v>
      </c>
      <c r="I163" s="152"/>
      <c r="L163" s="32"/>
      <c r="M163" s="153"/>
      <c r="T163" s="56"/>
      <c r="AT163" s="17" t="s">
        <v>273</v>
      </c>
      <c r="AU163" s="17" t="s">
        <v>96</v>
      </c>
    </row>
    <row r="164" spans="2:65" s="1" customFormat="1" ht="16.5" customHeight="1">
      <c r="B164" s="136"/>
      <c r="C164" s="176" t="s">
        <v>366</v>
      </c>
      <c r="D164" s="176" t="s">
        <v>310</v>
      </c>
      <c r="E164" s="177" t="s">
        <v>3376</v>
      </c>
      <c r="F164" s="178" t="s">
        <v>3377</v>
      </c>
      <c r="G164" s="179" t="s">
        <v>1562</v>
      </c>
      <c r="H164" s="180">
        <v>2.0219999999999998</v>
      </c>
      <c r="I164" s="181"/>
      <c r="J164" s="182">
        <f>ROUND(I164*H164,2)</f>
        <v>0</v>
      </c>
      <c r="K164" s="178" t="s">
        <v>313</v>
      </c>
      <c r="L164" s="183"/>
      <c r="M164" s="184" t="s">
        <v>1</v>
      </c>
      <c r="N164" s="185" t="s">
        <v>42</v>
      </c>
      <c r="P164" s="146">
        <f>O164*H164</f>
        <v>0</v>
      </c>
      <c r="Q164" s="146">
        <v>1E-3</v>
      </c>
      <c r="R164" s="146">
        <f>Q164*H164</f>
        <v>2.0219999999999999E-3</v>
      </c>
      <c r="S164" s="146">
        <v>0</v>
      </c>
      <c r="T164" s="147">
        <f>S164*H164</f>
        <v>0</v>
      </c>
      <c r="AR164" s="148" t="s">
        <v>314</v>
      </c>
      <c r="AT164" s="148" t="s">
        <v>310</v>
      </c>
      <c r="AU164" s="148" t="s">
        <v>96</v>
      </c>
      <c r="AY164" s="17" t="s">
        <v>264</v>
      </c>
      <c r="BE164" s="149">
        <f>IF(N164="základní",J164,0)</f>
        <v>0</v>
      </c>
      <c r="BF164" s="149">
        <f>IF(N164="snížená",J164,0)</f>
        <v>0</v>
      </c>
      <c r="BG164" s="149">
        <f>IF(N164="zákl. přenesená",J164,0)</f>
        <v>0</v>
      </c>
      <c r="BH164" s="149">
        <f>IF(N164="sníž. přenesená",J164,0)</f>
        <v>0</v>
      </c>
      <c r="BI164" s="149">
        <f>IF(N164="nulová",J164,0)</f>
        <v>0</v>
      </c>
      <c r="BJ164" s="17" t="s">
        <v>89</v>
      </c>
      <c r="BK164" s="149">
        <f>ROUND(I164*H164,2)</f>
        <v>0</v>
      </c>
      <c r="BL164" s="17" t="s">
        <v>271</v>
      </c>
      <c r="BM164" s="148" t="s">
        <v>3562</v>
      </c>
    </row>
    <row r="165" spans="2:65" s="12" customFormat="1" ht="11.25">
      <c r="B165" s="156"/>
      <c r="D165" s="154" t="s">
        <v>277</v>
      </c>
      <c r="F165" s="158" t="s">
        <v>3563</v>
      </c>
      <c r="H165" s="159">
        <v>2.0219999999999998</v>
      </c>
      <c r="I165" s="160"/>
      <c r="L165" s="156"/>
      <c r="M165" s="161"/>
      <c r="T165" s="162"/>
      <c r="AT165" s="157" t="s">
        <v>277</v>
      </c>
      <c r="AU165" s="157" t="s">
        <v>96</v>
      </c>
      <c r="AV165" s="12" t="s">
        <v>89</v>
      </c>
      <c r="AW165" s="12" t="s">
        <v>3</v>
      </c>
      <c r="AX165" s="12" t="s">
        <v>83</v>
      </c>
      <c r="AY165" s="157" t="s">
        <v>264</v>
      </c>
    </row>
    <row r="166" spans="2:65" s="1" customFormat="1" ht="16.5" customHeight="1">
      <c r="B166" s="136"/>
      <c r="C166" s="137" t="s">
        <v>371</v>
      </c>
      <c r="D166" s="137" t="s">
        <v>266</v>
      </c>
      <c r="E166" s="138" t="s">
        <v>3380</v>
      </c>
      <c r="F166" s="139" t="s">
        <v>3381</v>
      </c>
      <c r="G166" s="140" t="s">
        <v>341</v>
      </c>
      <c r="H166" s="141">
        <v>67.41</v>
      </c>
      <c r="I166" s="142"/>
      <c r="J166" s="143">
        <f>ROUND(I166*H166,2)</f>
        <v>0</v>
      </c>
      <c r="K166" s="139" t="s">
        <v>270</v>
      </c>
      <c r="L166" s="32"/>
      <c r="M166" s="144" t="s">
        <v>1</v>
      </c>
      <c r="N166" s="145" t="s">
        <v>42</v>
      </c>
      <c r="P166" s="146">
        <f>O166*H166</f>
        <v>0</v>
      </c>
      <c r="Q166" s="146">
        <v>0</v>
      </c>
      <c r="R166" s="146">
        <f>Q166*H166</f>
        <v>0</v>
      </c>
      <c r="S166" s="146">
        <v>0</v>
      </c>
      <c r="T166" s="147">
        <f>S166*H166</f>
        <v>0</v>
      </c>
      <c r="AR166" s="148" t="s">
        <v>271</v>
      </c>
      <c r="AT166" s="148" t="s">
        <v>266</v>
      </c>
      <c r="AU166" s="148" t="s">
        <v>96</v>
      </c>
      <c r="AY166" s="17" t="s">
        <v>264</v>
      </c>
      <c r="BE166" s="149">
        <f>IF(N166="základní",J166,0)</f>
        <v>0</v>
      </c>
      <c r="BF166" s="149">
        <f>IF(N166="snížená",J166,0)</f>
        <v>0</v>
      </c>
      <c r="BG166" s="149">
        <f>IF(N166="zákl. přenesená",J166,0)</f>
        <v>0</v>
      </c>
      <c r="BH166" s="149">
        <f>IF(N166="sníž. přenesená",J166,0)</f>
        <v>0</v>
      </c>
      <c r="BI166" s="149">
        <f>IF(N166="nulová",J166,0)</f>
        <v>0</v>
      </c>
      <c r="BJ166" s="17" t="s">
        <v>89</v>
      </c>
      <c r="BK166" s="149">
        <f>ROUND(I166*H166,2)</f>
        <v>0</v>
      </c>
      <c r="BL166" s="17" t="s">
        <v>271</v>
      </c>
      <c r="BM166" s="148" t="s">
        <v>3564</v>
      </c>
    </row>
    <row r="167" spans="2:65" s="1" customFormat="1" ht="11.25">
      <c r="B167" s="32"/>
      <c r="D167" s="150" t="s">
        <v>273</v>
      </c>
      <c r="F167" s="151" t="s">
        <v>3383</v>
      </c>
      <c r="I167" s="152"/>
      <c r="L167" s="32"/>
      <c r="M167" s="153"/>
      <c r="T167" s="56"/>
      <c r="AT167" s="17" t="s">
        <v>273</v>
      </c>
      <c r="AU167" s="17" t="s">
        <v>96</v>
      </c>
    </row>
    <row r="168" spans="2:65" s="1" customFormat="1" ht="16.5" customHeight="1">
      <c r="B168" s="136"/>
      <c r="C168" s="137" t="s">
        <v>377</v>
      </c>
      <c r="D168" s="137" t="s">
        <v>266</v>
      </c>
      <c r="E168" s="138" t="s">
        <v>3384</v>
      </c>
      <c r="F168" s="139" t="s">
        <v>3385</v>
      </c>
      <c r="G168" s="140" t="s">
        <v>341</v>
      </c>
      <c r="H168" s="141">
        <v>67.41</v>
      </c>
      <c r="I168" s="142"/>
      <c r="J168" s="143">
        <f>ROUND(I168*H168,2)</f>
        <v>0</v>
      </c>
      <c r="K168" s="139" t="s">
        <v>270</v>
      </c>
      <c r="L168" s="32"/>
      <c r="M168" s="144" t="s">
        <v>1</v>
      </c>
      <c r="N168" s="145" t="s">
        <v>42</v>
      </c>
      <c r="P168" s="146">
        <f>O168*H168</f>
        <v>0</v>
      </c>
      <c r="Q168" s="146">
        <v>0</v>
      </c>
      <c r="R168" s="146">
        <f>Q168*H168</f>
        <v>0</v>
      </c>
      <c r="S168" s="146">
        <v>0</v>
      </c>
      <c r="T168" s="147">
        <f>S168*H168</f>
        <v>0</v>
      </c>
      <c r="AR168" s="148" t="s">
        <v>271</v>
      </c>
      <c r="AT168" s="148" t="s">
        <v>266</v>
      </c>
      <c r="AU168" s="148" t="s">
        <v>96</v>
      </c>
      <c r="AY168" s="17" t="s">
        <v>264</v>
      </c>
      <c r="BE168" s="149">
        <f>IF(N168="základní",J168,0)</f>
        <v>0</v>
      </c>
      <c r="BF168" s="149">
        <f>IF(N168="snížená",J168,0)</f>
        <v>0</v>
      </c>
      <c r="BG168" s="149">
        <f>IF(N168="zákl. přenesená",J168,0)</f>
        <v>0</v>
      </c>
      <c r="BH168" s="149">
        <f>IF(N168="sníž. přenesená",J168,0)</f>
        <v>0</v>
      </c>
      <c r="BI168" s="149">
        <f>IF(N168="nulová",J168,0)</f>
        <v>0</v>
      </c>
      <c r="BJ168" s="17" t="s">
        <v>89</v>
      </c>
      <c r="BK168" s="149">
        <f>ROUND(I168*H168,2)</f>
        <v>0</v>
      </c>
      <c r="BL168" s="17" t="s">
        <v>271</v>
      </c>
      <c r="BM168" s="148" t="s">
        <v>3565</v>
      </c>
    </row>
    <row r="169" spans="2:65" s="1" customFormat="1" ht="11.25">
      <c r="B169" s="32"/>
      <c r="D169" s="150" t="s">
        <v>273</v>
      </c>
      <c r="F169" s="151" t="s">
        <v>3387</v>
      </c>
      <c r="I169" s="152"/>
      <c r="L169" s="32"/>
      <c r="M169" s="153"/>
      <c r="T169" s="56"/>
      <c r="AT169" s="17" t="s">
        <v>273</v>
      </c>
      <c r="AU169" s="17" t="s">
        <v>96</v>
      </c>
    </row>
    <row r="170" spans="2:65" s="1" customFormat="1" ht="16.5" customHeight="1">
      <c r="B170" s="136"/>
      <c r="C170" s="137" t="s">
        <v>387</v>
      </c>
      <c r="D170" s="137" t="s">
        <v>266</v>
      </c>
      <c r="E170" s="138" t="s">
        <v>3388</v>
      </c>
      <c r="F170" s="139" t="s">
        <v>3389</v>
      </c>
      <c r="G170" s="140" t="s">
        <v>341</v>
      </c>
      <c r="H170" s="141">
        <v>67.41</v>
      </c>
      <c r="I170" s="142"/>
      <c r="J170" s="143">
        <f>ROUND(I170*H170,2)</f>
        <v>0</v>
      </c>
      <c r="K170" s="139" t="s">
        <v>270</v>
      </c>
      <c r="L170" s="32"/>
      <c r="M170" s="144" t="s">
        <v>1</v>
      </c>
      <c r="N170" s="145" t="s">
        <v>42</v>
      </c>
      <c r="P170" s="146">
        <f>O170*H170</f>
        <v>0</v>
      </c>
      <c r="Q170" s="146">
        <v>0</v>
      </c>
      <c r="R170" s="146">
        <f>Q170*H170</f>
        <v>0</v>
      </c>
      <c r="S170" s="146">
        <v>0</v>
      </c>
      <c r="T170" s="147">
        <f>S170*H170</f>
        <v>0</v>
      </c>
      <c r="AR170" s="148" t="s">
        <v>271</v>
      </c>
      <c r="AT170" s="148" t="s">
        <v>266</v>
      </c>
      <c r="AU170" s="148" t="s">
        <v>96</v>
      </c>
      <c r="AY170" s="17" t="s">
        <v>264</v>
      </c>
      <c r="BE170" s="149">
        <f>IF(N170="základní",J170,0)</f>
        <v>0</v>
      </c>
      <c r="BF170" s="149">
        <f>IF(N170="snížená",J170,0)</f>
        <v>0</v>
      </c>
      <c r="BG170" s="149">
        <f>IF(N170="zákl. přenesená",J170,0)</f>
        <v>0</v>
      </c>
      <c r="BH170" s="149">
        <f>IF(N170="sníž. přenesená",J170,0)</f>
        <v>0</v>
      </c>
      <c r="BI170" s="149">
        <f>IF(N170="nulová",J170,0)</f>
        <v>0</v>
      </c>
      <c r="BJ170" s="17" t="s">
        <v>89</v>
      </c>
      <c r="BK170" s="149">
        <f>ROUND(I170*H170,2)</f>
        <v>0</v>
      </c>
      <c r="BL170" s="17" t="s">
        <v>271</v>
      </c>
      <c r="BM170" s="148" t="s">
        <v>3566</v>
      </c>
    </row>
    <row r="171" spans="2:65" s="1" customFormat="1" ht="11.25">
      <c r="B171" s="32"/>
      <c r="D171" s="150" t="s">
        <v>273</v>
      </c>
      <c r="F171" s="151" t="s">
        <v>3391</v>
      </c>
      <c r="I171" s="152"/>
      <c r="L171" s="32"/>
      <c r="M171" s="153"/>
      <c r="T171" s="56"/>
      <c r="AT171" s="17" t="s">
        <v>273</v>
      </c>
      <c r="AU171" s="17" t="s">
        <v>96</v>
      </c>
    </row>
    <row r="172" spans="2:65" s="1" customFormat="1" ht="16.5" customHeight="1">
      <c r="B172" s="136"/>
      <c r="C172" s="137" t="s">
        <v>396</v>
      </c>
      <c r="D172" s="137" t="s">
        <v>266</v>
      </c>
      <c r="E172" s="138" t="s">
        <v>3392</v>
      </c>
      <c r="F172" s="139" t="s">
        <v>3393</v>
      </c>
      <c r="G172" s="140" t="s">
        <v>341</v>
      </c>
      <c r="H172" s="141">
        <v>67.41</v>
      </c>
      <c r="I172" s="142"/>
      <c r="J172" s="143">
        <f>ROUND(I172*H172,2)</f>
        <v>0</v>
      </c>
      <c r="K172" s="139" t="s">
        <v>270</v>
      </c>
      <c r="L172" s="32"/>
      <c r="M172" s="144" t="s">
        <v>1</v>
      </c>
      <c r="N172" s="145" t="s">
        <v>42</v>
      </c>
      <c r="P172" s="146">
        <f>O172*H172</f>
        <v>0</v>
      </c>
      <c r="Q172" s="146">
        <v>0</v>
      </c>
      <c r="R172" s="146">
        <f>Q172*H172</f>
        <v>0</v>
      </c>
      <c r="S172" s="146">
        <v>0</v>
      </c>
      <c r="T172" s="147">
        <f>S172*H172</f>
        <v>0</v>
      </c>
      <c r="AR172" s="148" t="s">
        <v>271</v>
      </c>
      <c r="AT172" s="148" t="s">
        <v>266</v>
      </c>
      <c r="AU172" s="148" t="s">
        <v>96</v>
      </c>
      <c r="AY172" s="17" t="s">
        <v>264</v>
      </c>
      <c r="BE172" s="149">
        <f>IF(N172="základní",J172,0)</f>
        <v>0</v>
      </c>
      <c r="BF172" s="149">
        <f>IF(N172="snížená",J172,0)</f>
        <v>0</v>
      </c>
      <c r="BG172" s="149">
        <f>IF(N172="zákl. přenesená",J172,0)</f>
        <v>0</v>
      </c>
      <c r="BH172" s="149">
        <f>IF(N172="sníž. přenesená",J172,0)</f>
        <v>0</v>
      </c>
      <c r="BI172" s="149">
        <f>IF(N172="nulová",J172,0)</f>
        <v>0</v>
      </c>
      <c r="BJ172" s="17" t="s">
        <v>89</v>
      </c>
      <c r="BK172" s="149">
        <f>ROUND(I172*H172,2)</f>
        <v>0</v>
      </c>
      <c r="BL172" s="17" t="s">
        <v>271</v>
      </c>
      <c r="BM172" s="148" t="s">
        <v>3567</v>
      </c>
    </row>
    <row r="173" spans="2:65" s="1" customFormat="1" ht="11.25">
      <c r="B173" s="32"/>
      <c r="D173" s="150" t="s">
        <v>273</v>
      </c>
      <c r="F173" s="151" t="s">
        <v>3395</v>
      </c>
      <c r="I173" s="152"/>
      <c r="L173" s="32"/>
      <c r="M173" s="153"/>
      <c r="T173" s="56"/>
      <c r="AT173" s="17" t="s">
        <v>273</v>
      </c>
      <c r="AU173" s="17" t="s">
        <v>96</v>
      </c>
    </row>
    <row r="174" spans="2:65" s="1" customFormat="1" ht="16.5" customHeight="1">
      <c r="B174" s="136"/>
      <c r="C174" s="137" t="s">
        <v>7</v>
      </c>
      <c r="D174" s="137" t="s">
        <v>266</v>
      </c>
      <c r="E174" s="138" t="s">
        <v>3396</v>
      </c>
      <c r="F174" s="139" t="s">
        <v>3397</v>
      </c>
      <c r="G174" s="140" t="s">
        <v>341</v>
      </c>
      <c r="H174" s="141">
        <v>67.41</v>
      </c>
      <c r="I174" s="142"/>
      <c r="J174" s="143">
        <f>ROUND(I174*H174,2)</f>
        <v>0</v>
      </c>
      <c r="K174" s="139" t="s">
        <v>270</v>
      </c>
      <c r="L174" s="32"/>
      <c r="M174" s="144" t="s">
        <v>1</v>
      </c>
      <c r="N174" s="145" t="s">
        <v>42</v>
      </c>
      <c r="P174" s="146">
        <f>O174*H174</f>
        <v>0</v>
      </c>
      <c r="Q174" s="146">
        <v>0</v>
      </c>
      <c r="R174" s="146">
        <f>Q174*H174</f>
        <v>0</v>
      </c>
      <c r="S174" s="146">
        <v>0</v>
      </c>
      <c r="T174" s="147">
        <f>S174*H174</f>
        <v>0</v>
      </c>
      <c r="AR174" s="148" t="s">
        <v>271</v>
      </c>
      <c r="AT174" s="148" t="s">
        <v>266</v>
      </c>
      <c r="AU174" s="148" t="s">
        <v>96</v>
      </c>
      <c r="AY174" s="17" t="s">
        <v>264</v>
      </c>
      <c r="BE174" s="149">
        <f>IF(N174="základní",J174,0)</f>
        <v>0</v>
      </c>
      <c r="BF174" s="149">
        <f>IF(N174="snížená",J174,0)</f>
        <v>0</v>
      </c>
      <c r="BG174" s="149">
        <f>IF(N174="zákl. přenesená",J174,0)</f>
        <v>0</v>
      </c>
      <c r="BH174" s="149">
        <f>IF(N174="sníž. přenesená",J174,0)</f>
        <v>0</v>
      </c>
      <c r="BI174" s="149">
        <f>IF(N174="nulová",J174,0)</f>
        <v>0</v>
      </c>
      <c r="BJ174" s="17" t="s">
        <v>89</v>
      </c>
      <c r="BK174" s="149">
        <f>ROUND(I174*H174,2)</f>
        <v>0</v>
      </c>
      <c r="BL174" s="17" t="s">
        <v>271</v>
      </c>
      <c r="BM174" s="148" t="s">
        <v>3568</v>
      </c>
    </row>
    <row r="175" spans="2:65" s="1" customFormat="1" ht="11.25">
      <c r="B175" s="32"/>
      <c r="D175" s="150" t="s">
        <v>273</v>
      </c>
      <c r="F175" s="151" t="s">
        <v>3399</v>
      </c>
      <c r="I175" s="152"/>
      <c r="L175" s="32"/>
      <c r="M175" s="153"/>
      <c r="T175" s="56"/>
      <c r="AT175" s="17" t="s">
        <v>273</v>
      </c>
      <c r="AU175" s="17" t="s">
        <v>96</v>
      </c>
    </row>
    <row r="176" spans="2:65" s="11" customFormat="1" ht="22.9" customHeight="1">
      <c r="B176" s="124"/>
      <c r="D176" s="125" t="s">
        <v>75</v>
      </c>
      <c r="E176" s="134" t="s">
        <v>89</v>
      </c>
      <c r="F176" s="134" t="s">
        <v>347</v>
      </c>
      <c r="I176" s="127"/>
      <c r="J176" s="135">
        <f>BK176</f>
        <v>0</v>
      </c>
      <c r="L176" s="124"/>
      <c r="M176" s="129"/>
      <c r="P176" s="130">
        <f>SUM(P177:P184)</f>
        <v>0</v>
      </c>
      <c r="R176" s="130">
        <f>SUM(R177:R184)</f>
        <v>25.099551299999998</v>
      </c>
      <c r="T176" s="131">
        <f>SUM(T177:T184)</f>
        <v>0</v>
      </c>
      <c r="AR176" s="125" t="s">
        <v>83</v>
      </c>
      <c r="AT176" s="132" t="s">
        <v>75</v>
      </c>
      <c r="AU176" s="132" t="s">
        <v>83</v>
      </c>
      <c r="AY176" s="125" t="s">
        <v>264</v>
      </c>
      <c r="BK176" s="133">
        <f>SUM(BK177:BK184)</f>
        <v>0</v>
      </c>
    </row>
    <row r="177" spans="2:65" s="1" customFormat="1" ht="16.5" customHeight="1">
      <c r="B177" s="136"/>
      <c r="C177" s="137" t="s">
        <v>407</v>
      </c>
      <c r="D177" s="137" t="s">
        <v>266</v>
      </c>
      <c r="E177" s="138" t="s">
        <v>3400</v>
      </c>
      <c r="F177" s="139" t="s">
        <v>3401</v>
      </c>
      <c r="G177" s="140" t="s">
        <v>282</v>
      </c>
      <c r="H177" s="141">
        <v>15.36</v>
      </c>
      <c r="I177" s="142"/>
      <c r="J177" s="143">
        <f>ROUND(I177*H177,2)</f>
        <v>0</v>
      </c>
      <c r="K177" s="139" t="s">
        <v>270</v>
      </c>
      <c r="L177" s="32"/>
      <c r="M177" s="144" t="s">
        <v>1</v>
      </c>
      <c r="N177" s="145" t="s">
        <v>42</v>
      </c>
      <c r="P177" s="146">
        <f>O177*H177</f>
        <v>0</v>
      </c>
      <c r="Q177" s="146">
        <v>1.63</v>
      </c>
      <c r="R177" s="146">
        <f>Q177*H177</f>
        <v>25.036799999999996</v>
      </c>
      <c r="S177" s="146">
        <v>0</v>
      </c>
      <c r="T177" s="147">
        <f>S177*H177</f>
        <v>0</v>
      </c>
      <c r="AR177" s="148" t="s">
        <v>271</v>
      </c>
      <c r="AT177" s="148" t="s">
        <v>266</v>
      </c>
      <c r="AU177" s="148" t="s">
        <v>89</v>
      </c>
      <c r="AY177" s="17" t="s">
        <v>264</v>
      </c>
      <c r="BE177" s="149">
        <f>IF(N177="základní",J177,0)</f>
        <v>0</v>
      </c>
      <c r="BF177" s="149">
        <f>IF(N177="snížená",J177,0)</f>
        <v>0</v>
      </c>
      <c r="BG177" s="149">
        <f>IF(N177="zákl. přenesená",J177,0)</f>
        <v>0</v>
      </c>
      <c r="BH177" s="149">
        <f>IF(N177="sníž. přenesená",J177,0)</f>
        <v>0</v>
      </c>
      <c r="BI177" s="149">
        <f>IF(N177="nulová",J177,0)</f>
        <v>0</v>
      </c>
      <c r="BJ177" s="17" t="s">
        <v>89</v>
      </c>
      <c r="BK177" s="149">
        <f>ROUND(I177*H177,2)</f>
        <v>0</v>
      </c>
      <c r="BL177" s="17" t="s">
        <v>271</v>
      </c>
      <c r="BM177" s="148" t="s">
        <v>3495</v>
      </c>
    </row>
    <row r="178" spans="2:65" s="1" customFormat="1" ht="11.25">
      <c r="B178" s="32"/>
      <c r="D178" s="150" t="s">
        <v>273</v>
      </c>
      <c r="F178" s="151" t="s">
        <v>3403</v>
      </c>
      <c r="I178" s="152"/>
      <c r="L178" s="32"/>
      <c r="M178" s="153"/>
      <c r="T178" s="56"/>
      <c r="AT178" s="17" t="s">
        <v>273</v>
      </c>
      <c r="AU178" s="17" t="s">
        <v>89</v>
      </c>
    </row>
    <row r="179" spans="2:65" s="1" customFormat="1" ht="16.5" customHeight="1">
      <c r="B179" s="136"/>
      <c r="C179" s="137" t="s">
        <v>418</v>
      </c>
      <c r="D179" s="137" t="s">
        <v>266</v>
      </c>
      <c r="E179" s="138" t="s">
        <v>3404</v>
      </c>
      <c r="F179" s="139" t="s">
        <v>3405</v>
      </c>
      <c r="G179" s="140" t="s">
        <v>341</v>
      </c>
      <c r="H179" s="141">
        <v>89.6</v>
      </c>
      <c r="I179" s="142"/>
      <c r="J179" s="143">
        <f>ROUND(I179*H179,2)</f>
        <v>0</v>
      </c>
      <c r="K179" s="139" t="s">
        <v>270</v>
      </c>
      <c r="L179" s="32"/>
      <c r="M179" s="144" t="s">
        <v>1</v>
      </c>
      <c r="N179" s="145" t="s">
        <v>42</v>
      </c>
      <c r="P179" s="146">
        <f>O179*H179</f>
        <v>0</v>
      </c>
      <c r="Q179" s="146">
        <v>1.7000000000000001E-4</v>
      </c>
      <c r="R179" s="146">
        <f>Q179*H179</f>
        <v>1.5232000000000001E-2</v>
      </c>
      <c r="S179" s="146">
        <v>0</v>
      </c>
      <c r="T179" s="147">
        <f>S179*H179</f>
        <v>0</v>
      </c>
      <c r="AR179" s="148" t="s">
        <v>271</v>
      </c>
      <c r="AT179" s="148" t="s">
        <v>266</v>
      </c>
      <c r="AU179" s="148" t="s">
        <v>89</v>
      </c>
      <c r="AY179" s="17" t="s">
        <v>264</v>
      </c>
      <c r="BE179" s="149">
        <f>IF(N179="základní",J179,0)</f>
        <v>0</v>
      </c>
      <c r="BF179" s="149">
        <f>IF(N179="snížená",J179,0)</f>
        <v>0</v>
      </c>
      <c r="BG179" s="149">
        <f>IF(N179="zákl. přenesená",J179,0)</f>
        <v>0</v>
      </c>
      <c r="BH179" s="149">
        <f>IF(N179="sníž. přenesená",J179,0)</f>
        <v>0</v>
      </c>
      <c r="BI179" s="149">
        <f>IF(N179="nulová",J179,0)</f>
        <v>0</v>
      </c>
      <c r="BJ179" s="17" t="s">
        <v>89</v>
      </c>
      <c r="BK179" s="149">
        <f>ROUND(I179*H179,2)</f>
        <v>0</v>
      </c>
      <c r="BL179" s="17" t="s">
        <v>271</v>
      </c>
      <c r="BM179" s="148" t="s">
        <v>3496</v>
      </c>
    </row>
    <row r="180" spans="2:65" s="1" customFormat="1" ht="11.25">
      <c r="B180" s="32"/>
      <c r="D180" s="150" t="s">
        <v>273</v>
      </c>
      <c r="F180" s="151" t="s">
        <v>3407</v>
      </c>
      <c r="I180" s="152"/>
      <c r="L180" s="32"/>
      <c r="M180" s="153"/>
      <c r="T180" s="56"/>
      <c r="AT180" s="17" t="s">
        <v>273</v>
      </c>
      <c r="AU180" s="17" t="s">
        <v>89</v>
      </c>
    </row>
    <row r="181" spans="2:65" s="1" customFormat="1" ht="16.5" customHeight="1">
      <c r="B181" s="136"/>
      <c r="C181" s="176" t="s">
        <v>425</v>
      </c>
      <c r="D181" s="176" t="s">
        <v>310</v>
      </c>
      <c r="E181" s="177" t="s">
        <v>3409</v>
      </c>
      <c r="F181" s="178" t="s">
        <v>3410</v>
      </c>
      <c r="G181" s="179" t="s">
        <v>341</v>
      </c>
      <c r="H181" s="180">
        <v>106.131</v>
      </c>
      <c r="I181" s="181"/>
      <c r="J181" s="182">
        <f>ROUND(I181*H181,2)</f>
        <v>0</v>
      </c>
      <c r="K181" s="178" t="s">
        <v>270</v>
      </c>
      <c r="L181" s="183"/>
      <c r="M181" s="184" t="s">
        <v>1</v>
      </c>
      <c r="N181" s="185" t="s">
        <v>42</v>
      </c>
      <c r="P181" s="146">
        <f>O181*H181</f>
        <v>0</v>
      </c>
      <c r="Q181" s="146">
        <v>2.9999999999999997E-4</v>
      </c>
      <c r="R181" s="146">
        <f>Q181*H181</f>
        <v>3.1839299999999994E-2</v>
      </c>
      <c r="S181" s="146">
        <v>0</v>
      </c>
      <c r="T181" s="147">
        <f>S181*H181</f>
        <v>0</v>
      </c>
      <c r="AR181" s="148" t="s">
        <v>314</v>
      </c>
      <c r="AT181" s="148" t="s">
        <v>310</v>
      </c>
      <c r="AU181" s="148" t="s">
        <v>89</v>
      </c>
      <c r="AY181" s="17" t="s">
        <v>264</v>
      </c>
      <c r="BE181" s="149">
        <f>IF(N181="základní",J181,0)</f>
        <v>0</v>
      </c>
      <c r="BF181" s="149">
        <f>IF(N181="snížená",J181,0)</f>
        <v>0</v>
      </c>
      <c r="BG181" s="149">
        <f>IF(N181="zákl. přenesená",J181,0)</f>
        <v>0</v>
      </c>
      <c r="BH181" s="149">
        <f>IF(N181="sníž. přenesená",J181,0)</f>
        <v>0</v>
      </c>
      <c r="BI181" s="149">
        <f>IF(N181="nulová",J181,0)</f>
        <v>0</v>
      </c>
      <c r="BJ181" s="17" t="s">
        <v>89</v>
      </c>
      <c r="BK181" s="149">
        <f>ROUND(I181*H181,2)</f>
        <v>0</v>
      </c>
      <c r="BL181" s="17" t="s">
        <v>271</v>
      </c>
      <c r="BM181" s="148" t="s">
        <v>3497</v>
      </c>
    </row>
    <row r="182" spans="2:65" s="12" customFormat="1" ht="11.25">
      <c r="B182" s="156"/>
      <c r="D182" s="154" t="s">
        <v>277</v>
      </c>
      <c r="F182" s="158" t="s">
        <v>3569</v>
      </c>
      <c r="H182" s="159">
        <v>106.131</v>
      </c>
      <c r="I182" s="160"/>
      <c r="L182" s="156"/>
      <c r="M182" s="161"/>
      <c r="T182" s="162"/>
      <c r="AT182" s="157" t="s">
        <v>277</v>
      </c>
      <c r="AU182" s="157" t="s">
        <v>89</v>
      </c>
      <c r="AV182" s="12" t="s">
        <v>89</v>
      </c>
      <c r="AW182" s="12" t="s">
        <v>3</v>
      </c>
      <c r="AX182" s="12" t="s">
        <v>83</v>
      </c>
      <c r="AY182" s="157" t="s">
        <v>264</v>
      </c>
    </row>
    <row r="183" spans="2:65" s="1" customFormat="1" ht="16.5" customHeight="1">
      <c r="B183" s="136"/>
      <c r="C183" s="137" t="s">
        <v>431</v>
      </c>
      <c r="D183" s="137" t="s">
        <v>266</v>
      </c>
      <c r="E183" s="138" t="s">
        <v>3413</v>
      </c>
      <c r="F183" s="139" t="s">
        <v>3414</v>
      </c>
      <c r="G183" s="140" t="s">
        <v>428</v>
      </c>
      <c r="H183" s="141">
        <v>32</v>
      </c>
      <c r="I183" s="142"/>
      <c r="J183" s="143">
        <f>ROUND(I183*H183,2)</f>
        <v>0</v>
      </c>
      <c r="K183" s="139" t="s">
        <v>270</v>
      </c>
      <c r="L183" s="32"/>
      <c r="M183" s="144" t="s">
        <v>1</v>
      </c>
      <c r="N183" s="145" t="s">
        <v>42</v>
      </c>
      <c r="P183" s="146">
        <f>O183*H183</f>
        <v>0</v>
      </c>
      <c r="Q183" s="146">
        <v>4.8999999999999998E-4</v>
      </c>
      <c r="R183" s="146">
        <f>Q183*H183</f>
        <v>1.5679999999999999E-2</v>
      </c>
      <c r="S183" s="146">
        <v>0</v>
      </c>
      <c r="T183" s="147">
        <f>S183*H183</f>
        <v>0</v>
      </c>
      <c r="AR183" s="148" t="s">
        <v>271</v>
      </c>
      <c r="AT183" s="148" t="s">
        <v>266</v>
      </c>
      <c r="AU183" s="148" t="s">
        <v>89</v>
      </c>
      <c r="AY183" s="17" t="s">
        <v>264</v>
      </c>
      <c r="BE183" s="149">
        <f>IF(N183="základní",J183,0)</f>
        <v>0</v>
      </c>
      <c r="BF183" s="149">
        <f>IF(N183="snížená",J183,0)</f>
        <v>0</v>
      </c>
      <c r="BG183" s="149">
        <f>IF(N183="zákl. přenesená",J183,0)</f>
        <v>0</v>
      </c>
      <c r="BH183" s="149">
        <f>IF(N183="sníž. přenesená",J183,0)</f>
        <v>0</v>
      </c>
      <c r="BI183" s="149">
        <f>IF(N183="nulová",J183,0)</f>
        <v>0</v>
      </c>
      <c r="BJ183" s="17" t="s">
        <v>89</v>
      </c>
      <c r="BK183" s="149">
        <f>ROUND(I183*H183,2)</f>
        <v>0</v>
      </c>
      <c r="BL183" s="17" t="s">
        <v>271</v>
      </c>
      <c r="BM183" s="148" t="s">
        <v>3499</v>
      </c>
    </row>
    <row r="184" spans="2:65" s="1" customFormat="1" ht="11.25">
      <c r="B184" s="32"/>
      <c r="D184" s="150" t="s">
        <v>273</v>
      </c>
      <c r="F184" s="151" t="s">
        <v>3416</v>
      </c>
      <c r="I184" s="152"/>
      <c r="L184" s="32"/>
      <c r="M184" s="153"/>
      <c r="T184" s="56"/>
      <c r="AT184" s="17" t="s">
        <v>273</v>
      </c>
      <c r="AU184" s="17" t="s">
        <v>89</v>
      </c>
    </row>
    <row r="185" spans="2:65" s="11" customFormat="1" ht="22.9" customHeight="1">
      <c r="B185" s="124"/>
      <c r="D185" s="125" t="s">
        <v>75</v>
      </c>
      <c r="E185" s="134" t="s">
        <v>297</v>
      </c>
      <c r="F185" s="134" t="s">
        <v>664</v>
      </c>
      <c r="I185" s="127"/>
      <c r="J185" s="135">
        <f>BK185</f>
        <v>0</v>
      </c>
      <c r="L185" s="124"/>
      <c r="M185" s="129"/>
      <c r="P185" s="130">
        <f>SUM(P186:P203)</f>
        <v>0</v>
      </c>
      <c r="R185" s="130">
        <f>SUM(R186:R203)</f>
        <v>297.15832599999993</v>
      </c>
      <c r="T185" s="131">
        <f>SUM(T186:T203)</f>
        <v>0</v>
      </c>
      <c r="AR185" s="125" t="s">
        <v>83</v>
      </c>
      <c r="AT185" s="132" t="s">
        <v>75</v>
      </c>
      <c r="AU185" s="132" t="s">
        <v>83</v>
      </c>
      <c r="AY185" s="125" t="s">
        <v>264</v>
      </c>
      <c r="BK185" s="133">
        <f>SUM(BK186:BK203)</f>
        <v>0</v>
      </c>
    </row>
    <row r="186" spans="2:65" s="1" customFormat="1" ht="16.5" customHeight="1">
      <c r="B186" s="136"/>
      <c r="C186" s="137" t="s">
        <v>437</v>
      </c>
      <c r="D186" s="137" t="s">
        <v>266</v>
      </c>
      <c r="E186" s="138" t="s">
        <v>3500</v>
      </c>
      <c r="F186" s="139" t="s">
        <v>3501</v>
      </c>
      <c r="G186" s="140" t="s">
        <v>341</v>
      </c>
      <c r="H186" s="141">
        <v>119.3</v>
      </c>
      <c r="I186" s="142"/>
      <c r="J186" s="143">
        <f>ROUND(I186*H186,2)</f>
        <v>0</v>
      </c>
      <c r="K186" s="139" t="s">
        <v>270</v>
      </c>
      <c r="L186" s="32"/>
      <c r="M186" s="144" t="s">
        <v>1</v>
      </c>
      <c r="N186" s="145" t="s">
        <v>42</v>
      </c>
      <c r="P186" s="146">
        <f>O186*H186</f>
        <v>0</v>
      </c>
      <c r="Q186" s="146">
        <v>9.1999999999999998E-2</v>
      </c>
      <c r="R186" s="146">
        <f>Q186*H186</f>
        <v>10.9756</v>
      </c>
      <c r="S186" s="146">
        <v>0</v>
      </c>
      <c r="T186" s="147">
        <f>S186*H186</f>
        <v>0</v>
      </c>
      <c r="AR186" s="148" t="s">
        <v>271</v>
      </c>
      <c r="AT186" s="148" t="s">
        <v>266</v>
      </c>
      <c r="AU186" s="148" t="s">
        <v>89</v>
      </c>
      <c r="AY186" s="17" t="s">
        <v>264</v>
      </c>
      <c r="BE186" s="149">
        <f>IF(N186="základní",J186,0)</f>
        <v>0</v>
      </c>
      <c r="BF186" s="149">
        <f>IF(N186="snížená",J186,0)</f>
        <v>0</v>
      </c>
      <c r="BG186" s="149">
        <f>IF(N186="zákl. přenesená",J186,0)</f>
        <v>0</v>
      </c>
      <c r="BH186" s="149">
        <f>IF(N186="sníž. přenesená",J186,0)</f>
        <v>0</v>
      </c>
      <c r="BI186" s="149">
        <f>IF(N186="nulová",J186,0)</f>
        <v>0</v>
      </c>
      <c r="BJ186" s="17" t="s">
        <v>89</v>
      </c>
      <c r="BK186" s="149">
        <f>ROUND(I186*H186,2)</f>
        <v>0</v>
      </c>
      <c r="BL186" s="17" t="s">
        <v>271</v>
      </c>
      <c r="BM186" s="148" t="s">
        <v>3502</v>
      </c>
    </row>
    <row r="187" spans="2:65" s="1" customFormat="1" ht="11.25">
      <c r="B187" s="32"/>
      <c r="D187" s="150" t="s">
        <v>273</v>
      </c>
      <c r="F187" s="151" t="s">
        <v>3503</v>
      </c>
      <c r="I187" s="152"/>
      <c r="L187" s="32"/>
      <c r="M187" s="153"/>
      <c r="T187" s="56"/>
      <c r="AT187" s="17" t="s">
        <v>273</v>
      </c>
      <c r="AU187" s="17" t="s">
        <v>89</v>
      </c>
    </row>
    <row r="188" spans="2:65" s="1" customFormat="1" ht="16.5" customHeight="1">
      <c r="B188" s="136"/>
      <c r="C188" s="137" t="s">
        <v>442</v>
      </c>
      <c r="D188" s="137" t="s">
        <v>266</v>
      </c>
      <c r="E188" s="138" t="s">
        <v>3504</v>
      </c>
      <c r="F188" s="139" t="s">
        <v>3505</v>
      </c>
      <c r="G188" s="140" t="s">
        <v>341</v>
      </c>
      <c r="H188" s="141">
        <v>119.3</v>
      </c>
      <c r="I188" s="142"/>
      <c r="J188" s="143">
        <f>ROUND(I188*H188,2)</f>
        <v>0</v>
      </c>
      <c r="K188" s="139" t="s">
        <v>270</v>
      </c>
      <c r="L188" s="32"/>
      <c r="M188" s="144" t="s">
        <v>1</v>
      </c>
      <c r="N188" s="145" t="s">
        <v>42</v>
      </c>
      <c r="P188" s="146">
        <f>O188*H188</f>
        <v>0</v>
      </c>
      <c r="Q188" s="146">
        <v>0.34499999999999997</v>
      </c>
      <c r="R188" s="146">
        <f>Q188*H188</f>
        <v>41.158499999999997</v>
      </c>
      <c r="S188" s="146">
        <v>0</v>
      </c>
      <c r="T188" s="147">
        <f>S188*H188</f>
        <v>0</v>
      </c>
      <c r="AR188" s="148" t="s">
        <v>271</v>
      </c>
      <c r="AT188" s="148" t="s">
        <v>266</v>
      </c>
      <c r="AU188" s="148" t="s">
        <v>89</v>
      </c>
      <c r="AY188" s="17" t="s">
        <v>264</v>
      </c>
      <c r="BE188" s="149">
        <f>IF(N188="základní",J188,0)</f>
        <v>0</v>
      </c>
      <c r="BF188" s="149">
        <f>IF(N188="snížená",J188,0)</f>
        <v>0</v>
      </c>
      <c r="BG188" s="149">
        <f>IF(N188="zákl. přenesená",J188,0)</f>
        <v>0</v>
      </c>
      <c r="BH188" s="149">
        <f>IF(N188="sníž. přenesená",J188,0)</f>
        <v>0</v>
      </c>
      <c r="BI188" s="149">
        <f>IF(N188="nulová",J188,0)</f>
        <v>0</v>
      </c>
      <c r="BJ188" s="17" t="s">
        <v>89</v>
      </c>
      <c r="BK188" s="149">
        <f>ROUND(I188*H188,2)</f>
        <v>0</v>
      </c>
      <c r="BL188" s="17" t="s">
        <v>271</v>
      </c>
      <c r="BM188" s="148" t="s">
        <v>3506</v>
      </c>
    </row>
    <row r="189" spans="2:65" s="1" customFormat="1" ht="11.25">
      <c r="B189" s="32"/>
      <c r="D189" s="150" t="s">
        <v>273</v>
      </c>
      <c r="F189" s="151" t="s">
        <v>3507</v>
      </c>
      <c r="I189" s="152"/>
      <c r="L189" s="32"/>
      <c r="M189" s="153"/>
      <c r="T189" s="56"/>
      <c r="AT189" s="17" t="s">
        <v>273</v>
      </c>
      <c r="AU189" s="17" t="s">
        <v>89</v>
      </c>
    </row>
    <row r="190" spans="2:65" s="1" customFormat="1" ht="16.5" customHeight="1">
      <c r="B190" s="136"/>
      <c r="C190" s="137" t="s">
        <v>447</v>
      </c>
      <c r="D190" s="137" t="s">
        <v>266</v>
      </c>
      <c r="E190" s="138" t="s">
        <v>3417</v>
      </c>
      <c r="F190" s="139" t="s">
        <v>3418</v>
      </c>
      <c r="G190" s="140" t="s">
        <v>341</v>
      </c>
      <c r="H190" s="141">
        <v>126.6</v>
      </c>
      <c r="I190" s="142"/>
      <c r="J190" s="143">
        <f>ROUND(I190*H190,2)</f>
        <v>0</v>
      </c>
      <c r="K190" s="139" t="s">
        <v>270</v>
      </c>
      <c r="L190" s="32"/>
      <c r="M190" s="144" t="s">
        <v>1</v>
      </c>
      <c r="N190" s="145" t="s">
        <v>42</v>
      </c>
      <c r="P190" s="146">
        <f>O190*H190</f>
        <v>0</v>
      </c>
      <c r="Q190" s="146">
        <v>0.46</v>
      </c>
      <c r="R190" s="146">
        <f>Q190*H190</f>
        <v>58.235999999999997</v>
      </c>
      <c r="S190" s="146">
        <v>0</v>
      </c>
      <c r="T190" s="147">
        <f>S190*H190</f>
        <v>0</v>
      </c>
      <c r="AR190" s="148" t="s">
        <v>271</v>
      </c>
      <c r="AT190" s="148" t="s">
        <v>266</v>
      </c>
      <c r="AU190" s="148" t="s">
        <v>89</v>
      </c>
      <c r="AY190" s="17" t="s">
        <v>264</v>
      </c>
      <c r="BE190" s="149">
        <f>IF(N190="základní",J190,0)</f>
        <v>0</v>
      </c>
      <c r="BF190" s="149">
        <f>IF(N190="snížená",J190,0)</f>
        <v>0</v>
      </c>
      <c r="BG190" s="149">
        <f>IF(N190="zákl. přenesená",J190,0)</f>
        <v>0</v>
      </c>
      <c r="BH190" s="149">
        <f>IF(N190="sníž. přenesená",J190,0)</f>
        <v>0</v>
      </c>
      <c r="BI190" s="149">
        <f>IF(N190="nulová",J190,0)</f>
        <v>0</v>
      </c>
      <c r="BJ190" s="17" t="s">
        <v>89</v>
      </c>
      <c r="BK190" s="149">
        <f>ROUND(I190*H190,2)</f>
        <v>0</v>
      </c>
      <c r="BL190" s="17" t="s">
        <v>271</v>
      </c>
      <c r="BM190" s="148" t="s">
        <v>3508</v>
      </c>
    </row>
    <row r="191" spans="2:65" s="1" customFormat="1" ht="11.25">
      <c r="B191" s="32"/>
      <c r="D191" s="150" t="s">
        <v>273</v>
      </c>
      <c r="F191" s="151" t="s">
        <v>3420</v>
      </c>
      <c r="I191" s="152"/>
      <c r="L191" s="32"/>
      <c r="M191" s="153"/>
      <c r="T191" s="56"/>
      <c r="AT191" s="17" t="s">
        <v>273</v>
      </c>
      <c r="AU191" s="17" t="s">
        <v>89</v>
      </c>
    </row>
    <row r="192" spans="2:65" s="1" customFormat="1" ht="16.5" customHeight="1">
      <c r="B192" s="136"/>
      <c r="C192" s="137" t="s">
        <v>457</v>
      </c>
      <c r="D192" s="137" t="s">
        <v>266</v>
      </c>
      <c r="E192" s="138" t="s">
        <v>3509</v>
      </c>
      <c r="F192" s="139" t="s">
        <v>3510</v>
      </c>
      <c r="G192" s="140" t="s">
        <v>341</v>
      </c>
      <c r="H192" s="141">
        <v>222.5</v>
      </c>
      <c r="I192" s="142"/>
      <c r="J192" s="143">
        <f>ROUND(I192*H192,2)</f>
        <v>0</v>
      </c>
      <c r="K192" s="139" t="s">
        <v>270</v>
      </c>
      <c r="L192" s="32"/>
      <c r="M192" s="144" t="s">
        <v>1</v>
      </c>
      <c r="N192" s="145" t="s">
        <v>42</v>
      </c>
      <c r="P192" s="146">
        <f>O192*H192</f>
        <v>0</v>
      </c>
      <c r="Q192" s="146">
        <v>0.69</v>
      </c>
      <c r="R192" s="146">
        <f>Q192*H192</f>
        <v>153.52499999999998</v>
      </c>
      <c r="S192" s="146">
        <v>0</v>
      </c>
      <c r="T192" s="147">
        <f>S192*H192</f>
        <v>0</v>
      </c>
      <c r="AR192" s="148" t="s">
        <v>271</v>
      </c>
      <c r="AT192" s="148" t="s">
        <v>266</v>
      </c>
      <c r="AU192" s="148" t="s">
        <v>89</v>
      </c>
      <c r="AY192" s="17" t="s">
        <v>264</v>
      </c>
      <c r="BE192" s="149">
        <f>IF(N192="základní",J192,0)</f>
        <v>0</v>
      </c>
      <c r="BF192" s="149">
        <f>IF(N192="snížená",J192,0)</f>
        <v>0</v>
      </c>
      <c r="BG192" s="149">
        <f>IF(N192="zákl. přenesená",J192,0)</f>
        <v>0</v>
      </c>
      <c r="BH192" s="149">
        <f>IF(N192="sníž. přenesená",J192,0)</f>
        <v>0</v>
      </c>
      <c r="BI192" s="149">
        <f>IF(N192="nulová",J192,0)</f>
        <v>0</v>
      </c>
      <c r="BJ192" s="17" t="s">
        <v>89</v>
      </c>
      <c r="BK192" s="149">
        <f>ROUND(I192*H192,2)</f>
        <v>0</v>
      </c>
      <c r="BL192" s="17" t="s">
        <v>271</v>
      </c>
      <c r="BM192" s="148" t="s">
        <v>3511</v>
      </c>
    </row>
    <row r="193" spans="2:65" s="1" customFormat="1" ht="11.25">
      <c r="B193" s="32"/>
      <c r="D193" s="150" t="s">
        <v>273</v>
      </c>
      <c r="F193" s="151" t="s">
        <v>3512</v>
      </c>
      <c r="I193" s="152"/>
      <c r="L193" s="32"/>
      <c r="M193" s="153"/>
      <c r="T193" s="56"/>
      <c r="AT193" s="17" t="s">
        <v>273</v>
      </c>
      <c r="AU193" s="17" t="s">
        <v>89</v>
      </c>
    </row>
    <row r="194" spans="2:65" s="1" customFormat="1" ht="16.5" customHeight="1">
      <c r="B194" s="136"/>
      <c r="C194" s="137" t="s">
        <v>491</v>
      </c>
      <c r="D194" s="137" t="s">
        <v>266</v>
      </c>
      <c r="E194" s="138" t="s">
        <v>3513</v>
      </c>
      <c r="F194" s="139" t="s">
        <v>3514</v>
      </c>
      <c r="G194" s="140" t="s">
        <v>341</v>
      </c>
      <c r="H194" s="141">
        <v>1.8</v>
      </c>
      <c r="I194" s="142"/>
      <c r="J194" s="143">
        <f>ROUND(I194*H194,2)</f>
        <v>0</v>
      </c>
      <c r="K194" s="139" t="s">
        <v>270</v>
      </c>
      <c r="L194" s="32"/>
      <c r="M194" s="144" t="s">
        <v>1</v>
      </c>
      <c r="N194" s="145" t="s">
        <v>42</v>
      </c>
      <c r="P194" s="146">
        <f>O194*H194</f>
        <v>0</v>
      </c>
      <c r="Q194" s="146">
        <v>0.11162</v>
      </c>
      <c r="R194" s="146">
        <f>Q194*H194</f>
        <v>0.20091600000000001</v>
      </c>
      <c r="S194" s="146">
        <v>0</v>
      </c>
      <c r="T194" s="147">
        <f>S194*H194</f>
        <v>0</v>
      </c>
      <c r="AR194" s="148" t="s">
        <v>271</v>
      </c>
      <c r="AT194" s="148" t="s">
        <v>266</v>
      </c>
      <c r="AU194" s="148" t="s">
        <v>89</v>
      </c>
      <c r="AY194" s="17" t="s">
        <v>264</v>
      </c>
      <c r="BE194" s="149">
        <f>IF(N194="základní",J194,0)</f>
        <v>0</v>
      </c>
      <c r="BF194" s="149">
        <f>IF(N194="snížená",J194,0)</f>
        <v>0</v>
      </c>
      <c r="BG194" s="149">
        <f>IF(N194="zákl. přenesená",J194,0)</f>
        <v>0</v>
      </c>
      <c r="BH194" s="149">
        <f>IF(N194="sníž. přenesená",J194,0)</f>
        <v>0</v>
      </c>
      <c r="BI194" s="149">
        <f>IF(N194="nulová",J194,0)</f>
        <v>0</v>
      </c>
      <c r="BJ194" s="17" t="s">
        <v>89</v>
      </c>
      <c r="BK194" s="149">
        <f>ROUND(I194*H194,2)</f>
        <v>0</v>
      </c>
      <c r="BL194" s="17" t="s">
        <v>271</v>
      </c>
      <c r="BM194" s="148" t="s">
        <v>3515</v>
      </c>
    </row>
    <row r="195" spans="2:65" s="1" customFormat="1" ht="11.25">
      <c r="B195" s="32"/>
      <c r="D195" s="150" t="s">
        <v>273</v>
      </c>
      <c r="F195" s="151" t="s">
        <v>3516</v>
      </c>
      <c r="I195" s="152"/>
      <c r="L195" s="32"/>
      <c r="M195" s="153"/>
      <c r="T195" s="56"/>
      <c r="AT195" s="17" t="s">
        <v>273</v>
      </c>
      <c r="AU195" s="17" t="s">
        <v>89</v>
      </c>
    </row>
    <row r="196" spans="2:65" s="1" customFormat="1" ht="16.5" customHeight="1">
      <c r="B196" s="136"/>
      <c r="C196" s="176" t="s">
        <v>496</v>
      </c>
      <c r="D196" s="176" t="s">
        <v>310</v>
      </c>
      <c r="E196" s="177" t="s">
        <v>3517</v>
      </c>
      <c r="F196" s="178" t="s">
        <v>3518</v>
      </c>
      <c r="G196" s="179" t="s">
        <v>341</v>
      </c>
      <c r="H196" s="180">
        <v>1.98</v>
      </c>
      <c r="I196" s="181"/>
      <c r="J196" s="182">
        <f>ROUND(I196*H196,2)</f>
        <v>0</v>
      </c>
      <c r="K196" s="178" t="s">
        <v>313</v>
      </c>
      <c r="L196" s="183"/>
      <c r="M196" s="184" t="s">
        <v>1</v>
      </c>
      <c r="N196" s="185" t="s">
        <v>42</v>
      </c>
      <c r="P196" s="146">
        <f>O196*H196</f>
        <v>0</v>
      </c>
      <c r="Q196" s="146">
        <v>0.152</v>
      </c>
      <c r="R196" s="146">
        <f>Q196*H196</f>
        <v>0.30096000000000001</v>
      </c>
      <c r="S196" s="146">
        <v>0</v>
      </c>
      <c r="T196" s="147">
        <f>S196*H196</f>
        <v>0</v>
      </c>
      <c r="AR196" s="148" t="s">
        <v>314</v>
      </c>
      <c r="AT196" s="148" t="s">
        <v>310</v>
      </c>
      <c r="AU196" s="148" t="s">
        <v>89</v>
      </c>
      <c r="AY196" s="17" t="s">
        <v>264</v>
      </c>
      <c r="BE196" s="149">
        <f>IF(N196="základní",J196,0)</f>
        <v>0</v>
      </c>
      <c r="BF196" s="149">
        <f>IF(N196="snížená",J196,0)</f>
        <v>0</v>
      </c>
      <c r="BG196" s="149">
        <f>IF(N196="zákl. přenesená",J196,0)</f>
        <v>0</v>
      </c>
      <c r="BH196" s="149">
        <f>IF(N196="sníž. přenesená",J196,0)</f>
        <v>0</v>
      </c>
      <c r="BI196" s="149">
        <f>IF(N196="nulová",J196,0)</f>
        <v>0</v>
      </c>
      <c r="BJ196" s="17" t="s">
        <v>89</v>
      </c>
      <c r="BK196" s="149">
        <f>ROUND(I196*H196,2)</f>
        <v>0</v>
      </c>
      <c r="BL196" s="17" t="s">
        <v>271</v>
      </c>
      <c r="BM196" s="148" t="s">
        <v>3519</v>
      </c>
    </row>
    <row r="197" spans="2:65" s="1" customFormat="1" ht="19.5">
      <c r="B197" s="32"/>
      <c r="D197" s="154" t="s">
        <v>275</v>
      </c>
      <c r="F197" s="155" t="s">
        <v>686</v>
      </c>
      <c r="I197" s="152"/>
      <c r="L197" s="32"/>
      <c r="M197" s="153"/>
      <c r="T197" s="56"/>
      <c r="AT197" s="17" t="s">
        <v>275</v>
      </c>
      <c r="AU197" s="17" t="s">
        <v>89</v>
      </c>
    </row>
    <row r="198" spans="2:65" s="12" customFormat="1" ht="11.25">
      <c r="B198" s="156"/>
      <c r="D198" s="154" t="s">
        <v>277</v>
      </c>
      <c r="F198" s="158" t="s">
        <v>3570</v>
      </c>
      <c r="H198" s="159">
        <v>1.98</v>
      </c>
      <c r="I198" s="160"/>
      <c r="L198" s="156"/>
      <c r="M198" s="161"/>
      <c r="T198" s="162"/>
      <c r="AT198" s="157" t="s">
        <v>277</v>
      </c>
      <c r="AU198" s="157" t="s">
        <v>89</v>
      </c>
      <c r="AV198" s="12" t="s">
        <v>89</v>
      </c>
      <c r="AW198" s="12" t="s">
        <v>3</v>
      </c>
      <c r="AX198" s="12" t="s">
        <v>83</v>
      </c>
      <c r="AY198" s="157" t="s">
        <v>264</v>
      </c>
    </row>
    <row r="199" spans="2:65" s="1" customFormat="1" ht="21.75" customHeight="1">
      <c r="B199" s="136"/>
      <c r="C199" s="137" t="s">
        <v>502</v>
      </c>
      <c r="D199" s="137" t="s">
        <v>266</v>
      </c>
      <c r="E199" s="138" t="s">
        <v>3521</v>
      </c>
      <c r="F199" s="139" t="s">
        <v>3522</v>
      </c>
      <c r="G199" s="140" t="s">
        <v>341</v>
      </c>
      <c r="H199" s="141">
        <v>117.5</v>
      </c>
      <c r="I199" s="142"/>
      <c r="J199" s="143">
        <f>ROUND(I199*H199,2)</f>
        <v>0</v>
      </c>
      <c r="K199" s="139" t="s">
        <v>270</v>
      </c>
      <c r="L199" s="32"/>
      <c r="M199" s="144" t="s">
        <v>1</v>
      </c>
      <c r="N199" s="145" t="s">
        <v>42</v>
      </c>
      <c r="P199" s="146">
        <f>O199*H199</f>
        <v>0</v>
      </c>
      <c r="Q199" s="146">
        <v>0.11162</v>
      </c>
      <c r="R199" s="146">
        <f>Q199*H199</f>
        <v>13.115349999999999</v>
      </c>
      <c r="S199" s="146">
        <v>0</v>
      </c>
      <c r="T199" s="147">
        <f>S199*H199</f>
        <v>0</v>
      </c>
      <c r="AR199" s="148" t="s">
        <v>271</v>
      </c>
      <c r="AT199" s="148" t="s">
        <v>266</v>
      </c>
      <c r="AU199" s="148" t="s">
        <v>89</v>
      </c>
      <c r="AY199" s="17" t="s">
        <v>264</v>
      </c>
      <c r="BE199" s="149">
        <f>IF(N199="základní",J199,0)</f>
        <v>0</v>
      </c>
      <c r="BF199" s="149">
        <f>IF(N199="snížená",J199,0)</f>
        <v>0</v>
      </c>
      <c r="BG199" s="149">
        <f>IF(N199="zákl. přenesená",J199,0)</f>
        <v>0</v>
      </c>
      <c r="BH199" s="149">
        <f>IF(N199="sníž. přenesená",J199,0)</f>
        <v>0</v>
      </c>
      <c r="BI199" s="149">
        <f>IF(N199="nulová",J199,0)</f>
        <v>0</v>
      </c>
      <c r="BJ199" s="17" t="s">
        <v>89</v>
      </c>
      <c r="BK199" s="149">
        <f>ROUND(I199*H199,2)</f>
        <v>0</v>
      </c>
      <c r="BL199" s="17" t="s">
        <v>271</v>
      </c>
      <c r="BM199" s="148" t="s">
        <v>3523</v>
      </c>
    </row>
    <row r="200" spans="2:65" s="1" customFormat="1" ht="11.25">
      <c r="B200" s="32"/>
      <c r="D200" s="150" t="s">
        <v>273</v>
      </c>
      <c r="F200" s="151" t="s">
        <v>3524</v>
      </c>
      <c r="I200" s="152"/>
      <c r="L200" s="32"/>
      <c r="M200" s="153"/>
      <c r="T200" s="56"/>
      <c r="AT200" s="17" t="s">
        <v>273</v>
      </c>
      <c r="AU200" s="17" t="s">
        <v>89</v>
      </c>
    </row>
    <row r="201" spans="2:65" s="1" customFormat="1" ht="16.5" customHeight="1">
      <c r="B201" s="136"/>
      <c r="C201" s="176" t="s">
        <v>509</v>
      </c>
      <c r="D201" s="176" t="s">
        <v>310</v>
      </c>
      <c r="E201" s="177" t="s">
        <v>683</v>
      </c>
      <c r="F201" s="178" t="s">
        <v>684</v>
      </c>
      <c r="G201" s="179" t="s">
        <v>341</v>
      </c>
      <c r="H201" s="180">
        <v>129.25</v>
      </c>
      <c r="I201" s="181"/>
      <c r="J201" s="182">
        <f>ROUND(I201*H201,2)</f>
        <v>0</v>
      </c>
      <c r="K201" s="178" t="s">
        <v>313</v>
      </c>
      <c r="L201" s="183"/>
      <c r="M201" s="184" t="s">
        <v>1</v>
      </c>
      <c r="N201" s="185" t="s">
        <v>42</v>
      </c>
      <c r="P201" s="146">
        <f>O201*H201</f>
        <v>0</v>
      </c>
      <c r="Q201" s="146">
        <v>0.152</v>
      </c>
      <c r="R201" s="146">
        <f>Q201*H201</f>
        <v>19.646000000000001</v>
      </c>
      <c r="S201" s="146">
        <v>0</v>
      </c>
      <c r="T201" s="147">
        <f>S201*H201</f>
        <v>0</v>
      </c>
      <c r="AR201" s="148" t="s">
        <v>314</v>
      </c>
      <c r="AT201" s="148" t="s">
        <v>310</v>
      </c>
      <c r="AU201" s="148" t="s">
        <v>89</v>
      </c>
      <c r="AY201" s="17" t="s">
        <v>264</v>
      </c>
      <c r="BE201" s="149">
        <f>IF(N201="základní",J201,0)</f>
        <v>0</v>
      </c>
      <c r="BF201" s="149">
        <f>IF(N201="snížená",J201,0)</f>
        <v>0</v>
      </c>
      <c r="BG201" s="149">
        <f>IF(N201="zákl. přenesená",J201,0)</f>
        <v>0</v>
      </c>
      <c r="BH201" s="149">
        <f>IF(N201="sníž. přenesená",J201,0)</f>
        <v>0</v>
      </c>
      <c r="BI201" s="149">
        <f>IF(N201="nulová",J201,0)</f>
        <v>0</v>
      </c>
      <c r="BJ201" s="17" t="s">
        <v>89</v>
      </c>
      <c r="BK201" s="149">
        <f>ROUND(I201*H201,2)</f>
        <v>0</v>
      </c>
      <c r="BL201" s="17" t="s">
        <v>271</v>
      </c>
      <c r="BM201" s="148" t="s">
        <v>3525</v>
      </c>
    </row>
    <row r="202" spans="2:65" s="1" customFormat="1" ht="19.5">
      <c r="B202" s="32"/>
      <c r="D202" s="154" t="s">
        <v>275</v>
      </c>
      <c r="F202" s="155" t="s">
        <v>686</v>
      </c>
      <c r="I202" s="152"/>
      <c r="L202" s="32"/>
      <c r="M202" s="153"/>
      <c r="T202" s="56"/>
      <c r="AT202" s="17" t="s">
        <v>275</v>
      </c>
      <c r="AU202" s="17" t="s">
        <v>89</v>
      </c>
    </row>
    <row r="203" spans="2:65" s="12" customFormat="1" ht="11.25">
      <c r="B203" s="156"/>
      <c r="D203" s="154" t="s">
        <v>277</v>
      </c>
      <c r="F203" s="158" t="s">
        <v>3571</v>
      </c>
      <c r="H203" s="159">
        <v>129.25</v>
      </c>
      <c r="I203" s="160"/>
      <c r="L203" s="156"/>
      <c r="M203" s="161"/>
      <c r="T203" s="162"/>
      <c r="AT203" s="157" t="s">
        <v>277</v>
      </c>
      <c r="AU203" s="157" t="s">
        <v>89</v>
      </c>
      <c r="AV203" s="12" t="s">
        <v>89</v>
      </c>
      <c r="AW203" s="12" t="s">
        <v>3</v>
      </c>
      <c r="AX203" s="12" t="s">
        <v>83</v>
      </c>
      <c r="AY203" s="157" t="s">
        <v>264</v>
      </c>
    </row>
    <row r="204" spans="2:65" s="11" customFormat="1" ht="22.9" customHeight="1">
      <c r="B204" s="124"/>
      <c r="D204" s="125" t="s">
        <v>75</v>
      </c>
      <c r="E204" s="134" t="s">
        <v>314</v>
      </c>
      <c r="F204" s="134" t="s">
        <v>3443</v>
      </c>
      <c r="I204" s="127"/>
      <c r="J204" s="135">
        <f>BK204</f>
        <v>0</v>
      </c>
      <c r="L204" s="124"/>
      <c r="M204" s="129"/>
      <c r="P204" s="130">
        <f>SUM(P205:P206)</f>
        <v>0</v>
      </c>
      <c r="R204" s="130">
        <f>SUM(R205:R206)</f>
        <v>0.12422</v>
      </c>
      <c r="T204" s="131">
        <f>SUM(T205:T206)</f>
        <v>0</v>
      </c>
      <c r="AR204" s="125" t="s">
        <v>83</v>
      </c>
      <c r="AT204" s="132" t="s">
        <v>75</v>
      </c>
      <c r="AU204" s="132" t="s">
        <v>83</v>
      </c>
      <c r="AY204" s="125" t="s">
        <v>264</v>
      </c>
      <c r="BK204" s="133">
        <f>SUM(BK205:BK206)</f>
        <v>0</v>
      </c>
    </row>
    <row r="205" spans="2:65" s="1" customFormat="1" ht="16.5" customHeight="1">
      <c r="B205" s="136"/>
      <c r="C205" s="137" t="s">
        <v>634</v>
      </c>
      <c r="D205" s="137" t="s">
        <v>266</v>
      </c>
      <c r="E205" s="138" t="s">
        <v>3572</v>
      </c>
      <c r="F205" s="139" t="s">
        <v>3573</v>
      </c>
      <c r="G205" s="140" t="s">
        <v>434</v>
      </c>
      <c r="H205" s="141">
        <v>1</v>
      </c>
      <c r="I205" s="142"/>
      <c r="J205" s="143">
        <f>ROUND(I205*H205,2)</f>
        <v>0</v>
      </c>
      <c r="K205" s="139" t="s">
        <v>313</v>
      </c>
      <c r="L205" s="32"/>
      <c r="M205" s="144" t="s">
        <v>1</v>
      </c>
      <c r="N205" s="145" t="s">
        <v>42</v>
      </c>
      <c r="P205" s="146">
        <f>O205*H205</f>
        <v>0</v>
      </c>
      <c r="Q205" s="146">
        <v>0.12422</v>
      </c>
      <c r="R205" s="146">
        <f>Q205*H205</f>
        <v>0.12422</v>
      </c>
      <c r="S205" s="146">
        <v>0</v>
      </c>
      <c r="T205" s="147">
        <f>S205*H205</f>
        <v>0</v>
      </c>
      <c r="AR205" s="148" t="s">
        <v>271</v>
      </c>
      <c r="AT205" s="148" t="s">
        <v>266</v>
      </c>
      <c r="AU205" s="148" t="s">
        <v>89</v>
      </c>
      <c r="AY205" s="17" t="s">
        <v>264</v>
      </c>
      <c r="BE205" s="149">
        <f>IF(N205="základní",J205,0)</f>
        <v>0</v>
      </c>
      <c r="BF205" s="149">
        <f>IF(N205="snížená",J205,0)</f>
        <v>0</v>
      </c>
      <c r="BG205" s="149">
        <f>IF(N205="zákl. přenesená",J205,0)</f>
        <v>0</v>
      </c>
      <c r="BH205" s="149">
        <f>IF(N205="sníž. přenesená",J205,0)</f>
        <v>0</v>
      </c>
      <c r="BI205" s="149">
        <f>IF(N205="nulová",J205,0)</f>
        <v>0</v>
      </c>
      <c r="BJ205" s="17" t="s">
        <v>89</v>
      </c>
      <c r="BK205" s="149">
        <f>ROUND(I205*H205,2)</f>
        <v>0</v>
      </c>
      <c r="BL205" s="17" t="s">
        <v>271</v>
      </c>
      <c r="BM205" s="148" t="s">
        <v>3574</v>
      </c>
    </row>
    <row r="206" spans="2:65" s="1" customFormat="1" ht="29.25">
      <c r="B206" s="32"/>
      <c r="D206" s="154" t="s">
        <v>275</v>
      </c>
      <c r="F206" s="155" t="s">
        <v>1378</v>
      </c>
      <c r="I206" s="152"/>
      <c r="L206" s="32"/>
      <c r="M206" s="153"/>
      <c r="T206" s="56"/>
      <c r="AT206" s="17" t="s">
        <v>275</v>
      </c>
      <c r="AU206" s="17" t="s">
        <v>89</v>
      </c>
    </row>
    <row r="207" spans="2:65" s="11" customFormat="1" ht="22.9" customHeight="1">
      <c r="B207" s="124"/>
      <c r="D207" s="125" t="s">
        <v>75</v>
      </c>
      <c r="E207" s="134" t="s">
        <v>323</v>
      </c>
      <c r="F207" s="134" t="s">
        <v>925</v>
      </c>
      <c r="I207" s="127"/>
      <c r="J207" s="135">
        <f>BK207</f>
        <v>0</v>
      </c>
      <c r="L207" s="124"/>
      <c r="M207" s="129"/>
      <c r="P207" s="130">
        <f>P208+SUM(P209:P222)</f>
        <v>0</v>
      </c>
      <c r="R207" s="130">
        <f>R208+SUM(R209:R222)</f>
        <v>22.347125000000002</v>
      </c>
      <c r="T207" s="131">
        <f>T208+SUM(T209:T222)</f>
        <v>0</v>
      </c>
      <c r="AR207" s="125" t="s">
        <v>83</v>
      </c>
      <c r="AT207" s="132" t="s">
        <v>75</v>
      </c>
      <c r="AU207" s="132" t="s">
        <v>83</v>
      </c>
      <c r="AY207" s="125" t="s">
        <v>264</v>
      </c>
      <c r="BK207" s="133">
        <f>BK208+SUM(BK209:BK222)</f>
        <v>0</v>
      </c>
    </row>
    <row r="208" spans="2:65" s="1" customFormat="1" ht="16.5" customHeight="1">
      <c r="B208" s="136"/>
      <c r="C208" s="137" t="s">
        <v>623</v>
      </c>
      <c r="D208" s="137" t="s">
        <v>266</v>
      </c>
      <c r="E208" s="138" t="s">
        <v>3575</v>
      </c>
      <c r="F208" s="139" t="s">
        <v>3576</v>
      </c>
      <c r="G208" s="140" t="s">
        <v>428</v>
      </c>
      <c r="H208" s="141">
        <v>4.5</v>
      </c>
      <c r="I208" s="142"/>
      <c r="J208" s="143">
        <f>ROUND(I208*H208,2)</f>
        <v>0</v>
      </c>
      <c r="K208" s="139" t="s">
        <v>270</v>
      </c>
      <c r="L208" s="32"/>
      <c r="M208" s="144" t="s">
        <v>1</v>
      </c>
      <c r="N208" s="145" t="s">
        <v>42</v>
      </c>
      <c r="P208" s="146">
        <f>O208*H208</f>
        <v>0</v>
      </c>
      <c r="Q208" s="146">
        <v>0.2195</v>
      </c>
      <c r="R208" s="146">
        <f>Q208*H208</f>
        <v>0.98775000000000002</v>
      </c>
      <c r="S208" s="146">
        <v>0</v>
      </c>
      <c r="T208" s="147">
        <f>S208*H208</f>
        <v>0</v>
      </c>
      <c r="AR208" s="148" t="s">
        <v>271</v>
      </c>
      <c r="AT208" s="148" t="s">
        <v>266</v>
      </c>
      <c r="AU208" s="148" t="s">
        <v>89</v>
      </c>
      <c r="AY208" s="17" t="s">
        <v>264</v>
      </c>
      <c r="BE208" s="149">
        <f>IF(N208="základní",J208,0)</f>
        <v>0</v>
      </c>
      <c r="BF208" s="149">
        <f>IF(N208="snížená",J208,0)</f>
        <v>0</v>
      </c>
      <c r="BG208" s="149">
        <f>IF(N208="zákl. přenesená",J208,0)</f>
        <v>0</v>
      </c>
      <c r="BH208" s="149">
        <f>IF(N208="sníž. přenesená",J208,0)</f>
        <v>0</v>
      </c>
      <c r="BI208" s="149">
        <f>IF(N208="nulová",J208,0)</f>
        <v>0</v>
      </c>
      <c r="BJ208" s="17" t="s">
        <v>89</v>
      </c>
      <c r="BK208" s="149">
        <f>ROUND(I208*H208,2)</f>
        <v>0</v>
      </c>
      <c r="BL208" s="17" t="s">
        <v>271</v>
      </c>
      <c r="BM208" s="148" t="s">
        <v>3577</v>
      </c>
    </row>
    <row r="209" spans="2:65" s="1" customFormat="1" ht="11.25">
      <c r="B209" s="32"/>
      <c r="D209" s="150" t="s">
        <v>273</v>
      </c>
      <c r="F209" s="151" t="s">
        <v>3578</v>
      </c>
      <c r="I209" s="152"/>
      <c r="L209" s="32"/>
      <c r="M209" s="153"/>
      <c r="T209" s="56"/>
      <c r="AT209" s="17" t="s">
        <v>273</v>
      </c>
      <c r="AU209" s="17" t="s">
        <v>89</v>
      </c>
    </row>
    <row r="210" spans="2:65" s="1" customFormat="1" ht="16.5" customHeight="1">
      <c r="B210" s="136"/>
      <c r="C210" s="176" t="s">
        <v>628</v>
      </c>
      <c r="D210" s="176" t="s">
        <v>310</v>
      </c>
      <c r="E210" s="177" t="s">
        <v>3579</v>
      </c>
      <c r="F210" s="178" t="s">
        <v>3580</v>
      </c>
      <c r="G210" s="179" t="s">
        <v>428</v>
      </c>
      <c r="H210" s="180">
        <v>4.95</v>
      </c>
      <c r="I210" s="181"/>
      <c r="J210" s="182">
        <f>ROUND(I210*H210,2)</f>
        <v>0</v>
      </c>
      <c r="K210" s="178" t="s">
        <v>313</v>
      </c>
      <c r="L210" s="183"/>
      <c r="M210" s="184" t="s">
        <v>1</v>
      </c>
      <c r="N210" s="185" t="s">
        <v>42</v>
      </c>
      <c r="P210" s="146">
        <f>O210*H210</f>
        <v>0</v>
      </c>
      <c r="Q210" s="146">
        <v>4.8300000000000003E-2</v>
      </c>
      <c r="R210" s="146">
        <f>Q210*H210</f>
        <v>0.23908500000000002</v>
      </c>
      <c r="S210" s="146">
        <v>0</v>
      </c>
      <c r="T210" s="147">
        <f>S210*H210</f>
        <v>0</v>
      </c>
      <c r="AR210" s="148" t="s">
        <v>314</v>
      </c>
      <c r="AT210" s="148" t="s">
        <v>310</v>
      </c>
      <c r="AU210" s="148" t="s">
        <v>89</v>
      </c>
      <c r="AY210" s="17" t="s">
        <v>264</v>
      </c>
      <c r="BE210" s="149">
        <f>IF(N210="základní",J210,0)</f>
        <v>0</v>
      </c>
      <c r="BF210" s="149">
        <f>IF(N210="snížená",J210,0)</f>
        <v>0</v>
      </c>
      <c r="BG210" s="149">
        <f>IF(N210="zákl. přenesená",J210,0)</f>
        <v>0</v>
      </c>
      <c r="BH210" s="149">
        <f>IF(N210="sníž. přenesená",J210,0)</f>
        <v>0</v>
      </c>
      <c r="BI210" s="149">
        <f>IF(N210="nulová",J210,0)</f>
        <v>0</v>
      </c>
      <c r="BJ210" s="17" t="s">
        <v>89</v>
      </c>
      <c r="BK210" s="149">
        <f>ROUND(I210*H210,2)</f>
        <v>0</v>
      </c>
      <c r="BL210" s="17" t="s">
        <v>271</v>
      </c>
      <c r="BM210" s="148" t="s">
        <v>3581</v>
      </c>
    </row>
    <row r="211" spans="2:65" s="12" customFormat="1" ht="11.25">
      <c r="B211" s="156"/>
      <c r="D211" s="154" t="s">
        <v>277</v>
      </c>
      <c r="F211" s="158" t="s">
        <v>3582</v>
      </c>
      <c r="H211" s="159">
        <v>4.95</v>
      </c>
      <c r="I211" s="160"/>
      <c r="L211" s="156"/>
      <c r="M211" s="161"/>
      <c r="T211" s="162"/>
      <c r="AT211" s="157" t="s">
        <v>277</v>
      </c>
      <c r="AU211" s="157" t="s">
        <v>89</v>
      </c>
      <c r="AV211" s="12" t="s">
        <v>89</v>
      </c>
      <c r="AW211" s="12" t="s">
        <v>3</v>
      </c>
      <c r="AX211" s="12" t="s">
        <v>83</v>
      </c>
      <c r="AY211" s="157" t="s">
        <v>264</v>
      </c>
    </row>
    <row r="212" spans="2:65" s="1" customFormat="1" ht="16.5" customHeight="1">
      <c r="B212" s="136"/>
      <c r="C212" s="137" t="s">
        <v>533</v>
      </c>
      <c r="D212" s="137" t="s">
        <v>266</v>
      </c>
      <c r="E212" s="138" t="s">
        <v>3447</v>
      </c>
      <c r="F212" s="139" t="s">
        <v>3448</v>
      </c>
      <c r="G212" s="140" t="s">
        <v>428</v>
      </c>
      <c r="H212" s="141">
        <v>54.5</v>
      </c>
      <c r="I212" s="142"/>
      <c r="J212" s="143">
        <f>ROUND(I212*H212,2)</f>
        <v>0</v>
      </c>
      <c r="K212" s="139" t="s">
        <v>270</v>
      </c>
      <c r="L212" s="32"/>
      <c r="M212" s="144" t="s">
        <v>1</v>
      </c>
      <c r="N212" s="145" t="s">
        <v>42</v>
      </c>
      <c r="P212" s="146">
        <f>O212*H212</f>
        <v>0</v>
      </c>
      <c r="Q212" s="146">
        <v>0.16850000000000001</v>
      </c>
      <c r="R212" s="146">
        <f>Q212*H212</f>
        <v>9.183250000000001</v>
      </c>
      <c r="S212" s="146">
        <v>0</v>
      </c>
      <c r="T212" s="147">
        <f>S212*H212</f>
        <v>0</v>
      </c>
      <c r="AR212" s="148" t="s">
        <v>271</v>
      </c>
      <c r="AT212" s="148" t="s">
        <v>266</v>
      </c>
      <c r="AU212" s="148" t="s">
        <v>89</v>
      </c>
      <c r="AY212" s="17" t="s">
        <v>264</v>
      </c>
      <c r="BE212" s="149">
        <f>IF(N212="základní",J212,0)</f>
        <v>0</v>
      </c>
      <c r="BF212" s="149">
        <f>IF(N212="snížená",J212,0)</f>
        <v>0</v>
      </c>
      <c r="BG212" s="149">
        <f>IF(N212="zákl. přenesená",J212,0)</f>
        <v>0</v>
      </c>
      <c r="BH212" s="149">
        <f>IF(N212="sníž. přenesená",J212,0)</f>
        <v>0</v>
      </c>
      <c r="BI212" s="149">
        <f>IF(N212="nulová",J212,0)</f>
        <v>0</v>
      </c>
      <c r="BJ212" s="17" t="s">
        <v>89</v>
      </c>
      <c r="BK212" s="149">
        <f>ROUND(I212*H212,2)</f>
        <v>0</v>
      </c>
      <c r="BL212" s="17" t="s">
        <v>271</v>
      </c>
      <c r="BM212" s="148" t="s">
        <v>3528</v>
      </c>
    </row>
    <row r="213" spans="2:65" s="1" customFormat="1" ht="11.25">
      <c r="B213" s="32"/>
      <c r="D213" s="150" t="s">
        <v>273</v>
      </c>
      <c r="F213" s="151" t="s">
        <v>3450</v>
      </c>
      <c r="I213" s="152"/>
      <c r="L213" s="32"/>
      <c r="M213" s="153"/>
      <c r="T213" s="56"/>
      <c r="AT213" s="17" t="s">
        <v>273</v>
      </c>
      <c r="AU213" s="17" t="s">
        <v>89</v>
      </c>
    </row>
    <row r="214" spans="2:65" s="1" customFormat="1" ht="16.5" customHeight="1">
      <c r="B214" s="136"/>
      <c r="C214" s="176" t="s">
        <v>541</v>
      </c>
      <c r="D214" s="176" t="s">
        <v>310</v>
      </c>
      <c r="E214" s="177" t="s">
        <v>3529</v>
      </c>
      <c r="F214" s="178" t="s">
        <v>3530</v>
      </c>
      <c r="G214" s="179" t="s">
        <v>428</v>
      </c>
      <c r="H214" s="180">
        <v>59.95</v>
      </c>
      <c r="I214" s="181"/>
      <c r="J214" s="182">
        <f>ROUND(I214*H214,2)</f>
        <v>0</v>
      </c>
      <c r="K214" s="178" t="s">
        <v>270</v>
      </c>
      <c r="L214" s="183"/>
      <c r="M214" s="184" t="s">
        <v>1</v>
      </c>
      <c r="N214" s="185" t="s">
        <v>42</v>
      </c>
      <c r="P214" s="146">
        <f>O214*H214</f>
        <v>0</v>
      </c>
      <c r="Q214" s="146">
        <v>4.8000000000000001E-2</v>
      </c>
      <c r="R214" s="146">
        <f>Q214*H214</f>
        <v>2.8776000000000002</v>
      </c>
      <c r="S214" s="146">
        <v>0</v>
      </c>
      <c r="T214" s="147">
        <f>S214*H214</f>
        <v>0</v>
      </c>
      <c r="AR214" s="148" t="s">
        <v>314</v>
      </c>
      <c r="AT214" s="148" t="s">
        <v>310</v>
      </c>
      <c r="AU214" s="148" t="s">
        <v>89</v>
      </c>
      <c r="AY214" s="17" t="s">
        <v>264</v>
      </c>
      <c r="BE214" s="149">
        <f>IF(N214="základní",J214,0)</f>
        <v>0</v>
      </c>
      <c r="BF214" s="149">
        <f>IF(N214="snížená",J214,0)</f>
        <v>0</v>
      </c>
      <c r="BG214" s="149">
        <f>IF(N214="zákl. přenesená",J214,0)</f>
        <v>0</v>
      </c>
      <c r="BH214" s="149">
        <f>IF(N214="sníž. přenesená",J214,0)</f>
        <v>0</v>
      </c>
      <c r="BI214" s="149">
        <f>IF(N214="nulová",J214,0)</f>
        <v>0</v>
      </c>
      <c r="BJ214" s="17" t="s">
        <v>89</v>
      </c>
      <c r="BK214" s="149">
        <f>ROUND(I214*H214,2)</f>
        <v>0</v>
      </c>
      <c r="BL214" s="17" t="s">
        <v>271</v>
      </c>
      <c r="BM214" s="148" t="s">
        <v>3531</v>
      </c>
    </row>
    <row r="215" spans="2:65" s="12" customFormat="1" ht="11.25">
      <c r="B215" s="156"/>
      <c r="D215" s="154" t="s">
        <v>277</v>
      </c>
      <c r="F215" s="158" t="s">
        <v>3583</v>
      </c>
      <c r="H215" s="159">
        <v>59.95</v>
      </c>
      <c r="I215" s="160"/>
      <c r="L215" s="156"/>
      <c r="M215" s="161"/>
      <c r="T215" s="162"/>
      <c r="AT215" s="157" t="s">
        <v>277</v>
      </c>
      <c r="AU215" s="157" t="s">
        <v>89</v>
      </c>
      <c r="AV215" s="12" t="s">
        <v>89</v>
      </c>
      <c r="AW215" s="12" t="s">
        <v>3</v>
      </c>
      <c r="AX215" s="12" t="s">
        <v>83</v>
      </c>
      <c r="AY215" s="157" t="s">
        <v>264</v>
      </c>
    </row>
    <row r="216" spans="2:65" s="1" customFormat="1" ht="16.5" customHeight="1">
      <c r="B216" s="136"/>
      <c r="C216" s="137" t="s">
        <v>549</v>
      </c>
      <c r="D216" s="137" t="s">
        <v>266</v>
      </c>
      <c r="E216" s="138" t="s">
        <v>3447</v>
      </c>
      <c r="F216" s="139" t="s">
        <v>3448</v>
      </c>
      <c r="G216" s="140" t="s">
        <v>428</v>
      </c>
      <c r="H216" s="141">
        <v>39</v>
      </c>
      <c r="I216" s="142"/>
      <c r="J216" s="143">
        <f>ROUND(I216*H216,2)</f>
        <v>0</v>
      </c>
      <c r="K216" s="139" t="s">
        <v>270</v>
      </c>
      <c r="L216" s="32"/>
      <c r="M216" s="144" t="s">
        <v>1</v>
      </c>
      <c r="N216" s="145" t="s">
        <v>42</v>
      </c>
      <c r="P216" s="146">
        <f>O216*H216</f>
        <v>0</v>
      </c>
      <c r="Q216" s="146">
        <v>0.16850000000000001</v>
      </c>
      <c r="R216" s="146">
        <f>Q216*H216</f>
        <v>6.5715000000000003</v>
      </c>
      <c r="S216" s="146">
        <v>0</v>
      </c>
      <c r="T216" s="147">
        <f>S216*H216</f>
        <v>0</v>
      </c>
      <c r="AR216" s="148" t="s">
        <v>271</v>
      </c>
      <c r="AT216" s="148" t="s">
        <v>266</v>
      </c>
      <c r="AU216" s="148" t="s">
        <v>89</v>
      </c>
      <c r="AY216" s="17" t="s">
        <v>264</v>
      </c>
      <c r="BE216" s="149">
        <f>IF(N216="základní",J216,0)</f>
        <v>0</v>
      </c>
      <c r="BF216" s="149">
        <f>IF(N216="snížená",J216,0)</f>
        <v>0</v>
      </c>
      <c r="BG216" s="149">
        <f>IF(N216="zákl. přenesená",J216,0)</f>
        <v>0</v>
      </c>
      <c r="BH216" s="149">
        <f>IF(N216="sníž. přenesená",J216,0)</f>
        <v>0</v>
      </c>
      <c r="BI216" s="149">
        <f>IF(N216="nulová",J216,0)</f>
        <v>0</v>
      </c>
      <c r="BJ216" s="17" t="s">
        <v>89</v>
      </c>
      <c r="BK216" s="149">
        <f>ROUND(I216*H216,2)</f>
        <v>0</v>
      </c>
      <c r="BL216" s="17" t="s">
        <v>271</v>
      </c>
      <c r="BM216" s="148" t="s">
        <v>3533</v>
      </c>
    </row>
    <row r="217" spans="2:65" s="1" customFormat="1" ht="11.25">
      <c r="B217" s="32"/>
      <c r="D217" s="150" t="s">
        <v>273</v>
      </c>
      <c r="F217" s="151" t="s">
        <v>3450</v>
      </c>
      <c r="I217" s="152"/>
      <c r="L217" s="32"/>
      <c r="M217" s="153"/>
      <c r="T217" s="56"/>
      <c r="AT217" s="17" t="s">
        <v>273</v>
      </c>
      <c r="AU217" s="17" t="s">
        <v>89</v>
      </c>
    </row>
    <row r="218" spans="2:65" s="1" customFormat="1" ht="16.5" customHeight="1">
      <c r="B218" s="136"/>
      <c r="C218" s="176" t="s">
        <v>554</v>
      </c>
      <c r="D218" s="176" t="s">
        <v>310</v>
      </c>
      <c r="E218" s="177" t="s">
        <v>3534</v>
      </c>
      <c r="F218" s="178" t="s">
        <v>3535</v>
      </c>
      <c r="G218" s="179" t="s">
        <v>428</v>
      </c>
      <c r="H218" s="180">
        <v>42.9</v>
      </c>
      <c r="I218" s="181"/>
      <c r="J218" s="182">
        <f>ROUND(I218*H218,2)</f>
        <v>0</v>
      </c>
      <c r="K218" s="178" t="s">
        <v>270</v>
      </c>
      <c r="L218" s="183"/>
      <c r="M218" s="184" t="s">
        <v>1</v>
      </c>
      <c r="N218" s="185" t="s">
        <v>42</v>
      </c>
      <c r="P218" s="146">
        <f>O218*H218</f>
        <v>0</v>
      </c>
      <c r="Q218" s="146">
        <v>5.6000000000000001E-2</v>
      </c>
      <c r="R218" s="146">
        <f>Q218*H218</f>
        <v>2.4024000000000001</v>
      </c>
      <c r="S218" s="146">
        <v>0</v>
      </c>
      <c r="T218" s="147">
        <f>S218*H218</f>
        <v>0</v>
      </c>
      <c r="AR218" s="148" t="s">
        <v>314</v>
      </c>
      <c r="AT218" s="148" t="s">
        <v>310</v>
      </c>
      <c r="AU218" s="148" t="s">
        <v>89</v>
      </c>
      <c r="AY218" s="17" t="s">
        <v>264</v>
      </c>
      <c r="BE218" s="149">
        <f>IF(N218="základní",J218,0)</f>
        <v>0</v>
      </c>
      <c r="BF218" s="149">
        <f>IF(N218="snížená",J218,0)</f>
        <v>0</v>
      </c>
      <c r="BG218" s="149">
        <f>IF(N218="zákl. přenesená",J218,0)</f>
        <v>0</v>
      </c>
      <c r="BH218" s="149">
        <f>IF(N218="sníž. přenesená",J218,0)</f>
        <v>0</v>
      </c>
      <c r="BI218" s="149">
        <f>IF(N218="nulová",J218,0)</f>
        <v>0</v>
      </c>
      <c r="BJ218" s="17" t="s">
        <v>89</v>
      </c>
      <c r="BK218" s="149">
        <f>ROUND(I218*H218,2)</f>
        <v>0</v>
      </c>
      <c r="BL218" s="17" t="s">
        <v>271</v>
      </c>
      <c r="BM218" s="148" t="s">
        <v>3536</v>
      </c>
    </row>
    <row r="219" spans="2:65" s="12" customFormat="1" ht="11.25">
      <c r="B219" s="156"/>
      <c r="D219" s="154" t="s">
        <v>277</v>
      </c>
      <c r="F219" s="158" t="s">
        <v>3584</v>
      </c>
      <c r="H219" s="159">
        <v>42.9</v>
      </c>
      <c r="I219" s="160"/>
      <c r="L219" s="156"/>
      <c r="M219" s="161"/>
      <c r="T219" s="162"/>
      <c r="AT219" s="157" t="s">
        <v>277</v>
      </c>
      <c r="AU219" s="157" t="s">
        <v>89</v>
      </c>
      <c r="AV219" s="12" t="s">
        <v>89</v>
      </c>
      <c r="AW219" s="12" t="s">
        <v>3</v>
      </c>
      <c r="AX219" s="12" t="s">
        <v>83</v>
      </c>
      <c r="AY219" s="157" t="s">
        <v>264</v>
      </c>
    </row>
    <row r="220" spans="2:65" s="1" customFormat="1" ht="16.5" customHeight="1">
      <c r="B220" s="136"/>
      <c r="C220" s="137" t="s">
        <v>570</v>
      </c>
      <c r="D220" s="137" t="s">
        <v>266</v>
      </c>
      <c r="E220" s="138" t="s">
        <v>927</v>
      </c>
      <c r="F220" s="139" t="s">
        <v>928</v>
      </c>
      <c r="G220" s="140" t="s">
        <v>341</v>
      </c>
      <c r="H220" s="141">
        <v>182</v>
      </c>
      <c r="I220" s="142"/>
      <c r="J220" s="143">
        <f>ROUND(I220*H220,2)</f>
        <v>0</v>
      </c>
      <c r="K220" s="139" t="s">
        <v>270</v>
      </c>
      <c r="L220" s="32"/>
      <c r="M220" s="144" t="s">
        <v>1</v>
      </c>
      <c r="N220" s="145" t="s">
        <v>42</v>
      </c>
      <c r="P220" s="146">
        <f>O220*H220</f>
        <v>0</v>
      </c>
      <c r="Q220" s="146">
        <v>4.6999999999999999E-4</v>
      </c>
      <c r="R220" s="146">
        <f>Q220*H220</f>
        <v>8.5539999999999991E-2</v>
      </c>
      <c r="S220" s="146">
        <v>0</v>
      </c>
      <c r="T220" s="147">
        <f>S220*H220</f>
        <v>0</v>
      </c>
      <c r="AR220" s="148" t="s">
        <v>271</v>
      </c>
      <c r="AT220" s="148" t="s">
        <v>266</v>
      </c>
      <c r="AU220" s="148" t="s">
        <v>89</v>
      </c>
      <c r="AY220" s="17" t="s">
        <v>264</v>
      </c>
      <c r="BE220" s="149">
        <f>IF(N220="základní",J220,0)</f>
        <v>0</v>
      </c>
      <c r="BF220" s="149">
        <f>IF(N220="snížená",J220,0)</f>
        <v>0</v>
      </c>
      <c r="BG220" s="149">
        <f>IF(N220="zákl. přenesená",J220,0)</f>
        <v>0</v>
      </c>
      <c r="BH220" s="149">
        <f>IF(N220="sníž. přenesená",J220,0)</f>
        <v>0</v>
      </c>
      <c r="BI220" s="149">
        <f>IF(N220="nulová",J220,0)</f>
        <v>0</v>
      </c>
      <c r="BJ220" s="17" t="s">
        <v>89</v>
      </c>
      <c r="BK220" s="149">
        <f>ROUND(I220*H220,2)</f>
        <v>0</v>
      </c>
      <c r="BL220" s="17" t="s">
        <v>271</v>
      </c>
      <c r="BM220" s="148" t="s">
        <v>3538</v>
      </c>
    </row>
    <row r="221" spans="2:65" s="1" customFormat="1" ht="11.25">
      <c r="B221" s="32"/>
      <c r="D221" s="150" t="s">
        <v>273</v>
      </c>
      <c r="F221" s="151" t="s">
        <v>930</v>
      </c>
      <c r="I221" s="152"/>
      <c r="L221" s="32"/>
      <c r="M221" s="153"/>
      <c r="T221" s="56"/>
      <c r="AT221" s="17" t="s">
        <v>273</v>
      </c>
      <c r="AU221" s="17" t="s">
        <v>89</v>
      </c>
    </row>
    <row r="222" spans="2:65" s="11" customFormat="1" ht="20.85" customHeight="1">
      <c r="B222" s="124"/>
      <c r="D222" s="125" t="s">
        <v>75</v>
      </c>
      <c r="E222" s="134" t="s">
        <v>827</v>
      </c>
      <c r="F222" s="134" t="s">
        <v>3469</v>
      </c>
      <c r="I222" s="127"/>
      <c r="J222" s="135">
        <f>BK222</f>
        <v>0</v>
      </c>
      <c r="L222" s="124"/>
      <c r="M222" s="129"/>
      <c r="P222" s="130">
        <f>P223</f>
        <v>0</v>
      </c>
      <c r="R222" s="130">
        <f>R223</f>
        <v>0</v>
      </c>
      <c r="T222" s="131">
        <f>T223</f>
        <v>0</v>
      </c>
      <c r="AR222" s="125" t="s">
        <v>83</v>
      </c>
      <c r="AT222" s="132" t="s">
        <v>75</v>
      </c>
      <c r="AU222" s="132" t="s">
        <v>89</v>
      </c>
      <c r="AY222" s="125" t="s">
        <v>264</v>
      </c>
      <c r="BK222" s="133">
        <f>BK223</f>
        <v>0</v>
      </c>
    </row>
    <row r="223" spans="2:65" s="1" customFormat="1" ht="16.5" customHeight="1">
      <c r="B223" s="136"/>
      <c r="C223" s="137" t="s">
        <v>584</v>
      </c>
      <c r="D223" s="137" t="s">
        <v>266</v>
      </c>
      <c r="E223" s="138" t="s">
        <v>3470</v>
      </c>
      <c r="F223" s="139" t="s">
        <v>3471</v>
      </c>
      <c r="G223" s="140" t="s">
        <v>434</v>
      </c>
      <c r="H223" s="141">
        <v>1</v>
      </c>
      <c r="I223" s="142"/>
      <c r="J223" s="143">
        <f>ROUND(I223*H223,2)</f>
        <v>0</v>
      </c>
      <c r="K223" s="139" t="s">
        <v>313</v>
      </c>
      <c r="L223" s="32"/>
      <c r="M223" s="144" t="s">
        <v>1</v>
      </c>
      <c r="N223" s="145" t="s">
        <v>42</v>
      </c>
      <c r="P223" s="146">
        <f>O223*H223</f>
        <v>0</v>
      </c>
      <c r="Q223" s="146">
        <v>0</v>
      </c>
      <c r="R223" s="146">
        <f>Q223*H223</f>
        <v>0</v>
      </c>
      <c r="S223" s="146">
        <v>0</v>
      </c>
      <c r="T223" s="147">
        <f>S223*H223</f>
        <v>0</v>
      </c>
      <c r="AR223" s="148" t="s">
        <v>271</v>
      </c>
      <c r="AT223" s="148" t="s">
        <v>266</v>
      </c>
      <c r="AU223" s="148" t="s">
        <v>96</v>
      </c>
      <c r="AY223" s="17" t="s">
        <v>264</v>
      </c>
      <c r="BE223" s="149">
        <f>IF(N223="základní",J223,0)</f>
        <v>0</v>
      </c>
      <c r="BF223" s="149">
        <f>IF(N223="snížená",J223,0)</f>
        <v>0</v>
      </c>
      <c r="BG223" s="149">
        <f>IF(N223="zákl. přenesená",J223,0)</f>
        <v>0</v>
      </c>
      <c r="BH223" s="149">
        <f>IF(N223="sníž. přenesená",J223,0)</f>
        <v>0</v>
      </c>
      <c r="BI223" s="149">
        <f>IF(N223="nulová",J223,0)</f>
        <v>0</v>
      </c>
      <c r="BJ223" s="17" t="s">
        <v>89</v>
      </c>
      <c r="BK223" s="149">
        <f>ROUND(I223*H223,2)</f>
        <v>0</v>
      </c>
      <c r="BL223" s="17" t="s">
        <v>271</v>
      </c>
      <c r="BM223" s="148" t="s">
        <v>3539</v>
      </c>
    </row>
    <row r="224" spans="2:65" s="11" customFormat="1" ht="22.9" customHeight="1">
      <c r="B224" s="124"/>
      <c r="D224" s="125" t="s">
        <v>75</v>
      </c>
      <c r="E224" s="134" t="s">
        <v>1005</v>
      </c>
      <c r="F224" s="134" t="s">
        <v>1006</v>
      </c>
      <c r="I224" s="127"/>
      <c r="J224" s="135">
        <f>BK224</f>
        <v>0</v>
      </c>
      <c r="L224" s="124"/>
      <c r="M224" s="129"/>
      <c r="P224" s="130">
        <f>SUM(P225:P226)</f>
        <v>0</v>
      </c>
      <c r="R224" s="130">
        <f>SUM(R225:R226)</f>
        <v>0</v>
      </c>
      <c r="T224" s="131">
        <f>SUM(T225:T226)</f>
        <v>0</v>
      </c>
      <c r="AR224" s="125" t="s">
        <v>83</v>
      </c>
      <c r="AT224" s="132" t="s">
        <v>75</v>
      </c>
      <c r="AU224" s="132" t="s">
        <v>83</v>
      </c>
      <c r="AY224" s="125" t="s">
        <v>264</v>
      </c>
      <c r="BK224" s="133">
        <f>SUM(BK225:BK226)</f>
        <v>0</v>
      </c>
    </row>
    <row r="225" spans="2:65" s="1" customFormat="1" ht="16.5" customHeight="1">
      <c r="B225" s="136"/>
      <c r="C225" s="137" t="s">
        <v>615</v>
      </c>
      <c r="D225" s="137" t="s">
        <v>266</v>
      </c>
      <c r="E225" s="138" t="s">
        <v>3546</v>
      </c>
      <c r="F225" s="139" t="s">
        <v>3547</v>
      </c>
      <c r="G225" s="140" t="s">
        <v>319</v>
      </c>
      <c r="H225" s="141">
        <v>355.85399999999998</v>
      </c>
      <c r="I225" s="142"/>
      <c r="J225" s="143">
        <f>ROUND(I225*H225,2)</f>
        <v>0</v>
      </c>
      <c r="K225" s="139" t="s">
        <v>270</v>
      </c>
      <c r="L225" s="32"/>
      <c r="M225" s="144" t="s">
        <v>1</v>
      </c>
      <c r="N225" s="145" t="s">
        <v>42</v>
      </c>
      <c r="P225" s="146">
        <f>O225*H225</f>
        <v>0</v>
      </c>
      <c r="Q225" s="146">
        <v>0</v>
      </c>
      <c r="R225" s="146">
        <f>Q225*H225</f>
        <v>0</v>
      </c>
      <c r="S225" s="146">
        <v>0</v>
      </c>
      <c r="T225" s="147">
        <f>S225*H225</f>
        <v>0</v>
      </c>
      <c r="AR225" s="148" t="s">
        <v>271</v>
      </c>
      <c r="AT225" s="148" t="s">
        <v>266</v>
      </c>
      <c r="AU225" s="148" t="s">
        <v>89</v>
      </c>
      <c r="AY225" s="17" t="s">
        <v>264</v>
      </c>
      <c r="BE225" s="149">
        <f>IF(N225="základní",J225,0)</f>
        <v>0</v>
      </c>
      <c r="BF225" s="149">
        <f>IF(N225="snížená",J225,0)</f>
        <v>0</v>
      </c>
      <c r="BG225" s="149">
        <f>IF(N225="zákl. přenesená",J225,0)</f>
        <v>0</v>
      </c>
      <c r="BH225" s="149">
        <f>IF(N225="sníž. přenesená",J225,0)</f>
        <v>0</v>
      </c>
      <c r="BI225" s="149">
        <f>IF(N225="nulová",J225,0)</f>
        <v>0</v>
      </c>
      <c r="BJ225" s="17" t="s">
        <v>89</v>
      </c>
      <c r="BK225" s="149">
        <f>ROUND(I225*H225,2)</f>
        <v>0</v>
      </c>
      <c r="BL225" s="17" t="s">
        <v>271</v>
      </c>
      <c r="BM225" s="148" t="s">
        <v>3548</v>
      </c>
    </row>
    <row r="226" spans="2:65" s="1" customFormat="1" ht="11.25">
      <c r="B226" s="32"/>
      <c r="D226" s="150" t="s">
        <v>273</v>
      </c>
      <c r="F226" s="151" t="s">
        <v>3549</v>
      </c>
      <c r="I226" s="152"/>
      <c r="L226" s="32"/>
      <c r="M226" s="194"/>
      <c r="N226" s="195"/>
      <c r="O226" s="195"/>
      <c r="P226" s="195"/>
      <c r="Q226" s="195"/>
      <c r="R226" s="195"/>
      <c r="S226" s="195"/>
      <c r="T226" s="196"/>
      <c r="AT226" s="17" t="s">
        <v>273</v>
      </c>
      <c r="AU226" s="17" t="s">
        <v>89</v>
      </c>
    </row>
    <row r="227" spans="2:65" s="1" customFormat="1" ht="6.95" customHeight="1">
      <c r="B227" s="44"/>
      <c r="C227" s="45"/>
      <c r="D227" s="45"/>
      <c r="E227" s="45"/>
      <c r="F227" s="45"/>
      <c r="G227" s="45"/>
      <c r="H227" s="45"/>
      <c r="I227" s="45"/>
      <c r="J227" s="45"/>
      <c r="K227" s="45"/>
      <c r="L227" s="32"/>
    </row>
  </sheetData>
  <autoFilter ref="C128:K226" xr:uid="{00000000-0009-0000-0000-000016000000}"/>
  <mergeCells count="12">
    <mergeCell ref="E121:H121"/>
    <mergeCell ref="L2:V2"/>
    <mergeCell ref="E85:H85"/>
    <mergeCell ref="E87:H87"/>
    <mergeCell ref="E89:H89"/>
    <mergeCell ref="E117:H117"/>
    <mergeCell ref="E119:H119"/>
    <mergeCell ref="E7:H7"/>
    <mergeCell ref="E9:H9"/>
    <mergeCell ref="E11:H11"/>
    <mergeCell ref="E20:H20"/>
    <mergeCell ref="E29:H29"/>
  </mergeCells>
  <hyperlinks>
    <hyperlink ref="F133" r:id="rId1" xr:uid="{00000000-0004-0000-1600-000000000000}"/>
    <hyperlink ref="F135" r:id="rId2" xr:uid="{00000000-0004-0000-1600-000001000000}"/>
    <hyperlink ref="F137" r:id="rId3" xr:uid="{00000000-0004-0000-1600-000002000000}"/>
    <hyperlink ref="F139" r:id="rId4" xr:uid="{00000000-0004-0000-1600-000003000000}"/>
    <hyperlink ref="F142" r:id="rId5" xr:uid="{00000000-0004-0000-1600-000004000000}"/>
    <hyperlink ref="F146" r:id="rId6" xr:uid="{00000000-0004-0000-1600-000005000000}"/>
    <hyperlink ref="F149" r:id="rId7" xr:uid="{00000000-0004-0000-1600-000006000000}"/>
    <hyperlink ref="F151" r:id="rId8" xr:uid="{00000000-0004-0000-1600-000007000000}"/>
    <hyperlink ref="F153" r:id="rId9" xr:uid="{00000000-0004-0000-1600-000008000000}"/>
    <hyperlink ref="F156" r:id="rId10" xr:uid="{00000000-0004-0000-1600-000009000000}"/>
    <hyperlink ref="F158" r:id="rId11" xr:uid="{00000000-0004-0000-1600-00000A000000}"/>
    <hyperlink ref="F163" r:id="rId12" xr:uid="{00000000-0004-0000-1600-00000B000000}"/>
    <hyperlink ref="F167" r:id="rId13" xr:uid="{00000000-0004-0000-1600-00000C000000}"/>
    <hyperlink ref="F169" r:id="rId14" xr:uid="{00000000-0004-0000-1600-00000D000000}"/>
    <hyperlink ref="F171" r:id="rId15" xr:uid="{00000000-0004-0000-1600-00000E000000}"/>
    <hyperlink ref="F173" r:id="rId16" xr:uid="{00000000-0004-0000-1600-00000F000000}"/>
    <hyperlink ref="F175" r:id="rId17" xr:uid="{00000000-0004-0000-1600-000010000000}"/>
    <hyperlink ref="F178" r:id="rId18" xr:uid="{00000000-0004-0000-1600-000011000000}"/>
    <hyperlink ref="F180" r:id="rId19" xr:uid="{00000000-0004-0000-1600-000012000000}"/>
    <hyperlink ref="F184" r:id="rId20" xr:uid="{00000000-0004-0000-1600-000013000000}"/>
    <hyperlink ref="F187" r:id="rId21" xr:uid="{00000000-0004-0000-1600-000014000000}"/>
    <hyperlink ref="F189" r:id="rId22" xr:uid="{00000000-0004-0000-1600-000015000000}"/>
    <hyperlink ref="F191" r:id="rId23" xr:uid="{00000000-0004-0000-1600-000016000000}"/>
    <hyperlink ref="F193" r:id="rId24" xr:uid="{00000000-0004-0000-1600-000017000000}"/>
    <hyperlink ref="F195" r:id="rId25" xr:uid="{00000000-0004-0000-1600-000018000000}"/>
    <hyperlink ref="F200" r:id="rId26" xr:uid="{00000000-0004-0000-1600-000019000000}"/>
    <hyperlink ref="F209" r:id="rId27" xr:uid="{00000000-0004-0000-1600-00001A000000}"/>
    <hyperlink ref="F213" r:id="rId28" xr:uid="{00000000-0004-0000-1600-00001B000000}"/>
    <hyperlink ref="F217" r:id="rId29" xr:uid="{00000000-0004-0000-1600-00001C000000}"/>
    <hyperlink ref="F221" r:id="rId30" xr:uid="{00000000-0004-0000-1600-00001D000000}"/>
    <hyperlink ref="F226" r:id="rId31" xr:uid="{00000000-0004-0000-1600-00001E000000}"/>
  </hyperlinks>
  <pageMargins left="0.39374999999999999" right="0.39374999999999999" top="0.39374999999999999" bottom="0.39374999999999999" header="0" footer="0"/>
  <pageSetup paperSize="9" fitToHeight="100" orientation="landscape" blackAndWhite="1"/>
  <headerFooter>
    <oddFooter>&amp;CStrana &amp;P z &amp;N</oddFooter>
  </headerFooter>
  <drawing r:id="rId3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fitToPage="1"/>
  </sheetPr>
  <dimension ref="B2:BM163"/>
  <sheetViews>
    <sheetView showGridLines="0" workbookViewId="0"/>
  </sheetViews>
  <sheetFormatPr defaultRowHeight="15"/>
  <cols>
    <col min="1" max="1" width="8.33203125" customWidth="1"/>
    <col min="2" max="2" width="1.1640625" customWidth="1"/>
    <col min="3" max="3" width="4.1640625" customWidth="1"/>
    <col min="4" max="4" width="4.33203125" customWidth="1"/>
    <col min="5" max="5" width="17.1640625" customWidth="1"/>
    <col min="6" max="6" width="100.83203125" customWidth="1"/>
    <col min="7" max="7" width="7.5" customWidth="1"/>
    <col min="8" max="8" width="14" customWidth="1"/>
    <col min="9" max="9" width="15.83203125" customWidth="1"/>
    <col min="10" max="11" width="22.33203125"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50000000000003" customHeight="1">
      <c r="L2" s="223" t="s">
        <v>5</v>
      </c>
      <c r="M2" s="208"/>
      <c r="N2" s="208"/>
      <c r="O2" s="208"/>
      <c r="P2" s="208"/>
      <c r="Q2" s="208"/>
      <c r="R2" s="208"/>
      <c r="S2" s="208"/>
      <c r="T2" s="208"/>
      <c r="U2" s="208"/>
      <c r="V2" s="208"/>
      <c r="AT2" s="17" t="s">
        <v>157</v>
      </c>
    </row>
    <row r="3" spans="2:46" ht="6.95" customHeight="1">
      <c r="B3" s="18"/>
      <c r="C3" s="19"/>
      <c r="D3" s="19"/>
      <c r="E3" s="19"/>
      <c r="F3" s="19"/>
      <c r="G3" s="19"/>
      <c r="H3" s="19"/>
      <c r="I3" s="19"/>
      <c r="J3" s="19"/>
      <c r="K3" s="19"/>
      <c r="L3" s="20"/>
      <c r="AT3" s="17" t="s">
        <v>83</v>
      </c>
    </row>
    <row r="4" spans="2:46" ht="24.95" customHeight="1">
      <c r="B4" s="20"/>
      <c r="D4" s="21" t="s">
        <v>212</v>
      </c>
      <c r="L4" s="20"/>
      <c r="M4" s="93" t="s">
        <v>10</v>
      </c>
      <c r="AT4" s="17" t="s">
        <v>3</v>
      </c>
    </row>
    <row r="5" spans="2:46" ht="6.95" customHeight="1">
      <c r="B5" s="20"/>
      <c r="L5" s="20"/>
    </row>
    <row r="6" spans="2:46" ht="12" customHeight="1">
      <c r="B6" s="20"/>
      <c r="D6" s="27" t="s">
        <v>16</v>
      </c>
      <c r="L6" s="20"/>
    </row>
    <row r="7" spans="2:46" ht="16.5" customHeight="1">
      <c r="B7" s="20"/>
      <c r="E7" s="248" t="str">
        <f>'Rekapitulace stavby'!K6</f>
        <v>Transformace domova Černovice – Lidmaň V. – Černovice</v>
      </c>
      <c r="F7" s="249"/>
      <c r="G7" s="249"/>
      <c r="H7" s="249"/>
      <c r="L7" s="20"/>
    </row>
    <row r="8" spans="2:46" ht="12" customHeight="1">
      <c r="B8" s="20"/>
      <c r="D8" s="27" t="s">
        <v>213</v>
      </c>
      <c r="L8" s="20"/>
    </row>
    <row r="9" spans="2:46" s="1" customFormat="1" ht="16.5" customHeight="1">
      <c r="B9" s="32"/>
      <c r="E9" s="248" t="s">
        <v>3585</v>
      </c>
      <c r="F9" s="250"/>
      <c r="G9" s="250"/>
      <c r="H9" s="250"/>
      <c r="L9" s="32"/>
    </row>
    <row r="10" spans="2:46" s="1" customFormat="1" ht="12" customHeight="1">
      <c r="B10" s="32"/>
      <c r="D10" s="27" t="s">
        <v>215</v>
      </c>
      <c r="L10" s="32"/>
    </row>
    <row r="11" spans="2:46" s="1" customFormat="1" ht="16.5" customHeight="1">
      <c r="B11" s="32"/>
      <c r="E11" s="230" t="s">
        <v>3586</v>
      </c>
      <c r="F11" s="250"/>
      <c r="G11" s="250"/>
      <c r="H11" s="250"/>
      <c r="L11" s="32"/>
    </row>
    <row r="12" spans="2:46" s="1" customFormat="1" ht="11.25">
      <c r="B12" s="32"/>
      <c r="L12" s="32"/>
    </row>
    <row r="13" spans="2:46" s="1" customFormat="1" ht="12" customHeight="1">
      <c r="B13" s="32"/>
      <c r="D13" s="27" t="s">
        <v>18</v>
      </c>
      <c r="F13" s="25" t="s">
        <v>1</v>
      </c>
      <c r="I13" s="27" t="s">
        <v>19</v>
      </c>
      <c r="J13" s="25" t="s">
        <v>1</v>
      </c>
      <c r="L13" s="32"/>
    </row>
    <row r="14" spans="2:46" s="1" customFormat="1" ht="12" customHeight="1">
      <c r="B14" s="32"/>
      <c r="D14" s="27" t="s">
        <v>20</v>
      </c>
      <c r="F14" s="25" t="s">
        <v>21</v>
      </c>
      <c r="I14" s="27" t="s">
        <v>22</v>
      </c>
      <c r="J14" s="52" t="str">
        <f>'Rekapitulace stavby'!AN8</f>
        <v>10. 12. 2025</v>
      </c>
      <c r="L14" s="32"/>
    </row>
    <row r="15" spans="2:46" s="1" customFormat="1" ht="10.9" customHeight="1">
      <c r="B15" s="32"/>
      <c r="L15" s="32"/>
    </row>
    <row r="16" spans="2:46" s="1" customFormat="1" ht="12" customHeight="1">
      <c r="B16" s="32"/>
      <c r="D16" s="27" t="s">
        <v>24</v>
      </c>
      <c r="I16" s="27" t="s">
        <v>25</v>
      </c>
      <c r="J16" s="25" t="s">
        <v>1</v>
      </c>
      <c r="L16" s="32"/>
    </row>
    <row r="17" spans="2:12" s="1" customFormat="1" ht="18" customHeight="1">
      <c r="B17" s="32"/>
      <c r="E17" s="25" t="s">
        <v>26</v>
      </c>
      <c r="I17" s="27" t="s">
        <v>27</v>
      </c>
      <c r="J17" s="25" t="s">
        <v>1</v>
      </c>
      <c r="L17" s="32"/>
    </row>
    <row r="18" spans="2:12" s="1" customFormat="1" ht="6.95" customHeight="1">
      <c r="B18" s="32"/>
      <c r="L18" s="32"/>
    </row>
    <row r="19" spans="2:12" s="1" customFormat="1" ht="12" customHeight="1">
      <c r="B19" s="32"/>
      <c r="D19" s="27" t="s">
        <v>28</v>
      </c>
      <c r="I19" s="27" t="s">
        <v>25</v>
      </c>
      <c r="J19" s="28" t="str">
        <f>'Rekapitulace stavby'!AN13</f>
        <v>Vyplň údaj</v>
      </c>
      <c r="L19" s="32"/>
    </row>
    <row r="20" spans="2:12" s="1" customFormat="1" ht="18" customHeight="1">
      <c r="B20" s="32"/>
      <c r="E20" s="251" t="str">
        <f>'Rekapitulace stavby'!E14</f>
        <v>Vyplň údaj</v>
      </c>
      <c r="F20" s="207"/>
      <c r="G20" s="207"/>
      <c r="H20" s="207"/>
      <c r="I20" s="27" t="s">
        <v>27</v>
      </c>
      <c r="J20" s="28" t="str">
        <f>'Rekapitulace stavby'!AN14</f>
        <v>Vyplň údaj</v>
      </c>
      <c r="L20" s="32"/>
    </row>
    <row r="21" spans="2:12" s="1" customFormat="1" ht="6.95" customHeight="1">
      <c r="B21" s="32"/>
      <c r="L21" s="32"/>
    </row>
    <row r="22" spans="2:12" s="1" customFormat="1" ht="12" customHeight="1">
      <c r="B22" s="32"/>
      <c r="D22" s="27" t="s">
        <v>30</v>
      </c>
      <c r="I22" s="27" t="s">
        <v>25</v>
      </c>
      <c r="J22" s="25" t="s">
        <v>1</v>
      </c>
      <c r="L22" s="32"/>
    </row>
    <row r="23" spans="2:12" s="1" customFormat="1" ht="18" customHeight="1">
      <c r="B23" s="32"/>
      <c r="E23" s="25" t="s">
        <v>31</v>
      </c>
      <c r="I23" s="27" t="s">
        <v>27</v>
      </c>
      <c r="J23" s="25" t="s">
        <v>1</v>
      </c>
      <c r="L23" s="32"/>
    </row>
    <row r="24" spans="2:12" s="1" customFormat="1" ht="6.95" customHeight="1">
      <c r="B24" s="32"/>
      <c r="L24" s="32"/>
    </row>
    <row r="25" spans="2:12" s="1" customFormat="1" ht="12" customHeight="1">
      <c r="B25" s="32"/>
      <c r="D25" s="27" t="s">
        <v>33</v>
      </c>
      <c r="I25" s="27" t="s">
        <v>25</v>
      </c>
      <c r="J25" s="25" t="str">
        <f>IF('Rekapitulace stavby'!AN19="","",'Rekapitulace stavby'!AN19)</f>
        <v/>
      </c>
      <c r="L25" s="32"/>
    </row>
    <row r="26" spans="2:12" s="1" customFormat="1" ht="18" customHeight="1">
      <c r="B26" s="32"/>
      <c r="E26" s="25" t="str">
        <f>IF('Rekapitulace stavby'!E20="","",'Rekapitulace stavby'!E20)</f>
        <v xml:space="preserve"> </v>
      </c>
      <c r="I26" s="27" t="s">
        <v>27</v>
      </c>
      <c r="J26" s="25" t="str">
        <f>IF('Rekapitulace stavby'!AN20="","",'Rekapitulace stavby'!AN20)</f>
        <v/>
      </c>
      <c r="L26" s="32"/>
    </row>
    <row r="27" spans="2:12" s="1" customFormat="1" ht="6.95" customHeight="1">
      <c r="B27" s="32"/>
      <c r="L27" s="32"/>
    </row>
    <row r="28" spans="2:12" s="1" customFormat="1" ht="12" customHeight="1">
      <c r="B28" s="32"/>
      <c r="D28" s="27" t="s">
        <v>34</v>
      </c>
      <c r="L28" s="32"/>
    </row>
    <row r="29" spans="2:12" s="7" customFormat="1" ht="107.25" customHeight="1">
      <c r="B29" s="94"/>
      <c r="E29" s="212" t="s">
        <v>35</v>
      </c>
      <c r="F29" s="212"/>
      <c r="G29" s="212"/>
      <c r="H29" s="212"/>
      <c r="L29" s="94"/>
    </row>
    <row r="30" spans="2:12" s="1" customFormat="1" ht="6.95" customHeight="1">
      <c r="B30" s="32"/>
      <c r="L30" s="32"/>
    </row>
    <row r="31" spans="2:12" s="1" customFormat="1" ht="6.95" customHeight="1">
      <c r="B31" s="32"/>
      <c r="D31" s="53"/>
      <c r="E31" s="53"/>
      <c r="F31" s="53"/>
      <c r="G31" s="53"/>
      <c r="H31" s="53"/>
      <c r="I31" s="53"/>
      <c r="J31" s="53"/>
      <c r="K31" s="53"/>
      <c r="L31" s="32"/>
    </row>
    <row r="32" spans="2:12" s="1" customFormat="1" ht="25.35" customHeight="1">
      <c r="B32" s="32"/>
      <c r="D32" s="95" t="s">
        <v>36</v>
      </c>
      <c r="J32" s="66">
        <f>ROUND(J126, 2)</f>
        <v>0</v>
      </c>
      <c r="L32" s="32"/>
    </row>
    <row r="33" spans="2:12" s="1" customFormat="1" ht="6.95" customHeight="1">
      <c r="B33" s="32"/>
      <c r="D33" s="53"/>
      <c r="E33" s="53"/>
      <c r="F33" s="53"/>
      <c r="G33" s="53"/>
      <c r="H33" s="53"/>
      <c r="I33" s="53"/>
      <c r="J33" s="53"/>
      <c r="K33" s="53"/>
      <c r="L33" s="32"/>
    </row>
    <row r="34" spans="2:12" s="1" customFormat="1" ht="14.45" customHeight="1">
      <c r="B34" s="32"/>
      <c r="F34" s="35" t="s">
        <v>38</v>
      </c>
      <c r="I34" s="35" t="s">
        <v>37</v>
      </c>
      <c r="J34" s="35" t="s">
        <v>39</v>
      </c>
      <c r="L34" s="32"/>
    </row>
    <row r="35" spans="2:12" s="1" customFormat="1" ht="14.45" customHeight="1">
      <c r="B35" s="32"/>
      <c r="D35" s="55" t="s">
        <v>40</v>
      </c>
      <c r="E35" s="27" t="s">
        <v>41</v>
      </c>
      <c r="F35" s="86">
        <f>ROUND((SUM(BE126:BE162)),  2)</f>
        <v>0</v>
      </c>
      <c r="I35" s="96">
        <v>0.21</v>
      </c>
      <c r="J35" s="86">
        <f>ROUND(((SUM(BE126:BE162))*I35),  2)</f>
        <v>0</v>
      </c>
      <c r="L35" s="32"/>
    </row>
    <row r="36" spans="2:12" s="1" customFormat="1" ht="14.45" customHeight="1">
      <c r="B36" s="32"/>
      <c r="E36" s="27" t="s">
        <v>42</v>
      </c>
      <c r="F36" s="86">
        <f>ROUND((SUM(BF126:BF162)),  2)</f>
        <v>0</v>
      </c>
      <c r="I36" s="96">
        <v>0.12</v>
      </c>
      <c r="J36" s="86">
        <f>ROUND(((SUM(BF126:BF162))*I36),  2)</f>
        <v>0</v>
      </c>
      <c r="L36" s="32"/>
    </row>
    <row r="37" spans="2:12" s="1" customFormat="1" ht="14.45" hidden="1" customHeight="1">
      <c r="B37" s="32"/>
      <c r="E37" s="27" t="s">
        <v>43</v>
      </c>
      <c r="F37" s="86">
        <f>ROUND((SUM(BG126:BG162)),  2)</f>
        <v>0</v>
      </c>
      <c r="I37" s="96">
        <v>0.21</v>
      </c>
      <c r="J37" s="86">
        <f>0</f>
        <v>0</v>
      </c>
      <c r="L37" s="32"/>
    </row>
    <row r="38" spans="2:12" s="1" customFormat="1" ht="14.45" hidden="1" customHeight="1">
      <c r="B38" s="32"/>
      <c r="E38" s="27" t="s">
        <v>44</v>
      </c>
      <c r="F38" s="86">
        <f>ROUND((SUM(BH126:BH162)),  2)</f>
        <v>0</v>
      </c>
      <c r="I38" s="96">
        <v>0.12</v>
      </c>
      <c r="J38" s="86">
        <f>0</f>
        <v>0</v>
      </c>
      <c r="L38" s="32"/>
    </row>
    <row r="39" spans="2:12" s="1" customFormat="1" ht="14.45" hidden="1" customHeight="1">
      <c r="B39" s="32"/>
      <c r="E39" s="27" t="s">
        <v>45</v>
      </c>
      <c r="F39" s="86">
        <f>ROUND((SUM(BI126:BI162)),  2)</f>
        <v>0</v>
      </c>
      <c r="I39" s="96">
        <v>0</v>
      </c>
      <c r="J39" s="86">
        <f>0</f>
        <v>0</v>
      </c>
      <c r="L39" s="32"/>
    </row>
    <row r="40" spans="2:12" s="1" customFormat="1" ht="6.95" customHeight="1">
      <c r="B40" s="32"/>
      <c r="L40" s="32"/>
    </row>
    <row r="41" spans="2:12" s="1" customFormat="1" ht="25.35" customHeight="1">
      <c r="B41" s="32"/>
      <c r="C41" s="97"/>
      <c r="D41" s="98" t="s">
        <v>46</v>
      </c>
      <c r="E41" s="57"/>
      <c r="F41" s="57"/>
      <c r="G41" s="99" t="s">
        <v>47</v>
      </c>
      <c r="H41" s="100" t="s">
        <v>48</v>
      </c>
      <c r="I41" s="57"/>
      <c r="J41" s="101">
        <f>SUM(J32:J39)</f>
        <v>0</v>
      </c>
      <c r="K41" s="102"/>
      <c r="L41" s="32"/>
    </row>
    <row r="42" spans="2:12" s="1" customFormat="1" ht="14.45" customHeight="1">
      <c r="B42" s="32"/>
      <c r="L42" s="32"/>
    </row>
    <row r="43" spans="2:12" ht="14.45" customHeight="1">
      <c r="B43" s="20"/>
      <c r="L43" s="20"/>
    </row>
    <row r="44" spans="2:12" ht="14.45" customHeight="1">
      <c r="B44" s="20"/>
      <c r="L44" s="20"/>
    </row>
    <row r="45" spans="2:12" ht="14.45" customHeight="1">
      <c r="B45" s="20"/>
      <c r="L45" s="20"/>
    </row>
    <row r="46" spans="2:12" ht="14.45" customHeight="1">
      <c r="B46" s="20"/>
      <c r="L46" s="20"/>
    </row>
    <row r="47" spans="2:12" ht="14.45" customHeight="1">
      <c r="B47" s="20"/>
      <c r="L47" s="20"/>
    </row>
    <row r="48" spans="2:12" ht="14.45" customHeight="1">
      <c r="B48" s="20"/>
      <c r="L48" s="20"/>
    </row>
    <row r="49" spans="2:12" ht="14.45" customHeight="1">
      <c r="B49" s="20"/>
      <c r="L49" s="20"/>
    </row>
    <row r="50" spans="2:12" s="1" customFormat="1" ht="14.45" customHeight="1">
      <c r="B50" s="32"/>
      <c r="D50" s="41" t="s">
        <v>49</v>
      </c>
      <c r="E50" s="42"/>
      <c r="F50" s="42"/>
      <c r="G50" s="41" t="s">
        <v>50</v>
      </c>
      <c r="H50" s="42"/>
      <c r="I50" s="42"/>
      <c r="J50" s="42"/>
      <c r="K50" s="42"/>
      <c r="L50" s="32"/>
    </row>
    <row r="51" spans="2:12" ht="11.25">
      <c r="B51" s="20"/>
      <c r="L51" s="20"/>
    </row>
    <row r="52" spans="2:12" ht="11.25">
      <c r="B52" s="20"/>
      <c r="L52" s="20"/>
    </row>
    <row r="53" spans="2:12" ht="11.25">
      <c r="B53" s="20"/>
      <c r="L53" s="20"/>
    </row>
    <row r="54" spans="2:12" ht="11.25">
      <c r="B54" s="20"/>
      <c r="L54" s="20"/>
    </row>
    <row r="55" spans="2:12" ht="11.25">
      <c r="B55" s="20"/>
      <c r="L55" s="20"/>
    </row>
    <row r="56" spans="2:12" ht="11.25">
      <c r="B56" s="20"/>
      <c r="L56" s="20"/>
    </row>
    <row r="57" spans="2:12" ht="11.25">
      <c r="B57" s="20"/>
      <c r="L57" s="20"/>
    </row>
    <row r="58" spans="2:12" ht="11.25">
      <c r="B58" s="20"/>
      <c r="L58" s="20"/>
    </row>
    <row r="59" spans="2:12" ht="11.25">
      <c r="B59" s="20"/>
      <c r="L59" s="20"/>
    </row>
    <row r="60" spans="2:12" ht="11.25">
      <c r="B60" s="20"/>
      <c r="L60" s="20"/>
    </row>
    <row r="61" spans="2:12" s="1" customFormat="1" ht="12.75">
      <c r="B61" s="32"/>
      <c r="D61" s="43" t="s">
        <v>51</v>
      </c>
      <c r="E61" s="34"/>
      <c r="F61" s="103" t="s">
        <v>52</v>
      </c>
      <c r="G61" s="43" t="s">
        <v>51</v>
      </c>
      <c r="H61" s="34"/>
      <c r="I61" s="34"/>
      <c r="J61" s="104" t="s">
        <v>52</v>
      </c>
      <c r="K61" s="34"/>
      <c r="L61" s="32"/>
    </row>
    <row r="62" spans="2:12" ht="11.25">
      <c r="B62" s="20"/>
      <c r="L62" s="20"/>
    </row>
    <row r="63" spans="2:12" ht="11.25">
      <c r="B63" s="20"/>
      <c r="L63" s="20"/>
    </row>
    <row r="64" spans="2:12" ht="11.25">
      <c r="B64" s="20"/>
      <c r="L64" s="20"/>
    </row>
    <row r="65" spans="2:12" s="1" customFormat="1" ht="12.75">
      <c r="B65" s="32"/>
      <c r="D65" s="41" t="s">
        <v>53</v>
      </c>
      <c r="E65" s="42"/>
      <c r="F65" s="42"/>
      <c r="G65" s="41" t="s">
        <v>54</v>
      </c>
      <c r="H65" s="42"/>
      <c r="I65" s="42"/>
      <c r="J65" s="42"/>
      <c r="K65" s="42"/>
      <c r="L65" s="32"/>
    </row>
    <row r="66" spans="2:12" ht="11.25">
      <c r="B66" s="20"/>
      <c r="L66" s="20"/>
    </row>
    <row r="67" spans="2:12" ht="11.25">
      <c r="B67" s="20"/>
      <c r="L67" s="20"/>
    </row>
    <row r="68" spans="2:12" ht="11.25">
      <c r="B68" s="20"/>
      <c r="L68" s="20"/>
    </row>
    <row r="69" spans="2:12" ht="11.25">
      <c r="B69" s="20"/>
      <c r="L69" s="20"/>
    </row>
    <row r="70" spans="2:12" ht="11.25">
      <c r="B70" s="20"/>
      <c r="L70" s="20"/>
    </row>
    <row r="71" spans="2:12" ht="11.25">
      <c r="B71" s="20"/>
      <c r="L71" s="20"/>
    </row>
    <row r="72" spans="2:12" ht="11.25">
      <c r="B72" s="20"/>
      <c r="L72" s="20"/>
    </row>
    <row r="73" spans="2:12" ht="11.25">
      <c r="B73" s="20"/>
      <c r="L73" s="20"/>
    </row>
    <row r="74" spans="2:12" ht="11.25">
      <c r="B74" s="20"/>
      <c r="L74" s="20"/>
    </row>
    <row r="75" spans="2:12" ht="11.25">
      <c r="B75" s="20"/>
      <c r="L75" s="20"/>
    </row>
    <row r="76" spans="2:12" s="1" customFormat="1" ht="12.75">
      <c r="B76" s="32"/>
      <c r="D76" s="43" t="s">
        <v>51</v>
      </c>
      <c r="E76" s="34"/>
      <c r="F76" s="103" t="s">
        <v>52</v>
      </c>
      <c r="G76" s="43" t="s">
        <v>51</v>
      </c>
      <c r="H76" s="34"/>
      <c r="I76" s="34"/>
      <c r="J76" s="104" t="s">
        <v>52</v>
      </c>
      <c r="K76" s="34"/>
      <c r="L76" s="32"/>
    </row>
    <row r="77" spans="2:12" s="1" customFormat="1" ht="14.45" customHeight="1">
      <c r="B77" s="44"/>
      <c r="C77" s="45"/>
      <c r="D77" s="45"/>
      <c r="E77" s="45"/>
      <c r="F77" s="45"/>
      <c r="G77" s="45"/>
      <c r="H77" s="45"/>
      <c r="I77" s="45"/>
      <c r="J77" s="45"/>
      <c r="K77" s="45"/>
      <c r="L77" s="32"/>
    </row>
    <row r="81" spans="2:12" s="1" customFormat="1" ht="6.95" customHeight="1">
      <c r="B81" s="46"/>
      <c r="C81" s="47"/>
      <c r="D81" s="47"/>
      <c r="E81" s="47"/>
      <c r="F81" s="47"/>
      <c r="G81" s="47"/>
      <c r="H81" s="47"/>
      <c r="I81" s="47"/>
      <c r="J81" s="47"/>
      <c r="K81" s="47"/>
      <c r="L81" s="32"/>
    </row>
    <row r="82" spans="2:12" s="1" customFormat="1" ht="24.95" customHeight="1">
      <c r="B82" s="32"/>
      <c r="C82" s="21" t="s">
        <v>217</v>
      </c>
      <c r="L82" s="32"/>
    </row>
    <row r="83" spans="2:12" s="1" customFormat="1" ht="6.95" customHeight="1">
      <c r="B83" s="32"/>
      <c r="L83" s="32"/>
    </row>
    <row r="84" spans="2:12" s="1" customFormat="1" ht="12" customHeight="1">
      <c r="B84" s="32"/>
      <c r="C84" s="27" t="s">
        <v>16</v>
      </c>
      <c r="L84" s="32"/>
    </row>
    <row r="85" spans="2:12" s="1" customFormat="1" ht="16.5" customHeight="1">
      <c r="B85" s="32"/>
      <c r="E85" s="248" t="str">
        <f>E7</f>
        <v>Transformace domova Černovice – Lidmaň V. – Černovice</v>
      </c>
      <c r="F85" s="249"/>
      <c r="G85" s="249"/>
      <c r="H85" s="249"/>
      <c r="L85" s="32"/>
    </row>
    <row r="86" spans="2:12" ht="12" customHeight="1">
      <c r="B86" s="20"/>
      <c r="C86" s="27" t="s">
        <v>213</v>
      </c>
      <c r="L86" s="20"/>
    </row>
    <row r="87" spans="2:12" s="1" customFormat="1" ht="16.5" customHeight="1">
      <c r="B87" s="32"/>
      <c r="E87" s="248" t="s">
        <v>3585</v>
      </c>
      <c r="F87" s="250"/>
      <c r="G87" s="250"/>
      <c r="H87" s="250"/>
      <c r="L87" s="32"/>
    </row>
    <row r="88" spans="2:12" s="1" customFormat="1" ht="12" customHeight="1">
      <c r="B88" s="32"/>
      <c r="C88" s="27" t="s">
        <v>215</v>
      </c>
      <c r="L88" s="32"/>
    </row>
    <row r="89" spans="2:12" s="1" customFormat="1" ht="16.5" customHeight="1">
      <c r="B89" s="32"/>
      <c r="E89" s="230" t="str">
        <f>E11</f>
        <v>SO 05a - OPLOCENÍ (patřící k SO 01)</v>
      </c>
      <c r="F89" s="250"/>
      <c r="G89" s="250"/>
      <c r="H89" s="250"/>
      <c r="L89" s="32"/>
    </row>
    <row r="90" spans="2:12" s="1" customFormat="1" ht="6.95" customHeight="1">
      <c r="B90" s="32"/>
      <c r="L90" s="32"/>
    </row>
    <row r="91" spans="2:12" s="1" customFormat="1" ht="12" customHeight="1">
      <c r="B91" s="32"/>
      <c r="C91" s="27" t="s">
        <v>20</v>
      </c>
      <c r="F91" s="25" t="str">
        <f>F14</f>
        <v xml:space="preserve"> </v>
      </c>
      <c r="I91" s="27" t="s">
        <v>22</v>
      </c>
      <c r="J91" s="52" t="str">
        <f>IF(J14="","",J14)</f>
        <v>10. 12. 2025</v>
      </c>
      <c r="L91" s="32"/>
    </row>
    <row r="92" spans="2:12" s="1" customFormat="1" ht="6.95" customHeight="1">
      <c r="B92" s="32"/>
      <c r="L92" s="32"/>
    </row>
    <row r="93" spans="2:12" s="1" customFormat="1" ht="25.7" customHeight="1">
      <c r="B93" s="32"/>
      <c r="C93" s="27" t="s">
        <v>24</v>
      </c>
      <c r="F93" s="25" t="str">
        <f>E17</f>
        <v>Kraj Vysočina</v>
      </c>
      <c r="I93" s="27" t="s">
        <v>30</v>
      </c>
      <c r="J93" s="30" t="str">
        <f>E23</f>
        <v>ARPIK OSTRAVA s.r.o.</v>
      </c>
      <c r="L93" s="32"/>
    </row>
    <row r="94" spans="2:12" s="1" customFormat="1" ht="15.2" customHeight="1">
      <c r="B94" s="32"/>
      <c r="C94" s="27" t="s">
        <v>28</v>
      </c>
      <c r="F94" s="25" t="str">
        <f>IF(E20="","",E20)</f>
        <v>Vyplň údaj</v>
      </c>
      <c r="I94" s="27" t="s">
        <v>33</v>
      </c>
      <c r="J94" s="30" t="str">
        <f>E26</f>
        <v xml:space="preserve"> </v>
      </c>
      <c r="L94" s="32"/>
    </row>
    <row r="95" spans="2:12" s="1" customFormat="1" ht="10.35" customHeight="1">
      <c r="B95" s="32"/>
      <c r="L95" s="32"/>
    </row>
    <row r="96" spans="2:12" s="1" customFormat="1" ht="29.25" customHeight="1">
      <c r="B96" s="32"/>
      <c r="C96" s="105" t="s">
        <v>218</v>
      </c>
      <c r="D96" s="97"/>
      <c r="E96" s="97"/>
      <c r="F96" s="97"/>
      <c r="G96" s="97"/>
      <c r="H96" s="97"/>
      <c r="I96" s="97"/>
      <c r="J96" s="106" t="s">
        <v>219</v>
      </c>
      <c r="K96" s="97"/>
      <c r="L96" s="32"/>
    </row>
    <row r="97" spans="2:47" s="1" customFormat="1" ht="10.35" customHeight="1">
      <c r="B97" s="32"/>
      <c r="L97" s="32"/>
    </row>
    <row r="98" spans="2:47" s="1" customFormat="1" ht="22.9" customHeight="1">
      <c r="B98" s="32"/>
      <c r="C98" s="107" t="s">
        <v>220</v>
      </c>
      <c r="J98" s="66">
        <f>J126</f>
        <v>0</v>
      </c>
      <c r="L98" s="32"/>
      <c r="AU98" s="17" t="s">
        <v>221</v>
      </c>
    </row>
    <row r="99" spans="2:47" s="8" customFormat="1" ht="24.95" customHeight="1">
      <c r="B99" s="108"/>
      <c r="D99" s="109" t="s">
        <v>222</v>
      </c>
      <c r="E99" s="110"/>
      <c r="F99" s="110"/>
      <c r="G99" s="110"/>
      <c r="H99" s="110"/>
      <c r="I99" s="110"/>
      <c r="J99" s="111">
        <f>J127</f>
        <v>0</v>
      </c>
      <c r="L99" s="108"/>
    </row>
    <row r="100" spans="2:47" s="9" customFormat="1" ht="19.899999999999999" customHeight="1">
      <c r="B100" s="112"/>
      <c r="D100" s="113" t="s">
        <v>223</v>
      </c>
      <c r="E100" s="114"/>
      <c r="F100" s="114"/>
      <c r="G100" s="114"/>
      <c r="H100" s="114"/>
      <c r="I100" s="114"/>
      <c r="J100" s="115">
        <f>J128</f>
        <v>0</v>
      </c>
      <c r="L100" s="112"/>
    </row>
    <row r="101" spans="2:47" s="9" customFormat="1" ht="19.899999999999999" customHeight="1">
      <c r="B101" s="112"/>
      <c r="D101" s="113" t="s">
        <v>224</v>
      </c>
      <c r="E101" s="114"/>
      <c r="F101" s="114"/>
      <c r="G101" s="114"/>
      <c r="H101" s="114"/>
      <c r="I101" s="114"/>
      <c r="J101" s="115">
        <f>J147</f>
        <v>0</v>
      </c>
      <c r="L101" s="112"/>
    </row>
    <row r="102" spans="2:47" s="9" customFormat="1" ht="19.899999999999999" customHeight="1">
      <c r="B102" s="112"/>
      <c r="D102" s="113" t="s">
        <v>231</v>
      </c>
      <c r="E102" s="114"/>
      <c r="F102" s="114"/>
      <c r="G102" s="114"/>
      <c r="H102" s="114"/>
      <c r="I102" s="114"/>
      <c r="J102" s="115">
        <f>J152</f>
        <v>0</v>
      </c>
      <c r="L102" s="112"/>
    </row>
    <row r="103" spans="2:47" s="8" customFormat="1" ht="24.95" customHeight="1">
      <c r="B103" s="108"/>
      <c r="D103" s="109" t="s">
        <v>232</v>
      </c>
      <c r="E103" s="110"/>
      <c r="F103" s="110"/>
      <c r="G103" s="110"/>
      <c r="H103" s="110"/>
      <c r="I103" s="110"/>
      <c r="J103" s="111">
        <f>J155</f>
        <v>0</v>
      </c>
      <c r="L103" s="108"/>
    </row>
    <row r="104" spans="2:47" s="9" customFormat="1" ht="19.899999999999999" customHeight="1">
      <c r="B104" s="112"/>
      <c r="D104" s="113" t="s">
        <v>240</v>
      </c>
      <c r="E104" s="114"/>
      <c r="F104" s="114"/>
      <c r="G104" s="114"/>
      <c r="H104" s="114"/>
      <c r="I104" s="114"/>
      <c r="J104" s="115">
        <f>J156</f>
        <v>0</v>
      </c>
      <c r="L104" s="112"/>
    </row>
    <row r="105" spans="2:47" s="1" customFormat="1" ht="21.75" customHeight="1">
      <c r="B105" s="32"/>
      <c r="L105" s="32"/>
    </row>
    <row r="106" spans="2:47" s="1" customFormat="1" ht="6.95" customHeight="1">
      <c r="B106" s="44"/>
      <c r="C106" s="45"/>
      <c r="D106" s="45"/>
      <c r="E106" s="45"/>
      <c r="F106" s="45"/>
      <c r="G106" s="45"/>
      <c r="H106" s="45"/>
      <c r="I106" s="45"/>
      <c r="J106" s="45"/>
      <c r="K106" s="45"/>
      <c r="L106" s="32"/>
    </row>
    <row r="110" spans="2:47" s="1" customFormat="1" ht="6.95" customHeight="1">
      <c r="B110" s="46"/>
      <c r="C110" s="47"/>
      <c r="D110" s="47"/>
      <c r="E110" s="47"/>
      <c r="F110" s="47"/>
      <c r="G110" s="47"/>
      <c r="H110" s="47"/>
      <c r="I110" s="47"/>
      <c r="J110" s="47"/>
      <c r="K110" s="47"/>
      <c r="L110" s="32"/>
    </row>
    <row r="111" spans="2:47" s="1" customFormat="1" ht="24.95" customHeight="1">
      <c r="B111" s="32"/>
      <c r="C111" s="21" t="s">
        <v>249</v>
      </c>
      <c r="L111" s="32"/>
    </row>
    <row r="112" spans="2:47" s="1" customFormat="1" ht="6.95" customHeight="1">
      <c r="B112" s="32"/>
      <c r="L112" s="32"/>
    </row>
    <row r="113" spans="2:63" s="1" customFormat="1" ht="12" customHeight="1">
      <c r="B113" s="32"/>
      <c r="C113" s="27" t="s">
        <v>16</v>
      </c>
      <c r="L113" s="32"/>
    </row>
    <row r="114" spans="2:63" s="1" customFormat="1" ht="16.5" customHeight="1">
      <c r="B114" s="32"/>
      <c r="E114" s="248" t="str">
        <f>E7</f>
        <v>Transformace domova Černovice – Lidmaň V. – Černovice</v>
      </c>
      <c r="F114" s="249"/>
      <c r="G114" s="249"/>
      <c r="H114" s="249"/>
      <c r="L114" s="32"/>
    </row>
    <row r="115" spans="2:63" ht="12" customHeight="1">
      <c r="B115" s="20"/>
      <c r="C115" s="27" t="s">
        <v>213</v>
      </c>
      <c r="L115" s="20"/>
    </row>
    <row r="116" spans="2:63" s="1" customFormat="1" ht="16.5" customHeight="1">
      <c r="B116" s="32"/>
      <c r="E116" s="248" t="s">
        <v>3585</v>
      </c>
      <c r="F116" s="250"/>
      <c r="G116" s="250"/>
      <c r="H116" s="250"/>
      <c r="L116" s="32"/>
    </row>
    <row r="117" spans="2:63" s="1" customFormat="1" ht="12" customHeight="1">
      <c r="B117" s="32"/>
      <c r="C117" s="27" t="s">
        <v>215</v>
      </c>
      <c r="L117" s="32"/>
    </row>
    <row r="118" spans="2:63" s="1" customFormat="1" ht="16.5" customHeight="1">
      <c r="B118" s="32"/>
      <c r="E118" s="230" t="str">
        <f>E11</f>
        <v>SO 05a - OPLOCENÍ (patřící k SO 01)</v>
      </c>
      <c r="F118" s="250"/>
      <c r="G118" s="250"/>
      <c r="H118" s="250"/>
      <c r="L118" s="32"/>
    </row>
    <row r="119" spans="2:63" s="1" customFormat="1" ht="6.95" customHeight="1">
      <c r="B119" s="32"/>
      <c r="L119" s="32"/>
    </row>
    <row r="120" spans="2:63" s="1" customFormat="1" ht="12" customHeight="1">
      <c r="B120" s="32"/>
      <c r="C120" s="27" t="s">
        <v>20</v>
      </c>
      <c r="F120" s="25" t="str">
        <f>F14</f>
        <v xml:space="preserve"> </v>
      </c>
      <c r="I120" s="27" t="s">
        <v>22</v>
      </c>
      <c r="J120" s="52" t="str">
        <f>IF(J14="","",J14)</f>
        <v>10. 12. 2025</v>
      </c>
      <c r="L120" s="32"/>
    </row>
    <row r="121" spans="2:63" s="1" customFormat="1" ht="6.95" customHeight="1">
      <c r="B121" s="32"/>
      <c r="L121" s="32"/>
    </row>
    <row r="122" spans="2:63" s="1" customFormat="1" ht="25.7" customHeight="1">
      <c r="B122" s="32"/>
      <c r="C122" s="27" t="s">
        <v>24</v>
      </c>
      <c r="F122" s="25" t="str">
        <f>E17</f>
        <v>Kraj Vysočina</v>
      </c>
      <c r="I122" s="27" t="s">
        <v>30</v>
      </c>
      <c r="J122" s="30" t="str">
        <f>E23</f>
        <v>ARPIK OSTRAVA s.r.o.</v>
      </c>
      <c r="L122" s="32"/>
    </row>
    <row r="123" spans="2:63" s="1" customFormat="1" ht="15.2" customHeight="1">
      <c r="B123" s="32"/>
      <c r="C123" s="27" t="s">
        <v>28</v>
      </c>
      <c r="F123" s="25" t="str">
        <f>IF(E20="","",E20)</f>
        <v>Vyplň údaj</v>
      </c>
      <c r="I123" s="27" t="s">
        <v>33</v>
      </c>
      <c r="J123" s="30" t="str">
        <f>E26</f>
        <v xml:space="preserve"> </v>
      </c>
      <c r="L123" s="32"/>
    </row>
    <row r="124" spans="2:63" s="1" customFormat="1" ht="10.35" customHeight="1">
      <c r="B124" s="32"/>
      <c r="L124" s="32"/>
    </row>
    <row r="125" spans="2:63" s="10" customFormat="1" ht="29.25" customHeight="1">
      <c r="B125" s="116"/>
      <c r="C125" s="117" t="s">
        <v>250</v>
      </c>
      <c r="D125" s="118" t="s">
        <v>61</v>
      </c>
      <c r="E125" s="118" t="s">
        <v>57</v>
      </c>
      <c r="F125" s="118" t="s">
        <v>58</v>
      </c>
      <c r="G125" s="118" t="s">
        <v>251</v>
      </c>
      <c r="H125" s="118" t="s">
        <v>252</v>
      </c>
      <c r="I125" s="118" t="s">
        <v>253</v>
      </c>
      <c r="J125" s="118" t="s">
        <v>219</v>
      </c>
      <c r="K125" s="119" t="s">
        <v>254</v>
      </c>
      <c r="L125" s="116"/>
      <c r="M125" s="59" t="s">
        <v>1</v>
      </c>
      <c r="N125" s="60" t="s">
        <v>40</v>
      </c>
      <c r="O125" s="60" t="s">
        <v>255</v>
      </c>
      <c r="P125" s="60" t="s">
        <v>256</v>
      </c>
      <c r="Q125" s="60" t="s">
        <v>257</v>
      </c>
      <c r="R125" s="60" t="s">
        <v>258</v>
      </c>
      <c r="S125" s="60" t="s">
        <v>259</v>
      </c>
      <c r="T125" s="61" t="s">
        <v>260</v>
      </c>
    </row>
    <row r="126" spans="2:63" s="1" customFormat="1" ht="22.9" customHeight="1">
      <c r="B126" s="32"/>
      <c r="C126" s="64" t="s">
        <v>261</v>
      </c>
      <c r="J126" s="120">
        <f>BK126</f>
        <v>0</v>
      </c>
      <c r="L126" s="32"/>
      <c r="M126" s="62"/>
      <c r="N126" s="53"/>
      <c r="O126" s="53"/>
      <c r="P126" s="121">
        <f>P127+P155</f>
        <v>0</v>
      </c>
      <c r="Q126" s="53"/>
      <c r="R126" s="121">
        <f>R127+R155</f>
        <v>7.9184185499999993</v>
      </c>
      <c r="S126" s="53"/>
      <c r="T126" s="122">
        <f>T127+T155</f>
        <v>0</v>
      </c>
      <c r="AT126" s="17" t="s">
        <v>75</v>
      </c>
      <c r="AU126" s="17" t="s">
        <v>221</v>
      </c>
      <c r="BK126" s="123">
        <f>BK127+BK155</f>
        <v>0</v>
      </c>
    </row>
    <row r="127" spans="2:63" s="11" customFormat="1" ht="25.9" customHeight="1">
      <c r="B127" s="124"/>
      <c r="D127" s="125" t="s">
        <v>75</v>
      </c>
      <c r="E127" s="126" t="s">
        <v>262</v>
      </c>
      <c r="F127" s="126" t="s">
        <v>263</v>
      </c>
      <c r="I127" s="127"/>
      <c r="J127" s="128">
        <f>BK127</f>
        <v>0</v>
      </c>
      <c r="L127" s="124"/>
      <c r="M127" s="129"/>
      <c r="P127" s="130">
        <f>P128+P147+P152</f>
        <v>0</v>
      </c>
      <c r="R127" s="130">
        <f>R128+R147+R152</f>
        <v>7.9184185499999993</v>
      </c>
      <c r="T127" s="131">
        <f>T128+T147+T152</f>
        <v>0</v>
      </c>
      <c r="AR127" s="125" t="s">
        <v>83</v>
      </c>
      <c r="AT127" s="132" t="s">
        <v>75</v>
      </c>
      <c r="AU127" s="132" t="s">
        <v>76</v>
      </c>
      <c r="AY127" s="125" t="s">
        <v>264</v>
      </c>
      <c r="BK127" s="133">
        <f>BK128+BK147+BK152</f>
        <v>0</v>
      </c>
    </row>
    <row r="128" spans="2:63" s="11" customFormat="1" ht="22.9" customHeight="1">
      <c r="B128" s="124"/>
      <c r="D128" s="125" t="s">
        <v>75</v>
      </c>
      <c r="E128" s="134" t="s">
        <v>83</v>
      </c>
      <c r="F128" s="134" t="s">
        <v>265</v>
      </c>
      <c r="I128" s="127"/>
      <c r="J128" s="135">
        <f>BK128</f>
        <v>0</v>
      </c>
      <c r="L128" s="124"/>
      <c r="M128" s="129"/>
      <c r="P128" s="130">
        <f>SUM(P129:P146)</f>
        <v>0</v>
      </c>
      <c r="R128" s="130">
        <f>SUM(R129:R146)</f>
        <v>0</v>
      </c>
      <c r="T128" s="131">
        <f>SUM(T129:T146)</f>
        <v>0</v>
      </c>
      <c r="AR128" s="125" t="s">
        <v>83</v>
      </c>
      <c r="AT128" s="132" t="s">
        <v>75</v>
      </c>
      <c r="AU128" s="132" t="s">
        <v>83</v>
      </c>
      <c r="AY128" s="125" t="s">
        <v>264</v>
      </c>
      <c r="BK128" s="133">
        <f>SUM(BK129:BK146)</f>
        <v>0</v>
      </c>
    </row>
    <row r="129" spans="2:65" s="1" customFormat="1" ht="16.5" customHeight="1">
      <c r="B129" s="136"/>
      <c r="C129" s="137" t="s">
        <v>83</v>
      </c>
      <c r="D129" s="137" t="s">
        <v>266</v>
      </c>
      <c r="E129" s="138" t="s">
        <v>3587</v>
      </c>
      <c r="F129" s="139" t="s">
        <v>3588</v>
      </c>
      <c r="G129" s="140" t="s">
        <v>428</v>
      </c>
      <c r="H129" s="141">
        <v>44.8</v>
      </c>
      <c r="I129" s="142"/>
      <c r="J129" s="143">
        <f>ROUND(I129*H129,2)</f>
        <v>0</v>
      </c>
      <c r="K129" s="139" t="s">
        <v>270</v>
      </c>
      <c r="L129" s="32"/>
      <c r="M129" s="144" t="s">
        <v>1</v>
      </c>
      <c r="N129" s="145" t="s">
        <v>42</v>
      </c>
      <c r="P129" s="146">
        <f>O129*H129</f>
        <v>0</v>
      </c>
      <c r="Q129" s="146">
        <v>0</v>
      </c>
      <c r="R129" s="146">
        <f>Q129*H129</f>
        <v>0</v>
      </c>
      <c r="S129" s="146">
        <v>0</v>
      </c>
      <c r="T129" s="147">
        <f>S129*H129</f>
        <v>0</v>
      </c>
      <c r="AR129" s="148" t="s">
        <v>271</v>
      </c>
      <c r="AT129" s="148" t="s">
        <v>266</v>
      </c>
      <c r="AU129" s="148" t="s">
        <v>89</v>
      </c>
      <c r="AY129" s="17" t="s">
        <v>264</v>
      </c>
      <c r="BE129" s="149">
        <f>IF(N129="základní",J129,0)</f>
        <v>0</v>
      </c>
      <c r="BF129" s="149">
        <f>IF(N129="snížená",J129,0)</f>
        <v>0</v>
      </c>
      <c r="BG129" s="149">
        <f>IF(N129="zákl. přenesená",J129,0)</f>
        <v>0</v>
      </c>
      <c r="BH129" s="149">
        <f>IF(N129="sníž. přenesená",J129,0)</f>
        <v>0</v>
      </c>
      <c r="BI129" s="149">
        <f>IF(N129="nulová",J129,0)</f>
        <v>0</v>
      </c>
      <c r="BJ129" s="17" t="s">
        <v>89</v>
      </c>
      <c r="BK129" s="149">
        <f>ROUND(I129*H129,2)</f>
        <v>0</v>
      </c>
      <c r="BL129" s="17" t="s">
        <v>271</v>
      </c>
      <c r="BM129" s="148" t="s">
        <v>3589</v>
      </c>
    </row>
    <row r="130" spans="2:65" s="1" customFormat="1" ht="11.25">
      <c r="B130" s="32"/>
      <c r="D130" s="150" t="s">
        <v>273</v>
      </c>
      <c r="F130" s="151" t="s">
        <v>3590</v>
      </c>
      <c r="I130" s="152"/>
      <c r="L130" s="32"/>
      <c r="M130" s="153"/>
      <c r="T130" s="56"/>
      <c r="AT130" s="17" t="s">
        <v>273</v>
      </c>
      <c r="AU130" s="17" t="s">
        <v>89</v>
      </c>
    </row>
    <row r="131" spans="2:65" s="12" customFormat="1" ht="11.25">
      <c r="B131" s="156"/>
      <c r="D131" s="154" t="s">
        <v>277</v>
      </c>
      <c r="E131" s="157" t="s">
        <v>1</v>
      </c>
      <c r="F131" s="158" t="s">
        <v>3591</v>
      </c>
      <c r="H131" s="159">
        <v>44.8</v>
      </c>
      <c r="I131" s="160"/>
      <c r="L131" s="156"/>
      <c r="M131" s="161"/>
      <c r="T131" s="162"/>
      <c r="AT131" s="157" t="s">
        <v>277</v>
      </c>
      <c r="AU131" s="157" t="s">
        <v>89</v>
      </c>
      <c r="AV131" s="12" t="s">
        <v>89</v>
      </c>
      <c r="AW131" s="12" t="s">
        <v>32</v>
      </c>
      <c r="AX131" s="12" t="s">
        <v>76</v>
      </c>
      <c r="AY131" s="157" t="s">
        <v>264</v>
      </c>
    </row>
    <row r="132" spans="2:65" s="13" customFormat="1" ht="11.25">
      <c r="B132" s="163"/>
      <c r="D132" s="154" t="s">
        <v>277</v>
      </c>
      <c r="E132" s="164" t="s">
        <v>1</v>
      </c>
      <c r="F132" s="165" t="s">
        <v>279</v>
      </c>
      <c r="H132" s="166">
        <v>44.8</v>
      </c>
      <c r="I132" s="167"/>
      <c r="L132" s="163"/>
      <c r="M132" s="168"/>
      <c r="T132" s="169"/>
      <c r="AT132" s="164" t="s">
        <v>277</v>
      </c>
      <c r="AU132" s="164" t="s">
        <v>89</v>
      </c>
      <c r="AV132" s="13" t="s">
        <v>271</v>
      </c>
      <c r="AW132" s="13" t="s">
        <v>32</v>
      </c>
      <c r="AX132" s="13" t="s">
        <v>83</v>
      </c>
      <c r="AY132" s="164" t="s">
        <v>264</v>
      </c>
    </row>
    <row r="133" spans="2:65" s="1" customFormat="1" ht="21.75" customHeight="1">
      <c r="B133" s="136"/>
      <c r="C133" s="137" t="s">
        <v>89</v>
      </c>
      <c r="D133" s="137" t="s">
        <v>266</v>
      </c>
      <c r="E133" s="138" t="s">
        <v>292</v>
      </c>
      <c r="F133" s="139" t="s">
        <v>293</v>
      </c>
      <c r="G133" s="140" t="s">
        <v>282</v>
      </c>
      <c r="H133" s="141">
        <v>3.165</v>
      </c>
      <c r="I133" s="142"/>
      <c r="J133" s="143">
        <f>ROUND(I133*H133,2)</f>
        <v>0</v>
      </c>
      <c r="K133" s="139" t="s">
        <v>270</v>
      </c>
      <c r="L133" s="32"/>
      <c r="M133" s="144" t="s">
        <v>1</v>
      </c>
      <c r="N133" s="145" t="s">
        <v>42</v>
      </c>
      <c r="P133" s="146">
        <f>O133*H133</f>
        <v>0</v>
      </c>
      <c r="Q133" s="146">
        <v>0</v>
      </c>
      <c r="R133" s="146">
        <f>Q133*H133</f>
        <v>0</v>
      </c>
      <c r="S133" s="146">
        <v>0</v>
      </c>
      <c r="T133" s="147">
        <f>S133*H133</f>
        <v>0</v>
      </c>
      <c r="AR133" s="148" t="s">
        <v>271</v>
      </c>
      <c r="AT133" s="148" t="s">
        <v>266</v>
      </c>
      <c r="AU133" s="148" t="s">
        <v>89</v>
      </c>
      <c r="AY133" s="17" t="s">
        <v>264</v>
      </c>
      <c r="BE133" s="149">
        <f>IF(N133="základní",J133,0)</f>
        <v>0</v>
      </c>
      <c r="BF133" s="149">
        <f>IF(N133="snížená",J133,0)</f>
        <v>0</v>
      </c>
      <c r="BG133" s="149">
        <f>IF(N133="zákl. přenesená",J133,0)</f>
        <v>0</v>
      </c>
      <c r="BH133" s="149">
        <f>IF(N133="sníž. přenesená",J133,0)</f>
        <v>0</v>
      </c>
      <c r="BI133" s="149">
        <f>IF(N133="nulová",J133,0)</f>
        <v>0</v>
      </c>
      <c r="BJ133" s="17" t="s">
        <v>89</v>
      </c>
      <c r="BK133" s="149">
        <f>ROUND(I133*H133,2)</f>
        <v>0</v>
      </c>
      <c r="BL133" s="17" t="s">
        <v>271</v>
      </c>
      <c r="BM133" s="148" t="s">
        <v>3592</v>
      </c>
    </row>
    <row r="134" spans="2:65" s="1" customFormat="1" ht="11.25">
      <c r="B134" s="32"/>
      <c r="D134" s="150" t="s">
        <v>273</v>
      </c>
      <c r="F134" s="151" t="s">
        <v>295</v>
      </c>
      <c r="I134" s="152"/>
      <c r="L134" s="32"/>
      <c r="M134" s="153"/>
      <c r="T134" s="56"/>
      <c r="AT134" s="17" t="s">
        <v>273</v>
      </c>
      <c r="AU134" s="17" t="s">
        <v>89</v>
      </c>
    </row>
    <row r="135" spans="2:65" s="12" customFormat="1" ht="11.25">
      <c r="B135" s="156"/>
      <c r="D135" s="154" t="s">
        <v>277</v>
      </c>
      <c r="E135" s="157" t="s">
        <v>1</v>
      </c>
      <c r="F135" s="158" t="s">
        <v>3593</v>
      </c>
      <c r="H135" s="159">
        <v>3.165</v>
      </c>
      <c r="I135" s="160"/>
      <c r="L135" s="156"/>
      <c r="M135" s="161"/>
      <c r="T135" s="162"/>
      <c r="AT135" s="157" t="s">
        <v>277</v>
      </c>
      <c r="AU135" s="157" t="s">
        <v>89</v>
      </c>
      <c r="AV135" s="12" t="s">
        <v>89</v>
      </c>
      <c r="AW135" s="12" t="s">
        <v>32</v>
      </c>
      <c r="AX135" s="12" t="s">
        <v>76</v>
      </c>
      <c r="AY135" s="157" t="s">
        <v>264</v>
      </c>
    </row>
    <row r="136" spans="2:65" s="13" customFormat="1" ht="11.25">
      <c r="B136" s="163"/>
      <c r="D136" s="154" t="s">
        <v>277</v>
      </c>
      <c r="E136" s="164" t="s">
        <v>1</v>
      </c>
      <c r="F136" s="165" t="s">
        <v>279</v>
      </c>
      <c r="H136" s="166">
        <v>3.165</v>
      </c>
      <c r="I136" s="167"/>
      <c r="L136" s="163"/>
      <c r="M136" s="168"/>
      <c r="T136" s="169"/>
      <c r="AT136" s="164" t="s">
        <v>277</v>
      </c>
      <c r="AU136" s="164" t="s">
        <v>89</v>
      </c>
      <c r="AV136" s="13" t="s">
        <v>271</v>
      </c>
      <c r="AW136" s="13" t="s">
        <v>32</v>
      </c>
      <c r="AX136" s="13" t="s">
        <v>83</v>
      </c>
      <c r="AY136" s="164" t="s">
        <v>264</v>
      </c>
    </row>
    <row r="137" spans="2:65" s="1" customFormat="1" ht="24.2" customHeight="1">
      <c r="B137" s="136"/>
      <c r="C137" s="137" t="s">
        <v>96</v>
      </c>
      <c r="D137" s="137" t="s">
        <v>266</v>
      </c>
      <c r="E137" s="138" t="s">
        <v>298</v>
      </c>
      <c r="F137" s="139" t="s">
        <v>299</v>
      </c>
      <c r="G137" s="140" t="s">
        <v>282</v>
      </c>
      <c r="H137" s="141">
        <v>31.65</v>
      </c>
      <c r="I137" s="142"/>
      <c r="J137" s="143">
        <f>ROUND(I137*H137,2)</f>
        <v>0</v>
      </c>
      <c r="K137" s="139" t="s">
        <v>270</v>
      </c>
      <c r="L137" s="32"/>
      <c r="M137" s="144" t="s">
        <v>1</v>
      </c>
      <c r="N137" s="145" t="s">
        <v>42</v>
      </c>
      <c r="P137" s="146">
        <f>O137*H137</f>
        <v>0</v>
      </c>
      <c r="Q137" s="146">
        <v>0</v>
      </c>
      <c r="R137" s="146">
        <f>Q137*H137</f>
        <v>0</v>
      </c>
      <c r="S137" s="146">
        <v>0</v>
      </c>
      <c r="T137" s="147">
        <f>S137*H137</f>
        <v>0</v>
      </c>
      <c r="AR137" s="148" t="s">
        <v>271</v>
      </c>
      <c r="AT137" s="148" t="s">
        <v>266</v>
      </c>
      <c r="AU137" s="148" t="s">
        <v>89</v>
      </c>
      <c r="AY137" s="17" t="s">
        <v>264</v>
      </c>
      <c r="BE137" s="149">
        <f>IF(N137="základní",J137,0)</f>
        <v>0</v>
      </c>
      <c r="BF137" s="149">
        <f>IF(N137="snížená",J137,0)</f>
        <v>0</v>
      </c>
      <c r="BG137" s="149">
        <f>IF(N137="zákl. přenesená",J137,0)</f>
        <v>0</v>
      </c>
      <c r="BH137" s="149">
        <f>IF(N137="sníž. přenesená",J137,0)</f>
        <v>0</v>
      </c>
      <c r="BI137" s="149">
        <f>IF(N137="nulová",J137,0)</f>
        <v>0</v>
      </c>
      <c r="BJ137" s="17" t="s">
        <v>89</v>
      </c>
      <c r="BK137" s="149">
        <f>ROUND(I137*H137,2)</f>
        <v>0</v>
      </c>
      <c r="BL137" s="17" t="s">
        <v>271</v>
      </c>
      <c r="BM137" s="148" t="s">
        <v>3594</v>
      </c>
    </row>
    <row r="138" spans="2:65" s="1" customFormat="1" ht="11.25">
      <c r="B138" s="32"/>
      <c r="D138" s="150" t="s">
        <v>273</v>
      </c>
      <c r="F138" s="151" t="s">
        <v>301</v>
      </c>
      <c r="I138" s="152"/>
      <c r="L138" s="32"/>
      <c r="M138" s="153"/>
      <c r="T138" s="56"/>
      <c r="AT138" s="17" t="s">
        <v>273</v>
      </c>
      <c r="AU138" s="17" t="s">
        <v>89</v>
      </c>
    </row>
    <row r="139" spans="2:65" s="12" customFormat="1" ht="11.25">
      <c r="B139" s="156"/>
      <c r="D139" s="154" t="s">
        <v>277</v>
      </c>
      <c r="F139" s="158" t="s">
        <v>3595</v>
      </c>
      <c r="H139" s="159">
        <v>31.65</v>
      </c>
      <c r="I139" s="160"/>
      <c r="L139" s="156"/>
      <c r="M139" s="161"/>
      <c r="T139" s="162"/>
      <c r="AT139" s="157" t="s">
        <v>277</v>
      </c>
      <c r="AU139" s="157" t="s">
        <v>89</v>
      </c>
      <c r="AV139" s="12" t="s">
        <v>89</v>
      </c>
      <c r="AW139" s="12" t="s">
        <v>3</v>
      </c>
      <c r="AX139" s="12" t="s">
        <v>83</v>
      </c>
      <c r="AY139" s="157" t="s">
        <v>264</v>
      </c>
    </row>
    <row r="140" spans="2:65" s="1" customFormat="1" ht="16.5" customHeight="1">
      <c r="B140" s="136"/>
      <c r="C140" s="137" t="s">
        <v>271</v>
      </c>
      <c r="D140" s="137" t="s">
        <v>266</v>
      </c>
      <c r="E140" s="138" t="s">
        <v>317</v>
      </c>
      <c r="F140" s="139" t="s">
        <v>318</v>
      </c>
      <c r="G140" s="140" t="s">
        <v>319</v>
      </c>
      <c r="H140" s="141">
        <v>6.33</v>
      </c>
      <c r="I140" s="142"/>
      <c r="J140" s="143">
        <f>ROUND(I140*H140,2)</f>
        <v>0</v>
      </c>
      <c r="K140" s="139" t="s">
        <v>270</v>
      </c>
      <c r="L140" s="32"/>
      <c r="M140" s="144" t="s">
        <v>1</v>
      </c>
      <c r="N140" s="145" t="s">
        <v>42</v>
      </c>
      <c r="P140" s="146">
        <f>O140*H140</f>
        <v>0</v>
      </c>
      <c r="Q140" s="146">
        <v>0</v>
      </c>
      <c r="R140" s="146">
        <f>Q140*H140</f>
        <v>0</v>
      </c>
      <c r="S140" s="146">
        <v>0</v>
      </c>
      <c r="T140" s="147">
        <f>S140*H140</f>
        <v>0</v>
      </c>
      <c r="AR140" s="148" t="s">
        <v>271</v>
      </c>
      <c r="AT140" s="148" t="s">
        <v>266</v>
      </c>
      <c r="AU140" s="148" t="s">
        <v>89</v>
      </c>
      <c r="AY140" s="17" t="s">
        <v>264</v>
      </c>
      <c r="BE140" s="149">
        <f>IF(N140="základní",J140,0)</f>
        <v>0</v>
      </c>
      <c r="BF140" s="149">
        <f>IF(N140="snížená",J140,0)</f>
        <v>0</v>
      </c>
      <c r="BG140" s="149">
        <f>IF(N140="zákl. přenesená",J140,0)</f>
        <v>0</v>
      </c>
      <c r="BH140" s="149">
        <f>IF(N140="sníž. přenesená",J140,0)</f>
        <v>0</v>
      </c>
      <c r="BI140" s="149">
        <f>IF(N140="nulová",J140,0)</f>
        <v>0</v>
      </c>
      <c r="BJ140" s="17" t="s">
        <v>89</v>
      </c>
      <c r="BK140" s="149">
        <f>ROUND(I140*H140,2)</f>
        <v>0</v>
      </c>
      <c r="BL140" s="17" t="s">
        <v>271</v>
      </c>
      <c r="BM140" s="148" t="s">
        <v>3596</v>
      </c>
    </row>
    <row r="141" spans="2:65" s="1" customFormat="1" ht="11.25">
      <c r="B141" s="32"/>
      <c r="D141" s="150" t="s">
        <v>273</v>
      </c>
      <c r="F141" s="151" t="s">
        <v>321</v>
      </c>
      <c r="I141" s="152"/>
      <c r="L141" s="32"/>
      <c r="M141" s="153"/>
      <c r="T141" s="56"/>
      <c r="AT141" s="17" t="s">
        <v>273</v>
      </c>
      <c r="AU141" s="17" t="s">
        <v>89</v>
      </c>
    </row>
    <row r="142" spans="2:65" s="12" customFormat="1" ht="11.25">
      <c r="B142" s="156"/>
      <c r="D142" s="154" t="s">
        <v>277</v>
      </c>
      <c r="F142" s="158" t="s">
        <v>3597</v>
      </c>
      <c r="H142" s="159">
        <v>6.33</v>
      </c>
      <c r="I142" s="160"/>
      <c r="L142" s="156"/>
      <c r="M142" s="161"/>
      <c r="T142" s="162"/>
      <c r="AT142" s="157" t="s">
        <v>277</v>
      </c>
      <c r="AU142" s="157" t="s">
        <v>89</v>
      </c>
      <c r="AV142" s="12" t="s">
        <v>89</v>
      </c>
      <c r="AW142" s="12" t="s">
        <v>3</v>
      </c>
      <c r="AX142" s="12" t="s">
        <v>83</v>
      </c>
      <c r="AY142" s="157" t="s">
        <v>264</v>
      </c>
    </row>
    <row r="143" spans="2:65" s="1" customFormat="1" ht="16.5" customHeight="1">
      <c r="B143" s="136"/>
      <c r="C143" s="137" t="s">
        <v>297</v>
      </c>
      <c r="D143" s="137" t="s">
        <v>266</v>
      </c>
      <c r="E143" s="138" t="s">
        <v>324</v>
      </c>
      <c r="F143" s="139" t="s">
        <v>325</v>
      </c>
      <c r="G143" s="140" t="s">
        <v>282</v>
      </c>
      <c r="H143" s="141">
        <v>3.165</v>
      </c>
      <c r="I143" s="142"/>
      <c r="J143" s="143">
        <f>ROUND(I143*H143,2)</f>
        <v>0</v>
      </c>
      <c r="K143" s="139" t="s">
        <v>270</v>
      </c>
      <c r="L143" s="32"/>
      <c r="M143" s="144" t="s">
        <v>1</v>
      </c>
      <c r="N143" s="145" t="s">
        <v>42</v>
      </c>
      <c r="P143" s="146">
        <f>O143*H143</f>
        <v>0</v>
      </c>
      <c r="Q143" s="146">
        <v>0</v>
      </c>
      <c r="R143" s="146">
        <f>Q143*H143</f>
        <v>0</v>
      </c>
      <c r="S143" s="146">
        <v>0</v>
      </c>
      <c r="T143" s="147">
        <f>S143*H143</f>
        <v>0</v>
      </c>
      <c r="AR143" s="148" t="s">
        <v>271</v>
      </c>
      <c r="AT143" s="148" t="s">
        <v>266</v>
      </c>
      <c r="AU143" s="148" t="s">
        <v>89</v>
      </c>
      <c r="AY143" s="17" t="s">
        <v>264</v>
      </c>
      <c r="BE143" s="149">
        <f>IF(N143="základní",J143,0)</f>
        <v>0</v>
      </c>
      <c r="BF143" s="149">
        <f>IF(N143="snížená",J143,0)</f>
        <v>0</v>
      </c>
      <c r="BG143" s="149">
        <f>IF(N143="zákl. přenesená",J143,0)</f>
        <v>0</v>
      </c>
      <c r="BH143" s="149">
        <f>IF(N143="sníž. přenesená",J143,0)</f>
        <v>0</v>
      </c>
      <c r="BI143" s="149">
        <f>IF(N143="nulová",J143,0)</f>
        <v>0</v>
      </c>
      <c r="BJ143" s="17" t="s">
        <v>89</v>
      </c>
      <c r="BK143" s="149">
        <f>ROUND(I143*H143,2)</f>
        <v>0</v>
      </c>
      <c r="BL143" s="17" t="s">
        <v>271</v>
      </c>
      <c r="BM143" s="148" t="s">
        <v>3598</v>
      </c>
    </row>
    <row r="144" spans="2:65" s="1" customFormat="1" ht="11.25">
      <c r="B144" s="32"/>
      <c r="D144" s="150" t="s">
        <v>273</v>
      </c>
      <c r="F144" s="151" t="s">
        <v>327</v>
      </c>
      <c r="I144" s="152"/>
      <c r="L144" s="32"/>
      <c r="M144" s="153"/>
      <c r="T144" s="56"/>
      <c r="AT144" s="17" t="s">
        <v>273</v>
      </c>
      <c r="AU144" s="17" t="s">
        <v>89</v>
      </c>
    </row>
    <row r="145" spans="2:65" s="1" customFormat="1" ht="16.5" customHeight="1">
      <c r="B145" s="136"/>
      <c r="C145" s="137" t="s">
        <v>303</v>
      </c>
      <c r="D145" s="137" t="s">
        <v>266</v>
      </c>
      <c r="E145" s="138" t="s">
        <v>3599</v>
      </c>
      <c r="F145" s="139" t="s">
        <v>3600</v>
      </c>
      <c r="G145" s="140" t="s">
        <v>282</v>
      </c>
      <c r="H145" s="141">
        <v>3.165</v>
      </c>
      <c r="I145" s="142"/>
      <c r="J145" s="143">
        <f>ROUND(I145*H145,2)</f>
        <v>0</v>
      </c>
      <c r="K145" s="139" t="s">
        <v>270</v>
      </c>
      <c r="L145" s="32"/>
      <c r="M145" s="144" t="s">
        <v>1</v>
      </c>
      <c r="N145" s="145" t="s">
        <v>42</v>
      </c>
      <c r="P145" s="146">
        <f>O145*H145</f>
        <v>0</v>
      </c>
      <c r="Q145" s="146">
        <v>0</v>
      </c>
      <c r="R145" s="146">
        <f>Q145*H145</f>
        <v>0</v>
      </c>
      <c r="S145" s="146">
        <v>0</v>
      </c>
      <c r="T145" s="147">
        <f>S145*H145</f>
        <v>0</v>
      </c>
      <c r="AR145" s="148" t="s">
        <v>271</v>
      </c>
      <c r="AT145" s="148" t="s">
        <v>266</v>
      </c>
      <c r="AU145" s="148" t="s">
        <v>89</v>
      </c>
      <c r="AY145" s="17" t="s">
        <v>264</v>
      </c>
      <c r="BE145" s="149">
        <f>IF(N145="základní",J145,0)</f>
        <v>0</v>
      </c>
      <c r="BF145" s="149">
        <f>IF(N145="snížená",J145,0)</f>
        <v>0</v>
      </c>
      <c r="BG145" s="149">
        <f>IF(N145="zákl. přenesená",J145,0)</f>
        <v>0</v>
      </c>
      <c r="BH145" s="149">
        <f>IF(N145="sníž. přenesená",J145,0)</f>
        <v>0</v>
      </c>
      <c r="BI145" s="149">
        <f>IF(N145="nulová",J145,0)</f>
        <v>0</v>
      </c>
      <c r="BJ145" s="17" t="s">
        <v>89</v>
      </c>
      <c r="BK145" s="149">
        <f>ROUND(I145*H145,2)</f>
        <v>0</v>
      </c>
      <c r="BL145" s="17" t="s">
        <v>271</v>
      </c>
      <c r="BM145" s="148" t="s">
        <v>3601</v>
      </c>
    </row>
    <row r="146" spans="2:65" s="1" customFormat="1" ht="11.25">
      <c r="B146" s="32"/>
      <c r="D146" s="150" t="s">
        <v>273</v>
      </c>
      <c r="F146" s="151" t="s">
        <v>3602</v>
      </c>
      <c r="I146" s="152"/>
      <c r="L146" s="32"/>
      <c r="M146" s="153"/>
      <c r="T146" s="56"/>
      <c r="AT146" s="17" t="s">
        <v>273</v>
      </c>
      <c r="AU146" s="17" t="s">
        <v>89</v>
      </c>
    </row>
    <row r="147" spans="2:65" s="11" customFormat="1" ht="22.9" customHeight="1">
      <c r="B147" s="124"/>
      <c r="D147" s="125" t="s">
        <v>75</v>
      </c>
      <c r="E147" s="134" t="s">
        <v>89</v>
      </c>
      <c r="F147" s="134" t="s">
        <v>347</v>
      </c>
      <c r="I147" s="127"/>
      <c r="J147" s="135">
        <f>BK147</f>
        <v>0</v>
      </c>
      <c r="L147" s="124"/>
      <c r="M147" s="129"/>
      <c r="P147" s="130">
        <f>SUM(P148:P151)</f>
        <v>0</v>
      </c>
      <c r="R147" s="130">
        <f>SUM(R148:R151)</f>
        <v>7.9184185499999993</v>
      </c>
      <c r="T147" s="131">
        <f>SUM(T148:T151)</f>
        <v>0</v>
      </c>
      <c r="AR147" s="125" t="s">
        <v>83</v>
      </c>
      <c r="AT147" s="132" t="s">
        <v>75</v>
      </c>
      <c r="AU147" s="132" t="s">
        <v>83</v>
      </c>
      <c r="AY147" s="125" t="s">
        <v>264</v>
      </c>
      <c r="BK147" s="133">
        <f>SUM(BK148:BK151)</f>
        <v>0</v>
      </c>
    </row>
    <row r="148" spans="2:65" s="1" customFormat="1" ht="16.5" customHeight="1">
      <c r="B148" s="136"/>
      <c r="C148" s="137" t="s">
        <v>309</v>
      </c>
      <c r="D148" s="137" t="s">
        <v>266</v>
      </c>
      <c r="E148" s="138" t="s">
        <v>3603</v>
      </c>
      <c r="F148" s="139" t="s">
        <v>3604</v>
      </c>
      <c r="G148" s="140" t="s">
        <v>282</v>
      </c>
      <c r="H148" s="141">
        <v>3.165</v>
      </c>
      <c r="I148" s="142"/>
      <c r="J148" s="143">
        <f>ROUND(I148*H148,2)</f>
        <v>0</v>
      </c>
      <c r="K148" s="139" t="s">
        <v>270</v>
      </c>
      <c r="L148" s="32"/>
      <c r="M148" s="144" t="s">
        <v>1</v>
      </c>
      <c r="N148" s="145" t="s">
        <v>42</v>
      </c>
      <c r="P148" s="146">
        <f>O148*H148</f>
        <v>0</v>
      </c>
      <c r="Q148" s="146">
        <v>2.5018699999999998</v>
      </c>
      <c r="R148" s="146">
        <f>Q148*H148</f>
        <v>7.9184185499999993</v>
      </c>
      <c r="S148" s="146">
        <v>0</v>
      </c>
      <c r="T148" s="147">
        <f>S148*H148</f>
        <v>0</v>
      </c>
      <c r="AR148" s="148" t="s">
        <v>271</v>
      </c>
      <c r="AT148" s="148" t="s">
        <v>266</v>
      </c>
      <c r="AU148" s="148" t="s">
        <v>89</v>
      </c>
      <c r="AY148" s="17" t="s">
        <v>264</v>
      </c>
      <c r="BE148" s="149">
        <f>IF(N148="základní",J148,0)</f>
        <v>0</v>
      </c>
      <c r="BF148" s="149">
        <f>IF(N148="snížená",J148,0)</f>
        <v>0</v>
      </c>
      <c r="BG148" s="149">
        <f>IF(N148="zákl. přenesená",J148,0)</f>
        <v>0</v>
      </c>
      <c r="BH148" s="149">
        <f>IF(N148="sníž. přenesená",J148,0)</f>
        <v>0</v>
      </c>
      <c r="BI148" s="149">
        <f>IF(N148="nulová",J148,0)</f>
        <v>0</v>
      </c>
      <c r="BJ148" s="17" t="s">
        <v>89</v>
      </c>
      <c r="BK148" s="149">
        <f>ROUND(I148*H148,2)</f>
        <v>0</v>
      </c>
      <c r="BL148" s="17" t="s">
        <v>271</v>
      </c>
      <c r="BM148" s="148" t="s">
        <v>3605</v>
      </c>
    </row>
    <row r="149" spans="2:65" s="1" customFormat="1" ht="11.25">
      <c r="B149" s="32"/>
      <c r="D149" s="150" t="s">
        <v>273</v>
      </c>
      <c r="F149" s="151" t="s">
        <v>3606</v>
      </c>
      <c r="I149" s="152"/>
      <c r="L149" s="32"/>
      <c r="M149" s="153"/>
      <c r="T149" s="56"/>
      <c r="AT149" s="17" t="s">
        <v>273</v>
      </c>
      <c r="AU149" s="17" t="s">
        <v>89</v>
      </c>
    </row>
    <row r="150" spans="2:65" s="12" customFormat="1" ht="11.25">
      <c r="B150" s="156"/>
      <c r="D150" s="154" t="s">
        <v>277</v>
      </c>
      <c r="E150" s="157" t="s">
        <v>1</v>
      </c>
      <c r="F150" s="158" t="s">
        <v>3593</v>
      </c>
      <c r="H150" s="159">
        <v>3.165</v>
      </c>
      <c r="I150" s="160"/>
      <c r="L150" s="156"/>
      <c r="M150" s="161"/>
      <c r="T150" s="162"/>
      <c r="AT150" s="157" t="s">
        <v>277</v>
      </c>
      <c r="AU150" s="157" t="s">
        <v>89</v>
      </c>
      <c r="AV150" s="12" t="s">
        <v>89</v>
      </c>
      <c r="AW150" s="12" t="s">
        <v>32</v>
      </c>
      <c r="AX150" s="12" t="s">
        <v>76</v>
      </c>
      <c r="AY150" s="157" t="s">
        <v>264</v>
      </c>
    </row>
    <row r="151" spans="2:65" s="13" customFormat="1" ht="11.25">
      <c r="B151" s="163"/>
      <c r="D151" s="154" t="s">
        <v>277</v>
      </c>
      <c r="E151" s="164" t="s">
        <v>1</v>
      </c>
      <c r="F151" s="165" t="s">
        <v>279</v>
      </c>
      <c r="H151" s="166">
        <v>3.165</v>
      </c>
      <c r="I151" s="167"/>
      <c r="L151" s="163"/>
      <c r="M151" s="168"/>
      <c r="T151" s="169"/>
      <c r="AT151" s="164" t="s">
        <v>277</v>
      </c>
      <c r="AU151" s="164" t="s">
        <v>89</v>
      </c>
      <c r="AV151" s="13" t="s">
        <v>271</v>
      </c>
      <c r="AW151" s="13" t="s">
        <v>32</v>
      </c>
      <c r="AX151" s="13" t="s">
        <v>83</v>
      </c>
      <c r="AY151" s="164" t="s">
        <v>264</v>
      </c>
    </row>
    <row r="152" spans="2:65" s="11" customFormat="1" ht="22.9" customHeight="1">
      <c r="B152" s="124"/>
      <c r="D152" s="125" t="s">
        <v>75</v>
      </c>
      <c r="E152" s="134" t="s">
        <v>1005</v>
      </c>
      <c r="F152" s="134" t="s">
        <v>1006</v>
      </c>
      <c r="I152" s="127"/>
      <c r="J152" s="135">
        <f>BK152</f>
        <v>0</v>
      </c>
      <c r="L152" s="124"/>
      <c r="M152" s="129"/>
      <c r="P152" s="130">
        <f>SUM(P153:P154)</f>
        <v>0</v>
      </c>
      <c r="R152" s="130">
        <f>SUM(R153:R154)</f>
        <v>0</v>
      </c>
      <c r="T152" s="131">
        <f>SUM(T153:T154)</f>
        <v>0</v>
      </c>
      <c r="AR152" s="125" t="s">
        <v>83</v>
      </c>
      <c r="AT152" s="132" t="s">
        <v>75</v>
      </c>
      <c r="AU152" s="132" t="s">
        <v>83</v>
      </c>
      <c r="AY152" s="125" t="s">
        <v>264</v>
      </c>
      <c r="BK152" s="133">
        <f>SUM(BK153:BK154)</f>
        <v>0</v>
      </c>
    </row>
    <row r="153" spans="2:65" s="1" customFormat="1" ht="16.5" customHeight="1">
      <c r="B153" s="136"/>
      <c r="C153" s="137" t="s">
        <v>314</v>
      </c>
      <c r="D153" s="137" t="s">
        <v>266</v>
      </c>
      <c r="E153" s="138" t="s">
        <v>3607</v>
      </c>
      <c r="F153" s="139" t="s">
        <v>3608</v>
      </c>
      <c r="G153" s="140" t="s">
        <v>319</v>
      </c>
      <c r="H153" s="141">
        <v>7.9180000000000001</v>
      </c>
      <c r="I153" s="142"/>
      <c r="J153" s="143">
        <f>ROUND(I153*H153,2)</f>
        <v>0</v>
      </c>
      <c r="K153" s="139" t="s">
        <v>270</v>
      </c>
      <c r="L153" s="32"/>
      <c r="M153" s="144" t="s">
        <v>1</v>
      </c>
      <c r="N153" s="145" t="s">
        <v>42</v>
      </c>
      <c r="P153" s="146">
        <f>O153*H153</f>
        <v>0</v>
      </c>
      <c r="Q153" s="146">
        <v>0</v>
      </c>
      <c r="R153" s="146">
        <f>Q153*H153</f>
        <v>0</v>
      </c>
      <c r="S153" s="146">
        <v>0</v>
      </c>
      <c r="T153" s="147">
        <f>S153*H153</f>
        <v>0</v>
      </c>
      <c r="AR153" s="148" t="s">
        <v>271</v>
      </c>
      <c r="AT153" s="148" t="s">
        <v>266</v>
      </c>
      <c r="AU153" s="148" t="s">
        <v>89</v>
      </c>
      <c r="AY153" s="17" t="s">
        <v>264</v>
      </c>
      <c r="BE153" s="149">
        <f>IF(N153="základní",J153,0)</f>
        <v>0</v>
      </c>
      <c r="BF153" s="149">
        <f>IF(N153="snížená",J153,0)</f>
        <v>0</v>
      </c>
      <c r="BG153" s="149">
        <f>IF(N153="zákl. přenesená",J153,0)</f>
        <v>0</v>
      </c>
      <c r="BH153" s="149">
        <f>IF(N153="sníž. přenesená",J153,0)</f>
        <v>0</v>
      </c>
      <c r="BI153" s="149">
        <f>IF(N153="nulová",J153,0)</f>
        <v>0</v>
      </c>
      <c r="BJ153" s="17" t="s">
        <v>89</v>
      </c>
      <c r="BK153" s="149">
        <f>ROUND(I153*H153,2)</f>
        <v>0</v>
      </c>
      <c r="BL153" s="17" t="s">
        <v>271</v>
      </c>
      <c r="BM153" s="148" t="s">
        <v>3609</v>
      </c>
    </row>
    <row r="154" spans="2:65" s="1" customFormat="1" ht="11.25">
      <c r="B154" s="32"/>
      <c r="D154" s="150" t="s">
        <v>273</v>
      </c>
      <c r="F154" s="151" t="s">
        <v>3610</v>
      </c>
      <c r="I154" s="152"/>
      <c r="L154" s="32"/>
      <c r="M154" s="153"/>
      <c r="T154" s="56"/>
      <c r="AT154" s="17" t="s">
        <v>273</v>
      </c>
      <c r="AU154" s="17" t="s">
        <v>89</v>
      </c>
    </row>
    <row r="155" spans="2:65" s="11" customFormat="1" ht="25.9" customHeight="1">
      <c r="B155" s="124"/>
      <c r="D155" s="125" t="s">
        <v>75</v>
      </c>
      <c r="E155" s="126" t="s">
        <v>1019</v>
      </c>
      <c r="F155" s="126" t="s">
        <v>1020</v>
      </c>
      <c r="I155" s="127"/>
      <c r="J155" s="128">
        <f>BK155</f>
        <v>0</v>
      </c>
      <c r="L155" s="124"/>
      <c r="M155" s="129"/>
      <c r="P155" s="130">
        <f>P156</f>
        <v>0</v>
      </c>
      <c r="R155" s="130">
        <f>R156</f>
        <v>0</v>
      </c>
      <c r="T155" s="131">
        <f>T156</f>
        <v>0</v>
      </c>
      <c r="AR155" s="125" t="s">
        <v>89</v>
      </c>
      <c r="AT155" s="132" t="s">
        <v>75</v>
      </c>
      <c r="AU155" s="132" t="s">
        <v>76</v>
      </c>
      <c r="AY155" s="125" t="s">
        <v>264</v>
      </c>
      <c r="BK155" s="133">
        <f>BK156</f>
        <v>0</v>
      </c>
    </row>
    <row r="156" spans="2:65" s="11" customFormat="1" ht="22.9" customHeight="1">
      <c r="B156" s="124"/>
      <c r="D156" s="125" t="s">
        <v>75</v>
      </c>
      <c r="E156" s="134" t="s">
        <v>1557</v>
      </c>
      <c r="F156" s="134" t="s">
        <v>1558</v>
      </c>
      <c r="I156" s="127"/>
      <c r="J156" s="135">
        <f>BK156</f>
        <v>0</v>
      </c>
      <c r="L156" s="124"/>
      <c r="M156" s="129"/>
      <c r="P156" s="130">
        <f>SUM(P157:P162)</f>
        <v>0</v>
      </c>
      <c r="R156" s="130">
        <f>SUM(R157:R162)</f>
        <v>0</v>
      </c>
      <c r="T156" s="131">
        <f>SUM(T157:T162)</f>
        <v>0</v>
      </c>
      <c r="AR156" s="125" t="s">
        <v>89</v>
      </c>
      <c r="AT156" s="132" t="s">
        <v>75</v>
      </c>
      <c r="AU156" s="132" t="s">
        <v>83</v>
      </c>
      <c r="AY156" s="125" t="s">
        <v>264</v>
      </c>
      <c r="BK156" s="133">
        <f>SUM(BK157:BK162)</f>
        <v>0</v>
      </c>
    </row>
    <row r="157" spans="2:65" s="1" customFormat="1" ht="16.5" customHeight="1">
      <c r="B157" s="136"/>
      <c r="C157" s="137" t="s">
        <v>323</v>
      </c>
      <c r="D157" s="137" t="s">
        <v>266</v>
      </c>
      <c r="E157" s="138" t="s">
        <v>1560</v>
      </c>
      <c r="F157" s="139" t="s">
        <v>3611</v>
      </c>
      <c r="G157" s="140" t="s">
        <v>428</v>
      </c>
      <c r="H157" s="141">
        <v>120</v>
      </c>
      <c r="I157" s="142"/>
      <c r="J157" s="143">
        <f>ROUND(I157*H157,2)</f>
        <v>0</v>
      </c>
      <c r="K157" s="139" t="s">
        <v>313</v>
      </c>
      <c r="L157" s="32"/>
      <c r="M157" s="144" t="s">
        <v>1</v>
      </c>
      <c r="N157" s="145" t="s">
        <v>42</v>
      </c>
      <c r="P157" s="146">
        <f>O157*H157</f>
        <v>0</v>
      </c>
      <c r="Q157" s="146">
        <v>0</v>
      </c>
      <c r="R157" s="146">
        <f>Q157*H157</f>
        <v>0</v>
      </c>
      <c r="S157" s="146">
        <v>0</v>
      </c>
      <c r="T157" s="147">
        <f>S157*H157</f>
        <v>0</v>
      </c>
      <c r="AR157" s="148" t="s">
        <v>366</v>
      </c>
      <c r="AT157" s="148" t="s">
        <v>266</v>
      </c>
      <c r="AU157" s="148" t="s">
        <v>89</v>
      </c>
      <c r="AY157" s="17" t="s">
        <v>264</v>
      </c>
      <c r="BE157" s="149">
        <f>IF(N157="základní",J157,0)</f>
        <v>0</v>
      </c>
      <c r="BF157" s="149">
        <f>IF(N157="snížená",J157,0)</f>
        <v>0</v>
      </c>
      <c r="BG157" s="149">
        <f>IF(N157="zákl. přenesená",J157,0)</f>
        <v>0</v>
      </c>
      <c r="BH157" s="149">
        <f>IF(N157="sníž. přenesená",J157,0)</f>
        <v>0</v>
      </c>
      <c r="BI157" s="149">
        <f>IF(N157="nulová",J157,0)</f>
        <v>0</v>
      </c>
      <c r="BJ157" s="17" t="s">
        <v>89</v>
      </c>
      <c r="BK157" s="149">
        <f>ROUND(I157*H157,2)</f>
        <v>0</v>
      </c>
      <c r="BL157" s="17" t="s">
        <v>366</v>
      </c>
      <c r="BM157" s="148" t="s">
        <v>3612</v>
      </c>
    </row>
    <row r="158" spans="2:65" s="1" customFormat="1" ht="39">
      <c r="B158" s="32"/>
      <c r="D158" s="154" t="s">
        <v>275</v>
      </c>
      <c r="F158" s="155" t="s">
        <v>3613</v>
      </c>
      <c r="I158" s="152"/>
      <c r="L158" s="32"/>
      <c r="M158" s="153"/>
      <c r="T158" s="56"/>
      <c r="AT158" s="17" t="s">
        <v>275</v>
      </c>
      <c r="AU158" s="17" t="s">
        <v>89</v>
      </c>
    </row>
    <row r="159" spans="2:65" s="1" customFormat="1" ht="16.5" customHeight="1">
      <c r="B159" s="136"/>
      <c r="C159" s="137" t="s">
        <v>328</v>
      </c>
      <c r="D159" s="137" t="s">
        <v>266</v>
      </c>
      <c r="E159" s="138" t="s">
        <v>3614</v>
      </c>
      <c r="F159" s="139" t="s">
        <v>3615</v>
      </c>
      <c r="G159" s="140" t="s">
        <v>434</v>
      </c>
      <c r="H159" s="141">
        <v>2</v>
      </c>
      <c r="I159" s="142"/>
      <c r="J159" s="143">
        <f>ROUND(I159*H159,2)</f>
        <v>0</v>
      </c>
      <c r="K159" s="139" t="s">
        <v>313</v>
      </c>
      <c r="L159" s="32"/>
      <c r="M159" s="144" t="s">
        <v>1</v>
      </c>
      <c r="N159" s="145" t="s">
        <v>42</v>
      </c>
      <c r="P159" s="146">
        <f>O159*H159</f>
        <v>0</v>
      </c>
      <c r="Q159" s="146">
        <v>0</v>
      </c>
      <c r="R159" s="146">
        <f>Q159*H159</f>
        <v>0</v>
      </c>
      <c r="S159" s="146">
        <v>0</v>
      </c>
      <c r="T159" s="147">
        <f>S159*H159</f>
        <v>0</v>
      </c>
      <c r="AR159" s="148" t="s">
        <v>366</v>
      </c>
      <c r="AT159" s="148" t="s">
        <v>266</v>
      </c>
      <c r="AU159" s="148" t="s">
        <v>89</v>
      </c>
      <c r="AY159" s="17" t="s">
        <v>264</v>
      </c>
      <c r="BE159" s="149">
        <f>IF(N159="základní",J159,0)</f>
        <v>0</v>
      </c>
      <c r="BF159" s="149">
        <f>IF(N159="snížená",J159,0)</f>
        <v>0</v>
      </c>
      <c r="BG159" s="149">
        <f>IF(N159="zákl. přenesená",J159,0)</f>
        <v>0</v>
      </c>
      <c r="BH159" s="149">
        <f>IF(N159="sníž. přenesená",J159,0)</f>
        <v>0</v>
      </c>
      <c r="BI159" s="149">
        <f>IF(N159="nulová",J159,0)</f>
        <v>0</v>
      </c>
      <c r="BJ159" s="17" t="s">
        <v>89</v>
      </c>
      <c r="BK159" s="149">
        <f>ROUND(I159*H159,2)</f>
        <v>0</v>
      </c>
      <c r="BL159" s="17" t="s">
        <v>366</v>
      </c>
      <c r="BM159" s="148" t="s">
        <v>3616</v>
      </c>
    </row>
    <row r="160" spans="2:65" s="1" customFormat="1" ht="48.75">
      <c r="B160" s="32"/>
      <c r="D160" s="154" t="s">
        <v>275</v>
      </c>
      <c r="F160" s="155" t="s">
        <v>3617</v>
      </c>
      <c r="I160" s="152"/>
      <c r="L160" s="32"/>
      <c r="M160" s="153"/>
      <c r="T160" s="56"/>
      <c r="AT160" s="17" t="s">
        <v>275</v>
      </c>
      <c r="AU160" s="17" t="s">
        <v>89</v>
      </c>
    </row>
    <row r="161" spans="2:65" s="1" customFormat="1" ht="16.5" customHeight="1">
      <c r="B161" s="136"/>
      <c r="C161" s="137" t="s">
        <v>334</v>
      </c>
      <c r="D161" s="137" t="s">
        <v>266</v>
      </c>
      <c r="E161" s="138" t="s">
        <v>3618</v>
      </c>
      <c r="F161" s="139" t="s">
        <v>3619</v>
      </c>
      <c r="G161" s="140" t="s">
        <v>434</v>
      </c>
      <c r="H161" s="141">
        <v>2</v>
      </c>
      <c r="I161" s="142"/>
      <c r="J161" s="143">
        <f>ROUND(I161*H161,2)</f>
        <v>0</v>
      </c>
      <c r="K161" s="139" t="s">
        <v>313</v>
      </c>
      <c r="L161" s="32"/>
      <c r="M161" s="144" t="s">
        <v>1</v>
      </c>
      <c r="N161" s="145" t="s">
        <v>42</v>
      </c>
      <c r="P161" s="146">
        <f>O161*H161</f>
        <v>0</v>
      </c>
      <c r="Q161" s="146">
        <v>0</v>
      </c>
      <c r="R161" s="146">
        <f>Q161*H161</f>
        <v>0</v>
      </c>
      <c r="S161" s="146">
        <v>0</v>
      </c>
      <c r="T161" s="147">
        <f>S161*H161</f>
        <v>0</v>
      </c>
      <c r="AR161" s="148" t="s">
        <v>366</v>
      </c>
      <c r="AT161" s="148" t="s">
        <v>266</v>
      </c>
      <c r="AU161" s="148" t="s">
        <v>89</v>
      </c>
      <c r="AY161" s="17" t="s">
        <v>264</v>
      </c>
      <c r="BE161" s="149">
        <f>IF(N161="základní",J161,0)</f>
        <v>0</v>
      </c>
      <c r="BF161" s="149">
        <f>IF(N161="snížená",J161,0)</f>
        <v>0</v>
      </c>
      <c r="BG161" s="149">
        <f>IF(N161="zákl. přenesená",J161,0)</f>
        <v>0</v>
      </c>
      <c r="BH161" s="149">
        <f>IF(N161="sníž. přenesená",J161,0)</f>
        <v>0</v>
      </c>
      <c r="BI161" s="149">
        <f>IF(N161="nulová",J161,0)</f>
        <v>0</v>
      </c>
      <c r="BJ161" s="17" t="s">
        <v>89</v>
      </c>
      <c r="BK161" s="149">
        <f>ROUND(I161*H161,2)</f>
        <v>0</v>
      </c>
      <c r="BL161" s="17" t="s">
        <v>366</v>
      </c>
      <c r="BM161" s="148" t="s">
        <v>3620</v>
      </c>
    </row>
    <row r="162" spans="2:65" s="1" customFormat="1" ht="48.75">
      <c r="B162" s="32"/>
      <c r="D162" s="154" t="s">
        <v>275</v>
      </c>
      <c r="F162" s="155" t="s">
        <v>3617</v>
      </c>
      <c r="I162" s="152"/>
      <c r="L162" s="32"/>
      <c r="M162" s="194"/>
      <c r="N162" s="195"/>
      <c r="O162" s="195"/>
      <c r="P162" s="195"/>
      <c r="Q162" s="195"/>
      <c r="R162" s="195"/>
      <c r="S162" s="195"/>
      <c r="T162" s="196"/>
      <c r="AT162" s="17" t="s">
        <v>275</v>
      </c>
      <c r="AU162" s="17" t="s">
        <v>89</v>
      </c>
    </row>
    <row r="163" spans="2:65" s="1" customFormat="1" ht="6.95" customHeight="1">
      <c r="B163" s="44"/>
      <c r="C163" s="45"/>
      <c r="D163" s="45"/>
      <c r="E163" s="45"/>
      <c r="F163" s="45"/>
      <c r="G163" s="45"/>
      <c r="H163" s="45"/>
      <c r="I163" s="45"/>
      <c r="J163" s="45"/>
      <c r="K163" s="45"/>
      <c r="L163" s="32"/>
    </row>
  </sheetData>
  <autoFilter ref="C125:K162" xr:uid="{00000000-0009-0000-0000-000017000000}"/>
  <mergeCells count="12">
    <mergeCell ref="E118:H118"/>
    <mergeCell ref="L2:V2"/>
    <mergeCell ref="E85:H85"/>
    <mergeCell ref="E87:H87"/>
    <mergeCell ref="E89:H89"/>
    <mergeCell ref="E114:H114"/>
    <mergeCell ref="E116:H116"/>
    <mergeCell ref="E7:H7"/>
    <mergeCell ref="E9:H9"/>
    <mergeCell ref="E11:H11"/>
    <mergeCell ref="E20:H20"/>
    <mergeCell ref="E29:H29"/>
  </mergeCells>
  <hyperlinks>
    <hyperlink ref="F130" r:id="rId1" xr:uid="{00000000-0004-0000-1700-000000000000}"/>
    <hyperlink ref="F134" r:id="rId2" xr:uid="{00000000-0004-0000-1700-000001000000}"/>
    <hyperlink ref="F138" r:id="rId3" xr:uid="{00000000-0004-0000-1700-000002000000}"/>
    <hyperlink ref="F141" r:id="rId4" xr:uid="{00000000-0004-0000-1700-000003000000}"/>
    <hyperlink ref="F144" r:id="rId5" xr:uid="{00000000-0004-0000-1700-000004000000}"/>
    <hyperlink ref="F146" r:id="rId6" xr:uid="{00000000-0004-0000-1700-000005000000}"/>
    <hyperlink ref="F149" r:id="rId7" xr:uid="{00000000-0004-0000-1700-000006000000}"/>
    <hyperlink ref="F154" r:id="rId8" xr:uid="{00000000-0004-0000-1700-000007000000}"/>
  </hyperlinks>
  <pageMargins left="0.39374999999999999" right="0.39374999999999999" top="0.39374999999999999" bottom="0.39374999999999999" header="0" footer="0"/>
  <pageSetup paperSize="9" fitToHeight="100" orientation="landscape" blackAndWhite="1"/>
  <headerFooter>
    <oddFooter>&amp;CStrana &amp;P z &amp;N</oddFooter>
  </headerFooter>
  <drawing r:id="rId9"/>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B2:BM163"/>
  <sheetViews>
    <sheetView showGridLines="0" workbookViewId="0"/>
  </sheetViews>
  <sheetFormatPr defaultRowHeight="15"/>
  <cols>
    <col min="1" max="1" width="8.33203125" customWidth="1"/>
    <col min="2" max="2" width="1.1640625" customWidth="1"/>
    <col min="3" max="3" width="4.1640625" customWidth="1"/>
    <col min="4" max="4" width="4.33203125" customWidth="1"/>
    <col min="5" max="5" width="17.1640625" customWidth="1"/>
    <col min="6" max="6" width="100.83203125" customWidth="1"/>
    <col min="7" max="7" width="7.5" customWidth="1"/>
    <col min="8" max="8" width="14" customWidth="1"/>
    <col min="9" max="9" width="15.83203125" customWidth="1"/>
    <col min="10" max="11" width="22.33203125"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50000000000003" customHeight="1">
      <c r="L2" s="223" t="s">
        <v>5</v>
      </c>
      <c r="M2" s="208"/>
      <c r="N2" s="208"/>
      <c r="O2" s="208"/>
      <c r="P2" s="208"/>
      <c r="Q2" s="208"/>
      <c r="R2" s="208"/>
      <c r="S2" s="208"/>
      <c r="T2" s="208"/>
      <c r="U2" s="208"/>
      <c r="V2" s="208"/>
      <c r="AT2" s="17" t="s">
        <v>160</v>
      </c>
    </row>
    <row r="3" spans="2:46" ht="6.95" customHeight="1">
      <c r="B3" s="18"/>
      <c r="C3" s="19"/>
      <c r="D3" s="19"/>
      <c r="E3" s="19"/>
      <c r="F3" s="19"/>
      <c r="G3" s="19"/>
      <c r="H3" s="19"/>
      <c r="I3" s="19"/>
      <c r="J3" s="19"/>
      <c r="K3" s="19"/>
      <c r="L3" s="20"/>
      <c r="AT3" s="17" t="s">
        <v>83</v>
      </c>
    </row>
    <row r="4" spans="2:46" ht="24.95" customHeight="1">
      <c r="B4" s="20"/>
      <c r="D4" s="21" t="s">
        <v>212</v>
      </c>
      <c r="L4" s="20"/>
      <c r="M4" s="93" t="s">
        <v>10</v>
      </c>
      <c r="AT4" s="17" t="s">
        <v>3</v>
      </c>
    </row>
    <row r="5" spans="2:46" ht="6.95" customHeight="1">
      <c r="B5" s="20"/>
      <c r="L5" s="20"/>
    </row>
    <row r="6" spans="2:46" ht="12" customHeight="1">
      <c r="B6" s="20"/>
      <c r="D6" s="27" t="s">
        <v>16</v>
      </c>
      <c r="L6" s="20"/>
    </row>
    <row r="7" spans="2:46" ht="16.5" customHeight="1">
      <c r="B7" s="20"/>
      <c r="E7" s="248" t="str">
        <f>'Rekapitulace stavby'!K6</f>
        <v>Transformace domova Černovice – Lidmaň V. – Černovice</v>
      </c>
      <c r="F7" s="249"/>
      <c r="G7" s="249"/>
      <c r="H7" s="249"/>
      <c r="L7" s="20"/>
    </row>
    <row r="8" spans="2:46" ht="12" customHeight="1">
      <c r="B8" s="20"/>
      <c r="D8" s="27" t="s">
        <v>213</v>
      </c>
      <c r="L8" s="20"/>
    </row>
    <row r="9" spans="2:46" s="1" customFormat="1" ht="16.5" customHeight="1">
      <c r="B9" s="32"/>
      <c r="E9" s="248" t="s">
        <v>3585</v>
      </c>
      <c r="F9" s="250"/>
      <c r="G9" s="250"/>
      <c r="H9" s="250"/>
      <c r="L9" s="32"/>
    </row>
    <row r="10" spans="2:46" s="1" customFormat="1" ht="12" customHeight="1">
      <c r="B10" s="32"/>
      <c r="D10" s="27" t="s">
        <v>215</v>
      </c>
      <c r="L10" s="32"/>
    </row>
    <row r="11" spans="2:46" s="1" customFormat="1" ht="16.5" customHeight="1">
      <c r="B11" s="32"/>
      <c r="E11" s="230" t="s">
        <v>3621</v>
      </c>
      <c r="F11" s="250"/>
      <c r="G11" s="250"/>
      <c r="H11" s="250"/>
      <c r="L11" s="32"/>
    </row>
    <row r="12" spans="2:46" s="1" customFormat="1" ht="11.25">
      <c r="B12" s="32"/>
      <c r="L12" s="32"/>
    </row>
    <row r="13" spans="2:46" s="1" customFormat="1" ht="12" customHeight="1">
      <c r="B13" s="32"/>
      <c r="D13" s="27" t="s">
        <v>18</v>
      </c>
      <c r="F13" s="25" t="s">
        <v>1</v>
      </c>
      <c r="I13" s="27" t="s">
        <v>19</v>
      </c>
      <c r="J13" s="25" t="s">
        <v>1</v>
      </c>
      <c r="L13" s="32"/>
    </row>
    <row r="14" spans="2:46" s="1" customFormat="1" ht="12" customHeight="1">
      <c r="B14" s="32"/>
      <c r="D14" s="27" t="s">
        <v>20</v>
      </c>
      <c r="F14" s="25" t="s">
        <v>21</v>
      </c>
      <c r="I14" s="27" t="s">
        <v>22</v>
      </c>
      <c r="J14" s="52" t="str">
        <f>'Rekapitulace stavby'!AN8</f>
        <v>10. 12. 2025</v>
      </c>
      <c r="L14" s="32"/>
    </row>
    <row r="15" spans="2:46" s="1" customFormat="1" ht="10.9" customHeight="1">
      <c r="B15" s="32"/>
      <c r="L15" s="32"/>
    </row>
    <row r="16" spans="2:46" s="1" customFormat="1" ht="12" customHeight="1">
      <c r="B16" s="32"/>
      <c r="D16" s="27" t="s">
        <v>24</v>
      </c>
      <c r="I16" s="27" t="s">
        <v>25</v>
      </c>
      <c r="J16" s="25" t="s">
        <v>1</v>
      </c>
      <c r="L16" s="32"/>
    </row>
    <row r="17" spans="2:12" s="1" customFormat="1" ht="18" customHeight="1">
      <c r="B17" s="32"/>
      <c r="E17" s="25" t="s">
        <v>26</v>
      </c>
      <c r="I17" s="27" t="s">
        <v>27</v>
      </c>
      <c r="J17" s="25" t="s">
        <v>1</v>
      </c>
      <c r="L17" s="32"/>
    </row>
    <row r="18" spans="2:12" s="1" customFormat="1" ht="6.95" customHeight="1">
      <c r="B18" s="32"/>
      <c r="L18" s="32"/>
    </row>
    <row r="19" spans="2:12" s="1" customFormat="1" ht="12" customHeight="1">
      <c r="B19" s="32"/>
      <c r="D19" s="27" t="s">
        <v>28</v>
      </c>
      <c r="I19" s="27" t="s">
        <v>25</v>
      </c>
      <c r="J19" s="28" t="str">
        <f>'Rekapitulace stavby'!AN13</f>
        <v>Vyplň údaj</v>
      </c>
      <c r="L19" s="32"/>
    </row>
    <row r="20" spans="2:12" s="1" customFormat="1" ht="18" customHeight="1">
      <c r="B20" s="32"/>
      <c r="E20" s="251" t="str">
        <f>'Rekapitulace stavby'!E14</f>
        <v>Vyplň údaj</v>
      </c>
      <c r="F20" s="207"/>
      <c r="G20" s="207"/>
      <c r="H20" s="207"/>
      <c r="I20" s="27" t="s">
        <v>27</v>
      </c>
      <c r="J20" s="28" t="str">
        <f>'Rekapitulace stavby'!AN14</f>
        <v>Vyplň údaj</v>
      </c>
      <c r="L20" s="32"/>
    </row>
    <row r="21" spans="2:12" s="1" customFormat="1" ht="6.95" customHeight="1">
      <c r="B21" s="32"/>
      <c r="L21" s="32"/>
    </row>
    <row r="22" spans="2:12" s="1" customFormat="1" ht="12" customHeight="1">
      <c r="B22" s="32"/>
      <c r="D22" s="27" t="s">
        <v>30</v>
      </c>
      <c r="I22" s="27" t="s">
        <v>25</v>
      </c>
      <c r="J22" s="25" t="s">
        <v>1</v>
      </c>
      <c r="L22" s="32"/>
    </row>
    <row r="23" spans="2:12" s="1" customFormat="1" ht="18" customHeight="1">
      <c r="B23" s="32"/>
      <c r="E23" s="25" t="s">
        <v>31</v>
      </c>
      <c r="I23" s="27" t="s">
        <v>27</v>
      </c>
      <c r="J23" s="25" t="s">
        <v>1</v>
      </c>
      <c r="L23" s="32"/>
    </row>
    <row r="24" spans="2:12" s="1" customFormat="1" ht="6.95" customHeight="1">
      <c r="B24" s="32"/>
      <c r="L24" s="32"/>
    </row>
    <row r="25" spans="2:12" s="1" customFormat="1" ht="12" customHeight="1">
      <c r="B25" s="32"/>
      <c r="D25" s="27" t="s">
        <v>33</v>
      </c>
      <c r="I25" s="27" t="s">
        <v>25</v>
      </c>
      <c r="J25" s="25" t="str">
        <f>IF('Rekapitulace stavby'!AN19="","",'Rekapitulace stavby'!AN19)</f>
        <v/>
      </c>
      <c r="L25" s="32"/>
    </row>
    <row r="26" spans="2:12" s="1" customFormat="1" ht="18" customHeight="1">
      <c r="B26" s="32"/>
      <c r="E26" s="25" t="str">
        <f>IF('Rekapitulace stavby'!E20="","",'Rekapitulace stavby'!E20)</f>
        <v xml:space="preserve"> </v>
      </c>
      <c r="I26" s="27" t="s">
        <v>27</v>
      </c>
      <c r="J26" s="25" t="str">
        <f>IF('Rekapitulace stavby'!AN20="","",'Rekapitulace stavby'!AN20)</f>
        <v/>
      </c>
      <c r="L26" s="32"/>
    </row>
    <row r="27" spans="2:12" s="1" customFormat="1" ht="6.95" customHeight="1">
      <c r="B27" s="32"/>
      <c r="L27" s="32"/>
    </row>
    <row r="28" spans="2:12" s="1" customFormat="1" ht="12" customHeight="1">
      <c r="B28" s="32"/>
      <c r="D28" s="27" t="s">
        <v>34</v>
      </c>
      <c r="L28" s="32"/>
    </row>
    <row r="29" spans="2:12" s="7" customFormat="1" ht="107.25" customHeight="1">
      <c r="B29" s="94"/>
      <c r="E29" s="212" t="s">
        <v>35</v>
      </c>
      <c r="F29" s="212"/>
      <c r="G29" s="212"/>
      <c r="H29" s="212"/>
      <c r="L29" s="94"/>
    </row>
    <row r="30" spans="2:12" s="1" customFormat="1" ht="6.95" customHeight="1">
      <c r="B30" s="32"/>
      <c r="L30" s="32"/>
    </row>
    <row r="31" spans="2:12" s="1" customFormat="1" ht="6.95" customHeight="1">
      <c r="B31" s="32"/>
      <c r="D31" s="53"/>
      <c r="E31" s="53"/>
      <c r="F31" s="53"/>
      <c r="G31" s="53"/>
      <c r="H31" s="53"/>
      <c r="I31" s="53"/>
      <c r="J31" s="53"/>
      <c r="K31" s="53"/>
      <c r="L31" s="32"/>
    </row>
    <row r="32" spans="2:12" s="1" customFormat="1" ht="25.35" customHeight="1">
      <c r="B32" s="32"/>
      <c r="D32" s="95" t="s">
        <v>36</v>
      </c>
      <c r="J32" s="66">
        <f>ROUND(J126, 2)</f>
        <v>0</v>
      </c>
      <c r="L32" s="32"/>
    </row>
    <row r="33" spans="2:12" s="1" customFormat="1" ht="6.95" customHeight="1">
      <c r="B33" s="32"/>
      <c r="D33" s="53"/>
      <c r="E33" s="53"/>
      <c r="F33" s="53"/>
      <c r="G33" s="53"/>
      <c r="H33" s="53"/>
      <c r="I33" s="53"/>
      <c r="J33" s="53"/>
      <c r="K33" s="53"/>
      <c r="L33" s="32"/>
    </row>
    <row r="34" spans="2:12" s="1" customFormat="1" ht="14.45" customHeight="1">
      <c r="B34" s="32"/>
      <c r="F34" s="35" t="s">
        <v>38</v>
      </c>
      <c r="I34" s="35" t="s">
        <v>37</v>
      </c>
      <c r="J34" s="35" t="s">
        <v>39</v>
      </c>
      <c r="L34" s="32"/>
    </row>
    <row r="35" spans="2:12" s="1" customFormat="1" ht="14.45" customHeight="1">
      <c r="B35" s="32"/>
      <c r="D35" s="55" t="s">
        <v>40</v>
      </c>
      <c r="E35" s="27" t="s">
        <v>41</v>
      </c>
      <c r="F35" s="86">
        <f>ROUND((SUM(BE126:BE162)),  2)</f>
        <v>0</v>
      </c>
      <c r="I35" s="96">
        <v>0.21</v>
      </c>
      <c r="J35" s="86">
        <f>ROUND(((SUM(BE126:BE162))*I35),  2)</f>
        <v>0</v>
      </c>
      <c r="L35" s="32"/>
    </row>
    <row r="36" spans="2:12" s="1" customFormat="1" ht="14.45" customHeight="1">
      <c r="B36" s="32"/>
      <c r="E36" s="27" t="s">
        <v>42</v>
      </c>
      <c r="F36" s="86">
        <f>ROUND((SUM(BF126:BF162)),  2)</f>
        <v>0</v>
      </c>
      <c r="I36" s="96">
        <v>0.12</v>
      </c>
      <c r="J36" s="86">
        <f>ROUND(((SUM(BF126:BF162))*I36),  2)</f>
        <v>0</v>
      </c>
      <c r="L36" s="32"/>
    </row>
    <row r="37" spans="2:12" s="1" customFormat="1" ht="14.45" hidden="1" customHeight="1">
      <c r="B37" s="32"/>
      <c r="E37" s="27" t="s">
        <v>43</v>
      </c>
      <c r="F37" s="86">
        <f>ROUND((SUM(BG126:BG162)),  2)</f>
        <v>0</v>
      </c>
      <c r="I37" s="96">
        <v>0.21</v>
      </c>
      <c r="J37" s="86">
        <f>0</f>
        <v>0</v>
      </c>
      <c r="L37" s="32"/>
    </row>
    <row r="38" spans="2:12" s="1" customFormat="1" ht="14.45" hidden="1" customHeight="1">
      <c r="B38" s="32"/>
      <c r="E38" s="27" t="s">
        <v>44</v>
      </c>
      <c r="F38" s="86">
        <f>ROUND((SUM(BH126:BH162)),  2)</f>
        <v>0</v>
      </c>
      <c r="I38" s="96">
        <v>0.12</v>
      </c>
      <c r="J38" s="86">
        <f>0</f>
        <v>0</v>
      </c>
      <c r="L38" s="32"/>
    </row>
    <row r="39" spans="2:12" s="1" customFormat="1" ht="14.45" hidden="1" customHeight="1">
      <c r="B39" s="32"/>
      <c r="E39" s="27" t="s">
        <v>45</v>
      </c>
      <c r="F39" s="86">
        <f>ROUND((SUM(BI126:BI162)),  2)</f>
        <v>0</v>
      </c>
      <c r="I39" s="96">
        <v>0</v>
      </c>
      <c r="J39" s="86">
        <f>0</f>
        <v>0</v>
      </c>
      <c r="L39" s="32"/>
    </row>
    <row r="40" spans="2:12" s="1" customFormat="1" ht="6.95" customHeight="1">
      <c r="B40" s="32"/>
      <c r="L40" s="32"/>
    </row>
    <row r="41" spans="2:12" s="1" customFormat="1" ht="25.35" customHeight="1">
      <c r="B41" s="32"/>
      <c r="C41" s="97"/>
      <c r="D41" s="98" t="s">
        <v>46</v>
      </c>
      <c r="E41" s="57"/>
      <c r="F41" s="57"/>
      <c r="G41" s="99" t="s">
        <v>47</v>
      </c>
      <c r="H41" s="100" t="s">
        <v>48</v>
      </c>
      <c r="I41" s="57"/>
      <c r="J41" s="101">
        <f>SUM(J32:J39)</f>
        <v>0</v>
      </c>
      <c r="K41" s="102"/>
      <c r="L41" s="32"/>
    </row>
    <row r="42" spans="2:12" s="1" customFormat="1" ht="14.45" customHeight="1">
      <c r="B42" s="32"/>
      <c r="L42" s="32"/>
    </row>
    <row r="43" spans="2:12" ht="14.45" customHeight="1">
      <c r="B43" s="20"/>
      <c r="L43" s="20"/>
    </row>
    <row r="44" spans="2:12" ht="14.45" customHeight="1">
      <c r="B44" s="20"/>
      <c r="L44" s="20"/>
    </row>
    <row r="45" spans="2:12" ht="14.45" customHeight="1">
      <c r="B45" s="20"/>
      <c r="L45" s="20"/>
    </row>
    <row r="46" spans="2:12" ht="14.45" customHeight="1">
      <c r="B46" s="20"/>
      <c r="L46" s="20"/>
    </row>
    <row r="47" spans="2:12" ht="14.45" customHeight="1">
      <c r="B47" s="20"/>
      <c r="L47" s="20"/>
    </row>
    <row r="48" spans="2:12" ht="14.45" customHeight="1">
      <c r="B48" s="20"/>
      <c r="L48" s="20"/>
    </row>
    <row r="49" spans="2:12" ht="14.45" customHeight="1">
      <c r="B49" s="20"/>
      <c r="L49" s="20"/>
    </row>
    <row r="50" spans="2:12" s="1" customFormat="1" ht="14.45" customHeight="1">
      <c r="B50" s="32"/>
      <c r="D50" s="41" t="s">
        <v>49</v>
      </c>
      <c r="E50" s="42"/>
      <c r="F50" s="42"/>
      <c r="G50" s="41" t="s">
        <v>50</v>
      </c>
      <c r="H50" s="42"/>
      <c r="I50" s="42"/>
      <c r="J50" s="42"/>
      <c r="K50" s="42"/>
      <c r="L50" s="32"/>
    </row>
    <row r="51" spans="2:12" ht="11.25">
      <c r="B51" s="20"/>
      <c r="L51" s="20"/>
    </row>
    <row r="52" spans="2:12" ht="11.25">
      <c r="B52" s="20"/>
      <c r="L52" s="20"/>
    </row>
    <row r="53" spans="2:12" ht="11.25">
      <c r="B53" s="20"/>
      <c r="L53" s="20"/>
    </row>
    <row r="54" spans="2:12" ht="11.25">
      <c r="B54" s="20"/>
      <c r="L54" s="20"/>
    </row>
    <row r="55" spans="2:12" ht="11.25">
      <c r="B55" s="20"/>
      <c r="L55" s="20"/>
    </row>
    <row r="56" spans="2:12" ht="11.25">
      <c r="B56" s="20"/>
      <c r="L56" s="20"/>
    </row>
    <row r="57" spans="2:12" ht="11.25">
      <c r="B57" s="20"/>
      <c r="L57" s="20"/>
    </row>
    <row r="58" spans="2:12" ht="11.25">
      <c r="B58" s="20"/>
      <c r="L58" s="20"/>
    </row>
    <row r="59" spans="2:12" ht="11.25">
      <c r="B59" s="20"/>
      <c r="L59" s="20"/>
    </row>
    <row r="60" spans="2:12" ht="11.25">
      <c r="B60" s="20"/>
      <c r="L60" s="20"/>
    </row>
    <row r="61" spans="2:12" s="1" customFormat="1" ht="12.75">
      <c r="B61" s="32"/>
      <c r="D61" s="43" t="s">
        <v>51</v>
      </c>
      <c r="E61" s="34"/>
      <c r="F61" s="103" t="s">
        <v>52</v>
      </c>
      <c r="G61" s="43" t="s">
        <v>51</v>
      </c>
      <c r="H61" s="34"/>
      <c r="I61" s="34"/>
      <c r="J61" s="104" t="s">
        <v>52</v>
      </c>
      <c r="K61" s="34"/>
      <c r="L61" s="32"/>
    </row>
    <row r="62" spans="2:12" ht="11.25">
      <c r="B62" s="20"/>
      <c r="L62" s="20"/>
    </row>
    <row r="63" spans="2:12" ht="11.25">
      <c r="B63" s="20"/>
      <c r="L63" s="20"/>
    </row>
    <row r="64" spans="2:12" ht="11.25">
      <c r="B64" s="20"/>
      <c r="L64" s="20"/>
    </row>
    <row r="65" spans="2:12" s="1" customFormat="1" ht="12.75">
      <c r="B65" s="32"/>
      <c r="D65" s="41" t="s">
        <v>53</v>
      </c>
      <c r="E65" s="42"/>
      <c r="F65" s="42"/>
      <c r="G65" s="41" t="s">
        <v>54</v>
      </c>
      <c r="H65" s="42"/>
      <c r="I65" s="42"/>
      <c r="J65" s="42"/>
      <c r="K65" s="42"/>
      <c r="L65" s="32"/>
    </row>
    <row r="66" spans="2:12" ht="11.25">
      <c r="B66" s="20"/>
      <c r="L66" s="20"/>
    </row>
    <row r="67" spans="2:12" ht="11.25">
      <c r="B67" s="20"/>
      <c r="L67" s="20"/>
    </row>
    <row r="68" spans="2:12" ht="11.25">
      <c r="B68" s="20"/>
      <c r="L68" s="20"/>
    </row>
    <row r="69" spans="2:12" ht="11.25">
      <c r="B69" s="20"/>
      <c r="L69" s="20"/>
    </row>
    <row r="70" spans="2:12" ht="11.25">
      <c r="B70" s="20"/>
      <c r="L70" s="20"/>
    </row>
    <row r="71" spans="2:12" ht="11.25">
      <c r="B71" s="20"/>
      <c r="L71" s="20"/>
    </row>
    <row r="72" spans="2:12" ht="11.25">
      <c r="B72" s="20"/>
      <c r="L72" s="20"/>
    </row>
    <row r="73" spans="2:12" ht="11.25">
      <c r="B73" s="20"/>
      <c r="L73" s="20"/>
    </row>
    <row r="74" spans="2:12" ht="11.25">
      <c r="B74" s="20"/>
      <c r="L74" s="20"/>
    </row>
    <row r="75" spans="2:12" ht="11.25">
      <c r="B75" s="20"/>
      <c r="L75" s="20"/>
    </row>
    <row r="76" spans="2:12" s="1" customFormat="1" ht="12.75">
      <c r="B76" s="32"/>
      <c r="D76" s="43" t="s">
        <v>51</v>
      </c>
      <c r="E76" s="34"/>
      <c r="F76" s="103" t="s">
        <v>52</v>
      </c>
      <c r="G76" s="43" t="s">
        <v>51</v>
      </c>
      <c r="H76" s="34"/>
      <c r="I76" s="34"/>
      <c r="J76" s="104" t="s">
        <v>52</v>
      </c>
      <c r="K76" s="34"/>
      <c r="L76" s="32"/>
    </row>
    <row r="77" spans="2:12" s="1" customFormat="1" ht="14.45" customHeight="1">
      <c r="B77" s="44"/>
      <c r="C77" s="45"/>
      <c r="D77" s="45"/>
      <c r="E77" s="45"/>
      <c r="F77" s="45"/>
      <c r="G77" s="45"/>
      <c r="H77" s="45"/>
      <c r="I77" s="45"/>
      <c r="J77" s="45"/>
      <c r="K77" s="45"/>
      <c r="L77" s="32"/>
    </row>
    <row r="81" spans="2:12" s="1" customFormat="1" ht="6.95" customHeight="1">
      <c r="B81" s="46"/>
      <c r="C81" s="47"/>
      <c r="D81" s="47"/>
      <c r="E81" s="47"/>
      <c r="F81" s="47"/>
      <c r="G81" s="47"/>
      <c r="H81" s="47"/>
      <c r="I81" s="47"/>
      <c r="J81" s="47"/>
      <c r="K81" s="47"/>
      <c r="L81" s="32"/>
    </row>
    <row r="82" spans="2:12" s="1" customFormat="1" ht="24.95" customHeight="1">
      <c r="B82" s="32"/>
      <c r="C82" s="21" t="s">
        <v>217</v>
      </c>
      <c r="L82" s="32"/>
    </row>
    <row r="83" spans="2:12" s="1" customFormat="1" ht="6.95" customHeight="1">
      <c r="B83" s="32"/>
      <c r="L83" s="32"/>
    </row>
    <row r="84" spans="2:12" s="1" customFormat="1" ht="12" customHeight="1">
      <c r="B84" s="32"/>
      <c r="C84" s="27" t="s">
        <v>16</v>
      </c>
      <c r="L84" s="32"/>
    </row>
    <row r="85" spans="2:12" s="1" customFormat="1" ht="16.5" customHeight="1">
      <c r="B85" s="32"/>
      <c r="E85" s="248" t="str">
        <f>E7</f>
        <v>Transformace domova Černovice – Lidmaň V. – Černovice</v>
      </c>
      <c r="F85" s="249"/>
      <c r="G85" s="249"/>
      <c r="H85" s="249"/>
      <c r="L85" s="32"/>
    </row>
    <row r="86" spans="2:12" ht="12" customHeight="1">
      <c r="B86" s="20"/>
      <c r="C86" s="27" t="s">
        <v>213</v>
      </c>
      <c r="L86" s="20"/>
    </row>
    <row r="87" spans="2:12" s="1" customFormat="1" ht="16.5" customHeight="1">
      <c r="B87" s="32"/>
      <c r="E87" s="248" t="s">
        <v>3585</v>
      </c>
      <c r="F87" s="250"/>
      <c r="G87" s="250"/>
      <c r="H87" s="250"/>
      <c r="L87" s="32"/>
    </row>
    <row r="88" spans="2:12" s="1" customFormat="1" ht="12" customHeight="1">
      <c r="B88" s="32"/>
      <c r="C88" s="27" t="s">
        <v>215</v>
      </c>
      <c r="L88" s="32"/>
    </row>
    <row r="89" spans="2:12" s="1" customFormat="1" ht="16.5" customHeight="1">
      <c r="B89" s="32"/>
      <c r="E89" s="230" t="str">
        <f>E11</f>
        <v>SO 05b - OPLOCENÍ (patřící k SO 02)</v>
      </c>
      <c r="F89" s="250"/>
      <c r="G89" s="250"/>
      <c r="H89" s="250"/>
      <c r="L89" s="32"/>
    </row>
    <row r="90" spans="2:12" s="1" customFormat="1" ht="6.95" customHeight="1">
      <c r="B90" s="32"/>
      <c r="L90" s="32"/>
    </row>
    <row r="91" spans="2:12" s="1" customFormat="1" ht="12" customHeight="1">
      <c r="B91" s="32"/>
      <c r="C91" s="27" t="s">
        <v>20</v>
      </c>
      <c r="F91" s="25" t="str">
        <f>F14</f>
        <v xml:space="preserve"> </v>
      </c>
      <c r="I91" s="27" t="s">
        <v>22</v>
      </c>
      <c r="J91" s="52" t="str">
        <f>IF(J14="","",J14)</f>
        <v>10. 12. 2025</v>
      </c>
      <c r="L91" s="32"/>
    </row>
    <row r="92" spans="2:12" s="1" customFormat="1" ht="6.95" customHeight="1">
      <c r="B92" s="32"/>
      <c r="L92" s="32"/>
    </row>
    <row r="93" spans="2:12" s="1" customFormat="1" ht="25.7" customHeight="1">
      <c r="B93" s="32"/>
      <c r="C93" s="27" t="s">
        <v>24</v>
      </c>
      <c r="F93" s="25" t="str">
        <f>E17</f>
        <v>Kraj Vysočina</v>
      </c>
      <c r="I93" s="27" t="s">
        <v>30</v>
      </c>
      <c r="J93" s="30" t="str">
        <f>E23</f>
        <v>ARPIK OSTRAVA s.r.o.</v>
      </c>
      <c r="L93" s="32"/>
    </row>
    <row r="94" spans="2:12" s="1" customFormat="1" ht="15.2" customHeight="1">
      <c r="B94" s="32"/>
      <c r="C94" s="27" t="s">
        <v>28</v>
      </c>
      <c r="F94" s="25" t="str">
        <f>IF(E20="","",E20)</f>
        <v>Vyplň údaj</v>
      </c>
      <c r="I94" s="27" t="s">
        <v>33</v>
      </c>
      <c r="J94" s="30" t="str">
        <f>E26</f>
        <v xml:space="preserve"> </v>
      </c>
      <c r="L94" s="32"/>
    </row>
    <row r="95" spans="2:12" s="1" customFormat="1" ht="10.35" customHeight="1">
      <c r="B95" s="32"/>
      <c r="L95" s="32"/>
    </row>
    <row r="96" spans="2:12" s="1" customFormat="1" ht="29.25" customHeight="1">
      <c r="B96" s="32"/>
      <c r="C96" s="105" t="s">
        <v>218</v>
      </c>
      <c r="D96" s="97"/>
      <c r="E96" s="97"/>
      <c r="F96" s="97"/>
      <c r="G96" s="97"/>
      <c r="H96" s="97"/>
      <c r="I96" s="97"/>
      <c r="J96" s="106" t="s">
        <v>219</v>
      </c>
      <c r="K96" s="97"/>
      <c r="L96" s="32"/>
    </row>
    <row r="97" spans="2:47" s="1" customFormat="1" ht="10.35" customHeight="1">
      <c r="B97" s="32"/>
      <c r="L97" s="32"/>
    </row>
    <row r="98" spans="2:47" s="1" customFormat="1" ht="22.9" customHeight="1">
      <c r="B98" s="32"/>
      <c r="C98" s="107" t="s">
        <v>220</v>
      </c>
      <c r="J98" s="66">
        <f>J126</f>
        <v>0</v>
      </c>
      <c r="L98" s="32"/>
      <c r="AU98" s="17" t="s">
        <v>221</v>
      </c>
    </row>
    <row r="99" spans="2:47" s="8" customFormat="1" ht="24.95" customHeight="1">
      <c r="B99" s="108"/>
      <c r="D99" s="109" t="s">
        <v>222</v>
      </c>
      <c r="E99" s="110"/>
      <c r="F99" s="110"/>
      <c r="G99" s="110"/>
      <c r="H99" s="110"/>
      <c r="I99" s="110"/>
      <c r="J99" s="111">
        <f>J127</f>
        <v>0</v>
      </c>
      <c r="L99" s="108"/>
    </row>
    <row r="100" spans="2:47" s="9" customFormat="1" ht="19.899999999999999" customHeight="1">
      <c r="B100" s="112"/>
      <c r="D100" s="113" t="s">
        <v>223</v>
      </c>
      <c r="E100" s="114"/>
      <c r="F100" s="114"/>
      <c r="G100" s="114"/>
      <c r="H100" s="114"/>
      <c r="I100" s="114"/>
      <c r="J100" s="115">
        <f>J128</f>
        <v>0</v>
      </c>
      <c r="L100" s="112"/>
    </row>
    <row r="101" spans="2:47" s="9" customFormat="1" ht="19.899999999999999" customHeight="1">
      <c r="B101" s="112"/>
      <c r="D101" s="113" t="s">
        <v>224</v>
      </c>
      <c r="E101" s="114"/>
      <c r="F101" s="114"/>
      <c r="G101" s="114"/>
      <c r="H101" s="114"/>
      <c r="I101" s="114"/>
      <c r="J101" s="115">
        <f>J147</f>
        <v>0</v>
      </c>
      <c r="L101" s="112"/>
    </row>
    <row r="102" spans="2:47" s="9" customFormat="1" ht="19.899999999999999" customHeight="1">
      <c r="B102" s="112"/>
      <c r="D102" s="113" t="s">
        <v>231</v>
      </c>
      <c r="E102" s="114"/>
      <c r="F102" s="114"/>
      <c r="G102" s="114"/>
      <c r="H102" s="114"/>
      <c r="I102" s="114"/>
      <c r="J102" s="115">
        <f>J152</f>
        <v>0</v>
      </c>
      <c r="L102" s="112"/>
    </row>
    <row r="103" spans="2:47" s="8" customFormat="1" ht="24.95" customHeight="1">
      <c r="B103" s="108"/>
      <c r="D103" s="109" t="s">
        <v>232</v>
      </c>
      <c r="E103" s="110"/>
      <c r="F103" s="110"/>
      <c r="G103" s="110"/>
      <c r="H103" s="110"/>
      <c r="I103" s="110"/>
      <c r="J103" s="111">
        <f>J155</f>
        <v>0</v>
      </c>
      <c r="L103" s="108"/>
    </row>
    <row r="104" spans="2:47" s="9" customFormat="1" ht="19.899999999999999" customHeight="1">
      <c r="B104" s="112"/>
      <c r="D104" s="113" t="s">
        <v>240</v>
      </c>
      <c r="E104" s="114"/>
      <c r="F104" s="114"/>
      <c r="G104" s="114"/>
      <c r="H104" s="114"/>
      <c r="I104" s="114"/>
      <c r="J104" s="115">
        <f>J156</f>
        <v>0</v>
      </c>
      <c r="L104" s="112"/>
    </row>
    <row r="105" spans="2:47" s="1" customFormat="1" ht="21.75" customHeight="1">
      <c r="B105" s="32"/>
      <c r="L105" s="32"/>
    </row>
    <row r="106" spans="2:47" s="1" customFormat="1" ht="6.95" customHeight="1">
      <c r="B106" s="44"/>
      <c r="C106" s="45"/>
      <c r="D106" s="45"/>
      <c r="E106" s="45"/>
      <c r="F106" s="45"/>
      <c r="G106" s="45"/>
      <c r="H106" s="45"/>
      <c r="I106" s="45"/>
      <c r="J106" s="45"/>
      <c r="K106" s="45"/>
      <c r="L106" s="32"/>
    </row>
    <row r="110" spans="2:47" s="1" customFormat="1" ht="6.95" customHeight="1">
      <c r="B110" s="46"/>
      <c r="C110" s="47"/>
      <c r="D110" s="47"/>
      <c r="E110" s="47"/>
      <c r="F110" s="47"/>
      <c r="G110" s="47"/>
      <c r="H110" s="47"/>
      <c r="I110" s="47"/>
      <c r="J110" s="47"/>
      <c r="K110" s="47"/>
      <c r="L110" s="32"/>
    </row>
    <row r="111" spans="2:47" s="1" customFormat="1" ht="24.95" customHeight="1">
      <c r="B111" s="32"/>
      <c r="C111" s="21" t="s">
        <v>249</v>
      </c>
      <c r="L111" s="32"/>
    </row>
    <row r="112" spans="2:47" s="1" customFormat="1" ht="6.95" customHeight="1">
      <c r="B112" s="32"/>
      <c r="L112" s="32"/>
    </row>
    <row r="113" spans="2:63" s="1" customFormat="1" ht="12" customHeight="1">
      <c r="B113" s="32"/>
      <c r="C113" s="27" t="s">
        <v>16</v>
      </c>
      <c r="L113" s="32"/>
    </row>
    <row r="114" spans="2:63" s="1" customFormat="1" ht="16.5" customHeight="1">
      <c r="B114" s="32"/>
      <c r="E114" s="248" t="str">
        <f>E7</f>
        <v>Transformace domova Černovice – Lidmaň V. – Černovice</v>
      </c>
      <c r="F114" s="249"/>
      <c r="G114" s="249"/>
      <c r="H114" s="249"/>
      <c r="L114" s="32"/>
    </row>
    <row r="115" spans="2:63" ht="12" customHeight="1">
      <c r="B115" s="20"/>
      <c r="C115" s="27" t="s">
        <v>213</v>
      </c>
      <c r="L115" s="20"/>
    </row>
    <row r="116" spans="2:63" s="1" customFormat="1" ht="16.5" customHeight="1">
      <c r="B116" s="32"/>
      <c r="E116" s="248" t="s">
        <v>3585</v>
      </c>
      <c r="F116" s="250"/>
      <c r="G116" s="250"/>
      <c r="H116" s="250"/>
      <c r="L116" s="32"/>
    </row>
    <row r="117" spans="2:63" s="1" customFormat="1" ht="12" customHeight="1">
      <c r="B117" s="32"/>
      <c r="C117" s="27" t="s">
        <v>215</v>
      </c>
      <c r="L117" s="32"/>
    </row>
    <row r="118" spans="2:63" s="1" customFormat="1" ht="16.5" customHeight="1">
      <c r="B118" s="32"/>
      <c r="E118" s="230" t="str">
        <f>E11</f>
        <v>SO 05b - OPLOCENÍ (patřící k SO 02)</v>
      </c>
      <c r="F118" s="250"/>
      <c r="G118" s="250"/>
      <c r="H118" s="250"/>
      <c r="L118" s="32"/>
    </row>
    <row r="119" spans="2:63" s="1" customFormat="1" ht="6.95" customHeight="1">
      <c r="B119" s="32"/>
      <c r="L119" s="32"/>
    </row>
    <row r="120" spans="2:63" s="1" customFormat="1" ht="12" customHeight="1">
      <c r="B120" s="32"/>
      <c r="C120" s="27" t="s">
        <v>20</v>
      </c>
      <c r="F120" s="25" t="str">
        <f>F14</f>
        <v xml:space="preserve"> </v>
      </c>
      <c r="I120" s="27" t="s">
        <v>22</v>
      </c>
      <c r="J120" s="52" t="str">
        <f>IF(J14="","",J14)</f>
        <v>10. 12. 2025</v>
      </c>
      <c r="L120" s="32"/>
    </row>
    <row r="121" spans="2:63" s="1" customFormat="1" ht="6.95" customHeight="1">
      <c r="B121" s="32"/>
      <c r="L121" s="32"/>
    </row>
    <row r="122" spans="2:63" s="1" customFormat="1" ht="25.7" customHeight="1">
      <c r="B122" s="32"/>
      <c r="C122" s="27" t="s">
        <v>24</v>
      </c>
      <c r="F122" s="25" t="str">
        <f>E17</f>
        <v>Kraj Vysočina</v>
      </c>
      <c r="I122" s="27" t="s">
        <v>30</v>
      </c>
      <c r="J122" s="30" t="str">
        <f>E23</f>
        <v>ARPIK OSTRAVA s.r.o.</v>
      </c>
      <c r="L122" s="32"/>
    </row>
    <row r="123" spans="2:63" s="1" customFormat="1" ht="15.2" customHeight="1">
      <c r="B123" s="32"/>
      <c r="C123" s="27" t="s">
        <v>28</v>
      </c>
      <c r="F123" s="25" t="str">
        <f>IF(E20="","",E20)</f>
        <v>Vyplň údaj</v>
      </c>
      <c r="I123" s="27" t="s">
        <v>33</v>
      </c>
      <c r="J123" s="30" t="str">
        <f>E26</f>
        <v xml:space="preserve"> </v>
      </c>
      <c r="L123" s="32"/>
    </row>
    <row r="124" spans="2:63" s="1" customFormat="1" ht="10.35" customHeight="1">
      <c r="B124" s="32"/>
      <c r="L124" s="32"/>
    </row>
    <row r="125" spans="2:63" s="10" customFormat="1" ht="29.25" customHeight="1">
      <c r="B125" s="116"/>
      <c r="C125" s="117" t="s">
        <v>250</v>
      </c>
      <c r="D125" s="118" t="s">
        <v>61</v>
      </c>
      <c r="E125" s="118" t="s">
        <v>57</v>
      </c>
      <c r="F125" s="118" t="s">
        <v>58</v>
      </c>
      <c r="G125" s="118" t="s">
        <v>251</v>
      </c>
      <c r="H125" s="118" t="s">
        <v>252</v>
      </c>
      <c r="I125" s="118" t="s">
        <v>253</v>
      </c>
      <c r="J125" s="118" t="s">
        <v>219</v>
      </c>
      <c r="K125" s="119" t="s">
        <v>254</v>
      </c>
      <c r="L125" s="116"/>
      <c r="M125" s="59" t="s">
        <v>1</v>
      </c>
      <c r="N125" s="60" t="s">
        <v>40</v>
      </c>
      <c r="O125" s="60" t="s">
        <v>255</v>
      </c>
      <c r="P125" s="60" t="s">
        <v>256</v>
      </c>
      <c r="Q125" s="60" t="s">
        <v>257</v>
      </c>
      <c r="R125" s="60" t="s">
        <v>258</v>
      </c>
      <c r="S125" s="60" t="s">
        <v>259</v>
      </c>
      <c r="T125" s="61" t="s">
        <v>260</v>
      </c>
    </row>
    <row r="126" spans="2:63" s="1" customFormat="1" ht="22.9" customHeight="1">
      <c r="B126" s="32"/>
      <c r="C126" s="64" t="s">
        <v>261</v>
      </c>
      <c r="J126" s="120">
        <f>BK126</f>
        <v>0</v>
      </c>
      <c r="L126" s="32"/>
      <c r="M126" s="62"/>
      <c r="N126" s="53"/>
      <c r="O126" s="53"/>
      <c r="P126" s="121">
        <f>P127+P155</f>
        <v>0</v>
      </c>
      <c r="Q126" s="53"/>
      <c r="R126" s="121">
        <f>R127+R155</f>
        <v>5.3740167599999999</v>
      </c>
      <c r="S126" s="53"/>
      <c r="T126" s="122">
        <f>T127+T155</f>
        <v>0</v>
      </c>
      <c r="AT126" s="17" t="s">
        <v>75</v>
      </c>
      <c r="AU126" s="17" t="s">
        <v>221</v>
      </c>
      <c r="BK126" s="123">
        <f>BK127+BK155</f>
        <v>0</v>
      </c>
    </row>
    <row r="127" spans="2:63" s="11" customFormat="1" ht="25.9" customHeight="1">
      <c r="B127" s="124"/>
      <c r="D127" s="125" t="s">
        <v>75</v>
      </c>
      <c r="E127" s="126" t="s">
        <v>262</v>
      </c>
      <c r="F127" s="126" t="s">
        <v>263</v>
      </c>
      <c r="I127" s="127"/>
      <c r="J127" s="128">
        <f>BK127</f>
        <v>0</v>
      </c>
      <c r="L127" s="124"/>
      <c r="M127" s="129"/>
      <c r="P127" s="130">
        <f>P128+P147+P152</f>
        <v>0</v>
      </c>
      <c r="R127" s="130">
        <f>R128+R147+R152</f>
        <v>5.3740167599999999</v>
      </c>
      <c r="T127" s="131">
        <f>T128+T147+T152</f>
        <v>0</v>
      </c>
      <c r="AR127" s="125" t="s">
        <v>83</v>
      </c>
      <c r="AT127" s="132" t="s">
        <v>75</v>
      </c>
      <c r="AU127" s="132" t="s">
        <v>76</v>
      </c>
      <c r="AY127" s="125" t="s">
        <v>264</v>
      </c>
      <c r="BK127" s="133">
        <f>BK128+BK147+BK152</f>
        <v>0</v>
      </c>
    </row>
    <row r="128" spans="2:63" s="11" customFormat="1" ht="22.9" customHeight="1">
      <c r="B128" s="124"/>
      <c r="D128" s="125" t="s">
        <v>75</v>
      </c>
      <c r="E128" s="134" t="s">
        <v>83</v>
      </c>
      <c r="F128" s="134" t="s">
        <v>265</v>
      </c>
      <c r="I128" s="127"/>
      <c r="J128" s="135">
        <f>BK128</f>
        <v>0</v>
      </c>
      <c r="L128" s="124"/>
      <c r="M128" s="129"/>
      <c r="P128" s="130">
        <f>SUM(P129:P146)</f>
        <v>0</v>
      </c>
      <c r="R128" s="130">
        <f>SUM(R129:R146)</f>
        <v>0</v>
      </c>
      <c r="T128" s="131">
        <f>SUM(T129:T146)</f>
        <v>0</v>
      </c>
      <c r="AR128" s="125" t="s">
        <v>83</v>
      </c>
      <c r="AT128" s="132" t="s">
        <v>75</v>
      </c>
      <c r="AU128" s="132" t="s">
        <v>83</v>
      </c>
      <c r="AY128" s="125" t="s">
        <v>264</v>
      </c>
      <c r="BK128" s="133">
        <f>SUM(BK129:BK146)</f>
        <v>0</v>
      </c>
    </row>
    <row r="129" spans="2:65" s="1" customFormat="1" ht="16.5" customHeight="1">
      <c r="B129" s="136"/>
      <c r="C129" s="137" t="s">
        <v>83</v>
      </c>
      <c r="D129" s="137" t="s">
        <v>266</v>
      </c>
      <c r="E129" s="138" t="s">
        <v>3587</v>
      </c>
      <c r="F129" s="139" t="s">
        <v>3588</v>
      </c>
      <c r="G129" s="140" t="s">
        <v>428</v>
      </c>
      <c r="H129" s="141">
        <v>30.4</v>
      </c>
      <c r="I129" s="142"/>
      <c r="J129" s="143">
        <f>ROUND(I129*H129,2)</f>
        <v>0</v>
      </c>
      <c r="K129" s="139" t="s">
        <v>270</v>
      </c>
      <c r="L129" s="32"/>
      <c r="M129" s="144" t="s">
        <v>1</v>
      </c>
      <c r="N129" s="145" t="s">
        <v>42</v>
      </c>
      <c r="P129" s="146">
        <f>O129*H129</f>
        <v>0</v>
      </c>
      <c r="Q129" s="146">
        <v>0</v>
      </c>
      <c r="R129" s="146">
        <f>Q129*H129</f>
        <v>0</v>
      </c>
      <c r="S129" s="146">
        <v>0</v>
      </c>
      <c r="T129" s="147">
        <f>S129*H129</f>
        <v>0</v>
      </c>
      <c r="AR129" s="148" t="s">
        <v>271</v>
      </c>
      <c r="AT129" s="148" t="s">
        <v>266</v>
      </c>
      <c r="AU129" s="148" t="s">
        <v>89</v>
      </c>
      <c r="AY129" s="17" t="s">
        <v>264</v>
      </c>
      <c r="BE129" s="149">
        <f>IF(N129="základní",J129,0)</f>
        <v>0</v>
      </c>
      <c r="BF129" s="149">
        <f>IF(N129="snížená",J129,0)</f>
        <v>0</v>
      </c>
      <c r="BG129" s="149">
        <f>IF(N129="zákl. přenesená",J129,0)</f>
        <v>0</v>
      </c>
      <c r="BH129" s="149">
        <f>IF(N129="sníž. přenesená",J129,0)</f>
        <v>0</v>
      </c>
      <c r="BI129" s="149">
        <f>IF(N129="nulová",J129,0)</f>
        <v>0</v>
      </c>
      <c r="BJ129" s="17" t="s">
        <v>89</v>
      </c>
      <c r="BK129" s="149">
        <f>ROUND(I129*H129,2)</f>
        <v>0</v>
      </c>
      <c r="BL129" s="17" t="s">
        <v>271</v>
      </c>
      <c r="BM129" s="148" t="s">
        <v>3589</v>
      </c>
    </row>
    <row r="130" spans="2:65" s="1" customFormat="1" ht="11.25">
      <c r="B130" s="32"/>
      <c r="D130" s="150" t="s">
        <v>273</v>
      </c>
      <c r="F130" s="151" t="s">
        <v>3590</v>
      </c>
      <c r="I130" s="152"/>
      <c r="L130" s="32"/>
      <c r="M130" s="153"/>
      <c r="T130" s="56"/>
      <c r="AT130" s="17" t="s">
        <v>273</v>
      </c>
      <c r="AU130" s="17" t="s">
        <v>89</v>
      </c>
    </row>
    <row r="131" spans="2:65" s="12" customFormat="1" ht="11.25">
      <c r="B131" s="156"/>
      <c r="D131" s="154" t="s">
        <v>277</v>
      </c>
      <c r="E131" s="157" t="s">
        <v>1</v>
      </c>
      <c r="F131" s="158" t="s">
        <v>3622</v>
      </c>
      <c r="H131" s="159">
        <v>30.4</v>
      </c>
      <c r="I131" s="160"/>
      <c r="L131" s="156"/>
      <c r="M131" s="161"/>
      <c r="T131" s="162"/>
      <c r="AT131" s="157" t="s">
        <v>277</v>
      </c>
      <c r="AU131" s="157" t="s">
        <v>89</v>
      </c>
      <c r="AV131" s="12" t="s">
        <v>89</v>
      </c>
      <c r="AW131" s="12" t="s">
        <v>32</v>
      </c>
      <c r="AX131" s="12" t="s">
        <v>76</v>
      </c>
      <c r="AY131" s="157" t="s">
        <v>264</v>
      </c>
    </row>
    <row r="132" spans="2:65" s="13" customFormat="1" ht="11.25">
      <c r="B132" s="163"/>
      <c r="D132" s="154" t="s">
        <v>277</v>
      </c>
      <c r="E132" s="164" t="s">
        <v>1</v>
      </c>
      <c r="F132" s="165" t="s">
        <v>279</v>
      </c>
      <c r="H132" s="166">
        <v>30.4</v>
      </c>
      <c r="I132" s="167"/>
      <c r="L132" s="163"/>
      <c r="M132" s="168"/>
      <c r="T132" s="169"/>
      <c r="AT132" s="164" t="s">
        <v>277</v>
      </c>
      <c r="AU132" s="164" t="s">
        <v>89</v>
      </c>
      <c r="AV132" s="13" t="s">
        <v>271</v>
      </c>
      <c r="AW132" s="13" t="s">
        <v>32</v>
      </c>
      <c r="AX132" s="13" t="s">
        <v>83</v>
      </c>
      <c r="AY132" s="164" t="s">
        <v>264</v>
      </c>
    </row>
    <row r="133" spans="2:65" s="1" customFormat="1" ht="21.75" customHeight="1">
      <c r="B133" s="136"/>
      <c r="C133" s="137" t="s">
        <v>89</v>
      </c>
      <c r="D133" s="137" t="s">
        <v>266</v>
      </c>
      <c r="E133" s="138" t="s">
        <v>292</v>
      </c>
      <c r="F133" s="139" t="s">
        <v>293</v>
      </c>
      <c r="G133" s="140" t="s">
        <v>282</v>
      </c>
      <c r="H133" s="141">
        <v>2.1480000000000001</v>
      </c>
      <c r="I133" s="142"/>
      <c r="J133" s="143">
        <f>ROUND(I133*H133,2)</f>
        <v>0</v>
      </c>
      <c r="K133" s="139" t="s">
        <v>270</v>
      </c>
      <c r="L133" s="32"/>
      <c r="M133" s="144" t="s">
        <v>1</v>
      </c>
      <c r="N133" s="145" t="s">
        <v>42</v>
      </c>
      <c r="P133" s="146">
        <f>O133*H133</f>
        <v>0</v>
      </c>
      <c r="Q133" s="146">
        <v>0</v>
      </c>
      <c r="R133" s="146">
        <f>Q133*H133</f>
        <v>0</v>
      </c>
      <c r="S133" s="146">
        <v>0</v>
      </c>
      <c r="T133" s="147">
        <f>S133*H133</f>
        <v>0</v>
      </c>
      <c r="AR133" s="148" t="s">
        <v>271</v>
      </c>
      <c r="AT133" s="148" t="s">
        <v>266</v>
      </c>
      <c r="AU133" s="148" t="s">
        <v>89</v>
      </c>
      <c r="AY133" s="17" t="s">
        <v>264</v>
      </c>
      <c r="BE133" s="149">
        <f>IF(N133="základní",J133,0)</f>
        <v>0</v>
      </c>
      <c r="BF133" s="149">
        <f>IF(N133="snížená",J133,0)</f>
        <v>0</v>
      </c>
      <c r="BG133" s="149">
        <f>IF(N133="zákl. přenesená",J133,0)</f>
        <v>0</v>
      </c>
      <c r="BH133" s="149">
        <f>IF(N133="sníž. přenesená",J133,0)</f>
        <v>0</v>
      </c>
      <c r="BI133" s="149">
        <f>IF(N133="nulová",J133,0)</f>
        <v>0</v>
      </c>
      <c r="BJ133" s="17" t="s">
        <v>89</v>
      </c>
      <c r="BK133" s="149">
        <f>ROUND(I133*H133,2)</f>
        <v>0</v>
      </c>
      <c r="BL133" s="17" t="s">
        <v>271</v>
      </c>
      <c r="BM133" s="148" t="s">
        <v>3592</v>
      </c>
    </row>
    <row r="134" spans="2:65" s="1" customFormat="1" ht="11.25">
      <c r="B134" s="32"/>
      <c r="D134" s="150" t="s">
        <v>273</v>
      </c>
      <c r="F134" s="151" t="s">
        <v>295</v>
      </c>
      <c r="I134" s="152"/>
      <c r="L134" s="32"/>
      <c r="M134" s="153"/>
      <c r="T134" s="56"/>
      <c r="AT134" s="17" t="s">
        <v>273</v>
      </c>
      <c r="AU134" s="17" t="s">
        <v>89</v>
      </c>
    </row>
    <row r="135" spans="2:65" s="12" customFormat="1" ht="11.25">
      <c r="B135" s="156"/>
      <c r="D135" s="154" t="s">
        <v>277</v>
      </c>
      <c r="E135" s="157" t="s">
        <v>1</v>
      </c>
      <c r="F135" s="158" t="s">
        <v>3623</v>
      </c>
      <c r="H135" s="159">
        <v>2.1480000000000001</v>
      </c>
      <c r="I135" s="160"/>
      <c r="L135" s="156"/>
      <c r="M135" s="161"/>
      <c r="T135" s="162"/>
      <c r="AT135" s="157" t="s">
        <v>277</v>
      </c>
      <c r="AU135" s="157" t="s">
        <v>89</v>
      </c>
      <c r="AV135" s="12" t="s">
        <v>89</v>
      </c>
      <c r="AW135" s="12" t="s">
        <v>32</v>
      </c>
      <c r="AX135" s="12" t="s">
        <v>76</v>
      </c>
      <c r="AY135" s="157" t="s">
        <v>264</v>
      </c>
    </row>
    <row r="136" spans="2:65" s="13" customFormat="1" ht="11.25">
      <c r="B136" s="163"/>
      <c r="D136" s="154" t="s">
        <v>277</v>
      </c>
      <c r="E136" s="164" t="s">
        <v>1</v>
      </c>
      <c r="F136" s="165" t="s">
        <v>279</v>
      </c>
      <c r="H136" s="166">
        <v>2.1480000000000001</v>
      </c>
      <c r="I136" s="167"/>
      <c r="L136" s="163"/>
      <c r="M136" s="168"/>
      <c r="T136" s="169"/>
      <c r="AT136" s="164" t="s">
        <v>277</v>
      </c>
      <c r="AU136" s="164" t="s">
        <v>89</v>
      </c>
      <c r="AV136" s="13" t="s">
        <v>271</v>
      </c>
      <c r="AW136" s="13" t="s">
        <v>32</v>
      </c>
      <c r="AX136" s="13" t="s">
        <v>83</v>
      </c>
      <c r="AY136" s="164" t="s">
        <v>264</v>
      </c>
    </row>
    <row r="137" spans="2:65" s="1" customFormat="1" ht="24.2" customHeight="1">
      <c r="B137" s="136"/>
      <c r="C137" s="137" t="s">
        <v>96</v>
      </c>
      <c r="D137" s="137" t="s">
        <v>266</v>
      </c>
      <c r="E137" s="138" t="s">
        <v>298</v>
      </c>
      <c r="F137" s="139" t="s">
        <v>299</v>
      </c>
      <c r="G137" s="140" t="s">
        <v>282</v>
      </c>
      <c r="H137" s="141">
        <v>21.48</v>
      </c>
      <c r="I137" s="142"/>
      <c r="J137" s="143">
        <f>ROUND(I137*H137,2)</f>
        <v>0</v>
      </c>
      <c r="K137" s="139" t="s">
        <v>270</v>
      </c>
      <c r="L137" s="32"/>
      <c r="M137" s="144" t="s">
        <v>1</v>
      </c>
      <c r="N137" s="145" t="s">
        <v>42</v>
      </c>
      <c r="P137" s="146">
        <f>O137*H137</f>
        <v>0</v>
      </c>
      <c r="Q137" s="146">
        <v>0</v>
      </c>
      <c r="R137" s="146">
        <f>Q137*H137</f>
        <v>0</v>
      </c>
      <c r="S137" s="146">
        <v>0</v>
      </c>
      <c r="T137" s="147">
        <f>S137*H137</f>
        <v>0</v>
      </c>
      <c r="AR137" s="148" t="s">
        <v>271</v>
      </c>
      <c r="AT137" s="148" t="s">
        <v>266</v>
      </c>
      <c r="AU137" s="148" t="s">
        <v>89</v>
      </c>
      <c r="AY137" s="17" t="s">
        <v>264</v>
      </c>
      <c r="BE137" s="149">
        <f>IF(N137="základní",J137,0)</f>
        <v>0</v>
      </c>
      <c r="BF137" s="149">
        <f>IF(N137="snížená",J137,0)</f>
        <v>0</v>
      </c>
      <c r="BG137" s="149">
        <f>IF(N137="zákl. přenesená",J137,0)</f>
        <v>0</v>
      </c>
      <c r="BH137" s="149">
        <f>IF(N137="sníž. přenesená",J137,0)</f>
        <v>0</v>
      </c>
      <c r="BI137" s="149">
        <f>IF(N137="nulová",J137,0)</f>
        <v>0</v>
      </c>
      <c r="BJ137" s="17" t="s">
        <v>89</v>
      </c>
      <c r="BK137" s="149">
        <f>ROUND(I137*H137,2)</f>
        <v>0</v>
      </c>
      <c r="BL137" s="17" t="s">
        <v>271</v>
      </c>
      <c r="BM137" s="148" t="s">
        <v>3594</v>
      </c>
    </row>
    <row r="138" spans="2:65" s="1" customFormat="1" ht="11.25">
      <c r="B138" s="32"/>
      <c r="D138" s="150" t="s">
        <v>273</v>
      </c>
      <c r="F138" s="151" t="s">
        <v>301</v>
      </c>
      <c r="I138" s="152"/>
      <c r="L138" s="32"/>
      <c r="M138" s="153"/>
      <c r="T138" s="56"/>
      <c r="AT138" s="17" t="s">
        <v>273</v>
      </c>
      <c r="AU138" s="17" t="s">
        <v>89</v>
      </c>
    </row>
    <row r="139" spans="2:65" s="12" customFormat="1" ht="11.25">
      <c r="B139" s="156"/>
      <c r="D139" s="154" t="s">
        <v>277</v>
      </c>
      <c r="F139" s="158" t="s">
        <v>3624</v>
      </c>
      <c r="H139" s="159">
        <v>21.48</v>
      </c>
      <c r="I139" s="160"/>
      <c r="L139" s="156"/>
      <c r="M139" s="161"/>
      <c r="T139" s="162"/>
      <c r="AT139" s="157" t="s">
        <v>277</v>
      </c>
      <c r="AU139" s="157" t="s">
        <v>89</v>
      </c>
      <c r="AV139" s="12" t="s">
        <v>89</v>
      </c>
      <c r="AW139" s="12" t="s">
        <v>3</v>
      </c>
      <c r="AX139" s="12" t="s">
        <v>83</v>
      </c>
      <c r="AY139" s="157" t="s">
        <v>264</v>
      </c>
    </row>
    <row r="140" spans="2:65" s="1" customFormat="1" ht="16.5" customHeight="1">
      <c r="B140" s="136"/>
      <c r="C140" s="137" t="s">
        <v>271</v>
      </c>
      <c r="D140" s="137" t="s">
        <v>266</v>
      </c>
      <c r="E140" s="138" t="s">
        <v>317</v>
      </c>
      <c r="F140" s="139" t="s">
        <v>318</v>
      </c>
      <c r="G140" s="140" t="s">
        <v>319</v>
      </c>
      <c r="H140" s="141">
        <v>4.2960000000000003</v>
      </c>
      <c r="I140" s="142"/>
      <c r="J140" s="143">
        <f>ROUND(I140*H140,2)</f>
        <v>0</v>
      </c>
      <c r="K140" s="139" t="s">
        <v>270</v>
      </c>
      <c r="L140" s="32"/>
      <c r="M140" s="144" t="s">
        <v>1</v>
      </c>
      <c r="N140" s="145" t="s">
        <v>42</v>
      </c>
      <c r="P140" s="146">
        <f>O140*H140</f>
        <v>0</v>
      </c>
      <c r="Q140" s="146">
        <v>0</v>
      </c>
      <c r="R140" s="146">
        <f>Q140*H140</f>
        <v>0</v>
      </c>
      <c r="S140" s="146">
        <v>0</v>
      </c>
      <c r="T140" s="147">
        <f>S140*H140</f>
        <v>0</v>
      </c>
      <c r="AR140" s="148" t="s">
        <v>271</v>
      </c>
      <c r="AT140" s="148" t="s">
        <v>266</v>
      </c>
      <c r="AU140" s="148" t="s">
        <v>89</v>
      </c>
      <c r="AY140" s="17" t="s">
        <v>264</v>
      </c>
      <c r="BE140" s="149">
        <f>IF(N140="základní",J140,0)</f>
        <v>0</v>
      </c>
      <c r="BF140" s="149">
        <f>IF(N140="snížená",J140,0)</f>
        <v>0</v>
      </c>
      <c r="BG140" s="149">
        <f>IF(N140="zákl. přenesená",J140,0)</f>
        <v>0</v>
      </c>
      <c r="BH140" s="149">
        <f>IF(N140="sníž. přenesená",J140,0)</f>
        <v>0</v>
      </c>
      <c r="BI140" s="149">
        <f>IF(N140="nulová",J140,0)</f>
        <v>0</v>
      </c>
      <c r="BJ140" s="17" t="s">
        <v>89</v>
      </c>
      <c r="BK140" s="149">
        <f>ROUND(I140*H140,2)</f>
        <v>0</v>
      </c>
      <c r="BL140" s="17" t="s">
        <v>271</v>
      </c>
      <c r="BM140" s="148" t="s">
        <v>3596</v>
      </c>
    </row>
    <row r="141" spans="2:65" s="1" customFormat="1" ht="11.25">
      <c r="B141" s="32"/>
      <c r="D141" s="150" t="s">
        <v>273</v>
      </c>
      <c r="F141" s="151" t="s">
        <v>321</v>
      </c>
      <c r="I141" s="152"/>
      <c r="L141" s="32"/>
      <c r="M141" s="153"/>
      <c r="T141" s="56"/>
      <c r="AT141" s="17" t="s">
        <v>273</v>
      </c>
      <c r="AU141" s="17" t="s">
        <v>89</v>
      </c>
    </row>
    <row r="142" spans="2:65" s="12" customFormat="1" ht="11.25">
      <c r="B142" s="156"/>
      <c r="D142" s="154" t="s">
        <v>277</v>
      </c>
      <c r="F142" s="158" t="s">
        <v>3625</v>
      </c>
      <c r="H142" s="159">
        <v>4.2960000000000003</v>
      </c>
      <c r="I142" s="160"/>
      <c r="L142" s="156"/>
      <c r="M142" s="161"/>
      <c r="T142" s="162"/>
      <c r="AT142" s="157" t="s">
        <v>277</v>
      </c>
      <c r="AU142" s="157" t="s">
        <v>89</v>
      </c>
      <c r="AV142" s="12" t="s">
        <v>89</v>
      </c>
      <c r="AW142" s="12" t="s">
        <v>3</v>
      </c>
      <c r="AX142" s="12" t="s">
        <v>83</v>
      </c>
      <c r="AY142" s="157" t="s">
        <v>264</v>
      </c>
    </row>
    <row r="143" spans="2:65" s="1" customFormat="1" ht="16.5" customHeight="1">
      <c r="B143" s="136"/>
      <c r="C143" s="137" t="s">
        <v>297</v>
      </c>
      <c r="D143" s="137" t="s">
        <v>266</v>
      </c>
      <c r="E143" s="138" t="s">
        <v>324</v>
      </c>
      <c r="F143" s="139" t="s">
        <v>325</v>
      </c>
      <c r="G143" s="140" t="s">
        <v>282</v>
      </c>
      <c r="H143" s="141">
        <v>2.1480000000000001</v>
      </c>
      <c r="I143" s="142"/>
      <c r="J143" s="143">
        <f>ROUND(I143*H143,2)</f>
        <v>0</v>
      </c>
      <c r="K143" s="139" t="s">
        <v>270</v>
      </c>
      <c r="L143" s="32"/>
      <c r="M143" s="144" t="s">
        <v>1</v>
      </c>
      <c r="N143" s="145" t="s">
        <v>42</v>
      </c>
      <c r="P143" s="146">
        <f>O143*H143</f>
        <v>0</v>
      </c>
      <c r="Q143" s="146">
        <v>0</v>
      </c>
      <c r="R143" s="146">
        <f>Q143*H143</f>
        <v>0</v>
      </c>
      <c r="S143" s="146">
        <v>0</v>
      </c>
      <c r="T143" s="147">
        <f>S143*H143</f>
        <v>0</v>
      </c>
      <c r="AR143" s="148" t="s">
        <v>271</v>
      </c>
      <c r="AT143" s="148" t="s">
        <v>266</v>
      </c>
      <c r="AU143" s="148" t="s">
        <v>89</v>
      </c>
      <c r="AY143" s="17" t="s">
        <v>264</v>
      </c>
      <c r="BE143" s="149">
        <f>IF(N143="základní",J143,0)</f>
        <v>0</v>
      </c>
      <c r="BF143" s="149">
        <f>IF(N143="snížená",J143,0)</f>
        <v>0</v>
      </c>
      <c r="BG143" s="149">
        <f>IF(N143="zákl. přenesená",J143,0)</f>
        <v>0</v>
      </c>
      <c r="BH143" s="149">
        <f>IF(N143="sníž. přenesená",J143,0)</f>
        <v>0</v>
      </c>
      <c r="BI143" s="149">
        <f>IF(N143="nulová",J143,0)</f>
        <v>0</v>
      </c>
      <c r="BJ143" s="17" t="s">
        <v>89</v>
      </c>
      <c r="BK143" s="149">
        <f>ROUND(I143*H143,2)</f>
        <v>0</v>
      </c>
      <c r="BL143" s="17" t="s">
        <v>271</v>
      </c>
      <c r="BM143" s="148" t="s">
        <v>3598</v>
      </c>
    </row>
    <row r="144" spans="2:65" s="1" customFormat="1" ht="11.25">
      <c r="B144" s="32"/>
      <c r="D144" s="150" t="s">
        <v>273</v>
      </c>
      <c r="F144" s="151" t="s">
        <v>327</v>
      </c>
      <c r="I144" s="152"/>
      <c r="L144" s="32"/>
      <c r="M144" s="153"/>
      <c r="T144" s="56"/>
      <c r="AT144" s="17" t="s">
        <v>273</v>
      </c>
      <c r="AU144" s="17" t="s">
        <v>89</v>
      </c>
    </row>
    <row r="145" spans="2:65" s="1" customFormat="1" ht="16.5" customHeight="1">
      <c r="B145" s="136"/>
      <c r="C145" s="137" t="s">
        <v>303</v>
      </c>
      <c r="D145" s="137" t="s">
        <v>266</v>
      </c>
      <c r="E145" s="138" t="s">
        <v>3599</v>
      </c>
      <c r="F145" s="139" t="s">
        <v>3600</v>
      </c>
      <c r="G145" s="140" t="s">
        <v>282</v>
      </c>
      <c r="H145" s="141">
        <v>2.1480000000000001</v>
      </c>
      <c r="I145" s="142"/>
      <c r="J145" s="143">
        <f>ROUND(I145*H145,2)</f>
        <v>0</v>
      </c>
      <c r="K145" s="139" t="s">
        <v>270</v>
      </c>
      <c r="L145" s="32"/>
      <c r="M145" s="144" t="s">
        <v>1</v>
      </c>
      <c r="N145" s="145" t="s">
        <v>42</v>
      </c>
      <c r="P145" s="146">
        <f>O145*H145</f>
        <v>0</v>
      </c>
      <c r="Q145" s="146">
        <v>0</v>
      </c>
      <c r="R145" s="146">
        <f>Q145*H145</f>
        <v>0</v>
      </c>
      <c r="S145" s="146">
        <v>0</v>
      </c>
      <c r="T145" s="147">
        <f>S145*H145</f>
        <v>0</v>
      </c>
      <c r="AR145" s="148" t="s">
        <v>271</v>
      </c>
      <c r="AT145" s="148" t="s">
        <v>266</v>
      </c>
      <c r="AU145" s="148" t="s">
        <v>89</v>
      </c>
      <c r="AY145" s="17" t="s">
        <v>264</v>
      </c>
      <c r="BE145" s="149">
        <f>IF(N145="základní",J145,0)</f>
        <v>0</v>
      </c>
      <c r="BF145" s="149">
        <f>IF(N145="snížená",J145,0)</f>
        <v>0</v>
      </c>
      <c r="BG145" s="149">
        <f>IF(N145="zákl. přenesená",J145,0)</f>
        <v>0</v>
      </c>
      <c r="BH145" s="149">
        <f>IF(N145="sníž. přenesená",J145,0)</f>
        <v>0</v>
      </c>
      <c r="BI145" s="149">
        <f>IF(N145="nulová",J145,0)</f>
        <v>0</v>
      </c>
      <c r="BJ145" s="17" t="s">
        <v>89</v>
      </c>
      <c r="BK145" s="149">
        <f>ROUND(I145*H145,2)</f>
        <v>0</v>
      </c>
      <c r="BL145" s="17" t="s">
        <v>271</v>
      </c>
      <c r="BM145" s="148" t="s">
        <v>3601</v>
      </c>
    </row>
    <row r="146" spans="2:65" s="1" customFormat="1" ht="11.25">
      <c r="B146" s="32"/>
      <c r="D146" s="150" t="s">
        <v>273</v>
      </c>
      <c r="F146" s="151" t="s">
        <v>3602</v>
      </c>
      <c r="I146" s="152"/>
      <c r="L146" s="32"/>
      <c r="M146" s="153"/>
      <c r="T146" s="56"/>
      <c r="AT146" s="17" t="s">
        <v>273</v>
      </c>
      <c r="AU146" s="17" t="s">
        <v>89</v>
      </c>
    </row>
    <row r="147" spans="2:65" s="11" customFormat="1" ht="22.9" customHeight="1">
      <c r="B147" s="124"/>
      <c r="D147" s="125" t="s">
        <v>75</v>
      </c>
      <c r="E147" s="134" t="s">
        <v>89</v>
      </c>
      <c r="F147" s="134" t="s">
        <v>347</v>
      </c>
      <c r="I147" s="127"/>
      <c r="J147" s="135">
        <f>BK147</f>
        <v>0</v>
      </c>
      <c r="L147" s="124"/>
      <c r="M147" s="129"/>
      <c r="P147" s="130">
        <f>SUM(P148:P151)</f>
        <v>0</v>
      </c>
      <c r="R147" s="130">
        <f>SUM(R148:R151)</f>
        <v>5.3740167599999999</v>
      </c>
      <c r="T147" s="131">
        <f>SUM(T148:T151)</f>
        <v>0</v>
      </c>
      <c r="AR147" s="125" t="s">
        <v>83</v>
      </c>
      <c r="AT147" s="132" t="s">
        <v>75</v>
      </c>
      <c r="AU147" s="132" t="s">
        <v>83</v>
      </c>
      <c r="AY147" s="125" t="s">
        <v>264</v>
      </c>
      <c r="BK147" s="133">
        <f>SUM(BK148:BK151)</f>
        <v>0</v>
      </c>
    </row>
    <row r="148" spans="2:65" s="1" customFormat="1" ht="16.5" customHeight="1">
      <c r="B148" s="136"/>
      <c r="C148" s="137" t="s">
        <v>309</v>
      </c>
      <c r="D148" s="137" t="s">
        <v>266</v>
      </c>
      <c r="E148" s="138" t="s">
        <v>3603</v>
      </c>
      <c r="F148" s="139" t="s">
        <v>3604</v>
      </c>
      <c r="G148" s="140" t="s">
        <v>282</v>
      </c>
      <c r="H148" s="141">
        <v>2.1480000000000001</v>
      </c>
      <c r="I148" s="142"/>
      <c r="J148" s="143">
        <f>ROUND(I148*H148,2)</f>
        <v>0</v>
      </c>
      <c r="K148" s="139" t="s">
        <v>270</v>
      </c>
      <c r="L148" s="32"/>
      <c r="M148" s="144" t="s">
        <v>1</v>
      </c>
      <c r="N148" s="145" t="s">
        <v>42</v>
      </c>
      <c r="P148" s="146">
        <f>O148*H148</f>
        <v>0</v>
      </c>
      <c r="Q148" s="146">
        <v>2.5018699999999998</v>
      </c>
      <c r="R148" s="146">
        <f>Q148*H148</f>
        <v>5.3740167599999999</v>
      </c>
      <c r="S148" s="146">
        <v>0</v>
      </c>
      <c r="T148" s="147">
        <f>S148*H148</f>
        <v>0</v>
      </c>
      <c r="AR148" s="148" t="s">
        <v>271</v>
      </c>
      <c r="AT148" s="148" t="s">
        <v>266</v>
      </c>
      <c r="AU148" s="148" t="s">
        <v>89</v>
      </c>
      <c r="AY148" s="17" t="s">
        <v>264</v>
      </c>
      <c r="BE148" s="149">
        <f>IF(N148="základní",J148,0)</f>
        <v>0</v>
      </c>
      <c r="BF148" s="149">
        <f>IF(N148="snížená",J148,0)</f>
        <v>0</v>
      </c>
      <c r="BG148" s="149">
        <f>IF(N148="zákl. přenesená",J148,0)</f>
        <v>0</v>
      </c>
      <c r="BH148" s="149">
        <f>IF(N148="sníž. přenesená",J148,0)</f>
        <v>0</v>
      </c>
      <c r="BI148" s="149">
        <f>IF(N148="nulová",J148,0)</f>
        <v>0</v>
      </c>
      <c r="BJ148" s="17" t="s">
        <v>89</v>
      </c>
      <c r="BK148" s="149">
        <f>ROUND(I148*H148,2)</f>
        <v>0</v>
      </c>
      <c r="BL148" s="17" t="s">
        <v>271</v>
      </c>
      <c r="BM148" s="148" t="s">
        <v>3605</v>
      </c>
    </row>
    <row r="149" spans="2:65" s="1" customFormat="1" ht="11.25">
      <c r="B149" s="32"/>
      <c r="D149" s="150" t="s">
        <v>273</v>
      </c>
      <c r="F149" s="151" t="s">
        <v>3606</v>
      </c>
      <c r="I149" s="152"/>
      <c r="L149" s="32"/>
      <c r="M149" s="153"/>
      <c r="T149" s="56"/>
      <c r="AT149" s="17" t="s">
        <v>273</v>
      </c>
      <c r="AU149" s="17" t="s">
        <v>89</v>
      </c>
    </row>
    <row r="150" spans="2:65" s="12" customFormat="1" ht="11.25">
      <c r="B150" s="156"/>
      <c r="D150" s="154" t="s">
        <v>277</v>
      </c>
      <c r="E150" s="157" t="s">
        <v>1</v>
      </c>
      <c r="F150" s="158" t="s">
        <v>3623</v>
      </c>
      <c r="H150" s="159">
        <v>2.1480000000000001</v>
      </c>
      <c r="I150" s="160"/>
      <c r="L150" s="156"/>
      <c r="M150" s="161"/>
      <c r="T150" s="162"/>
      <c r="AT150" s="157" t="s">
        <v>277</v>
      </c>
      <c r="AU150" s="157" t="s">
        <v>89</v>
      </c>
      <c r="AV150" s="12" t="s">
        <v>89</v>
      </c>
      <c r="AW150" s="12" t="s">
        <v>32</v>
      </c>
      <c r="AX150" s="12" t="s">
        <v>76</v>
      </c>
      <c r="AY150" s="157" t="s">
        <v>264</v>
      </c>
    </row>
    <row r="151" spans="2:65" s="13" customFormat="1" ht="11.25">
      <c r="B151" s="163"/>
      <c r="D151" s="154" t="s">
        <v>277</v>
      </c>
      <c r="E151" s="164" t="s">
        <v>1</v>
      </c>
      <c r="F151" s="165" t="s">
        <v>279</v>
      </c>
      <c r="H151" s="166">
        <v>2.1480000000000001</v>
      </c>
      <c r="I151" s="167"/>
      <c r="L151" s="163"/>
      <c r="M151" s="168"/>
      <c r="T151" s="169"/>
      <c r="AT151" s="164" t="s">
        <v>277</v>
      </c>
      <c r="AU151" s="164" t="s">
        <v>89</v>
      </c>
      <c r="AV151" s="13" t="s">
        <v>271</v>
      </c>
      <c r="AW151" s="13" t="s">
        <v>32</v>
      </c>
      <c r="AX151" s="13" t="s">
        <v>83</v>
      </c>
      <c r="AY151" s="164" t="s">
        <v>264</v>
      </c>
    </row>
    <row r="152" spans="2:65" s="11" customFormat="1" ht="22.9" customHeight="1">
      <c r="B152" s="124"/>
      <c r="D152" s="125" t="s">
        <v>75</v>
      </c>
      <c r="E152" s="134" t="s">
        <v>1005</v>
      </c>
      <c r="F152" s="134" t="s">
        <v>1006</v>
      </c>
      <c r="I152" s="127"/>
      <c r="J152" s="135">
        <f>BK152</f>
        <v>0</v>
      </c>
      <c r="L152" s="124"/>
      <c r="M152" s="129"/>
      <c r="P152" s="130">
        <f>SUM(P153:P154)</f>
        <v>0</v>
      </c>
      <c r="R152" s="130">
        <f>SUM(R153:R154)</f>
        <v>0</v>
      </c>
      <c r="T152" s="131">
        <f>SUM(T153:T154)</f>
        <v>0</v>
      </c>
      <c r="AR152" s="125" t="s">
        <v>83</v>
      </c>
      <c r="AT152" s="132" t="s">
        <v>75</v>
      </c>
      <c r="AU152" s="132" t="s">
        <v>83</v>
      </c>
      <c r="AY152" s="125" t="s">
        <v>264</v>
      </c>
      <c r="BK152" s="133">
        <f>SUM(BK153:BK154)</f>
        <v>0</v>
      </c>
    </row>
    <row r="153" spans="2:65" s="1" customFormat="1" ht="16.5" customHeight="1">
      <c r="B153" s="136"/>
      <c r="C153" s="137" t="s">
        <v>314</v>
      </c>
      <c r="D153" s="137" t="s">
        <v>266</v>
      </c>
      <c r="E153" s="138" t="s">
        <v>3607</v>
      </c>
      <c r="F153" s="139" t="s">
        <v>3608</v>
      </c>
      <c r="G153" s="140" t="s">
        <v>319</v>
      </c>
      <c r="H153" s="141">
        <v>5.3739999999999997</v>
      </c>
      <c r="I153" s="142"/>
      <c r="J153" s="143">
        <f>ROUND(I153*H153,2)</f>
        <v>0</v>
      </c>
      <c r="K153" s="139" t="s">
        <v>270</v>
      </c>
      <c r="L153" s="32"/>
      <c r="M153" s="144" t="s">
        <v>1</v>
      </c>
      <c r="N153" s="145" t="s">
        <v>42</v>
      </c>
      <c r="P153" s="146">
        <f>O153*H153</f>
        <v>0</v>
      </c>
      <c r="Q153" s="146">
        <v>0</v>
      </c>
      <c r="R153" s="146">
        <f>Q153*H153</f>
        <v>0</v>
      </c>
      <c r="S153" s="146">
        <v>0</v>
      </c>
      <c r="T153" s="147">
        <f>S153*H153</f>
        <v>0</v>
      </c>
      <c r="AR153" s="148" t="s">
        <v>271</v>
      </c>
      <c r="AT153" s="148" t="s">
        <v>266</v>
      </c>
      <c r="AU153" s="148" t="s">
        <v>89</v>
      </c>
      <c r="AY153" s="17" t="s">
        <v>264</v>
      </c>
      <c r="BE153" s="149">
        <f>IF(N153="základní",J153,0)</f>
        <v>0</v>
      </c>
      <c r="BF153" s="149">
        <f>IF(N153="snížená",J153,0)</f>
        <v>0</v>
      </c>
      <c r="BG153" s="149">
        <f>IF(N153="zákl. přenesená",J153,0)</f>
        <v>0</v>
      </c>
      <c r="BH153" s="149">
        <f>IF(N153="sníž. přenesená",J153,0)</f>
        <v>0</v>
      </c>
      <c r="BI153" s="149">
        <f>IF(N153="nulová",J153,0)</f>
        <v>0</v>
      </c>
      <c r="BJ153" s="17" t="s">
        <v>89</v>
      </c>
      <c r="BK153" s="149">
        <f>ROUND(I153*H153,2)</f>
        <v>0</v>
      </c>
      <c r="BL153" s="17" t="s">
        <v>271</v>
      </c>
      <c r="BM153" s="148" t="s">
        <v>3609</v>
      </c>
    </row>
    <row r="154" spans="2:65" s="1" customFormat="1" ht="11.25">
      <c r="B154" s="32"/>
      <c r="D154" s="150" t="s">
        <v>273</v>
      </c>
      <c r="F154" s="151" t="s">
        <v>3610</v>
      </c>
      <c r="I154" s="152"/>
      <c r="L154" s="32"/>
      <c r="M154" s="153"/>
      <c r="T154" s="56"/>
      <c r="AT154" s="17" t="s">
        <v>273</v>
      </c>
      <c r="AU154" s="17" t="s">
        <v>89</v>
      </c>
    </row>
    <row r="155" spans="2:65" s="11" customFormat="1" ht="25.9" customHeight="1">
      <c r="B155" s="124"/>
      <c r="D155" s="125" t="s">
        <v>75</v>
      </c>
      <c r="E155" s="126" t="s">
        <v>1019</v>
      </c>
      <c r="F155" s="126" t="s">
        <v>1020</v>
      </c>
      <c r="I155" s="127"/>
      <c r="J155" s="128">
        <f>BK155</f>
        <v>0</v>
      </c>
      <c r="L155" s="124"/>
      <c r="M155" s="129"/>
      <c r="P155" s="130">
        <f>P156</f>
        <v>0</v>
      </c>
      <c r="R155" s="130">
        <f>R156</f>
        <v>0</v>
      </c>
      <c r="T155" s="131">
        <f>T156</f>
        <v>0</v>
      </c>
      <c r="AR155" s="125" t="s">
        <v>89</v>
      </c>
      <c r="AT155" s="132" t="s">
        <v>75</v>
      </c>
      <c r="AU155" s="132" t="s">
        <v>76</v>
      </c>
      <c r="AY155" s="125" t="s">
        <v>264</v>
      </c>
      <c r="BK155" s="133">
        <f>BK156</f>
        <v>0</v>
      </c>
    </row>
    <row r="156" spans="2:65" s="11" customFormat="1" ht="22.9" customHeight="1">
      <c r="B156" s="124"/>
      <c r="D156" s="125" t="s">
        <v>75</v>
      </c>
      <c r="E156" s="134" t="s">
        <v>1557</v>
      </c>
      <c r="F156" s="134" t="s">
        <v>1558</v>
      </c>
      <c r="I156" s="127"/>
      <c r="J156" s="135">
        <f>BK156</f>
        <v>0</v>
      </c>
      <c r="L156" s="124"/>
      <c r="M156" s="129"/>
      <c r="P156" s="130">
        <f>SUM(P157:P162)</f>
        <v>0</v>
      </c>
      <c r="R156" s="130">
        <f>SUM(R157:R162)</f>
        <v>0</v>
      </c>
      <c r="T156" s="131">
        <f>SUM(T157:T162)</f>
        <v>0</v>
      </c>
      <c r="AR156" s="125" t="s">
        <v>89</v>
      </c>
      <c r="AT156" s="132" t="s">
        <v>75</v>
      </c>
      <c r="AU156" s="132" t="s">
        <v>83</v>
      </c>
      <c r="AY156" s="125" t="s">
        <v>264</v>
      </c>
      <c r="BK156" s="133">
        <f>SUM(BK157:BK162)</f>
        <v>0</v>
      </c>
    </row>
    <row r="157" spans="2:65" s="1" customFormat="1" ht="16.5" customHeight="1">
      <c r="B157" s="136"/>
      <c r="C157" s="137" t="s">
        <v>323</v>
      </c>
      <c r="D157" s="137" t="s">
        <v>266</v>
      </c>
      <c r="E157" s="138" t="s">
        <v>1560</v>
      </c>
      <c r="F157" s="139" t="s">
        <v>3611</v>
      </c>
      <c r="G157" s="140" t="s">
        <v>428</v>
      </c>
      <c r="H157" s="141">
        <v>80</v>
      </c>
      <c r="I157" s="142"/>
      <c r="J157" s="143">
        <f>ROUND(I157*H157,2)</f>
        <v>0</v>
      </c>
      <c r="K157" s="139" t="s">
        <v>313</v>
      </c>
      <c r="L157" s="32"/>
      <c r="M157" s="144" t="s">
        <v>1</v>
      </c>
      <c r="N157" s="145" t="s">
        <v>42</v>
      </c>
      <c r="P157" s="146">
        <f>O157*H157</f>
        <v>0</v>
      </c>
      <c r="Q157" s="146">
        <v>0</v>
      </c>
      <c r="R157" s="146">
        <f>Q157*H157</f>
        <v>0</v>
      </c>
      <c r="S157" s="146">
        <v>0</v>
      </c>
      <c r="T157" s="147">
        <f>S157*H157</f>
        <v>0</v>
      </c>
      <c r="AR157" s="148" t="s">
        <v>366</v>
      </c>
      <c r="AT157" s="148" t="s">
        <v>266</v>
      </c>
      <c r="AU157" s="148" t="s">
        <v>89</v>
      </c>
      <c r="AY157" s="17" t="s">
        <v>264</v>
      </c>
      <c r="BE157" s="149">
        <f>IF(N157="základní",J157,0)</f>
        <v>0</v>
      </c>
      <c r="BF157" s="149">
        <f>IF(N157="snížená",J157,0)</f>
        <v>0</v>
      </c>
      <c r="BG157" s="149">
        <f>IF(N157="zákl. přenesená",J157,0)</f>
        <v>0</v>
      </c>
      <c r="BH157" s="149">
        <f>IF(N157="sníž. přenesená",J157,0)</f>
        <v>0</v>
      </c>
      <c r="BI157" s="149">
        <f>IF(N157="nulová",J157,0)</f>
        <v>0</v>
      </c>
      <c r="BJ157" s="17" t="s">
        <v>89</v>
      </c>
      <c r="BK157" s="149">
        <f>ROUND(I157*H157,2)</f>
        <v>0</v>
      </c>
      <c r="BL157" s="17" t="s">
        <v>366</v>
      </c>
      <c r="BM157" s="148" t="s">
        <v>3612</v>
      </c>
    </row>
    <row r="158" spans="2:65" s="1" customFormat="1" ht="39">
      <c r="B158" s="32"/>
      <c r="D158" s="154" t="s">
        <v>275</v>
      </c>
      <c r="F158" s="155" t="s">
        <v>3613</v>
      </c>
      <c r="I158" s="152"/>
      <c r="L158" s="32"/>
      <c r="M158" s="153"/>
      <c r="T158" s="56"/>
      <c r="AT158" s="17" t="s">
        <v>275</v>
      </c>
      <c r="AU158" s="17" t="s">
        <v>89</v>
      </c>
    </row>
    <row r="159" spans="2:65" s="1" customFormat="1" ht="16.5" customHeight="1">
      <c r="B159" s="136"/>
      <c r="C159" s="137" t="s">
        <v>328</v>
      </c>
      <c r="D159" s="137" t="s">
        <v>266</v>
      </c>
      <c r="E159" s="138" t="s">
        <v>3614</v>
      </c>
      <c r="F159" s="139" t="s">
        <v>3615</v>
      </c>
      <c r="G159" s="140" t="s">
        <v>434</v>
      </c>
      <c r="H159" s="141">
        <v>1</v>
      </c>
      <c r="I159" s="142"/>
      <c r="J159" s="143">
        <f>ROUND(I159*H159,2)</f>
        <v>0</v>
      </c>
      <c r="K159" s="139" t="s">
        <v>313</v>
      </c>
      <c r="L159" s="32"/>
      <c r="M159" s="144" t="s">
        <v>1</v>
      </c>
      <c r="N159" s="145" t="s">
        <v>42</v>
      </c>
      <c r="P159" s="146">
        <f>O159*H159</f>
        <v>0</v>
      </c>
      <c r="Q159" s="146">
        <v>0</v>
      </c>
      <c r="R159" s="146">
        <f>Q159*H159</f>
        <v>0</v>
      </c>
      <c r="S159" s="146">
        <v>0</v>
      </c>
      <c r="T159" s="147">
        <f>S159*H159</f>
        <v>0</v>
      </c>
      <c r="AR159" s="148" t="s">
        <v>366</v>
      </c>
      <c r="AT159" s="148" t="s">
        <v>266</v>
      </c>
      <c r="AU159" s="148" t="s">
        <v>89</v>
      </c>
      <c r="AY159" s="17" t="s">
        <v>264</v>
      </c>
      <c r="BE159" s="149">
        <f>IF(N159="základní",J159,0)</f>
        <v>0</v>
      </c>
      <c r="BF159" s="149">
        <f>IF(N159="snížená",J159,0)</f>
        <v>0</v>
      </c>
      <c r="BG159" s="149">
        <f>IF(N159="zákl. přenesená",J159,0)</f>
        <v>0</v>
      </c>
      <c r="BH159" s="149">
        <f>IF(N159="sníž. přenesená",J159,0)</f>
        <v>0</v>
      </c>
      <c r="BI159" s="149">
        <f>IF(N159="nulová",J159,0)</f>
        <v>0</v>
      </c>
      <c r="BJ159" s="17" t="s">
        <v>89</v>
      </c>
      <c r="BK159" s="149">
        <f>ROUND(I159*H159,2)</f>
        <v>0</v>
      </c>
      <c r="BL159" s="17" t="s">
        <v>366</v>
      </c>
      <c r="BM159" s="148" t="s">
        <v>3616</v>
      </c>
    </row>
    <row r="160" spans="2:65" s="1" customFormat="1" ht="48.75">
      <c r="B160" s="32"/>
      <c r="D160" s="154" t="s">
        <v>275</v>
      </c>
      <c r="F160" s="155" t="s">
        <v>3617</v>
      </c>
      <c r="I160" s="152"/>
      <c r="L160" s="32"/>
      <c r="M160" s="153"/>
      <c r="T160" s="56"/>
      <c r="AT160" s="17" t="s">
        <v>275</v>
      </c>
      <c r="AU160" s="17" t="s">
        <v>89</v>
      </c>
    </row>
    <row r="161" spans="2:65" s="1" customFormat="1" ht="16.5" customHeight="1">
      <c r="B161" s="136"/>
      <c r="C161" s="137" t="s">
        <v>334</v>
      </c>
      <c r="D161" s="137" t="s">
        <v>266</v>
      </c>
      <c r="E161" s="138" t="s">
        <v>3618</v>
      </c>
      <c r="F161" s="139" t="s">
        <v>3619</v>
      </c>
      <c r="G161" s="140" t="s">
        <v>434</v>
      </c>
      <c r="H161" s="141">
        <v>2</v>
      </c>
      <c r="I161" s="142"/>
      <c r="J161" s="143">
        <f>ROUND(I161*H161,2)</f>
        <v>0</v>
      </c>
      <c r="K161" s="139" t="s">
        <v>313</v>
      </c>
      <c r="L161" s="32"/>
      <c r="M161" s="144" t="s">
        <v>1</v>
      </c>
      <c r="N161" s="145" t="s">
        <v>42</v>
      </c>
      <c r="P161" s="146">
        <f>O161*H161</f>
        <v>0</v>
      </c>
      <c r="Q161" s="146">
        <v>0</v>
      </c>
      <c r="R161" s="146">
        <f>Q161*H161</f>
        <v>0</v>
      </c>
      <c r="S161" s="146">
        <v>0</v>
      </c>
      <c r="T161" s="147">
        <f>S161*H161</f>
        <v>0</v>
      </c>
      <c r="AR161" s="148" t="s">
        <v>366</v>
      </c>
      <c r="AT161" s="148" t="s">
        <v>266</v>
      </c>
      <c r="AU161" s="148" t="s">
        <v>89</v>
      </c>
      <c r="AY161" s="17" t="s">
        <v>264</v>
      </c>
      <c r="BE161" s="149">
        <f>IF(N161="základní",J161,0)</f>
        <v>0</v>
      </c>
      <c r="BF161" s="149">
        <f>IF(N161="snížená",J161,0)</f>
        <v>0</v>
      </c>
      <c r="BG161" s="149">
        <f>IF(N161="zákl. přenesená",J161,0)</f>
        <v>0</v>
      </c>
      <c r="BH161" s="149">
        <f>IF(N161="sníž. přenesená",J161,0)</f>
        <v>0</v>
      </c>
      <c r="BI161" s="149">
        <f>IF(N161="nulová",J161,0)</f>
        <v>0</v>
      </c>
      <c r="BJ161" s="17" t="s">
        <v>89</v>
      </c>
      <c r="BK161" s="149">
        <f>ROUND(I161*H161,2)</f>
        <v>0</v>
      </c>
      <c r="BL161" s="17" t="s">
        <v>366</v>
      </c>
      <c r="BM161" s="148" t="s">
        <v>3620</v>
      </c>
    </row>
    <row r="162" spans="2:65" s="1" customFormat="1" ht="48.75">
      <c r="B162" s="32"/>
      <c r="D162" s="154" t="s">
        <v>275</v>
      </c>
      <c r="F162" s="155" t="s">
        <v>3617</v>
      </c>
      <c r="I162" s="152"/>
      <c r="L162" s="32"/>
      <c r="M162" s="194"/>
      <c r="N162" s="195"/>
      <c r="O162" s="195"/>
      <c r="P162" s="195"/>
      <c r="Q162" s="195"/>
      <c r="R162" s="195"/>
      <c r="S162" s="195"/>
      <c r="T162" s="196"/>
      <c r="AT162" s="17" t="s">
        <v>275</v>
      </c>
      <c r="AU162" s="17" t="s">
        <v>89</v>
      </c>
    </row>
    <row r="163" spans="2:65" s="1" customFormat="1" ht="6.95" customHeight="1">
      <c r="B163" s="44"/>
      <c r="C163" s="45"/>
      <c r="D163" s="45"/>
      <c r="E163" s="45"/>
      <c r="F163" s="45"/>
      <c r="G163" s="45"/>
      <c r="H163" s="45"/>
      <c r="I163" s="45"/>
      <c r="J163" s="45"/>
      <c r="K163" s="45"/>
      <c r="L163" s="32"/>
    </row>
  </sheetData>
  <autoFilter ref="C125:K162" xr:uid="{00000000-0009-0000-0000-000018000000}"/>
  <mergeCells count="12">
    <mergeCell ref="E118:H118"/>
    <mergeCell ref="L2:V2"/>
    <mergeCell ref="E85:H85"/>
    <mergeCell ref="E87:H87"/>
    <mergeCell ref="E89:H89"/>
    <mergeCell ref="E114:H114"/>
    <mergeCell ref="E116:H116"/>
    <mergeCell ref="E7:H7"/>
    <mergeCell ref="E9:H9"/>
    <mergeCell ref="E11:H11"/>
    <mergeCell ref="E20:H20"/>
    <mergeCell ref="E29:H29"/>
  </mergeCells>
  <hyperlinks>
    <hyperlink ref="F130" r:id="rId1" xr:uid="{00000000-0004-0000-1800-000000000000}"/>
    <hyperlink ref="F134" r:id="rId2" xr:uid="{00000000-0004-0000-1800-000001000000}"/>
    <hyperlink ref="F138" r:id="rId3" xr:uid="{00000000-0004-0000-1800-000002000000}"/>
    <hyperlink ref="F141" r:id="rId4" xr:uid="{00000000-0004-0000-1800-000003000000}"/>
    <hyperlink ref="F144" r:id="rId5" xr:uid="{00000000-0004-0000-1800-000004000000}"/>
    <hyperlink ref="F146" r:id="rId6" xr:uid="{00000000-0004-0000-1800-000005000000}"/>
    <hyperlink ref="F149" r:id="rId7" xr:uid="{00000000-0004-0000-1800-000006000000}"/>
    <hyperlink ref="F154" r:id="rId8" xr:uid="{00000000-0004-0000-1800-000007000000}"/>
  </hyperlinks>
  <pageMargins left="0.39374999999999999" right="0.39374999999999999" top="0.39374999999999999" bottom="0.39374999999999999" header="0" footer="0"/>
  <pageSetup paperSize="9" fitToHeight="100" orientation="landscape" blackAndWhite="1"/>
  <headerFooter>
    <oddFooter>&amp;CStrana &amp;P z &amp;N</oddFooter>
  </headerFooter>
  <drawing r:id="rId9"/>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B2:BM218"/>
  <sheetViews>
    <sheetView showGridLines="0" workbookViewId="0"/>
  </sheetViews>
  <sheetFormatPr defaultRowHeight="15"/>
  <cols>
    <col min="1" max="1" width="8.33203125" customWidth="1"/>
    <col min="2" max="2" width="1.1640625" customWidth="1"/>
    <col min="3" max="3" width="4.1640625" customWidth="1"/>
    <col min="4" max="4" width="4.33203125" customWidth="1"/>
    <col min="5" max="5" width="17.1640625" customWidth="1"/>
    <col min="6" max="6" width="100.83203125" customWidth="1"/>
    <col min="7" max="7" width="7.5" customWidth="1"/>
    <col min="8" max="8" width="14" customWidth="1"/>
    <col min="9" max="9" width="15.83203125" customWidth="1"/>
    <col min="10" max="11" width="22.33203125"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50000000000003" customHeight="1">
      <c r="L2" s="223" t="s">
        <v>5</v>
      </c>
      <c r="M2" s="208"/>
      <c r="N2" s="208"/>
      <c r="O2" s="208"/>
      <c r="P2" s="208"/>
      <c r="Q2" s="208"/>
      <c r="R2" s="208"/>
      <c r="S2" s="208"/>
      <c r="T2" s="208"/>
      <c r="U2" s="208"/>
      <c r="V2" s="208"/>
      <c r="AT2" s="17" t="s">
        <v>163</v>
      </c>
    </row>
    <row r="3" spans="2:46" ht="6.95" customHeight="1">
      <c r="B3" s="18"/>
      <c r="C3" s="19"/>
      <c r="D3" s="19"/>
      <c r="E3" s="19"/>
      <c r="F3" s="19"/>
      <c r="G3" s="19"/>
      <c r="H3" s="19"/>
      <c r="I3" s="19"/>
      <c r="J3" s="19"/>
      <c r="K3" s="19"/>
      <c r="L3" s="20"/>
      <c r="AT3" s="17" t="s">
        <v>89</v>
      </c>
    </row>
    <row r="4" spans="2:46" ht="24.95" customHeight="1">
      <c r="B4" s="20"/>
      <c r="D4" s="21" t="s">
        <v>212</v>
      </c>
      <c r="L4" s="20"/>
      <c r="M4" s="93" t="s">
        <v>10</v>
      </c>
      <c r="AT4" s="17" t="s">
        <v>3</v>
      </c>
    </row>
    <row r="5" spans="2:46" ht="6.95" customHeight="1">
      <c r="B5" s="20"/>
      <c r="L5" s="20"/>
    </row>
    <row r="6" spans="2:46" ht="12" customHeight="1">
      <c r="B6" s="20"/>
      <c r="D6" s="27" t="s">
        <v>16</v>
      </c>
      <c r="L6" s="20"/>
    </row>
    <row r="7" spans="2:46" ht="16.5" customHeight="1">
      <c r="B7" s="20"/>
      <c r="E7" s="248" t="str">
        <f>'Rekapitulace stavby'!K6</f>
        <v>Transformace domova Černovice – Lidmaň V. – Černovice</v>
      </c>
      <c r="F7" s="249"/>
      <c r="G7" s="249"/>
      <c r="H7" s="249"/>
      <c r="L7" s="20"/>
    </row>
    <row r="8" spans="2:46" s="1" customFormat="1" ht="12" customHeight="1">
      <c r="B8" s="32"/>
      <c r="D8" s="27" t="s">
        <v>213</v>
      </c>
      <c r="L8" s="32"/>
    </row>
    <row r="9" spans="2:46" s="1" customFormat="1" ht="16.5" customHeight="1">
      <c r="B9" s="32"/>
      <c r="E9" s="230" t="s">
        <v>3626</v>
      </c>
      <c r="F9" s="250"/>
      <c r="G9" s="250"/>
      <c r="H9" s="250"/>
      <c r="L9" s="32"/>
    </row>
    <row r="10" spans="2:46" s="1" customFormat="1" ht="11.25">
      <c r="B10" s="32"/>
      <c r="L10" s="32"/>
    </row>
    <row r="11" spans="2:46" s="1" customFormat="1" ht="12" customHeight="1">
      <c r="B11" s="32"/>
      <c r="D11" s="27" t="s">
        <v>18</v>
      </c>
      <c r="F11" s="25" t="s">
        <v>1</v>
      </c>
      <c r="I11" s="27" t="s">
        <v>19</v>
      </c>
      <c r="J11" s="25" t="s">
        <v>1</v>
      </c>
      <c r="L11" s="32"/>
    </row>
    <row r="12" spans="2:46" s="1" customFormat="1" ht="12" customHeight="1">
      <c r="B12" s="32"/>
      <c r="D12" s="27" t="s">
        <v>20</v>
      </c>
      <c r="F12" s="25" t="s">
        <v>21</v>
      </c>
      <c r="I12" s="27" t="s">
        <v>22</v>
      </c>
      <c r="J12" s="52" t="str">
        <f>'Rekapitulace stavby'!AN8</f>
        <v>10. 12. 2025</v>
      </c>
      <c r="L12" s="32"/>
    </row>
    <row r="13" spans="2:46" s="1" customFormat="1" ht="10.9" customHeight="1">
      <c r="B13" s="32"/>
      <c r="L13" s="32"/>
    </row>
    <row r="14" spans="2:46" s="1" customFormat="1" ht="12" customHeight="1">
      <c r="B14" s="32"/>
      <c r="D14" s="27" t="s">
        <v>24</v>
      </c>
      <c r="I14" s="27" t="s">
        <v>25</v>
      </c>
      <c r="J14" s="25" t="s">
        <v>1</v>
      </c>
      <c r="L14" s="32"/>
    </row>
    <row r="15" spans="2:46" s="1" customFormat="1" ht="18" customHeight="1">
      <c r="B15" s="32"/>
      <c r="E15" s="25" t="s">
        <v>26</v>
      </c>
      <c r="I15" s="27" t="s">
        <v>27</v>
      </c>
      <c r="J15" s="25" t="s">
        <v>1</v>
      </c>
      <c r="L15" s="32"/>
    </row>
    <row r="16" spans="2:46" s="1" customFormat="1" ht="6.95" customHeight="1">
      <c r="B16" s="32"/>
      <c r="L16" s="32"/>
    </row>
    <row r="17" spans="2:12" s="1" customFormat="1" ht="12" customHeight="1">
      <c r="B17" s="32"/>
      <c r="D17" s="27" t="s">
        <v>28</v>
      </c>
      <c r="I17" s="27" t="s">
        <v>25</v>
      </c>
      <c r="J17" s="28" t="str">
        <f>'Rekapitulace stavby'!AN13</f>
        <v>Vyplň údaj</v>
      </c>
      <c r="L17" s="32"/>
    </row>
    <row r="18" spans="2:12" s="1" customFormat="1" ht="18" customHeight="1">
      <c r="B18" s="32"/>
      <c r="E18" s="251" t="str">
        <f>'Rekapitulace stavby'!E14</f>
        <v>Vyplň údaj</v>
      </c>
      <c r="F18" s="207"/>
      <c r="G18" s="207"/>
      <c r="H18" s="207"/>
      <c r="I18" s="27" t="s">
        <v>27</v>
      </c>
      <c r="J18" s="28" t="str">
        <f>'Rekapitulace stavby'!AN14</f>
        <v>Vyplň údaj</v>
      </c>
      <c r="L18" s="32"/>
    </row>
    <row r="19" spans="2:12" s="1" customFormat="1" ht="6.95" customHeight="1">
      <c r="B19" s="32"/>
      <c r="L19" s="32"/>
    </row>
    <row r="20" spans="2:12" s="1" customFormat="1" ht="12" customHeight="1">
      <c r="B20" s="32"/>
      <c r="D20" s="27" t="s">
        <v>30</v>
      </c>
      <c r="I20" s="27" t="s">
        <v>25</v>
      </c>
      <c r="J20" s="25" t="s">
        <v>1</v>
      </c>
      <c r="L20" s="32"/>
    </row>
    <row r="21" spans="2:12" s="1" customFormat="1" ht="18" customHeight="1">
      <c r="B21" s="32"/>
      <c r="E21" s="25" t="s">
        <v>31</v>
      </c>
      <c r="I21" s="27" t="s">
        <v>27</v>
      </c>
      <c r="J21" s="25" t="s">
        <v>1</v>
      </c>
      <c r="L21" s="32"/>
    </row>
    <row r="22" spans="2:12" s="1" customFormat="1" ht="6.95" customHeight="1">
      <c r="B22" s="32"/>
      <c r="L22" s="32"/>
    </row>
    <row r="23" spans="2:12" s="1" customFormat="1" ht="12" customHeight="1">
      <c r="B23" s="32"/>
      <c r="D23" s="27" t="s">
        <v>33</v>
      </c>
      <c r="I23" s="27" t="s">
        <v>25</v>
      </c>
      <c r="J23" s="25" t="str">
        <f>IF('Rekapitulace stavby'!AN19="","",'Rekapitulace stavby'!AN19)</f>
        <v/>
      </c>
      <c r="L23" s="32"/>
    </row>
    <row r="24" spans="2:12" s="1" customFormat="1" ht="18" customHeight="1">
      <c r="B24" s="32"/>
      <c r="E24" s="25" t="str">
        <f>IF('Rekapitulace stavby'!E20="","",'Rekapitulace stavby'!E20)</f>
        <v xml:space="preserve"> </v>
      </c>
      <c r="I24" s="27" t="s">
        <v>27</v>
      </c>
      <c r="J24" s="25" t="str">
        <f>IF('Rekapitulace stavby'!AN20="","",'Rekapitulace stavby'!AN20)</f>
        <v/>
      </c>
      <c r="L24" s="32"/>
    </row>
    <row r="25" spans="2:12" s="1" customFormat="1" ht="6.95" customHeight="1">
      <c r="B25" s="32"/>
      <c r="L25" s="32"/>
    </row>
    <row r="26" spans="2:12" s="1" customFormat="1" ht="12" customHeight="1">
      <c r="B26" s="32"/>
      <c r="D26" s="27" t="s">
        <v>34</v>
      </c>
      <c r="L26" s="32"/>
    </row>
    <row r="27" spans="2:12" s="7" customFormat="1" ht="107.25" customHeight="1">
      <c r="B27" s="94"/>
      <c r="E27" s="212" t="s">
        <v>35</v>
      </c>
      <c r="F27" s="212"/>
      <c r="G27" s="212"/>
      <c r="H27" s="212"/>
      <c r="L27" s="94"/>
    </row>
    <row r="28" spans="2:12" s="1" customFormat="1" ht="6.95" customHeight="1">
      <c r="B28" s="32"/>
      <c r="L28" s="32"/>
    </row>
    <row r="29" spans="2:12" s="1" customFormat="1" ht="6.95" customHeight="1">
      <c r="B29" s="32"/>
      <c r="D29" s="53"/>
      <c r="E29" s="53"/>
      <c r="F29" s="53"/>
      <c r="G29" s="53"/>
      <c r="H29" s="53"/>
      <c r="I29" s="53"/>
      <c r="J29" s="53"/>
      <c r="K29" s="53"/>
      <c r="L29" s="32"/>
    </row>
    <row r="30" spans="2:12" s="1" customFormat="1" ht="25.35" customHeight="1">
      <c r="B30" s="32"/>
      <c r="D30" s="95" t="s">
        <v>36</v>
      </c>
      <c r="J30" s="66">
        <f>ROUND(J122, 2)</f>
        <v>0</v>
      </c>
      <c r="L30" s="32"/>
    </row>
    <row r="31" spans="2:12" s="1" customFormat="1" ht="6.95" customHeight="1">
      <c r="B31" s="32"/>
      <c r="D31" s="53"/>
      <c r="E31" s="53"/>
      <c r="F31" s="53"/>
      <c r="G31" s="53"/>
      <c r="H31" s="53"/>
      <c r="I31" s="53"/>
      <c r="J31" s="53"/>
      <c r="K31" s="53"/>
      <c r="L31" s="32"/>
    </row>
    <row r="32" spans="2:12" s="1" customFormat="1" ht="14.45" customHeight="1">
      <c r="B32" s="32"/>
      <c r="F32" s="35" t="s">
        <v>38</v>
      </c>
      <c r="I32" s="35" t="s">
        <v>37</v>
      </c>
      <c r="J32" s="35" t="s">
        <v>39</v>
      </c>
      <c r="L32" s="32"/>
    </row>
    <row r="33" spans="2:12" s="1" customFormat="1" ht="14.45" customHeight="1">
      <c r="B33" s="32"/>
      <c r="D33" s="55" t="s">
        <v>40</v>
      </c>
      <c r="E33" s="27" t="s">
        <v>41</v>
      </c>
      <c r="F33" s="86">
        <f>ROUND((SUM(BE122:BE217)),  2)</f>
        <v>0</v>
      </c>
      <c r="I33" s="96">
        <v>0.21</v>
      </c>
      <c r="J33" s="86">
        <f>ROUND(((SUM(BE122:BE217))*I33),  2)</f>
        <v>0</v>
      </c>
      <c r="L33" s="32"/>
    </row>
    <row r="34" spans="2:12" s="1" customFormat="1" ht="14.45" customHeight="1">
      <c r="B34" s="32"/>
      <c r="E34" s="27" t="s">
        <v>42</v>
      </c>
      <c r="F34" s="86">
        <f>ROUND((SUM(BF122:BF217)),  2)</f>
        <v>0</v>
      </c>
      <c r="I34" s="96">
        <v>0.12</v>
      </c>
      <c r="J34" s="86">
        <f>ROUND(((SUM(BF122:BF217))*I34),  2)</f>
        <v>0</v>
      </c>
      <c r="L34" s="32"/>
    </row>
    <row r="35" spans="2:12" s="1" customFormat="1" ht="14.45" hidden="1" customHeight="1">
      <c r="B35" s="32"/>
      <c r="E35" s="27" t="s">
        <v>43</v>
      </c>
      <c r="F35" s="86">
        <f>ROUND((SUM(BG122:BG217)),  2)</f>
        <v>0</v>
      </c>
      <c r="I35" s="96">
        <v>0.21</v>
      </c>
      <c r="J35" s="86">
        <f>0</f>
        <v>0</v>
      </c>
      <c r="L35" s="32"/>
    </row>
    <row r="36" spans="2:12" s="1" customFormat="1" ht="14.45" hidden="1" customHeight="1">
      <c r="B36" s="32"/>
      <c r="E36" s="27" t="s">
        <v>44</v>
      </c>
      <c r="F36" s="86">
        <f>ROUND((SUM(BH122:BH217)),  2)</f>
        <v>0</v>
      </c>
      <c r="I36" s="96">
        <v>0.12</v>
      </c>
      <c r="J36" s="86">
        <f>0</f>
        <v>0</v>
      </c>
      <c r="L36" s="32"/>
    </row>
    <row r="37" spans="2:12" s="1" customFormat="1" ht="14.45" hidden="1" customHeight="1">
      <c r="B37" s="32"/>
      <c r="E37" s="27" t="s">
        <v>45</v>
      </c>
      <c r="F37" s="86">
        <f>ROUND((SUM(BI122:BI217)),  2)</f>
        <v>0</v>
      </c>
      <c r="I37" s="96">
        <v>0</v>
      </c>
      <c r="J37" s="86">
        <f>0</f>
        <v>0</v>
      </c>
      <c r="L37" s="32"/>
    </row>
    <row r="38" spans="2:12" s="1" customFormat="1" ht="6.95" customHeight="1">
      <c r="B38" s="32"/>
      <c r="L38" s="32"/>
    </row>
    <row r="39" spans="2:12" s="1" customFormat="1" ht="25.35" customHeight="1">
      <c r="B39" s="32"/>
      <c r="C39" s="97"/>
      <c r="D39" s="98" t="s">
        <v>46</v>
      </c>
      <c r="E39" s="57"/>
      <c r="F39" s="57"/>
      <c r="G39" s="99" t="s">
        <v>47</v>
      </c>
      <c r="H39" s="100" t="s">
        <v>48</v>
      </c>
      <c r="I39" s="57"/>
      <c r="J39" s="101">
        <f>SUM(J30:J37)</f>
        <v>0</v>
      </c>
      <c r="K39" s="102"/>
      <c r="L39" s="32"/>
    </row>
    <row r="40" spans="2:12" s="1" customFormat="1" ht="14.45" customHeight="1">
      <c r="B40" s="32"/>
      <c r="L40" s="32"/>
    </row>
    <row r="41" spans="2:12" ht="14.45" customHeight="1">
      <c r="B41" s="20"/>
      <c r="L41" s="20"/>
    </row>
    <row r="42" spans="2:12" ht="14.45" customHeight="1">
      <c r="B42" s="20"/>
      <c r="L42" s="20"/>
    </row>
    <row r="43" spans="2:12" ht="14.45" customHeight="1">
      <c r="B43" s="20"/>
      <c r="L43" s="20"/>
    </row>
    <row r="44" spans="2:12" ht="14.45" customHeight="1">
      <c r="B44" s="20"/>
      <c r="L44" s="20"/>
    </row>
    <row r="45" spans="2:12" ht="14.45" customHeight="1">
      <c r="B45" s="20"/>
      <c r="L45" s="20"/>
    </row>
    <row r="46" spans="2:12" ht="14.45" customHeight="1">
      <c r="B46" s="20"/>
      <c r="L46" s="20"/>
    </row>
    <row r="47" spans="2:12" ht="14.45" customHeight="1">
      <c r="B47" s="20"/>
      <c r="L47" s="20"/>
    </row>
    <row r="48" spans="2:12" ht="14.45" customHeight="1">
      <c r="B48" s="20"/>
      <c r="L48" s="20"/>
    </row>
    <row r="49" spans="2:12" ht="14.45" customHeight="1">
      <c r="B49" s="20"/>
      <c r="L49" s="20"/>
    </row>
    <row r="50" spans="2:12" s="1" customFormat="1" ht="14.45" customHeight="1">
      <c r="B50" s="32"/>
      <c r="D50" s="41" t="s">
        <v>49</v>
      </c>
      <c r="E50" s="42"/>
      <c r="F50" s="42"/>
      <c r="G50" s="41" t="s">
        <v>50</v>
      </c>
      <c r="H50" s="42"/>
      <c r="I50" s="42"/>
      <c r="J50" s="42"/>
      <c r="K50" s="42"/>
      <c r="L50" s="32"/>
    </row>
    <row r="51" spans="2:12" ht="11.25">
      <c r="B51" s="20"/>
      <c r="L51" s="20"/>
    </row>
    <row r="52" spans="2:12" ht="11.25">
      <c r="B52" s="20"/>
      <c r="L52" s="20"/>
    </row>
    <row r="53" spans="2:12" ht="11.25">
      <c r="B53" s="20"/>
      <c r="L53" s="20"/>
    </row>
    <row r="54" spans="2:12" ht="11.25">
      <c r="B54" s="20"/>
      <c r="L54" s="20"/>
    </row>
    <row r="55" spans="2:12" ht="11.25">
      <c r="B55" s="20"/>
      <c r="L55" s="20"/>
    </row>
    <row r="56" spans="2:12" ht="11.25">
      <c r="B56" s="20"/>
      <c r="L56" s="20"/>
    </row>
    <row r="57" spans="2:12" ht="11.25">
      <c r="B57" s="20"/>
      <c r="L57" s="20"/>
    </row>
    <row r="58" spans="2:12" ht="11.25">
      <c r="B58" s="20"/>
      <c r="L58" s="20"/>
    </row>
    <row r="59" spans="2:12" ht="11.25">
      <c r="B59" s="20"/>
      <c r="L59" s="20"/>
    </row>
    <row r="60" spans="2:12" ht="11.25">
      <c r="B60" s="20"/>
      <c r="L60" s="20"/>
    </row>
    <row r="61" spans="2:12" s="1" customFormat="1" ht="12.75">
      <c r="B61" s="32"/>
      <c r="D61" s="43" t="s">
        <v>51</v>
      </c>
      <c r="E61" s="34"/>
      <c r="F61" s="103" t="s">
        <v>52</v>
      </c>
      <c r="G61" s="43" t="s">
        <v>51</v>
      </c>
      <c r="H61" s="34"/>
      <c r="I61" s="34"/>
      <c r="J61" s="104" t="s">
        <v>52</v>
      </c>
      <c r="K61" s="34"/>
      <c r="L61" s="32"/>
    </row>
    <row r="62" spans="2:12" ht="11.25">
      <c r="B62" s="20"/>
      <c r="L62" s="20"/>
    </row>
    <row r="63" spans="2:12" ht="11.25">
      <c r="B63" s="20"/>
      <c r="L63" s="20"/>
    </row>
    <row r="64" spans="2:12" ht="11.25">
      <c r="B64" s="20"/>
      <c r="L64" s="20"/>
    </row>
    <row r="65" spans="2:12" s="1" customFormat="1" ht="12.75">
      <c r="B65" s="32"/>
      <c r="D65" s="41" t="s">
        <v>53</v>
      </c>
      <c r="E65" s="42"/>
      <c r="F65" s="42"/>
      <c r="G65" s="41" t="s">
        <v>54</v>
      </c>
      <c r="H65" s="42"/>
      <c r="I65" s="42"/>
      <c r="J65" s="42"/>
      <c r="K65" s="42"/>
      <c r="L65" s="32"/>
    </row>
    <row r="66" spans="2:12" ht="11.25">
      <c r="B66" s="20"/>
      <c r="L66" s="20"/>
    </row>
    <row r="67" spans="2:12" ht="11.25">
      <c r="B67" s="20"/>
      <c r="L67" s="20"/>
    </row>
    <row r="68" spans="2:12" ht="11.25">
      <c r="B68" s="20"/>
      <c r="L68" s="20"/>
    </row>
    <row r="69" spans="2:12" ht="11.25">
      <c r="B69" s="20"/>
      <c r="L69" s="20"/>
    </row>
    <row r="70" spans="2:12" ht="11.25">
      <c r="B70" s="20"/>
      <c r="L70" s="20"/>
    </row>
    <row r="71" spans="2:12" ht="11.25">
      <c r="B71" s="20"/>
      <c r="L71" s="20"/>
    </row>
    <row r="72" spans="2:12" ht="11.25">
      <c r="B72" s="20"/>
      <c r="L72" s="20"/>
    </row>
    <row r="73" spans="2:12" ht="11.25">
      <c r="B73" s="20"/>
      <c r="L73" s="20"/>
    </row>
    <row r="74" spans="2:12" ht="11.25">
      <c r="B74" s="20"/>
      <c r="L74" s="20"/>
    </row>
    <row r="75" spans="2:12" ht="11.25">
      <c r="B75" s="20"/>
      <c r="L75" s="20"/>
    </row>
    <row r="76" spans="2:12" s="1" customFormat="1" ht="12.75">
      <c r="B76" s="32"/>
      <c r="D76" s="43" t="s">
        <v>51</v>
      </c>
      <c r="E76" s="34"/>
      <c r="F76" s="103" t="s">
        <v>52</v>
      </c>
      <c r="G76" s="43" t="s">
        <v>51</v>
      </c>
      <c r="H76" s="34"/>
      <c r="I76" s="34"/>
      <c r="J76" s="104" t="s">
        <v>52</v>
      </c>
      <c r="K76" s="34"/>
      <c r="L76" s="32"/>
    </row>
    <row r="77" spans="2:12" s="1" customFormat="1" ht="14.45" customHeight="1">
      <c r="B77" s="44"/>
      <c r="C77" s="45"/>
      <c r="D77" s="45"/>
      <c r="E77" s="45"/>
      <c r="F77" s="45"/>
      <c r="G77" s="45"/>
      <c r="H77" s="45"/>
      <c r="I77" s="45"/>
      <c r="J77" s="45"/>
      <c r="K77" s="45"/>
      <c r="L77" s="32"/>
    </row>
    <row r="81" spans="2:47" s="1" customFormat="1" ht="6.95" customHeight="1">
      <c r="B81" s="46"/>
      <c r="C81" s="47"/>
      <c r="D81" s="47"/>
      <c r="E81" s="47"/>
      <c r="F81" s="47"/>
      <c r="G81" s="47"/>
      <c r="H81" s="47"/>
      <c r="I81" s="47"/>
      <c r="J81" s="47"/>
      <c r="K81" s="47"/>
      <c r="L81" s="32"/>
    </row>
    <row r="82" spans="2:47" s="1" customFormat="1" ht="24.95" customHeight="1">
      <c r="B82" s="32"/>
      <c r="C82" s="21" t="s">
        <v>217</v>
      </c>
      <c r="L82" s="32"/>
    </row>
    <row r="83" spans="2:47" s="1" customFormat="1" ht="6.95" customHeight="1">
      <c r="B83" s="32"/>
      <c r="L83" s="32"/>
    </row>
    <row r="84" spans="2:47" s="1" customFormat="1" ht="12" customHeight="1">
      <c r="B84" s="32"/>
      <c r="C84" s="27" t="s">
        <v>16</v>
      </c>
      <c r="L84" s="32"/>
    </row>
    <row r="85" spans="2:47" s="1" customFormat="1" ht="16.5" customHeight="1">
      <c r="B85" s="32"/>
      <c r="E85" s="248" t="str">
        <f>E7</f>
        <v>Transformace domova Černovice – Lidmaň V. – Černovice</v>
      </c>
      <c r="F85" s="249"/>
      <c r="G85" s="249"/>
      <c r="H85" s="249"/>
      <c r="L85" s="32"/>
    </row>
    <row r="86" spans="2:47" s="1" customFormat="1" ht="12" customHeight="1">
      <c r="B86" s="32"/>
      <c r="C86" s="27" t="s">
        <v>213</v>
      </c>
      <c r="L86" s="32"/>
    </row>
    <row r="87" spans="2:47" s="1" customFormat="1" ht="16.5" customHeight="1">
      <c r="B87" s="32"/>
      <c r="E87" s="230" t="str">
        <f>E9</f>
        <v>SO 06 - CHODNÍK</v>
      </c>
      <c r="F87" s="250"/>
      <c r="G87" s="250"/>
      <c r="H87" s="250"/>
      <c r="L87" s="32"/>
    </row>
    <row r="88" spans="2:47" s="1" customFormat="1" ht="6.95" customHeight="1">
      <c r="B88" s="32"/>
      <c r="L88" s="32"/>
    </row>
    <row r="89" spans="2:47" s="1" customFormat="1" ht="12" customHeight="1">
      <c r="B89" s="32"/>
      <c r="C89" s="27" t="s">
        <v>20</v>
      </c>
      <c r="F89" s="25" t="str">
        <f>F12</f>
        <v xml:space="preserve"> </v>
      </c>
      <c r="I89" s="27" t="s">
        <v>22</v>
      </c>
      <c r="J89" s="52" t="str">
        <f>IF(J12="","",J12)</f>
        <v>10. 12. 2025</v>
      </c>
      <c r="L89" s="32"/>
    </row>
    <row r="90" spans="2:47" s="1" customFormat="1" ht="6.95" customHeight="1">
      <c r="B90" s="32"/>
      <c r="L90" s="32"/>
    </row>
    <row r="91" spans="2:47" s="1" customFormat="1" ht="25.7" customHeight="1">
      <c r="B91" s="32"/>
      <c r="C91" s="27" t="s">
        <v>24</v>
      </c>
      <c r="F91" s="25" t="str">
        <f>E15</f>
        <v>Kraj Vysočina</v>
      </c>
      <c r="I91" s="27" t="s">
        <v>30</v>
      </c>
      <c r="J91" s="30" t="str">
        <f>E21</f>
        <v>ARPIK OSTRAVA s.r.o.</v>
      </c>
      <c r="L91" s="32"/>
    </row>
    <row r="92" spans="2:47" s="1" customFormat="1" ht="15.2" customHeight="1">
      <c r="B92" s="32"/>
      <c r="C92" s="27" t="s">
        <v>28</v>
      </c>
      <c r="F92" s="25" t="str">
        <f>IF(E18="","",E18)</f>
        <v>Vyplň údaj</v>
      </c>
      <c r="I92" s="27" t="s">
        <v>33</v>
      </c>
      <c r="J92" s="30" t="str">
        <f>E24</f>
        <v xml:space="preserve"> </v>
      </c>
      <c r="L92" s="32"/>
    </row>
    <row r="93" spans="2:47" s="1" customFormat="1" ht="10.35" customHeight="1">
      <c r="B93" s="32"/>
      <c r="L93" s="32"/>
    </row>
    <row r="94" spans="2:47" s="1" customFormat="1" ht="29.25" customHeight="1">
      <c r="B94" s="32"/>
      <c r="C94" s="105" t="s">
        <v>218</v>
      </c>
      <c r="D94" s="97"/>
      <c r="E94" s="97"/>
      <c r="F94" s="97"/>
      <c r="G94" s="97"/>
      <c r="H94" s="97"/>
      <c r="I94" s="97"/>
      <c r="J94" s="106" t="s">
        <v>219</v>
      </c>
      <c r="K94" s="97"/>
      <c r="L94" s="32"/>
    </row>
    <row r="95" spans="2:47" s="1" customFormat="1" ht="10.35" customHeight="1">
      <c r="B95" s="32"/>
      <c r="L95" s="32"/>
    </row>
    <row r="96" spans="2:47" s="1" customFormat="1" ht="22.9" customHeight="1">
      <c r="B96" s="32"/>
      <c r="C96" s="107" t="s">
        <v>220</v>
      </c>
      <c r="J96" s="66">
        <f>J122</f>
        <v>0</v>
      </c>
      <c r="L96" s="32"/>
      <c r="AU96" s="17" t="s">
        <v>221</v>
      </c>
    </row>
    <row r="97" spans="2:12" s="8" customFormat="1" ht="24.95" customHeight="1">
      <c r="B97" s="108"/>
      <c r="D97" s="109" t="s">
        <v>222</v>
      </c>
      <c r="E97" s="110"/>
      <c r="F97" s="110"/>
      <c r="G97" s="110"/>
      <c r="H97" s="110"/>
      <c r="I97" s="110"/>
      <c r="J97" s="111">
        <f>J123</f>
        <v>0</v>
      </c>
      <c r="L97" s="108"/>
    </row>
    <row r="98" spans="2:12" s="9" customFormat="1" ht="19.899999999999999" customHeight="1">
      <c r="B98" s="112"/>
      <c r="D98" s="113" t="s">
        <v>223</v>
      </c>
      <c r="E98" s="114"/>
      <c r="F98" s="114"/>
      <c r="G98" s="114"/>
      <c r="H98" s="114"/>
      <c r="I98" s="114"/>
      <c r="J98" s="115">
        <f>J124</f>
        <v>0</v>
      </c>
      <c r="L98" s="112"/>
    </row>
    <row r="99" spans="2:12" s="9" customFormat="1" ht="14.85" customHeight="1">
      <c r="B99" s="112"/>
      <c r="D99" s="113" t="s">
        <v>3333</v>
      </c>
      <c r="E99" s="114"/>
      <c r="F99" s="114"/>
      <c r="G99" s="114"/>
      <c r="H99" s="114"/>
      <c r="I99" s="114"/>
      <c r="J99" s="115">
        <f>J147</f>
        <v>0</v>
      </c>
      <c r="L99" s="112"/>
    </row>
    <row r="100" spans="2:12" s="9" customFormat="1" ht="19.899999999999999" customHeight="1">
      <c r="B100" s="112"/>
      <c r="D100" s="113" t="s">
        <v>227</v>
      </c>
      <c r="E100" s="114"/>
      <c r="F100" s="114"/>
      <c r="G100" s="114"/>
      <c r="H100" s="114"/>
      <c r="I100" s="114"/>
      <c r="J100" s="115">
        <f>J169</f>
        <v>0</v>
      </c>
      <c r="L100" s="112"/>
    </row>
    <row r="101" spans="2:12" s="9" customFormat="1" ht="19.899999999999999" customHeight="1">
      <c r="B101" s="112"/>
      <c r="D101" s="113" t="s">
        <v>229</v>
      </c>
      <c r="E101" s="114"/>
      <c r="F101" s="114"/>
      <c r="G101" s="114"/>
      <c r="H101" s="114"/>
      <c r="I101" s="114"/>
      <c r="J101" s="115">
        <f>J190</f>
        <v>0</v>
      </c>
      <c r="L101" s="112"/>
    </row>
    <row r="102" spans="2:12" s="9" customFormat="1" ht="19.899999999999999" customHeight="1">
      <c r="B102" s="112"/>
      <c r="D102" s="113" t="s">
        <v>231</v>
      </c>
      <c r="E102" s="114"/>
      <c r="F102" s="114"/>
      <c r="G102" s="114"/>
      <c r="H102" s="114"/>
      <c r="I102" s="114"/>
      <c r="J102" s="115">
        <f>J215</f>
        <v>0</v>
      </c>
      <c r="L102" s="112"/>
    </row>
    <row r="103" spans="2:12" s="1" customFormat="1" ht="21.75" customHeight="1">
      <c r="B103" s="32"/>
      <c r="L103" s="32"/>
    </row>
    <row r="104" spans="2:12" s="1" customFormat="1" ht="6.95" customHeight="1">
      <c r="B104" s="44"/>
      <c r="C104" s="45"/>
      <c r="D104" s="45"/>
      <c r="E104" s="45"/>
      <c r="F104" s="45"/>
      <c r="G104" s="45"/>
      <c r="H104" s="45"/>
      <c r="I104" s="45"/>
      <c r="J104" s="45"/>
      <c r="K104" s="45"/>
      <c r="L104" s="32"/>
    </row>
    <row r="108" spans="2:12" s="1" customFormat="1" ht="6.95" customHeight="1">
      <c r="B108" s="46"/>
      <c r="C108" s="47"/>
      <c r="D108" s="47"/>
      <c r="E108" s="47"/>
      <c r="F108" s="47"/>
      <c r="G108" s="47"/>
      <c r="H108" s="47"/>
      <c r="I108" s="47"/>
      <c r="J108" s="47"/>
      <c r="K108" s="47"/>
      <c r="L108" s="32"/>
    </row>
    <row r="109" spans="2:12" s="1" customFormat="1" ht="24.95" customHeight="1">
      <c r="B109" s="32"/>
      <c r="C109" s="21" t="s">
        <v>249</v>
      </c>
      <c r="L109" s="32"/>
    </row>
    <row r="110" spans="2:12" s="1" customFormat="1" ht="6.95" customHeight="1">
      <c r="B110" s="32"/>
      <c r="L110" s="32"/>
    </row>
    <row r="111" spans="2:12" s="1" customFormat="1" ht="12" customHeight="1">
      <c r="B111" s="32"/>
      <c r="C111" s="27" t="s">
        <v>16</v>
      </c>
      <c r="L111" s="32"/>
    </row>
    <row r="112" spans="2:12" s="1" customFormat="1" ht="16.5" customHeight="1">
      <c r="B112" s="32"/>
      <c r="E112" s="248" t="str">
        <f>E7</f>
        <v>Transformace domova Černovice – Lidmaň V. – Černovice</v>
      </c>
      <c r="F112" s="249"/>
      <c r="G112" s="249"/>
      <c r="H112" s="249"/>
      <c r="L112" s="32"/>
    </row>
    <row r="113" spans="2:65" s="1" customFormat="1" ht="12" customHeight="1">
      <c r="B113" s="32"/>
      <c r="C113" s="27" t="s">
        <v>213</v>
      </c>
      <c r="L113" s="32"/>
    </row>
    <row r="114" spans="2:65" s="1" customFormat="1" ht="16.5" customHeight="1">
      <c r="B114" s="32"/>
      <c r="E114" s="230" t="str">
        <f>E9</f>
        <v>SO 06 - CHODNÍK</v>
      </c>
      <c r="F114" s="250"/>
      <c r="G114" s="250"/>
      <c r="H114" s="250"/>
      <c r="L114" s="32"/>
    </row>
    <row r="115" spans="2:65" s="1" customFormat="1" ht="6.95" customHeight="1">
      <c r="B115" s="32"/>
      <c r="L115" s="32"/>
    </row>
    <row r="116" spans="2:65" s="1" customFormat="1" ht="12" customHeight="1">
      <c r="B116" s="32"/>
      <c r="C116" s="27" t="s">
        <v>20</v>
      </c>
      <c r="F116" s="25" t="str">
        <f>F12</f>
        <v xml:space="preserve"> </v>
      </c>
      <c r="I116" s="27" t="s">
        <v>22</v>
      </c>
      <c r="J116" s="52" t="str">
        <f>IF(J12="","",J12)</f>
        <v>10. 12. 2025</v>
      </c>
      <c r="L116" s="32"/>
    </row>
    <row r="117" spans="2:65" s="1" customFormat="1" ht="6.95" customHeight="1">
      <c r="B117" s="32"/>
      <c r="L117" s="32"/>
    </row>
    <row r="118" spans="2:65" s="1" customFormat="1" ht="25.7" customHeight="1">
      <c r="B118" s="32"/>
      <c r="C118" s="27" t="s">
        <v>24</v>
      </c>
      <c r="F118" s="25" t="str">
        <f>E15</f>
        <v>Kraj Vysočina</v>
      </c>
      <c r="I118" s="27" t="s">
        <v>30</v>
      </c>
      <c r="J118" s="30" t="str">
        <f>E21</f>
        <v>ARPIK OSTRAVA s.r.o.</v>
      </c>
      <c r="L118" s="32"/>
    </row>
    <row r="119" spans="2:65" s="1" customFormat="1" ht="15.2" customHeight="1">
      <c r="B119" s="32"/>
      <c r="C119" s="27" t="s">
        <v>28</v>
      </c>
      <c r="F119" s="25" t="str">
        <f>IF(E18="","",E18)</f>
        <v>Vyplň údaj</v>
      </c>
      <c r="I119" s="27" t="s">
        <v>33</v>
      </c>
      <c r="J119" s="30" t="str">
        <f>E24</f>
        <v xml:space="preserve"> </v>
      </c>
      <c r="L119" s="32"/>
    </row>
    <row r="120" spans="2:65" s="1" customFormat="1" ht="10.35" customHeight="1">
      <c r="B120" s="32"/>
      <c r="L120" s="32"/>
    </row>
    <row r="121" spans="2:65" s="10" customFormat="1" ht="29.25" customHeight="1">
      <c r="B121" s="116"/>
      <c r="C121" s="117" t="s">
        <v>250</v>
      </c>
      <c r="D121" s="118" t="s">
        <v>61</v>
      </c>
      <c r="E121" s="118" t="s">
        <v>57</v>
      </c>
      <c r="F121" s="118" t="s">
        <v>58</v>
      </c>
      <c r="G121" s="118" t="s">
        <v>251</v>
      </c>
      <c r="H121" s="118" t="s">
        <v>252</v>
      </c>
      <c r="I121" s="118" t="s">
        <v>253</v>
      </c>
      <c r="J121" s="118" t="s">
        <v>219</v>
      </c>
      <c r="K121" s="119" t="s">
        <v>254</v>
      </c>
      <c r="L121" s="116"/>
      <c r="M121" s="59" t="s">
        <v>1</v>
      </c>
      <c r="N121" s="60" t="s">
        <v>40</v>
      </c>
      <c r="O121" s="60" t="s">
        <v>255</v>
      </c>
      <c r="P121" s="60" t="s">
        <v>256</v>
      </c>
      <c r="Q121" s="60" t="s">
        <v>257</v>
      </c>
      <c r="R121" s="60" t="s">
        <v>258</v>
      </c>
      <c r="S121" s="60" t="s">
        <v>259</v>
      </c>
      <c r="T121" s="61" t="s">
        <v>260</v>
      </c>
    </row>
    <row r="122" spans="2:65" s="1" customFormat="1" ht="22.9" customHeight="1">
      <c r="B122" s="32"/>
      <c r="C122" s="64" t="s">
        <v>261</v>
      </c>
      <c r="J122" s="120">
        <f>BK122</f>
        <v>0</v>
      </c>
      <c r="L122" s="32"/>
      <c r="M122" s="62"/>
      <c r="N122" s="53"/>
      <c r="O122" s="53"/>
      <c r="P122" s="121">
        <f>P123</f>
        <v>0</v>
      </c>
      <c r="Q122" s="53"/>
      <c r="R122" s="121">
        <f>R123</f>
        <v>639.70341800000006</v>
      </c>
      <c r="S122" s="53"/>
      <c r="T122" s="122">
        <f>T123</f>
        <v>0</v>
      </c>
      <c r="AT122" s="17" t="s">
        <v>75</v>
      </c>
      <c r="AU122" s="17" t="s">
        <v>221</v>
      </c>
      <c r="BK122" s="123">
        <f>BK123</f>
        <v>0</v>
      </c>
    </row>
    <row r="123" spans="2:65" s="11" customFormat="1" ht="25.9" customHeight="1">
      <c r="B123" s="124"/>
      <c r="D123" s="125" t="s">
        <v>75</v>
      </c>
      <c r="E123" s="126" t="s">
        <v>262</v>
      </c>
      <c r="F123" s="126" t="s">
        <v>263</v>
      </c>
      <c r="I123" s="127"/>
      <c r="J123" s="128">
        <f>BK123</f>
        <v>0</v>
      </c>
      <c r="L123" s="124"/>
      <c r="M123" s="129"/>
      <c r="P123" s="130">
        <f>P124+P169+P190+P215</f>
        <v>0</v>
      </c>
      <c r="R123" s="130">
        <f>R124+R169+R190+R215</f>
        <v>639.70341800000006</v>
      </c>
      <c r="T123" s="131">
        <f>T124+T169+T190+T215</f>
        <v>0</v>
      </c>
      <c r="AR123" s="125" t="s">
        <v>83</v>
      </c>
      <c r="AT123" s="132" t="s">
        <v>75</v>
      </c>
      <c r="AU123" s="132" t="s">
        <v>76</v>
      </c>
      <c r="AY123" s="125" t="s">
        <v>264</v>
      </c>
      <c r="BK123" s="133">
        <f>BK124+BK169+BK190+BK215</f>
        <v>0</v>
      </c>
    </row>
    <row r="124" spans="2:65" s="11" customFormat="1" ht="22.9" customHeight="1">
      <c r="B124" s="124"/>
      <c r="D124" s="125" t="s">
        <v>75</v>
      </c>
      <c r="E124" s="134" t="s">
        <v>83</v>
      </c>
      <c r="F124" s="134" t="s">
        <v>265</v>
      </c>
      <c r="I124" s="127"/>
      <c r="J124" s="135">
        <f>BK124</f>
        <v>0</v>
      </c>
      <c r="L124" s="124"/>
      <c r="M124" s="129"/>
      <c r="P124" s="130">
        <f>P125+SUM(P126:P147)</f>
        <v>0</v>
      </c>
      <c r="R124" s="130">
        <f>R125+SUM(R126:R147)</f>
        <v>37.131749999999997</v>
      </c>
      <c r="T124" s="131">
        <f>T125+SUM(T126:T147)</f>
        <v>0</v>
      </c>
      <c r="AR124" s="125" t="s">
        <v>83</v>
      </c>
      <c r="AT124" s="132" t="s">
        <v>75</v>
      </c>
      <c r="AU124" s="132" t="s">
        <v>83</v>
      </c>
      <c r="AY124" s="125" t="s">
        <v>264</v>
      </c>
      <c r="BK124" s="133">
        <f>BK125+SUM(BK126:BK147)</f>
        <v>0</v>
      </c>
    </row>
    <row r="125" spans="2:65" s="1" customFormat="1" ht="21.75" customHeight="1">
      <c r="B125" s="136"/>
      <c r="C125" s="137" t="s">
        <v>83</v>
      </c>
      <c r="D125" s="137" t="s">
        <v>266</v>
      </c>
      <c r="E125" s="138" t="s">
        <v>3098</v>
      </c>
      <c r="F125" s="139" t="s">
        <v>3099</v>
      </c>
      <c r="G125" s="140" t="s">
        <v>282</v>
      </c>
      <c r="H125" s="141">
        <v>7</v>
      </c>
      <c r="I125" s="142"/>
      <c r="J125" s="143">
        <f>ROUND(I125*H125,2)</f>
        <v>0</v>
      </c>
      <c r="K125" s="139" t="s">
        <v>270</v>
      </c>
      <c r="L125" s="32"/>
      <c r="M125" s="144" t="s">
        <v>1</v>
      </c>
      <c r="N125" s="145" t="s">
        <v>41</v>
      </c>
      <c r="P125" s="146">
        <f>O125*H125</f>
        <v>0</v>
      </c>
      <c r="Q125" s="146">
        <v>0</v>
      </c>
      <c r="R125" s="146">
        <f>Q125*H125</f>
        <v>0</v>
      </c>
      <c r="S125" s="146">
        <v>0</v>
      </c>
      <c r="T125" s="147">
        <f>S125*H125</f>
        <v>0</v>
      </c>
      <c r="AR125" s="148" t="s">
        <v>271</v>
      </c>
      <c r="AT125" s="148" t="s">
        <v>266</v>
      </c>
      <c r="AU125" s="148" t="s">
        <v>89</v>
      </c>
      <c r="AY125" s="17" t="s">
        <v>264</v>
      </c>
      <c r="BE125" s="149">
        <f>IF(N125="základní",J125,0)</f>
        <v>0</v>
      </c>
      <c r="BF125" s="149">
        <f>IF(N125="snížená",J125,0)</f>
        <v>0</v>
      </c>
      <c r="BG125" s="149">
        <f>IF(N125="zákl. přenesená",J125,0)</f>
        <v>0</v>
      </c>
      <c r="BH125" s="149">
        <f>IF(N125="sníž. přenesená",J125,0)</f>
        <v>0</v>
      </c>
      <c r="BI125" s="149">
        <f>IF(N125="nulová",J125,0)</f>
        <v>0</v>
      </c>
      <c r="BJ125" s="17" t="s">
        <v>83</v>
      </c>
      <c r="BK125" s="149">
        <f>ROUND(I125*H125,2)</f>
        <v>0</v>
      </c>
      <c r="BL125" s="17" t="s">
        <v>271</v>
      </c>
      <c r="BM125" s="148" t="s">
        <v>3627</v>
      </c>
    </row>
    <row r="126" spans="2:65" s="1" customFormat="1" ht="11.25">
      <c r="B126" s="32"/>
      <c r="D126" s="150" t="s">
        <v>273</v>
      </c>
      <c r="F126" s="151" t="s">
        <v>3101</v>
      </c>
      <c r="I126" s="152"/>
      <c r="L126" s="32"/>
      <c r="M126" s="153"/>
      <c r="T126" s="56"/>
      <c r="AT126" s="17" t="s">
        <v>273</v>
      </c>
      <c r="AU126" s="17" t="s">
        <v>89</v>
      </c>
    </row>
    <row r="127" spans="2:65" s="1" customFormat="1" ht="21.75" customHeight="1">
      <c r="B127" s="136"/>
      <c r="C127" s="137" t="s">
        <v>89</v>
      </c>
      <c r="D127" s="137" t="s">
        <v>266</v>
      </c>
      <c r="E127" s="138" t="s">
        <v>3628</v>
      </c>
      <c r="F127" s="139" t="s">
        <v>3629</v>
      </c>
      <c r="G127" s="140" t="s">
        <v>282</v>
      </c>
      <c r="H127" s="141">
        <v>61.12</v>
      </c>
      <c r="I127" s="142"/>
      <c r="J127" s="143">
        <f>ROUND(I127*H127,2)</f>
        <v>0</v>
      </c>
      <c r="K127" s="139" t="s">
        <v>270</v>
      </c>
      <c r="L127" s="32"/>
      <c r="M127" s="144" t="s">
        <v>1</v>
      </c>
      <c r="N127" s="145" t="s">
        <v>41</v>
      </c>
      <c r="P127" s="146">
        <f>O127*H127</f>
        <v>0</v>
      </c>
      <c r="Q127" s="146">
        <v>0</v>
      </c>
      <c r="R127" s="146">
        <f>Q127*H127</f>
        <v>0</v>
      </c>
      <c r="S127" s="146">
        <v>0</v>
      </c>
      <c r="T127" s="147">
        <f>S127*H127</f>
        <v>0</v>
      </c>
      <c r="AR127" s="148" t="s">
        <v>271</v>
      </c>
      <c r="AT127" s="148" t="s">
        <v>266</v>
      </c>
      <c r="AU127" s="148" t="s">
        <v>89</v>
      </c>
      <c r="AY127" s="17" t="s">
        <v>264</v>
      </c>
      <c r="BE127" s="149">
        <f>IF(N127="základní",J127,0)</f>
        <v>0</v>
      </c>
      <c r="BF127" s="149">
        <f>IF(N127="snížená",J127,0)</f>
        <v>0</v>
      </c>
      <c r="BG127" s="149">
        <f>IF(N127="zákl. přenesená",J127,0)</f>
        <v>0</v>
      </c>
      <c r="BH127" s="149">
        <f>IF(N127="sníž. přenesená",J127,0)</f>
        <v>0</v>
      </c>
      <c r="BI127" s="149">
        <f>IF(N127="nulová",J127,0)</f>
        <v>0</v>
      </c>
      <c r="BJ127" s="17" t="s">
        <v>83</v>
      </c>
      <c r="BK127" s="149">
        <f>ROUND(I127*H127,2)</f>
        <v>0</v>
      </c>
      <c r="BL127" s="17" t="s">
        <v>271</v>
      </c>
      <c r="BM127" s="148" t="s">
        <v>3630</v>
      </c>
    </row>
    <row r="128" spans="2:65" s="1" customFormat="1" ht="11.25">
      <c r="B128" s="32"/>
      <c r="D128" s="150" t="s">
        <v>273</v>
      </c>
      <c r="F128" s="151" t="s">
        <v>3631</v>
      </c>
      <c r="I128" s="152"/>
      <c r="L128" s="32"/>
      <c r="M128" s="153"/>
      <c r="T128" s="56"/>
      <c r="AT128" s="17" t="s">
        <v>273</v>
      </c>
      <c r="AU128" s="17" t="s">
        <v>89</v>
      </c>
    </row>
    <row r="129" spans="2:65" s="1" customFormat="1" ht="21.75" customHeight="1">
      <c r="B129" s="136"/>
      <c r="C129" s="137" t="s">
        <v>96</v>
      </c>
      <c r="D129" s="137" t="s">
        <v>266</v>
      </c>
      <c r="E129" s="138" t="s">
        <v>292</v>
      </c>
      <c r="F129" s="139" t="s">
        <v>293</v>
      </c>
      <c r="G129" s="140" t="s">
        <v>282</v>
      </c>
      <c r="H129" s="141">
        <v>68.12</v>
      </c>
      <c r="I129" s="142"/>
      <c r="J129" s="143">
        <f>ROUND(I129*H129,2)</f>
        <v>0</v>
      </c>
      <c r="K129" s="139" t="s">
        <v>270</v>
      </c>
      <c r="L129" s="32"/>
      <c r="M129" s="144" t="s">
        <v>1</v>
      </c>
      <c r="N129" s="145" t="s">
        <v>41</v>
      </c>
      <c r="P129" s="146">
        <f>O129*H129</f>
        <v>0</v>
      </c>
      <c r="Q129" s="146">
        <v>0</v>
      </c>
      <c r="R129" s="146">
        <f>Q129*H129</f>
        <v>0</v>
      </c>
      <c r="S129" s="146">
        <v>0</v>
      </c>
      <c r="T129" s="147">
        <f>S129*H129</f>
        <v>0</v>
      </c>
      <c r="AR129" s="148" t="s">
        <v>271</v>
      </c>
      <c r="AT129" s="148" t="s">
        <v>266</v>
      </c>
      <c r="AU129" s="148" t="s">
        <v>89</v>
      </c>
      <c r="AY129" s="17" t="s">
        <v>264</v>
      </c>
      <c r="BE129" s="149">
        <f>IF(N129="základní",J129,0)</f>
        <v>0</v>
      </c>
      <c r="BF129" s="149">
        <f>IF(N129="snížená",J129,0)</f>
        <v>0</v>
      </c>
      <c r="BG129" s="149">
        <f>IF(N129="zákl. přenesená",J129,0)</f>
        <v>0</v>
      </c>
      <c r="BH129" s="149">
        <f>IF(N129="sníž. přenesená",J129,0)</f>
        <v>0</v>
      </c>
      <c r="BI129" s="149">
        <f>IF(N129="nulová",J129,0)</f>
        <v>0</v>
      </c>
      <c r="BJ129" s="17" t="s">
        <v>83</v>
      </c>
      <c r="BK129" s="149">
        <f>ROUND(I129*H129,2)</f>
        <v>0</v>
      </c>
      <c r="BL129" s="17" t="s">
        <v>271</v>
      </c>
      <c r="BM129" s="148" t="s">
        <v>3487</v>
      </c>
    </row>
    <row r="130" spans="2:65" s="1" customFormat="1" ht="11.25">
      <c r="B130" s="32"/>
      <c r="D130" s="150" t="s">
        <v>273</v>
      </c>
      <c r="F130" s="151" t="s">
        <v>295</v>
      </c>
      <c r="I130" s="152"/>
      <c r="L130" s="32"/>
      <c r="M130" s="153"/>
      <c r="T130" s="56"/>
      <c r="AT130" s="17" t="s">
        <v>273</v>
      </c>
      <c r="AU130" s="17" t="s">
        <v>89</v>
      </c>
    </row>
    <row r="131" spans="2:65" s="1" customFormat="1" ht="24.2" customHeight="1">
      <c r="B131" s="136"/>
      <c r="C131" s="137" t="s">
        <v>271</v>
      </c>
      <c r="D131" s="137" t="s">
        <v>266</v>
      </c>
      <c r="E131" s="138" t="s">
        <v>298</v>
      </c>
      <c r="F131" s="139" t="s">
        <v>299</v>
      </c>
      <c r="G131" s="140" t="s">
        <v>282</v>
      </c>
      <c r="H131" s="141">
        <v>681.2</v>
      </c>
      <c r="I131" s="142"/>
      <c r="J131" s="143">
        <f>ROUND(I131*H131,2)</f>
        <v>0</v>
      </c>
      <c r="K131" s="139" t="s">
        <v>270</v>
      </c>
      <c r="L131" s="32"/>
      <c r="M131" s="144" t="s">
        <v>1</v>
      </c>
      <c r="N131" s="145" t="s">
        <v>41</v>
      </c>
      <c r="P131" s="146">
        <f>O131*H131</f>
        <v>0</v>
      </c>
      <c r="Q131" s="146">
        <v>0</v>
      </c>
      <c r="R131" s="146">
        <f>Q131*H131</f>
        <v>0</v>
      </c>
      <c r="S131" s="146">
        <v>0</v>
      </c>
      <c r="T131" s="147">
        <f>S131*H131</f>
        <v>0</v>
      </c>
      <c r="AR131" s="148" t="s">
        <v>271</v>
      </c>
      <c r="AT131" s="148" t="s">
        <v>266</v>
      </c>
      <c r="AU131" s="148" t="s">
        <v>89</v>
      </c>
      <c r="AY131" s="17" t="s">
        <v>264</v>
      </c>
      <c r="BE131" s="149">
        <f>IF(N131="základní",J131,0)</f>
        <v>0</v>
      </c>
      <c r="BF131" s="149">
        <f>IF(N131="snížená",J131,0)</f>
        <v>0</v>
      </c>
      <c r="BG131" s="149">
        <f>IF(N131="zákl. přenesená",J131,0)</f>
        <v>0</v>
      </c>
      <c r="BH131" s="149">
        <f>IF(N131="sníž. přenesená",J131,0)</f>
        <v>0</v>
      </c>
      <c r="BI131" s="149">
        <f>IF(N131="nulová",J131,0)</f>
        <v>0</v>
      </c>
      <c r="BJ131" s="17" t="s">
        <v>83</v>
      </c>
      <c r="BK131" s="149">
        <f>ROUND(I131*H131,2)</f>
        <v>0</v>
      </c>
      <c r="BL131" s="17" t="s">
        <v>271</v>
      </c>
      <c r="BM131" s="148" t="s">
        <v>3488</v>
      </c>
    </row>
    <row r="132" spans="2:65" s="1" customFormat="1" ht="11.25">
      <c r="B132" s="32"/>
      <c r="D132" s="150" t="s">
        <v>273</v>
      </c>
      <c r="F132" s="151" t="s">
        <v>301</v>
      </c>
      <c r="I132" s="152"/>
      <c r="L132" s="32"/>
      <c r="M132" s="153"/>
      <c r="T132" s="56"/>
      <c r="AT132" s="17" t="s">
        <v>273</v>
      </c>
      <c r="AU132" s="17" t="s">
        <v>89</v>
      </c>
    </row>
    <row r="133" spans="2:65" s="12" customFormat="1" ht="11.25">
      <c r="B133" s="156"/>
      <c r="D133" s="154" t="s">
        <v>277</v>
      </c>
      <c r="F133" s="158" t="s">
        <v>3632</v>
      </c>
      <c r="H133" s="159">
        <v>681.2</v>
      </c>
      <c r="I133" s="160"/>
      <c r="L133" s="156"/>
      <c r="M133" s="161"/>
      <c r="T133" s="162"/>
      <c r="AT133" s="157" t="s">
        <v>277</v>
      </c>
      <c r="AU133" s="157" t="s">
        <v>89</v>
      </c>
      <c r="AV133" s="12" t="s">
        <v>89</v>
      </c>
      <c r="AW133" s="12" t="s">
        <v>3</v>
      </c>
      <c r="AX133" s="12" t="s">
        <v>83</v>
      </c>
      <c r="AY133" s="157" t="s">
        <v>264</v>
      </c>
    </row>
    <row r="134" spans="2:65" s="1" customFormat="1" ht="16.5" customHeight="1">
      <c r="B134" s="136"/>
      <c r="C134" s="137" t="s">
        <v>297</v>
      </c>
      <c r="D134" s="137" t="s">
        <v>266</v>
      </c>
      <c r="E134" s="138" t="s">
        <v>304</v>
      </c>
      <c r="F134" s="139" t="s">
        <v>305</v>
      </c>
      <c r="G134" s="140" t="s">
        <v>282</v>
      </c>
      <c r="H134" s="141">
        <v>12</v>
      </c>
      <c r="I134" s="142"/>
      <c r="J134" s="143">
        <f>ROUND(I134*H134,2)</f>
        <v>0</v>
      </c>
      <c r="K134" s="139" t="s">
        <v>270</v>
      </c>
      <c r="L134" s="32"/>
      <c r="M134" s="144" t="s">
        <v>1</v>
      </c>
      <c r="N134" s="145" t="s">
        <v>41</v>
      </c>
      <c r="P134" s="146">
        <f>O134*H134</f>
        <v>0</v>
      </c>
      <c r="Q134" s="146">
        <v>0</v>
      </c>
      <c r="R134" s="146">
        <f>Q134*H134</f>
        <v>0</v>
      </c>
      <c r="S134" s="146">
        <v>0</v>
      </c>
      <c r="T134" s="147">
        <f>S134*H134</f>
        <v>0</v>
      </c>
      <c r="AR134" s="148" t="s">
        <v>271</v>
      </c>
      <c r="AT134" s="148" t="s">
        <v>266</v>
      </c>
      <c r="AU134" s="148" t="s">
        <v>89</v>
      </c>
      <c r="AY134" s="17" t="s">
        <v>264</v>
      </c>
      <c r="BE134" s="149">
        <f>IF(N134="základní",J134,0)</f>
        <v>0</v>
      </c>
      <c r="BF134" s="149">
        <f>IF(N134="snížená",J134,0)</f>
        <v>0</v>
      </c>
      <c r="BG134" s="149">
        <f>IF(N134="zákl. přenesená",J134,0)</f>
        <v>0</v>
      </c>
      <c r="BH134" s="149">
        <f>IF(N134="sníž. přenesená",J134,0)</f>
        <v>0</v>
      </c>
      <c r="BI134" s="149">
        <f>IF(N134="nulová",J134,0)</f>
        <v>0</v>
      </c>
      <c r="BJ134" s="17" t="s">
        <v>83</v>
      </c>
      <c r="BK134" s="149">
        <f>ROUND(I134*H134,2)</f>
        <v>0</v>
      </c>
      <c r="BL134" s="17" t="s">
        <v>271</v>
      </c>
      <c r="BM134" s="148" t="s">
        <v>3553</v>
      </c>
    </row>
    <row r="135" spans="2:65" s="1" customFormat="1" ht="11.25">
      <c r="B135" s="32"/>
      <c r="D135" s="150" t="s">
        <v>273</v>
      </c>
      <c r="F135" s="151" t="s">
        <v>307</v>
      </c>
      <c r="I135" s="152"/>
      <c r="L135" s="32"/>
      <c r="M135" s="153"/>
      <c r="T135" s="56"/>
      <c r="AT135" s="17" t="s">
        <v>273</v>
      </c>
      <c r="AU135" s="17" t="s">
        <v>89</v>
      </c>
    </row>
    <row r="136" spans="2:65" s="1" customFormat="1" ht="16.5" customHeight="1">
      <c r="B136" s="136"/>
      <c r="C136" s="176" t="s">
        <v>303</v>
      </c>
      <c r="D136" s="176" t="s">
        <v>310</v>
      </c>
      <c r="E136" s="177" t="s">
        <v>3348</v>
      </c>
      <c r="F136" s="178" t="s">
        <v>3349</v>
      </c>
      <c r="G136" s="179" t="s">
        <v>282</v>
      </c>
      <c r="H136" s="180">
        <v>13.2</v>
      </c>
      <c r="I136" s="181"/>
      <c r="J136" s="182">
        <f>ROUND(I136*H136,2)</f>
        <v>0</v>
      </c>
      <c r="K136" s="178" t="s">
        <v>313</v>
      </c>
      <c r="L136" s="183"/>
      <c r="M136" s="184" t="s">
        <v>1</v>
      </c>
      <c r="N136" s="185" t="s">
        <v>41</v>
      </c>
      <c r="P136" s="146">
        <f>O136*H136</f>
        <v>0</v>
      </c>
      <c r="Q136" s="146">
        <v>0</v>
      </c>
      <c r="R136" s="146">
        <f>Q136*H136</f>
        <v>0</v>
      </c>
      <c r="S136" s="146">
        <v>0</v>
      </c>
      <c r="T136" s="147">
        <f>S136*H136</f>
        <v>0</v>
      </c>
      <c r="AR136" s="148" t="s">
        <v>314</v>
      </c>
      <c r="AT136" s="148" t="s">
        <v>310</v>
      </c>
      <c r="AU136" s="148" t="s">
        <v>89</v>
      </c>
      <c r="AY136" s="17" t="s">
        <v>264</v>
      </c>
      <c r="BE136" s="149">
        <f>IF(N136="základní",J136,0)</f>
        <v>0</v>
      </c>
      <c r="BF136" s="149">
        <f>IF(N136="snížená",J136,0)</f>
        <v>0</v>
      </c>
      <c r="BG136" s="149">
        <f>IF(N136="zákl. přenesená",J136,0)</f>
        <v>0</v>
      </c>
      <c r="BH136" s="149">
        <f>IF(N136="sníž. přenesená",J136,0)</f>
        <v>0</v>
      </c>
      <c r="BI136" s="149">
        <f>IF(N136="nulová",J136,0)</f>
        <v>0</v>
      </c>
      <c r="BJ136" s="17" t="s">
        <v>83</v>
      </c>
      <c r="BK136" s="149">
        <f>ROUND(I136*H136,2)</f>
        <v>0</v>
      </c>
      <c r="BL136" s="17" t="s">
        <v>271</v>
      </c>
      <c r="BM136" s="148" t="s">
        <v>3554</v>
      </c>
    </row>
    <row r="137" spans="2:65" s="12" customFormat="1" ht="11.25">
      <c r="B137" s="156"/>
      <c r="D137" s="154" t="s">
        <v>277</v>
      </c>
      <c r="F137" s="158" t="s">
        <v>3633</v>
      </c>
      <c r="H137" s="159">
        <v>13.2</v>
      </c>
      <c r="I137" s="160"/>
      <c r="L137" s="156"/>
      <c r="M137" s="161"/>
      <c r="T137" s="162"/>
      <c r="AT137" s="157" t="s">
        <v>277</v>
      </c>
      <c r="AU137" s="157" t="s">
        <v>89</v>
      </c>
      <c r="AV137" s="12" t="s">
        <v>89</v>
      </c>
      <c r="AW137" s="12" t="s">
        <v>3</v>
      </c>
      <c r="AX137" s="12" t="s">
        <v>83</v>
      </c>
      <c r="AY137" s="157" t="s">
        <v>264</v>
      </c>
    </row>
    <row r="138" spans="2:65" s="1" customFormat="1" ht="16.5" customHeight="1">
      <c r="B138" s="136"/>
      <c r="C138" s="137" t="s">
        <v>309</v>
      </c>
      <c r="D138" s="137" t="s">
        <v>266</v>
      </c>
      <c r="E138" s="138" t="s">
        <v>317</v>
      </c>
      <c r="F138" s="139" t="s">
        <v>318</v>
      </c>
      <c r="G138" s="140" t="s">
        <v>319</v>
      </c>
      <c r="H138" s="141">
        <v>136.24</v>
      </c>
      <c r="I138" s="142"/>
      <c r="J138" s="143">
        <f>ROUND(I138*H138,2)</f>
        <v>0</v>
      </c>
      <c r="K138" s="139" t="s">
        <v>270</v>
      </c>
      <c r="L138" s="32"/>
      <c r="M138" s="144" t="s">
        <v>1</v>
      </c>
      <c r="N138" s="145" t="s">
        <v>41</v>
      </c>
      <c r="P138" s="146">
        <f>O138*H138</f>
        <v>0</v>
      </c>
      <c r="Q138" s="146">
        <v>0</v>
      </c>
      <c r="R138" s="146">
        <f>Q138*H138</f>
        <v>0</v>
      </c>
      <c r="S138" s="146">
        <v>0</v>
      </c>
      <c r="T138" s="147">
        <f>S138*H138</f>
        <v>0</v>
      </c>
      <c r="AR138" s="148" t="s">
        <v>271</v>
      </c>
      <c r="AT138" s="148" t="s">
        <v>266</v>
      </c>
      <c r="AU138" s="148" t="s">
        <v>89</v>
      </c>
      <c r="AY138" s="17" t="s">
        <v>264</v>
      </c>
      <c r="BE138" s="149">
        <f>IF(N138="základní",J138,0)</f>
        <v>0</v>
      </c>
      <c r="BF138" s="149">
        <f>IF(N138="snížená",J138,0)</f>
        <v>0</v>
      </c>
      <c r="BG138" s="149">
        <f>IF(N138="zákl. přenesená",J138,0)</f>
        <v>0</v>
      </c>
      <c r="BH138" s="149">
        <f>IF(N138="sníž. přenesená",J138,0)</f>
        <v>0</v>
      </c>
      <c r="BI138" s="149">
        <f>IF(N138="nulová",J138,0)</f>
        <v>0</v>
      </c>
      <c r="BJ138" s="17" t="s">
        <v>83</v>
      </c>
      <c r="BK138" s="149">
        <f>ROUND(I138*H138,2)</f>
        <v>0</v>
      </c>
      <c r="BL138" s="17" t="s">
        <v>271</v>
      </c>
      <c r="BM138" s="148" t="s">
        <v>3490</v>
      </c>
    </row>
    <row r="139" spans="2:65" s="1" customFormat="1" ht="11.25">
      <c r="B139" s="32"/>
      <c r="D139" s="150" t="s">
        <v>273</v>
      </c>
      <c r="F139" s="151" t="s">
        <v>321</v>
      </c>
      <c r="I139" s="152"/>
      <c r="L139" s="32"/>
      <c r="M139" s="153"/>
      <c r="T139" s="56"/>
      <c r="AT139" s="17" t="s">
        <v>273</v>
      </c>
      <c r="AU139" s="17" t="s">
        <v>89</v>
      </c>
    </row>
    <row r="140" spans="2:65" s="12" customFormat="1" ht="11.25">
      <c r="B140" s="156"/>
      <c r="D140" s="154" t="s">
        <v>277</v>
      </c>
      <c r="F140" s="158" t="s">
        <v>3634</v>
      </c>
      <c r="H140" s="159">
        <v>136.24</v>
      </c>
      <c r="I140" s="160"/>
      <c r="L140" s="156"/>
      <c r="M140" s="161"/>
      <c r="T140" s="162"/>
      <c r="AT140" s="157" t="s">
        <v>277</v>
      </c>
      <c r="AU140" s="157" t="s">
        <v>89</v>
      </c>
      <c r="AV140" s="12" t="s">
        <v>89</v>
      </c>
      <c r="AW140" s="12" t="s">
        <v>3</v>
      </c>
      <c r="AX140" s="12" t="s">
        <v>83</v>
      </c>
      <c r="AY140" s="157" t="s">
        <v>264</v>
      </c>
    </row>
    <row r="141" spans="2:65" s="1" customFormat="1" ht="16.5" customHeight="1">
      <c r="B141" s="136"/>
      <c r="C141" s="137" t="s">
        <v>314</v>
      </c>
      <c r="D141" s="137" t="s">
        <v>266</v>
      </c>
      <c r="E141" s="138" t="s">
        <v>324</v>
      </c>
      <c r="F141" s="139" t="s">
        <v>325</v>
      </c>
      <c r="G141" s="140" t="s">
        <v>282</v>
      </c>
      <c r="H141" s="141">
        <v>68.12</v>
      </c>
      <c r="I141" s="142"/>
      <c r="J141" s="143">
        <f>ROUND(I141*H141,2)</f>
        <v>0</v>
      </c>
      <c r="K141" s="139" t="s">
        <v>270</v>
      </c>
      <c r="L141" s="32"/>
      <c r="M141" s="144" t="s">
        <v>1</v>
      </c>
      <c r="N141" s="145" t="s">
        <v>41</v>
      </c>
      <c r="P141" s="146">
        <f>O141*H141</f>
        <v>0</v>
      </c>
      <c r="Q141" s="146">
        <v>0</v>
      </c>
      <c r="R141" s="146">
        <f>Q141*H141</f>
        <v>0</v>
      </c>
      <c r="S141" s="146">
        <v>0</v>
      </c>
      <c r="T141" s="147">
        <f>S141*H141</f>
        <v>0</v>
      </c>
      <c r="AR141" s="148" t="s">
        <v>271</v>
      </c>
      <c r="AT141" s="148" t="s">
        <v>266</v>
      </c>
      <c r="AU141" s="148" t="s">
        <v>89</v>
      </c>
      <c r="AY141" s="17" t="s">
        <v>264</v>
      </c>
      <c r="BE141" s="149">
        <f>IF(N141="základní",J141,0)</f>
        <v>0</v>
      </c>
      <c r="BF141" s="149">
        <f>IF(N141="snížená",J141,0)</f>
        <v>0</v>
      </c>
      <c r="BG141" s="149">
        <f>IF(N141="zákl. přenesená",J141,0)</f>
        <v>0</v>
      </c>
      <c r="BH141" s="149">
        <f>IF(N141="sníž. přenesená",J141,0)</f>
        <v>0</v>
      </c>
      <c r="BI141" s="149">
        <f>IF(N141="nulová",J141,0)</f>
        <v>0</v>
      </c>
      <c r="BJ141" s="17" t="s">
        <v>83</v>
      </c>
      <c r="BK141" s="149">
        <f>ROUND(I141*H141,2)</f>
        <v>0</v>
      </c>
      <c r="BL141" s="17" t="s">
        <v>271</v>
      </c>
      <c r="BM141" s="148" t="s">
        <v>3492</v>
      </c>
    </row>
    <row r="142" spans="2:65" s="1" customFormat="1" ht="11.25">
      <c r="B142" s="32"/>
      <c r="D142" s="150" t="s">
        <v>273</v>
      </c>
      <c r="F142" s="151" t="s">
        <v>327</v>
      </c>
      <c r="I142" s="152"/>
      <c r="L142" s="32"/>
      <c r="M142" s="153"/>
      <c r="T142" s="56"/>
      <c r="AT142" s="17" t="s">
        <v>273</v>
      </c>
      <c r="AU142" s="17" t="s">
        <v>89</v>
      </c>
    </row>
    <row r="143" spans="2:65" s="1" customFormat="1" ht="16.5" customHeight="1">
      <c r="B143" s="136"/>
      <c r="C143" s="137" t="s">
        <v>323</v>
      </c>
      <c r="D143" s="137" t="s">
        <v>266</v>
      </c>
      <c r="E143" s="138" t="s">
        <v>329</v>
      </c>
      <c r="F143" s="139" t="s">
        <v>330</v>
      </c>
      <c r="G143" s="140" t="s">
        <v>282</v>
      </c>
      <c r="H143" s="141">
        <v>5</v>
      </c>
      <c r="I143" s="142"/>
      <c r="J143" s="143">
        <f>ROUND(I143*H143,2)</f>
        <v>0</v>
      </c>
      <c r="K143" s="139" t="s">
        <v>270</v>
      </c>
      <c r="L143" s="32"/>
      <c r="M143" s="144" t="s">
        <v>1</v>
      </c>
      <c r="N143" s="145" t="s">
        <v>41</v>
      </c>
      <c r="P143" s="146">
        <f>O143*H143</f>
        <v>0</v>
      </c>
      <c r="Q143" s="146">
        <v>0</v>
      </c>
      <c r="R143" s="146">
        <f>Q143*H143</f>
        <v>0</v>
      </c>
      <c r="S143" s="146">
        <v>0</v>
      </c>
      <c r="T143" s="147">
        <f>S143*H143</f>
        <v>0</v>
      </c>
      <c r="AR143" s="148" t="s">
        <v>271</v>
      </c>
      <c r="AT143" s="148" t="s">
        <v>266</v>
      </c>
      <c r="AU143" s="148" t="s">
        <v>89</v>
      </c>
      <c r="AY143" s="17" t="s">
        <v>264</v>
      </c>
      <c r="BE143" s="149">
        <f>IF(N143="základní",J143,0)</f>
        <v>0</v>
      </c>
      <c r="BF143" s="149">
        <f>IF(N143="snížená",J143,0)</f>
        <v>0</v>
      </c>
      <c r="BG143" s="149">
        <f>IF(N143="zákl. přenesená",J143,0)</f>
        <v>0</v>
      </c>
      <c r="BH143" s="149">
        <f>IF(N143="sníž. přenesená",J143,0)</f>
        <v>0</v>
      </c>
      <c r="BI143" s="149">
        <f>IF(N143="nulová",J143,0)</f>
        <v>0</v>
      </c>
      <c r="BJ143" s="17" t="s">
        <v>83</v>
      </c>
      <c r="BK143" s="149">
        <f>ROUND(I143*H143,2)</f>
        <v>0</v>
      </c>
      <c r="BL143" s="17" t="s">
        <v>271</v>
      </c>
      <c r="BM143" s="148" t="s">
        <v>3493</v>
      </c>
    </row>
    <row r="144" spans="2:65" s="1" customFormat="1" ht="11.25">
      <c r="B144" s="32"/>
      <c r="D144" s="150" t="s">
        <v>273</v>
      </c>
      <c r="F144" s="151" t="s">
        <v>332</v>
      </c>
      <c r="I144" s="152"/>
      <c r="L144" s="32"/>
      <c r="M144" s="153"/>
      <c r="T144" s="56"/>
      <c r="AT144" s="17" t="s">
        <v>273</v>
      </c>
      <c r="AU144" s="17" t="s">
        <v>89</v>
      </c>
    </row>
    <row r="145" spans="2:65" s="1" customFormat="1" ht="16.5" customHeight="1">
      <c r="B145" s="136"/>
      <c r="C145" s="137" t="s">
        <v>328</v>
      </c>
      <c r="D145" s="137" t="s">
        <v>266</v>
      </c>
      <c r="E145" s="138" t="s">
        <v>339</v>
      </c>
      <c r="F145" s="139" t="s">
        <v>340</v>
      </c>
      <c r="G145" s="140" t="s">
        <v>341</v>
      </c>
      <c r="H145" s="141">
        <v>303.60000000000002</v>
      </c>
      <c r="I145" s="142"/>
      <c r="J145" s="143">
        <f>ROUND(I145*H145,2)</f>
        <v>0</v>
      </c>
      <c r="K145" s="139" t="s">
        <v>270</v>
      </c>
      <c r="L145" s="32"/>
      <c r="M145" s="144" t="s">
        <v>1</v>
      </c>
      <c r="N145" s="145" t="s">
        <v>41</v>
      </c>
      <c r="P145" s="146">
        <f>O145*H145</f>
        <v>0</v>
      </c>
      <c r="Q145" s="146">
        <v>0</v>
      </c>
      <c r="R145" s="146">
        <f>Q145*H145</f>
        <v>0</v>
      </c>
      <c r="S145" s="146">
        <v>0</v>
      </c>
      <c r="T145" s="147">
        <f>S145*H145</f>
        <v>0</v>
      </c>
      <c r="AR145" s="148" t="s">
        <v>271</v>
      </c>
      <c r="AT145" s="148" t="s">
        <v>266</v>
      </c>
      <c r="AU145" s="148" t="s">
        <v>89</v>
      </c>
      <c r="AY145" s="17" t="s">
        <v>264</v>
      </c>
      <c r="BE145" s="149">
        <f>IF(N145="základní",J145,0)</f>
        <v>0</v>
      </c>
      <c r="BF145" s="149">
        <f>IF(N145="snížená",J145,0)</f>
        <v>0</v>
      </c>
      <c r="BG145" s="149">
        <f>IF(N145="zákl. přenesená",J145,0)</f>
        <v>0</v>
      </c>
      <c r="BH145" s="149">
        <f>IF(N145="sníž. přenesená",J145,0)</f>
        <v>0</v>
      </c>
      <c r="BI145" s="149">
        <f>IF(N145="nulová",J145,0)</f>
        <v>0</v>
      </c>
      <c r="BJ145" s="17" t="s">
        <v>83</v>
      </c>
      <c r="BK145" s="149">
        <f>ROUND(I145*H145,2)</f>
        <v>0</v>
      </c>
      <c r="BL145" s="17" t="s">
        <v>271</v>
      </c>
      <c r="BM145" s="148" t="s">
        <v>3494</v>
      </c>
    </row>
    <row r="146" spans="2:65" s="1" customFormat="1" ht="11.25">
      <c r="B146" s="32"/>
      <c r="D146" s="150" t="s">
        <v>273</v>
      </c>
      <c r="F146" s="151" t="s">
        <v>343</v>
      </c>
      <c r="I146" s="152"/>
      <c r="L146" s="32"/>
      <c r="M146" s="153"/>
      <c r="T146" s="56"/>
      <c r="AT146" s="17" t="s">
        <v>273</v>
      </c>
      <c r="AU146" s="17" t="s">
        <v>89</v>
      </c>
    </row>
    <row r="147" spans="2:65" s="11" customFormat="1" ht="20.85" customHeight="1">
      <c r="B147" s="124"/>
      <c r="D147" s="125" t="s">
        <v>75</v>
      </c>
      <c r="E147" s="134" t="s">
        <v>377</v>
      </c>
      <c r="F147" s="134" t="s">
        <v>3358</v>
      </c>
      <c r="I147" s="127"/>
      <c r="J147" s="135">
        <f>BK147</f>
        <v>0</v>
      </c>
      <c r="L147" s="124"/>
      <c r="M147" s="129"/>
      <c r="P147" s="130">
        <f>SUM(P148:P168)</f>
        <v>0</v>
      </c>
      <c r="R147" s="130">
        <f>SUM(R148:R168)</f>
        <v>37.131749999999997</v>
      </c>
      <c r="T147" s="131">
        <f>SUM(T148:T168)</f>
        <v>0</v>
      </c>
      <c r="AR147" s="125" t="s">
        <v>83</v>
      </c>
      <c r="AT147" s="132" t="s">
        <v>75</v>
      </c>
      <c r="AU147" s="132" t="s">
        <v>89</v>
      </c>
      <c r="AY147" s="125" t="s">
        <v>264</v>
      </c>
      <c r="BK147" s="133">
        <f>SUM(BK148:BK168)</f>
        <v>0</v>
      </c>
    </row>
    <row r="148" spans="2:65" s="1" customFormat="1" ht="24.2" customHeight="1">
      <c r="B148" s="136"/>
      <c r="C148" s="137" t="s">
        <v>334</v>
      </c>
      <c r="D148" s="137" t="s">
        <v>266</v>
      </c>
      <c r="E148" s="138" t="s">
        <v>3359</v>
      </c>
      <c r="F148" s="139" t="s">
        <v>3360</v>
      </c>
      <c r="G148" s="140" t="s">
        <v>341</v>
      </c>
      <c r="H148" s="141">
        <v>225</v>
      </c>
      <c r="I148" s="142"/>
      <c r="J148" s="143">
        <f>ROUND(I148*H148,2)</f>
        <v>0</v>
      </c>
      <c r="K148" s="139" t="s">
        <v>270</v>
      </c>
      <c r="L148" s="32"/>
      <c r="M148" s="144" t="s">
        <v>1</v>
      </c>
      <c r="N148" s="145" t="s">
        <v>41</v>
      </c>
      <c r="P148" s="146">
        <f>O148*H148</f>
        <v>0</v>
      </c>
      <c r="Q148" s="146">
        <v>0</v>
      </c>
      <c r="R148" s="146">
        <f>Q148*H148</f>
        <v>0</v>
      </c>
      <c r="S148" s="146">
        <v>0</v>
      </c>
      <c r="T148" s="147">
        <f>S148*H148</f>
        <v>0</v>
      </c>
      <c r="AR148" s="148" t="s">
        <v>271</v>
      </c>
      <c r="AT148" s="148" t="s">
        <v>266</v>
      </c>
      <c r="AU148" s="148" t="s">
        <v>96</v>
      </c>
      <c r="AY148" s="17" t="s">
        <v>264</v>
      </c>
      <c r="BE148" s="149">
        <f>IF(N148="základní",J148,0)</f>
        <v>0</v>
      </c>
      <c r="BF148" s="149">
        <f>IF(N148="snížená",J148,0)</f>
        <v>0</v>
      </c>
      <c r="BG148" s="149">
        <f>IF(N148="zákl. přenesená",J148,0)</f>
        <v>0</v>
      </c>
      <c r="BH148" s="149">
        <f>IF(N148="sníž. přenesená",J148,0)</f>
        <v>0</v>
      </c>
      <c r="BI148" s="149">
        <f>IF(N148="nulová",J148,0)</f>
        <v>0</v>
      </c>
      <c r="BJ148" s="17" t="s">
        <v>83</v>
      </c>
      <c r="BK148" s="149">
        <f>ROUND(I148*H148,2)</f>
        <v>0</v>
      </c>
      <c r="BL148" s="17" t="s">
        <v>271</v>
      </c>
      <c r="BM148" s="148" t="s">
        <v>3557</v>
      </c>
    </row>
    <row r="149" spans="2:65" s="1" customFormat="1" ht="11.25">
      <c r="B149" s="32"/>
      <c r="D149" s="150" t="s">
        <v>273</v>
      </c>
      <c r="F149" s="151" t="s">
        <v>3362</v>
      </c>
      <c r="I149" s="152"/>
      <c r="L149" s="32"/>
      <c r="M149" s="153"/>
      <c r="T149" s="56"/>
      <c r="AT149" s="17" t="s">
        <v>273</v>
      </c>
      <c r="AU149" s="17" t="s">
        <v>96</v>
      </c>
    </row>
    <row r="150" spans="2:65" s="1" customFormat="1" ht="16.5" customHeight="1">
      <c r="B150" s="136"/>
      <c r="C150" s="137" t="s">
        <v>8</v>
      </c>
      <c r="D150" s="137" t="s">
        <v>266</v>
      </c>
      <c r="E150" s="138" t="s">
        <v>3363</v>
      </c>
      <c r="F150" s="139" t="s">
        <v>3364</v>
      </c>
      <c r="G150" s="140" t="s">
        <v>341</v>
      </c>
      <c r="H150" s="141">
        <v>225</v>
      </c>
      <c r="I150" s="142"/>
      <c r="J150" s="143">
        <f>ROUND(I150*H150,2)</f>
        <v>0</v>
      </c>
      <c r="K150" s="139" t="s">
        <v>270</v>
      </c>
      <c r="L150" s="32"/>
      <c r="M150" s="144" t="s">
        <v>1</v>
      </c>
      <c r="N150" s="145" t="s">
        <v>41</v>
      </c>
      <c r="P150" s="146">
        <f>O150*H150</f>
        <v>0</v>
      </c>
      <c r="Q150" s="146">
        <v>0</v>
      </c>
      <c r="R150" s="146">
        <f>Q150*H150</f>
        <v>0</v>
      </c>
      <c r="S150" s="146">
        <v>0</v>
      </c>
      <c r="T150" s="147">
        <f>S150*H150</f>
        <v>0</v>
      </c>
      <c r="AR150" s="148" t="s">
        <v>271</v>
      </c>
      <c r="AT150" s="148" t="s">
        <v>266</v>
      </c>
      <c r="AU150" s="148" t="s">
        <v>96</v>
      </c>
      <c r="AY150" s="17" t="s">
        <v>264</v>
      </c>
      <c r="BE150" s="149">
        <f>IF(N150="základní",J150,0)</f>
        <v>0</v>
      </c>
      <c r="BF150" s="149">
        <f>IF(N150="snížená",J150,0)</f>
        <v>0</v>
      </c>
      <c r="BG150" s="149">
        <f>IF(N150="zákl. přenesená",J150,0)</f>
        <v>0</v>
      </c>
      <c r="BH150" s="149">
        <f>IF(N150="sníž. přenesená",J150,0)</f>
        <v>0</v>
      </c>
      <c r="BI150" s="149">
        <f>IF(N150="nulová",J150,0)</f>
        <v>0</v>
      </c>
      <c r="BJ150" s="17" t="s">
        <v>83</v>
      </c>
      <c r="BK150" s="149">
        <f>ROUND(I150*H150,2)</f>
        <v>0</v>
      </c>
      <c r="BL150" s="17" t="s">
        <v>271</v>
      </c>
      <c r="BM150" s="148" t="s">
        <v>3558</v>
      </c>
    </row>
    <row r="151" spans="2:65" s="1" customFormat="1" ht="11.25">
      <c r="B151" s="32"/>
      <c r="D151" s="150" t="s">
        <v>273</v>
      </c>
      <c r="F151" s="151" t="s">
        <v>3366</v>
      </c>
      <c r="I151" s="152"/>
      <c r="L151" s="32"/>
      <c r="M151" s="153"/>
      <c r="T151" s="56"/>
      <c r="AT151" s="17" t="s">
        <v>273</v>
      </c>
      <c r="AU151" s="17" t="s">
        <v>96</v>
      </c>
    </row>
    <row r="152" spans="2:65" s="1" customFormat="1" ht="16.5" customHeight="1">
      <c r="B152" s="136"/>
      <c r="C152" s="176" t="s">
        <v>348</v>
      </c>
      <c r="D152" s="176" t="s">
        <v>310</v>
      </c>
      <c r="E152" s="177" t="s">
        <v>3367</v>
      </c>
      <c r="F152" s="178" t="s">
        <v>3368</v>
      </c>
      <c r="G152" s="179" t="s">
        <v>282</v>
      </c>
      <c r="H152" s="180">
        <v>37.125</v>
      </c>
      <c r="I152" s="181"/>
      <c r="J152" s="182">
        <f>ROUND(I152*H152,2)</f>
        <v>0</v>
      </c>
      <c r="K152" s="178" t="s">
        <v>313</v>
      </c>
      <c r="L152" s="183"/>
      <c r="M152" s="184" t="s">
        <v>1</v>
      </c>
      <c r="N152" s="185" t="s">
        <v>41</v>
      </c>
      <c r="P152" s="146">
        <f>O152*H152</f>
        <v>0</v>
      </c>
      <c r="Q152" s="146">
        <v>1</v>
      </c>
      <c r="R152" s="146">
        <f>Q152*H152</f>
        <v>37.125</v>
      </c>
      <c r="S152" s="146">
        <v>0</v>
      </c>
      <c r="T152" s="147">
        <f>S152*H152</f>
        <v>0</v>
      </c>
      <c r="AR152" s="148" t="s">
        <v>314</v>
      </c>
      <c r="AT152" s="148" t="s">
        <v>310</v>
      </c>
      <c r="AU152" s="148" t="s">
        <v>96</v>
      </c>
      <c r="AY152" s="17" t="s">
        <v>264</v>
      </c>
      <c r="BE152" s="149">
        <f>IF(N152="základní",J152,0)</f>
        <v>0</v>
      </c>
      <c r="BF152" s="149">
        <f>IF(N152="snížená",J152,0)</f>
        <v>0</v>
      </c>
      <c r="BG152" s="149">
        <f>IF(N152="zákl. přenesená",J152,0)</f>
        <v>0</v>
      </c>
      <c r="BH152" s="149">
        <f>IF(N152="sníž. přenesená",J152,0)</f>
        <v>0</v>
      </c>
      <c r="BI152" s="149">
        <f>IF(N152="nulová",J152,0)</f>
        <v>0</v>
      </c>
      <c r="BJ152" s="17" t="s">
        <v>83</v>
      </c>
      <c r="BK152" s="149">
        <f>ROUND(I152*H152,2)</f>
        <v>0</v>
      </c>
      <c r="BL152" s="17" t="s">
        <v>271</v>
      </c>
      <c r="BM152" s="148" t="s">
        <v>3559</v>
      </c>
    </row>
    <row r="153" spans="2:65" s="1" customFormat="1" ht="29.25">
      <c r="B153" s="32"/>
      <c r="D153" s="154" t="s">
        <v>275</v>
      </c>
      <c r="F153" s="155" t="s">
        <v>3370</v>
      </c>
      <c r="I153" s="152"/>
      <c r="L153" s="32"/>
      <c r="M153" s="153"/>
      <c r="T153" s="56"/>
      <c r="AT153" s="17" t="s">
        <v>275</v>
      </c>
      <c r="AU153" s="17" t="s">
        <v>96</v>
      </c>
    </row>
    <row r="154" spans="2:65" s="12" customFormat="1" ht="11.25">
      <c r="B154" s="156"/>
      <c r="D154" s="154" t="s">
        <v>277</v>
      </c>
      <c r="F154" s="158" t="s">
        <v>3635</v>
      </c>
      <c r="H154" s="159">
        <v>37.125</v>
      </c>
      <c r="I154" s="160"/>
      <c r="L154" s="156"/>
      <c r="M154" s="161"/>
      <c r="T154" s="162"/>
      <c r="AT154" s="157" t="s">
        <v>277</v>
      </c>
      <c r="AU154" s="157" t="s">
        <v>96</v>
      </c>
      <c r="AV154" s="12" t="s">
        <v>89</v>
      </c>
      <c r="AW154" s="12" t="s">
        <v>3</v>
      </c>
      <c r="AX154" s="12" t="s">
        <v>83</v>
      </c>
      <c r="AY154" s="157" t="s">
        <v>264</v>
      </c>
    </row>
    <row r="155" spans="2:65" s="1" customFormat="1" ht="16.5" customHeight="1">
      <c r="B155" s="136"/>
      <c r="C155" s="137" t="s">
        <v>354</v>
      </c>
      <c r="D155" s="137" t="s">
        <v>266</v>
      </c>
      <c r="E155" s="138" t="s">
        <v>3372</v>
      </c>
      <c r="F155" s="139" t="s">
        <v>3373</v>
      </c>
      <c r="G155" s="140" t="s">
        <v>341</v>
      </c>
      <c r="H155" s="141">
        <v>225</v>
      </c>
      <c r="I155" s="142"/>
      <c r="J155" s="143">
        <f>ROUND(I155*H155,2)</f>
        <v>0</v>
      </c>
      <c r="K155" s="139" t="s">
        <v>270</v>
      </c>
      <c r="L155" s="32"/>
      <c r="M155" s="144" t="s">
        <v>1</v>
      </c>
      <c r="N155" s="145" t="s">
        <v>41</v>
      </c>
      <c r="P155" s="146">
        <f>O155*H155</f>
        <v>0</v>
      </c>
      <c r="Q155" s="146">
        <v>0</v>
      </c>
      <c r="R155" s="146">
        <f>Q155*H155</f>
        <v>0</v>
      </c>
      <c r="S155" s="146">
        <v>0</v>
      </c>
      <c r="T155" s="147">
        <f>S155*H155</f>
        <v>0</v>
      </c>
      <c r="AR155" s="148" t="s">
        <v>271</v>
      </c>
      <c r="AT155" s="148" t="s">
        <v>266</v>
      </c>
      <c r="AU155" s="148" t="s">
        <v>96</v>
      </c>
      <c r="AY155" s="17" t="s">
        <v>264</v>
      </c>
      <c r="BE155" s="149">
        <f>IF(N155="základní",J155,0)</f>
        <v>0</v>
      </c>
      <c r="BF155" s="149">
        <f>IF(N155="snížená",J155,0)</f>
        <v>0</v>
      </c>
      <c r="BG155" s="149">
        <f>IF(N155="zákl. přenesená",J155,0)</f>
        <v>0</v>
      </c>
      <c r="BH155" s="149">
        <f>IF(N155="sníž. přenesená",J155,0)</f>
        <v>0</v>
      </c>
      <c r="BI155" s="149">
        <f>IF(N155="nulová",J155,0)</f>
        <v>0</v>
      </c>
      <c r="BJ155" s="17" t="s">
        <v>83</v>
      </c>
      <c r="BK155" s="149">
        <f>ROUND(I155*H155,2)</f>
        <v>0</v>
      </c>
      <c r="BL155" s="17" t="s">
        <v>271</v>
      </c>
      <c r="BM155" s="148" t="s">
        <v>3561</v>
      </c>
    </row>
    <row r="156" spans="2:65" s="1" customFormat="1" ht="11.25">
      <c r="B156" s="32"/>
      <c r="D156" s="150" t="s">
        <v>273</v>
      </c>
      <c r="F156" s="151" t="s">
        <v>3375</v>
      </c>
      <c r="I156" s="152"/>
      <c r="L156" s="32"/>
      <c r="M156" s="153"/>
      <c r="T156" s="56"/>
      <c r="AT156" s="17" t="s">
        <v>273</v>
      </c>
      <c r="AU156" s="17" t="s">
        <v>96</v>
      </c>
    </row>
    <row r="157" spans="2:65" s="1" customFormat="1" ht="16.5" customHeight="1">
      <c r="B157" s="136"/>
      <c r="C157" s="176" t="s">
        <v>361</v>
      </c>
      <c r="D157" s="176" t="s">
        <v>310</v>
      </c>
      <c r="E157" s="177" t="s">
        <v>3376</v>
      </c>
      <c r="F157" s="178" t="s">
        <v>3377</v>
      </c>
      <c r="G157" s="179" t="s">
        <v>1562</v>
      </c>
      <c r="H157" s="180">
        <v>6.75</v>
      </c>
      <c r="I157" s="181"/>
      <c r="J157" s="182">
        <f>ROUND(I157*H157,2)</f>
        <v>0</v>
      </c>
      <c r="K157" s="178" t="s">
        <v>313</v>
      </c>
      <c r="L157" s="183"/>
      <c r="M157" s="184" t="s">
        <v>1</v>
      </c>
      <c r="N157" s="185" t="s">
        <v>41</v>
      </c>
      <c r="P157" s="146">
        <f>O157*H157</f>
        <v>0</v>
      </c>
      <c r="Q157" s="146">
        <v>1E-3</v>
      </c>
      <c r="R157" s="146">
        <f>Q157*H157</f>
        <v>6.7499999999999999E-3</v>
      </c>
      <c r="S157" s="146">
        <v>0</v>
      </c>
      <c r="T157" s="147">
        <f>S157*H157</f>
        <v>0</v>
      </c>
      <c r="AR157" s="148" t="s">
        <v>314</v>
      </c>
      <c r="AT157" s="148" t="s">
        <v>310</v>
      </c>
      <c r="AU157" s="148" t="s">
        <v>96</v>
      </c>
      <c r="AY157" s="17" t="s">
        <v>264</v>
      </c>
      <c r="BE157" s="149">
        <f>IF(N157="základní",J157,0)</f>
        <v>0</v>
      </c>
      <c r="BF157" s="149">
        <f>IF(N157="snížená",J157,0)</f>
        <v>0</v>
      </c>
      <c r="BG157" s="149">
        <f>IF(N157="zákl. přenesená",J157,0)</f>
        <v>0</v>
      </c>
      <c r="BH157" s="149">
        <f>IF(N157="sníž. přenesená",J157,0)</f>
        <v>0</v>
      </c>
      <c r="BI157" s="149">
        <f>IF(N157="nulová",J157,0)</f>
        <v>0</v>
      </c>
      <c r="BJ157" s="17" t="s">
        <v>83</v>
      </c>
      <c r="BK157" s="149">
        <f>ROUND(I157*H157,2)</f>
        <v>0</v>
      </c>
      <c r="BL157" s="17" t="s">
        <v>271</v>
      </c>
      <c r="BM157" s="148" t="s">
        <v>3562</v>
      </c>
    </row>
    <row r="158" spans="2:65" s="12" customFormat="1" ht="11.25">
      <c r="B158" s="156"/>
      <c r="D158" s="154" t="s">
        <v>277</v>
      </c>
      <c r="F158" s="158" t="s">
        <v>3636</v>
      </c>
      <c r="H158" s="159">
        <v>6.75</v>
      </c>
      <c r="I158" s="160"/>
      <c r="L158" s="156"/>
      <c r="M158" s="161"/>
      <c r="T158" s="162"/>
      <c r="AT158" s="157" t="s">
        <v>277</v>
      </c>
      <c r="AU158" s="157" t="s">
        <v>96</v>
      </c>
      <c r="AV158" s="12" t="s">
        <v>89</v>
      </c>
      <c r="AW158" s="12" t="s">
        <v>3</v>
      </c>
      <c r="AX158" s="12" t="s">
        <v>83</v>
      </c>
      <c r="AY158" s="157" t="s">
        <v>264</v>
      </c>
    </row>
    <row r="159" spans="2:65" s="1" customFormat="1" ht="16.5" customHeight="1">
      <c r="B159" s="136"/>
      <c r="C159" s="137" t="s">
        <v>366</v>
      </c>
      <c r="D159" s="137" t="s">
        <v>266</v>
      </c>
      <c r="E159" s="138" t="s">
        <v>3380</v>
      </c>
      <c r="F159" s="139" t="s">
        <v>3381</v>
      </c>
      <c r="G159" s="140" t="s">
        <v>341</v>
      </c>
      <c r="H159" s="141">
        <v>225</v>
      </c>
      <c r="I159" s="142"/>
      <c r="J159" s="143">
        <f>ROUND(I159*H159,2)</f>
        <v>0</v>
      </c>
      <c r="K159" s="139" t="s">
        <v>270</v>
      </c>
      <c r="L159" s="32"/>
      <c r="M159" s="144" t="s">
        <v>1</v>
      </c>
      <c r="N159" s="145" t="s">
        <v>41</v>
      </c>
      <c r="P159" s="146">
        <f>O159*H159</f>
        <v>0</v>
      </c>
      <c r="Q159" s="146">
        <v>0</v>
      </c>
      <c r="R159" s="146">
        <f>Q159*H159</f>
        <v>0</v>
      </c>
      <c r="S159" s="146">
        <v>0</v>
      </c>
      <c r="T159" s="147">
        <f>S159*H159</f>
        <v>0</v>
      </c>
      <c r="AR159" s="148" t="s">
        <v>271</v>
      </c>
      <c r="AT159" s="148" t="s">
        <v>266</v>
      </c>
      <c r="AU159" s="148" t="s">
        <v>96</v>
      </c>
      <c r="AY159" s="17" t="s">
        <v>264</v>
      </c>
      <c r="BE159" s="149">
        <f>IF(N159="základní",J159,0)</f>
        <v>0</v>
      </c>
      <c r="BF159" s="149">
        <f>IF(N159="snížená",J159,0)</f>
        <v>0</v>
      </c>
      <c r="BG159" s="149">
        <f>IF(N159="zákl. přenesená",J159,0)</f>
        <v>0</v>
      </c>
      <c r="BH159" s="149">
        <f>IF(N159="sníž. přenesená",J159,0)</f>
        <v>0</v>
      </c>
      <c r="BI159" s="149">
        <f>IF(N159="nulová",J159,0)</f>
        <v>0</v>
      </c>
      <c r="BJ159" s="17" t="s">
        <v>83</v>
      </c>
      <c r="BK159" s="149">
        <f>ROUND(I159*H159,2)</f>
        <v>0</v>
      </c>
      <c r="BL159" s="17" t="s">
        <v>271</v>
      </c>
      <c r="BM159" s="148" t="s">
        <v>3564</v>
      </c>
    </row>
    <row r="160" spans="2:65" s="1" customFormat="1" ht="11.25">
      <c r="B160" s="32"/>
      <c r="D160" s="150" t="s">
        <v>273</v>
      </c>
      <c r="F160" s="151" t="s">
        <v>3383</v>
      </c>
      <c r="I160" s="152"/>
      <c r="L160" s="32"/>
      <c r="M160" s="153"/>
      <c r="T160" s="56"/>
      <c r="AT160" s="17" t="s">
        <v>273</v>
      </c>
      <c r="AU160" s="17" t="s">
        <v>96</v>
      </c>
    </row>
    <row r="161" spans="2:65" s="1" customFormat="1" ht="16.5" customHeight="1">
      <c r="B161" s="136"/>
      <c r="C161" s="137" t="s">
        <v>371</v>
      </c>
      <c r="D161" s="137" t="s">
        <v>266</v>
      </c>
      <c r="E161" s="138" t="s">
        <v>3384</v>
      </c>
      <c r="F161" s="139" t="s">
        <v>3385</v>
      </c>
      <c r="G161" s="140" t="s">
        <v>341</v>
      </c>
      <c r="H161" s="141">
        <v>225</v>
      </c>
      <c r="I161" s="142"/>
      <c r="J161" s="143">
        <f>ROUND(I161*H161,2)</f>
        <v>0</v>
      </c>
      <c r="K161" s="139" t="s">
        <v>270</v>
      </c>
      <c r="L161" s="32"/>
      <c r="M161" s="144" t="s">
        <v>1</v>
      </c>
      <c r="N161" s="145" t="s">
        <v>41</v>
      </c>
      <c r="P161" s="146">
        <f>O161*H161</f>
        <v>0</v>
      </c>
      <c r="Q161" s="146">
        <v>0</v>
      </c>
      <c r="R161" s="146">
        <f>Q161*H161</f>
        <v>0</v>
      </c>
      <c r="S161" s="146">
        <v>0</v>
      </c>
      <c r="T161" s="147">
        <f>S161*H161</f>
        <v>0</v>
      </c>
      <c r="AR161" s="148" t="s">
        <v>271</v>
      </c>
      <c r="AT161" s="148" t="s">
        <v>266</v>
      </c>
      <c r="AU161" s="148" t="s">
        <v>96</v>
      </c>
      <c r="AY161" s="17" t="s">
        <v>264</v>
      </c>
      <c r="BE161" s="149">
        <f>IF(N161="základní",J161,0)</f>
        <v>0</v>
      </c>
      <c r="BF161" s="149">
        <f>IF(N161="snížená",J161,0)</f>
        <v>0</v>
      </c>
      <c r="BG161" s="149">
        <f>IF(N161="zákl. přenesená",J161,0)</f>
        <v>0</v>
      </c>
      <c r="BH161" s="149">
        <f>IF(N161="sníž. přenesená",J161,0)</f>
        <v>0</v>
      </c>
      <c r="BI161" s="149">
        <f>IF(N161="nulová",J161,0)</f>
        <v>0</v>
      </c>
      <c r="BJ161" s="17" t="s">
        <v>83</v>
      </c>
      <c r="BK161" s="149">
        <f>ROUND(I161*H161,2)</f>
        <v>0</v>
      </c>
      <c r="BL161" s="17" t="s">
        <v>271</v>
      </c>
      <c r="BM161" s="148" t="s">
        <v>3565</v>
      </c>
    </row>
    <row r="162" spans="2:65" s="1" customFormat="1" ht="11.25">
      <c r="B162" s="32"/>
      <c r="D162" s="150" t="s">
        <v>273</v>
      </c>
      <c r="F162" s="151" t="s">
        <v>3387</v>
      </c>
      <c r="I162" s="152"/>
      <c r="L162" s="32"/>
      <c r="M162" s="153"/>
      <c r="T162" s="56"/>
      <c r="AT162" s="17" t="s">
        <v>273</v>
      </c>
      <c r="AU162" s="17" t="s">
        <v>96</v>
      </c>
    </row>
    <row r="163" spans="2:65" s="1" customFormat="1" ht="16.5" customHeight="1">
      <c r="B163" s="136"/>
      <c r="C163" s="137" t="s">
        <v>377</v>
      </c>
      <c r="D163" s="137" t="s">
        <v>266</v>
      </c>
      <c r="E163" s="138" t="s">
        <v>3388</v>
      </c>
      <c r="F163" s="139" t="s">
        <v>3389</v>
      </c>
      <c r="G163" s="140" t="s">
        <v>341</v>
      </c>
      <c r="H163" s="141">
        <v>225</v>
      </c>
      <c r="I163" s="142"/>
      <c r="J163" s="143">
        <f>ROUND(I163*H163,2)</f>
        <v>0</v>
      </c>
      <c r="K163" s="139" t="s">
        <v>270</v>
      </c>
      <c r="L163" s="32"/>
      <c r="M163" s="144" t="s">
        <v>1</v>
      </c>
      <c r="N163" s="145" t="s">
        <v>41</v>
      </c>
      <c r="P163" s="146">
        <f>O163*H163</f>
        <v>0</v>
      </c>
      <c r="Q163" s="146">
        <v>0</v>
      </c>
      <c r="R163" s="146">
        <f>Q163*H163</f>
        <v>0</v>
      </c>
      <c r="S163" s="146">
        <v>0</v>
      </c>
      <c r="T163" s="147">
        <f>S163*H163</f>
        <v>0</v>
      </c>
      <c r="AR163" s="148" t="s">
        <v>271</v>
      </c>
      <c r="AT163" s="148" t="s">
        <v>266</v>
      </c>
      <c r="AU163" s="148" t="s">
        <v>96</v>
      </c>
      <c r="AY163" s="17" t="s">
        <v>264</v>
      </c>
      <c r="BE163" s="149">
        <f>IF(N163="základní",J163,0)</f>
        <v>0</v>
      </c>
      <c r="BF163" s="149">
        <f>IF(N163="snížená",J163,0)</f>
        <v>0</v>
      </c>
      <c r="BG163" s="149">
        <f>IF(N163="zákl. přenesená",J163,0)</f>
        <v>0</v>
      </c>
      <c r="BH163" s="149">
        <f>IF(N163="sníž. přenesená",J163,0)</f>
        <v>0</v>
      </c>
      <c r="BI163" s="149">
        <f>IF(N163="nulová",J163,0)</f>
        <v>0</v>
      </c>
      <c r="BJ163" s="17" t="s">
        <v>83</v>
      </c>
      <c r="BK163" s="149">
        <f>ROUND(I163*H163,2)</f>
        <v>0</v>
      </c>
      <c r="BL163" s="17" t="s">
        <v>271</v>
      </c>
      <c r="BM163" s="148" t="s">
        <v>3566</v>
      </c>
    </row>
    <row r="164" spans="2:65" s="1" customFormat="1" ht="11.25">
      <c r="B164" s="32"/>
      <c r="D164" s="150" t="s">
        <v>273</v>
      </c>
      <c r="F164" s="151" t="s">
        <v>3391</v>
      </c>
      <c r="I164" s="152"/>
      <c r="L164" s="32"/>
      <c r="M164" s="153"/>
      <c r="T164" s="56"/>
      <c r="AT164" s="17" t="s">
        <v>273</v>
      </c>
      <c r="AU164" s="17" t="s">
        <v>96</v>
      </c>
    </row>
    <row r="165" spans="2:65" s="1" customFormat="1" ht="16.5" customHeight="1">
      <c r="B165" s="136"/>
      <c r="C165" s="137" t="s">
        <v>387</v>
      </c>
      <c r="D165" s="137" t="s">
        <v>266</v>
      </c>
      <c r="E165" s="138" t="s">
        <v>3392</v>
      </c>
      <c r="F165" s="139" t="s">
        <v>3393</v>
      </c>
      <c r="G165" s="140" t="s">
        <v>341</v>
      </c>
      <c r="H165" s="141">
        <v>225</v>
      </c>
      <c r="I165" s="142"/>
      <c r="J165" s="143">
        <f>ROUND(I165*H165,2)</f>
        <v>0</v>
      </c>
      <c r="K165" s="139" t="s">
        <v>270</v>
      </c>
      <c r="L165" s="32"/>
      <c r="M165" s="144" t="s">
        <v>1</v>
      </c>
      <c r="N165" s="145" t="s">
        <v>41</v>
      </c>
      <c r="P165" s="146">
        <f>O165*H165</f>
        <v>0</v>
      </c>
      <c r="Q165" s="146">
        <v>0</v>
      </c>
      <c r="R165" s="146">
        <f>Q165*H165</f>
        <v>0</v>
      </c>
      <c r="S165" s="146">
        <v>0</v>
      </c>
      <c r="T165" s="147">
        <f>S165*H165</f>
        <v>0</v>
      </c>
      <c r="AR165" s="148" t="s">
        <v>271</v>
      </c>
      <c r="AT165" s="148" t="s">
        <v>266</v>
      </c>
      <c r="AU165" s="148" t="s">
        <v>96</v>
      </c>
      <c r="AY165" s="17" t="s">
        <v>264</v>
      </c>
      <c r="BE165" s="149">
        <f>IF(N165="základní",J165,0)</f>
        <v>0</v>
      </c>
      <c r="BF165" s="149">
        <f>IF(N165="snížená",J165,0)</f>
        <v>0</v>
      </c>
      <c r="BG165" s="149">
        <f>IF(N165="zákl. přenesená",J165,0)</f>
        <v>0</v>
      </c>
      <c r="BH165" s="149">
        <f>IF(N165="sníž. přenesená",J165,0)</f>
        <v>0</v>
      </c>
      <c r="BI165" s="149">
        <f>IF(N165="nulová",J165,0)</f>
        <v>0</v>
      </c>
      <c r="BJ165" s="17" t="s">
        <v>83</v>
      </c>
      <c r="BK165" s="149">
        <f>ROUND(I165*H165,2)</f>
        <v>0</v>
      </c>
      <c r="BL165" s="17" t="s">
        <v>271</v>
      </c>
      <c r="BM165" s="148" t="s">
        <v>3567</v>
      </c>
    </row>
    <row r="166" spans="2:65" s="1" customFormat="1" ht="11.25">
      <c r="B166" s="32"/>
      <c r="D166" s="150" t="s">
        <v>273</v>
      </c>
      <c r="F166" s="151" t="s">
        <v>3395</v>
      </c>
      <c r="I166" s="152"/>
      <c r="L166" s="32"/>
      <c r="M166" s="153"/>
      <c r="T166" s="56"/>
      <c r="AT166" s="17" t="s">
        <v>273</v>
      </c>
      <c r="AU166" s="17" t="s">
        <v>96</v>
      </c>
    </row>
    <row r="167" spans="2:65" s="1" customFormat="1" ht="16.5" customHeight="1">
      <c r="B167" s="136"/>
      <c r="C167" s="137" t="s">
        <v>396</v>
      </c>
      <c r="D167" s="137" t="s">
        <v>266</v>
      </c>
      <c r="E167" s="138" t="s">
        <v>3396</v>
      </c>
      <c r="F167" s="139" t="s">
        <v>3397</v>
      </c>
      <c r="G167" s="140" t="s">
        <v>341</v>
      </c>
      <c r="H167" s="141">
        <v>225</v>
      </c>
      <c r="I167" s="142"/>
      <c r="J167" s="143">
        <f>ROUND(I167*H167,2)</f>
        <v>0</v>
      </c>
      <c r="K167" s="139" t="s">
        <v>270</v>
      </c>
      <c r="L167" s="32"/>
      <c r="M167" s="144" t="s">
        <v>1</v>
      </c>
      <c r="N167" s="145" t="s">
        <v>41</v>
      </c>
      <c r="P167" s="146">
        <f>O167*H167</f>
        <v>0</v>
      </c>
      <c r="Q167" s="146">
        <v>0</v>
      </c>
      <c r="R167" s="146">
        <f>Q167*H167</f>
        <v>0</v>
      </c>
      <c r="S167" s="146">
        <v>0</v>
      </c>
      <c r="T167" s="147">
        <f>S167*H167</f>
        <v>0</v>
      </c>
      <c r="AR167" s="148" t="s">
        <v>271</v>
      </c>
      <c r="AT167" s="148" t="s">
        <v>266</v>
      </c>
      <c r="AU167" s="148" t="s">
        <v>96</v>
      </c>
      <c r="AY167" s="17" t="s">
        <v>264</v>
      </c>
      <c r="BE167" s="149">
        <f>IF(N167="základní",J167,0)</f>
        <v>0</v>
      </c>
      <c r="BF167" s="149">
        <f>IF(N167="snížená",J167,0)</f>
        <v>0</v>
      </c>
      <c r="BG167" s="149">
        <f>IF(N167="zákl. přenesená",J167,0)</f>
        <v>0</v>
      </c>
      <c r="BH167" s="149">
        <f>IF(N167="sníž. přenesená",J167,0)</f>
        <v>0</v>
      </c>
      <c r="BI167" s="149">
        <f>IF(N167="nulová",J167,0)</f>
        <v>0</v>
      </c>
      <c r="BJ167" s="17" t="s">
        <v>83</v>
      </c>
      <c r="BK167" s="149">
        <f>ROUND(I167*H167,2)</f>
        <v>0</v>
      </c>
      <c r="BL167" s="17" t="s">
        <v>271</v>
      </c>
      <c r="BM167" s="148" t="s">
        <v>3568</v>
      </c>
    </row>
    <row r="168" spans="2:65" s="1" customFormat="1" ht="11.25">
      <c r="B168" s="32"/>
      <c r="D168" s="150" t="s">
        <v>273</v>
      </c>
      <c r="F168" s="151" t="s">
        <v>3399</v>
      </c>
      <c r="I168" s="152"/>
      <c r="L168" s="32"/>
      <c r="M168" s="153"/>
      <c r="T168" s="56"/>
      <c r="AT168" s="17" t="s">
        <v>273</v>
      </c>
      <c r="AU168" s="17" t="s">
        <v>96</v>
      </c>
    </row>
    <row r="169" spans="2:65" s="11" customFormat="1" ht="22.9" customHeight="1">
      <c r="B169" s="124"/>
      <c r="D169" s="125" t="s">
        <v>75</v>
      </c>
      <c r="E169" s="134" t="s">
        <v>297</v>
      </c>
      <c r="F169" s="134" t="s">
        <v>664</v>
      </c>
      <c r="I169" s="127"/>
      <c r="J169" s="135">
        <f>BK169</f>
        <v>0</v>
      </c>
      <c r="L169" s="124"/>
      <c r="M169" s="129"/>
      <c r="P169" s="130">
        <f>SUM(P170:P189)</f>
        <v>0</v>
      </c>
      <c r="R169" s="130">
        <f>SUM(R170:R189)</f>
        <v>515.41632000000004</v>
      </c>
      <c r="T169" s="131">
        <f>SUM(T170:T189)</f>
        <v>0</v>
      </c>
      <c r="AR169" s="125" t="s">
        <v>83</v>
      </c>
      <c r="AT169" s="132" t="s">
        <v>75</v>
      </c>
      <c r="AU169" s="132" t="s">
        <v>83</v>
      </c>
      <c r="AY169" s="125" t="s">
        <v>264</v>
      </c>
      <c r="BK169" s="133">
        <f>SUM(BK170:BK189)</f>
        <v>0</v>
      </c>
    </row>
    <row r="170" spans="2:65" s="1" customFormat="1" ht="16.5" customHeight="1">
      <c r="B170" s="136"/>
      <c r="C170" s="137" t="s">
        <v>7</v>
      </c>
      <c r="D170" s="137" t="s">
        <v>266</v>
      </c>
      <c r="E170" s="138" t="s">
        <v>3500</v>
      </c>
      <c r="F170" s="139" t="s">
        <v>3501</v>
      </c>
      <c r="G170" s="140" t="s">
        <v>341</v>
      </c>
      <c r="H170" s="141">
        <v>276</v>
      </c>
      <c r="I170" s="142"/>
      <c r="J170" s="143">
        <f>ROUND(I170*H170,2)</f>
        <v>0</v>
      </c>
      <c r="K170" s="139" t="s">
        <v>270</v>
      </c>
      <c r="L170" s="32"/>
      <c r="M170" s="144" t="s">
        <v>1</v>
      </c>
      <c r="N170" s="145" t="s">
        <v>41</v>
      </c>
      <c r="P170" s="146">
        <f>O170*H170</f>
        <v>0</v>
      </c>
      <c r="Q170" s="146">
        <v>9.1999999999999998E-2</v>
      </c>
      <c r="R170" s="146">
        <f>Q170*H170</f>
        <v>25.391999999999999</v>
      </c>
      <c r="S170" s="146">
        <v>0</v>
      </c>
      <c r="T170" s="147">
        <f>S170*H170</f>
        <v>0</v>
      </c>
      <c r="AR170" s="148" t="s">
        <v>271</v>
      </c>
      <c r="AT170" s="148" t="s">
        <v>266</v>
      </c>
      <c r="AU170" s="148" t="s">
        <v>89</v>
      </c>
      <c r="AY170" s="17" t="s">
        <v>264</v>
      </c>
      <c r="BE170" s="149">
        <f>IF(N170="základní",J170,0)</f>
        <v>0</v>
      </c>
      <c r="BF170" s="149">
        <f>IF(N170="snížená",J170,0)</f>
        <v>0</v>
      </c>
      <c r="BG170" s="149">
        <f>IF(N170="zákl. přenesená",J170,0)</f>
        <v>0</v>
      </c>
      <c r="BH170" s="149">
        <f>IF(N170="sníž. přenesená",J170,0)</f>
        <v>0</v>
      </c>
      <c r="BI170" s="149">
        <f>IF(N170="nulová",J170,0)</f>
        <v>0</v>
      </c>
      <c r="BJ170" s="17" t="s">
        <v>83</v>
      </c>
      <c r="BK170" s="149">
        <f>ROUND(I170*H170,2)</f>
        <v>0</v>
      </c>
      <c r="BL170" s="17" t="s">
        <v>271</v>
      </c>
      <c r="BM170" s="148" t="s">
        <v>3502</v>
      </c>
    </row>
    <row r="171" spans="2:65" s="1" customFormat="1" ht="11.25">
      <c r="B171" s="32"/>
      <c r="D171" s="150" t="s">
        <v>273</v>
      </c>
      <c r="F171" s="151" t="s">
        <v>3503</v>
      </c>
      <c r="I171" s="152"/>
      <c r="L171" s="32"/>
      <c r="M171" s="153"/>
      <c r="T171" s="56"/>
      <c r="AT171" s="17" t="s">
        <v>273</v>
      </c>
      <c r="AU171" s="17" t="s">
        <v>89</v>
      </c>
    </row>
    <row r="172" spans="2:65" s="1" customFormat="1" ht="16.5" customHeight="1">
      <c r="B172" s="136"/>
      <c r="C172" s="137" t="s">
        <v>407</v>
      </c>
      <c r="D172" s="137" t="s">
        <v>266</v>
      </c>
      <c r="E172" s="138" t="s">
        <v>3417</v>
      </c>
      <c r="F172" s="139" t="s">
        <v>3418</v>
      </c>
      <c r="G172" s="140" t="s">
        <v>341</v>
      </c>
      <c r="H172" s="141">
        <v>303.60000000000002</v>
      </c>
      <c r="I172" s="142"/>
      <c r="J172" s="143">
        <f>ROUND(I172*H172,2)</f>
        <v>0</v>
      </c>
      <c r="K172" s="139" t="s">
        <v>270</v>
      </c>
      <c r="L172" s="32"/>
      <c r="M172" s="144" t="s">
        <v>1</v>
      </c>
      <c r="N172" s="145" t="s">
        <v>41</v>
      </c>
      <c r="P172" s="146">
        <f>O172*H172</f>
        <v>0</v>
      </c>
      <c r="Q172" s="146">
        <v>0.46</v>
      </c>
      <c r="R172" s="146">
        <f>Q172*H172</f>
        <v>139.65600000000001</v>
      </c>
      <c r="S172" s="146">
        <v>0</v>
      </c>
      <c r="T172" s="147">
        <f>S172*H172</f>
        <v>0</v>
      </c>
      <c r="AR172" s="148" t="s">
        <v>271</v>
      </c>
      <c r="AT172" s="148" t="s">
        <v>266</v>
      </c>
      <c r="AU172" s="148" t="s">
        <v>89</v>
      </c>
      <c r="AY172" s="17" t="s">
        <v>264</v>
      </c>
      <c r="BE172" s="149">
        <f>IF(N172="základní",J172,0)</f>
        <v>0</v>
      </c>
      <c r="BF172" s="149">
        <f>IF(N172="snížená",J172,0)</f>
        <v>0</v>
      </c>
      <c r="BG172" s="149">
        <f>IF(N172="zákl. přenesená",J172,0)</f>
        <v>0</v>
      </c>
      <c r="BH172" s="149">
        <f>IF(N172="sníž. přenesená",J172,0)</f>
        <v>0</v>
      </c>
      <c r="BI172" s="149">
        <f>IF(N172="nulová",J172,0)</f>
        <v>0</v>
      </c>
      <c r="BJ172" s="17" t="s">
        <v>83</v>
      </c>
      <c r="BK172" s="149">
        <f>ROUND(I172*H172,2)</f>
        <v>0</v>
      </c>
      <c r="BL172" s="17" t="s">
        <v>271</v>
      </c>
      <c r="BM172" s="148" t="s">
        <v>3508</v>
      </c>
    </row>
    <row r="173" spans="2:65" s="1" customFormat="1" ht="11.25">
      <c r="B173" s="32"/>
      <c r="D173" s="150" t="s">
        <v>273</v>
      </c>
      <c r="F173" s="151" t="s">
        <v>3420</v>
      </c>
      <c r="I173" s="152"/>
      <c r="L173" s="32"/>
      <c r="M173" s="153"/>
      <c r="T173" s="56"/>
      <c r="AT173" s="17" t="s">
        <v>273</v>
      </c>
      <c r="AU173" s="17" t="s">
        <v>89</v>
      </c>
    </row>
    <row r="174" spans="2:65" s="1" customFormat="1" ht="16.5" customHeight="1">
      <c r="B174" s="136"/>
      <c r="C174" s="137" t="s">
        <v>418</v>
      </c>
      <c r="D174" s="137" t="s">
        <v>266</v>
      </c>
      <c r="E174" s="138" t="s">
        <v>3509</v>
      </c>
      <c r="F174" s="139" t="s">
        <v>3510</v>
      </c>
      <c r="G174" s="140" t="s">
        <v>341</v>
      </c>
      <c r="H174" s="141">
        <v>390.6</v>
      </c>
      <c r="I174" s="142"/>
      <c r="J174" s="143">
        <f>ROUND(I174*H174,2)</f>
        <v>0</v>
      </c>
      <c r="K174" s="139" t="s">
        <v>270</v>
      </c>
      <c r="L174" s="32"/>
      <c r="M174" s="144" t="s">
        <v>1</v>
      </c>
      <c r="N174" s="145" t="s">
        <v>41</v>
      </c>
      <c r="P174" s="146">
        <f>O174*H174</f>
        <v>0</v>
      </c>
      <c r="Q174" s="146">
        <v>0.69</v>
      </c>
      <c r="R174" s="146">
        <f>Q174*H174</f>
        <v>269.51400000000001</v>
      </c>
      <c r="S174" s="146">
        <v>0</v>
      </c>
      <c r="T174" s="147">
        <f>S174*H174</f>
        <v>0</v>
      </c>
      <c r="AR174" s="148" t="s">
        <v>271</v>
      </c>
      <c r="AT174" s="148" t="s">
        <v>266</v>
      </c>
      <c r="AU174" s="148" t="s">
        <v>89</v>
      </c>
      <c r="AY174" s="17" t="s">
        <v>264</v>
      </c>
      <c r="BE174" s="149">
        <f>IF(N174="základní",J174,0)</f>
        <v>0</v>
      </c>
      <c r="BF174" s="149">
        <f>IF(N174="snížená",J174,0)</f>
        <v>0</v>
      </c>
      <c r="BG174" s="149">
        <f>IF(N174="zákl. přenesená",J174,0)</f>
        <v>0</v>
      </c>
      <c r="BH174" s="149">
        <f>IF(N174="sníž. přenesená",J174,0)</f>
        <v>0</v>
      </c>
      <c r="BI174" s="149">
        <f>IF(N174="nulová",J174,0)</f>
        <v>0</v>
      </c>
      <c r="BJ174" s="17" t="s">
        <v>83</v>
      </c>
      <c r="BK174" s="149">
        <f>ROUND(I174*H174,2)</f>
        <v>0</v>
      </c>
      <c r="BL174" s="17" t="s">
        <v>271</v>
      </c>
      <c r="BM174" s="148" t="s">
        <v>3511</v>
      </c>
    </row>
    <row r="175" spans="2:65" s="1" customFormat="1" ht="11.25">
      <c r="B175" s="32"/>
      <c r="D175" s="150" t="s">
        <v>273</v>
      </c>
      <c r="F175" s="151" t="s">
        <v>3512</v>
      </c>
      <c r="I175" s="152"/>
      <c r="L175" s="32"/>
      <c r="M175" s="153"/>
      <c r="T175" s="56"/>
      <c r="AT175" s="17" t="s">
        <v>273</v>
      </c>
      <c r="AU175" s="17" t="s">
        <v>89</v>
      </c>
    </row>
    <row r="176" spans="2:65" s="1" customFormat="1" ht="16.5" customHeight="1">
      <c r="B176" s="136"/>
      <c r="C176" s="137" t="s">
        <v>425</v>
      </c>
      <c r="D176" s="137" t="s">
        <v>266</v>
      </c>
      <c r="E176" s="138" t="s">
        <v>3435</v>
      </c>
      <c r="F176" s="139" t="s">
        <v>3436</v>
      </c>
      <c r="G176" s="140" t="s">
        <v>341</v>
      </c>
      <c r="H176" s="141">
        <v>25</v>
      </c>
      <c r="I176" s="142"/>
      <c r="J176" s="143">
        <f>ROUND(I176*H176,2)</f>
        <v>0</v>
      </c>
      <c r="K176" s="139" t="s">
        <v>270</v>
      </c>
      <c r="L176" s="32"/>
      <c r="M176" s="144" t="s">
        <v>1</v>
      </c>
      <c r="N176" s="145" t="s">
        <v>41</v>
      </c>
      <c r="P176" s="146">
        <f>O176*H176</f>
        <v>0</v>
      </c>
      <c r="Q176" s="146">
        <v>4.0999999999999999E-4</v>
      </c>
      <c r="R176" s="146">
        <f>Q176*H176</f>
        <v>1.025E-2</v>
      </c>
      <c r="S176" s="146">
        <v>0</v>
      </c>
      <c r="T176" s="147">
        <f>S176*H176</f>
        <v>0</v>
      </c>
      <c r="AR176" s="148" t="s">
        <v>271</v>
      </c>
      <c r="AT176" s="148" t="s">
        <v>266</v>
      </c>
      <c r="AU176" s="148" t="s">
        <v>89</v>
      </c>
      <c r="AY176" s="17" t="s">
        <v>264</v>
      </c>
      <c r="BE176" s="149">
        <f>IF(N176="základní",J176,0)</f>
        <v>0</v>
      </c>
      <c r="BF176" s="149">
        <f>IF(N176="snížená",J176,0)</f>
        <v>0</v>
      </c>
      <c r="BG176" s="149">
        <f>IF(N176="zákl. přenesená",J176,0)</f>
        <v>0</v>
      </c>
      <c r="BH176" s="149">
        <f>IF(N176="sníž. přenesená",J176,0)</f>
        <v>0</v>
      </c>
      <c r="BI176" s="149">
        <f>IF(N176="nulová",J176,0)</f>
        <v>0</v>
      </c>
      <c r="BJ176" s="17" t="s">
        <v>83</v>
      </c>
      <c r="BK176" s="149">
        <f>ROUND(I176*H176,2)</f>
        <v>0</v>
      </c>
      <c r="BL176" s="17" t="s">
        <v>271</v>
      </c>
      <c r="BM176" s="148" t="s">
        <v>3637</v>
      </c>
    </row>
    <row r="177" spans="2:65" s="1" customFormat="1" ht="11.25">
      <c r="B177" s="32"/>
      <c r="D177" s="150" t="s">
        <v>273</v>
      </c>
      <c r="F177" s="151" t="s">
        <v>3438</v>
      </c>
      <c r="I177" s="152"/>
      <c r="L177" s="32"/>
      <c r="M177" s="153"/>
      <c r="T177" s="56"/>
      <c r="AT177" s="17" t="s">
        <v>273</v>
      </c>
      <c r="AU177" s="17" t="s">
        <v>89</v>
      </c>
    </row>
    <row r="178" spans="2:65" s="1" customFormat="1" ht="16.5" customHeight="1">
      <c r="B178" s="136"/>
      <c r="C178" s="137" t="s">
        <v>431</v>
      </c>
      <c r="D178" s="137" t="s">
        <v>266</v>
      </c>
      <c r="E178" s="138" t="s">
        <v>3439</v>
      </c>
      <c r="F178" s="139" t="s">
        <v>3440</v>
      </c>
      <c r="G178" s="140" t="s">
        <v>341</v>
      </c>
      <c r="H178" s="141">
        <v>25</v>
      </c>
      <c r="I178" s="142"/>
      <c r="J178" s="143">
        <f>ROUND(I178*H178,2)</f>
        <v>0</v>
      </c>
      <c r="K178" s="139" t="s">
        <v>270</v>
      </c>
      <c r="L178" s="32"/>
      <c r="M178" s="144" t="s">
        <v>1</v>
      </c>
      <c r="N178" s="145" t="s">
        <v>41</v>
      </c>
      <c r="P178" s="146">
        <f>O178*H178</f>
        <v>0</v>
      </c>
      <c r="Q178" s="146">
        <v>0.15559000000000001</v>
      </c>
      <c r="R178" s="146">
        <f>Q178*H178</f>
        <v>3.8897500000000003</v>
      </c>
      <c r="S178" s="146">
        <v>0</v>
      </c>
      <c r="T178" s="147">
        <f>S178*H178</f>
        <v>0</v>
      </c>
      <c r="AR178" s="148" t="s">
        <v>271</v>
      </c>
      <c r="AT178" s="148" t="s">
        <v>266</v>
      </c>
      <c r="AU178" s="148" t="s">
        <v>89</v>
      </c>
      <c r="AY178" s="17" t="s">
        <v>264</v>
      </c>
      <c r="BE178" s="149">
        <f>IF(N178="základní",J178,0)</f>
        <v>0</v>
      </c>
      <c r="BF178" s="149">
        <f>IF(N178="snížená",J178,0)</f>
        <v>0</v>
      </c>
      <c r="BG178" s="149">
        <f>IF(N178="zákl. přenesená",J178,0)</f>
        <v>0</v>
      </c>
      <c r="BH178" s="149">
        <f>IF(N178="sníž. přenesená",J178,0)</f>
        <v>0</v>
      </c>
      <c r="BI178" s="149">
        <f>IF(N178="nulová",J178,0)</f>
        <v>0</v>
      </c>
      <c r="BJ178" s="17" t="s">
        <v>83</v>
      </c>
      <c r="BK178" s="149">
        <f>ROUND(I178*H178,2)</f>
        <v>0</v>
      </c>
      <c r="BL178" s="17" t="s">
        <v>271</v>
      </c>
      <c r="BM178" s="148" t="s">
        <v>3638</v>
      </c>
    </row>
    <row r="179" spans="2:65" s="1" customFormat="1" ht="11.25">
      <c r="B179" s="32"/>
      <c r="D179" s="150" t="s">
        <v>273</v>
      </c>
      <c r="F179" s="151" t="s">
        <v>3442</v>
      </c>
      <c r="I179" s="152"/>
      <c r="L179" s="32"/>
      <c r="M179" s="153"/>
      <c r="T179" s="56"/>
      <c r="AT179" s="17" t="s">
        <v>273</v>
      </c>
      <c r="AU179" s="17" t="s">
        <v>89</v>
      </c>
    </row>
    <row r="180" spans="2:65" s="1" customFormat="1" ht="16.5" customHeight="1">
      <c r="B180" s="136"/>
      <c r="C180" s="137" t="s">
        <v>437</v>
      </c>
      <c r="D180" s="137" t="s">
        <v>266</v>
      </c>
      <c r="E180" s="138" t="s">
        <v>3513</v>
      </c>
      <c r="F180" s="139" t="s">
        <v>3514</v>
      </c>
      <c r="G180" s="140" t="s">
        <v>341</v>
      </c>
      <c r="H180" s="141">
        <v>13</v>
      </c>
      <c r="I180" s="142"/>
      <c r="J180" s="143">
        <f>ROUND(I180*H180,2)</f>
        <v>0</v>
      </c>
      <c r="K180" s="139" t="s">
        <v>270</v>
      </c>
      <c r="L180" s="32"/>
      <c r="M180" s="144" t="s">
        <v>1</v>
      </c>
      <c r="N180" s="145" t="s">
        <v>41</v>
      </c>
      <c r="P180" s="146">
        <f>O180*H180</f>
        <v>0</v>
      </c>
      <c r="Q180" s="146">
        <v>0.11162</v>
      </c>
      <c r="R180" s="146">
        <f>Q180*H180</f>
        <v>1.45106</v>
      </c>
      <c r="S180" s="146">
        <v>0</v>
      </c>
      <c r="T180" s="147">
        <f>S180*H180</f>
        <v>0</v>
      </c>
      <c r="AR180" s="148" t="s">
        <v>271</v>
      </c>
      <c r="AT180" s="148" t="s">
        <v>266</v>
      </c>
      <c r="AU180" s="148" t="s">
        <v>89</v>
      </c>
      <c r="AY180" s="17" t="s">
        <v>264</v>
      </c>
      <c r="BE180" s="149">
        <f>IF(N180="základní",J180,0)</f>
        <v>0</v>
      </c>
      <c r="BF180" s="149">
        <f>IF(N180="snížená",J180,0)</f>
        <v>0</v>
      </c>
      <c r="BG180" s="149">
        <f>IF(N180="zákl. přenesená",J180,0)</f>
        <v>0</v>
      </c>
      <c r="BH180" s="149">
        <f>IF(N180="sníž. přenesená",J180,0)</f>
        <v>0</v>
      </c>
      <c r="BI180" s="149">
        <f>IF(N180="nulová",J180,0)</f>
        <v>0</v>
      </c>
      <c r="BJ180" s="17" t="s">
        <v>83</v>
      </c>
      <c r="BK180" s="149">
        <f>ROUND(I180*H180,2)</f>
        <v>0</v>
      </c>
      <c r="BL180" s="17" t="s">
        <v>271</v>
      </c>
      <c r="BM180" s="148" t="s">
        <v>3515</v>
      </c>
    </row>
    <row r="181" spans="2:65" s="1" customFormat="1" ht="11.25">
      <c r="B181" s="32"/>
      <c r="D181" s="150" t="s">
        <v>273</v>
      </c>
      <c r="F181" s="151" t="s">
        <v>3516</v>
      </c>
      <c r="I181" s="152"/>
      <c r="L181" s="32"/>
      <c r="M181" s="153"/>
      <c r="T181" s="56"/>
      <c r="AT181" s="17" t="s">
        <v>273</v>
      </c>
      <c r="AU181" s="17" t="s">
        <v>89</v>
      </c>
    </row>
    <row r="182" spans="2:65" s="1" customFormat="1" ht="16.5" customHeight="1">
      <c r="B182" s="136"/>
      <c r="C182" s="176" t="s">
        <v>442</v>
      </c>
      <c r="D182" s="176" t="s">
        <v>310</v>
      </c>
      <c r="E182" s="177" t="s">
        <v>3517</v>
      </c>
      <c r="F182" s="178" t="s">
        <v>3518</v>
      </c>
      <c r="G182" s="179" t="s">
        <v>341</v>
      </c>
      <c r="H182" s="180">
        <v>14.3</v>
      </c>
      <c r="I182" s="181"/>
      <c r="J182" s="182">
        <f>ROUND(I182*H182,2)</f>
        <v>0</v>
      </c>
      <c r="K182" s="178" t="s">
        <v>313</v>
      </c>
      <c r="L182" s="183"/>
      <c r="M182" s="184" t="s">
        <v>1</v>
      </c>
      <c r="N182" s="185" t="s">
        <v>41</v>
      </c>
      <c r="P182" s="146">
        <f>O182*H182</f>
        <v>0</v>
      </c>
      <c r="Q182" s="146">
        <v>0.152</v>
      </c>
      <c r="R182" s="146">
        <f>Q182*H182</f>
        <v>2.1736</v>
      </c>
      <c r="S182" s="146">
        <v>0</v>
      </c>
      <c r="T182" s="147">
        <f>S182*H182</f>
        <v>0</v>
      </c>
      <c r="AR182" s="148" t="s">
        <v>314</v>
      </c>
      <c r="AT182" s="148" t="s">
        <v>310</v>
      </c>
      <c r="AU182" s="148" t="s">
        <v>89</v>
      </c>
      <c r="AY182" s="17" t="s">
        <v>264</v>
      </c>
      <c r="BE182" s="149">
        <f>IF(N182="základní",J182,0)</f>
        <v>0</v>
      </c>
      <c r="BF182" s="149">
        <f>IF(N182="snížená",J182,0)</f>
        <v>0</v>
      </c>
      <c r="BG182" s="149">
        <f>IF(N182="zákl. přenesená",J182,0)</f>
        <v>0</v>
      </c>
      <c r="BH182" s="149">
        <f>IF(N182="sníž. přenesená",J182,0)</f>
        <v>0</v>
      </c>
      <c r="BI182" s="149">
        <f>IF(N182="nulová",J182,0)</f>
        <v>0</v>
      </c>
      <c r="BJ182" s="17" t="s">
        <v>83</v>
      </c>
      <c r="BK182" s="149">
        <f>ROUND(I182*H182,2)</f>
        <v>0</v>
      </c>
      <c r="BL182" s="17" t="s">
        <v>271</v>
      </c>
      <c r="BM182" s="148" t="s">
        <v>3519</v>
      </c>
    </row>
    <row r="183" spans="2:65" s="1" customFormat="1" ht="19.5">
      <c r="B183" s="32"/>
      <c r="D183" s="154" t="s">
        <v>275</v>
      </c>
      <c r="F183" s="155" t="s">
        <v>686</v>
      </c>
      <c r="I183" s="152"/>
      <c r="L183" s="32"/>
      <c r="M183" s="153"/>
      <c r="T183" s="56"/>
      <c r="AT183" s="17" t="s">
        <v>275</v>
      </c>
      <c r="AU183" s="17" t="s">
        <v>89</v>
      </c>
    </row>
    <row r="184" spans="2:65" s="12" customFormat="1" ht="11.25">
      <c r="B184" s="156"/>
      <c r="D184" s="154" t="s">
        <v>277</v>
      </c>
      <c r="F184" s="158" t="s">
        <v>3639</v>
      </c>
      <c r="H184" s="159">
        <v>14.3</v>
      </c>
      <c r="I184" s="160"/>
      <c r="L184" s="156"/>
      <c r="M184" s="161"/>
      <c r="T184" s="162"/>
      <c r="AT184" s="157" t="s">
        <v>277</v>
      </c>
      <c r="AU184" s="157" t="s">
        <v>89</v>
      </c>
      <c r="AV184" s="12" t="s">
        <v>89</v>
      </c>
      <c r="AW184" s="12" t="s">
        <v>3</v>
      </c>
      <c r="AX184" s="12" t="s">
        <v>83</v>
      </c>
      <c r="AY184" s="157" t="s">
        <v>264</v>
      </c>
    </row>
    <row r="185" spans="2:65" s="1" customFormat="1" ht="21.75" customHeight="1">
      <c r="B185" s="136"/>
      <c r="C185" s="137" t="s">
        <v>447</v>
      </c>
      <c r="D185" s="137" t="s">
        <v>266</v>
      </c>
      <c r="E185" s="138" t="s">
        <v>3521</v>
      </c>
      <c r="F185" s="139" t="s">
        <v>3522</v>
      </c>
      <c r="G185" s="140" t="s">
        <v>341</v>
      </c>
      <c r="H185" s="141">
        <v>263</v>
      </c>
      <c r="I185" s="142"/>
      <c r="J185" s="143">
        <f>ROUND(I185*H185,2)</f>
        <v>0</v>
      </c>
      <c r="K185" s="139" t="s">
        <v>270</v>
      </c>
      <c r="L185" s="32"/>
      <c r="M185" s="144" t="s">
        <v>1</v>
      </c>
      <c r="N185" s="145" t="s">
        <v>41</v>
      </c>
      <c r="P185" s="146">
        <f>O185*H185</f>
        <v>0</v>
      </c>
      <c r="Q185" s="146">
        <v>0.11162</v>
      </c>
      <c r="R185" s="146">
        <f>Q185*H185</f>
        <v>29.356059999999999</v>
      </c>
      <c r="S185" s="146">
        <v>0</v>
      </c>
      <c r="T185" s="147">
        <f>S185*H185</f>
        <v>0</v>
      </c>
      <c r="AR185" s="148" t="s">
        <v>271</v>
      </c>
      <c r="AT185" s="148" t="s">
        <v>266</v>
      </c>
      <c r="AU185" s="148" t="s">
        <v>89</v>
      </c>
      <c r="AY185" s="17" t="s">
        <v>264</v>
      </c>
      <c r="BE185" s="149">
        <f>IF(N185="základní",J185,0)</f>
        <v>0</v>
      </c>
      <c r="BF185" s="149">
        <f>IF(N185="snížená",J185,0)</f>
        <v>0</v>
      </c>
      <c r="BG185" s="149">
        <f>IF(N185="zákl. přenesená",J185,0)</f>
        <v>0</v>
      </c>
      <c r="BH185" s="149">
        <f>IF(N185="sníž. přenesená",J185,0)</f>
        <v>0</v>
      </c>
      <c r="BI185" s="149">
        <f>IF(N185="nulová",J185,0)</f>
        <v>0</v>
      </c>
      <c r="BJ185" s="17" t="s">
        <v>83</v>
      </c>
      <c r="BK185" s="149">
        <f>ROUND(I185*H185,2)</f>
        <v>0</v>
      </c>
      <c r="BL185" s="17" t="s">
        <v>271</v>
      </c>
      <c r="BM185" s="148" t="s">
        <v>3523</v>
      </c>
    </row>
    <row r="186" spans="2:65" s="1" customFormat="1" ht="11.25">
      <c r="B186" s="32"/>
      <c r="D186" s="150" t="s">
        <v>273</v>
      </c>
      <c r="F186" s="151" t="s">
        <v>3524</v>
      </c>
      <c r="I186" s="152"/>
      <c r="L186" s="32"/>
      <c r="M186" s="153"/>
      <c r="T186" s="56"/>
      <c r="AT186" s="17" t="s">
        <v>273</v>
      </c>
      <c r="AU186" s="17" t="s">
        <v>89</v>
      </c>
    </row>
    <row r="187" spans="2:65" s="1" customFormat="1" ht="16.5" customHeight="1">
      <c r="B187" s="136"/>
      <c r="C187" s="176" t="s">
        <v>452</v>
      </c>
      <c r="D187" s="176" t="s">
        <v>310</v>
      </c>
      <c r="E187" s="177" t="s">
        <v>683</v>
      </c>
      <c r="F187" s="178" t="s">
        <v>684</v>
      </c>
      <c r="G187" s="179" t="s">
        <v>341</v>
      </c>
      <c r="H187" s="180">
        <v>289.3</v>
      </c>
      <c r="I187" s="181"/>
      <c r="J187" s="182">
        <f>ROUND(I187*H187,2)</f>
        <v>0</v>
      </c>
      <c r="K187" s="178" t="s">
        <v>313</v>
      </c>
      <c r="L187" s="183"/>
      <c r="M187" s="184" t="s">
        <v>1</v>
      </c>
      <c r="N187" s="185" t="s">
        <v>41</v>
      </c>
      <c r="P187" s="146">
        <f>O187*H187</f>
        <v>0</v>
      </c>
      <c r="Q187" s="146">
        <v>0.152</v>
      </c>
      <c r="R187" s="146">
        <f>Q187*H187</f>
        <v>43.973599999999998</v>
      </c>
      <c r="S187" s="146">
        <v>0</v>
      </c>
      <c r="T187" s="147">
        <f>S187*H187</f>
        <v>0</v>
      </c>
      <c r="AR187" s="148" t="s">
        <v>314</v>
      </c>
      <c r="AT187" s="148" t="s">
        <v>310</v>
      </c>
      <c r="AU187" s="148" t="s">
        <v>89</v>
      </c>
      <c r="AY187" s="17" t="s">
        <v>264</v>
      </c>
      <c r="BE187" s="149">
        <f>IF(N187="základní",J187,0)</f>
        <v>0</v>
      </c>
      <c r="BF187" s="149">
        <f>IF(N187="snížená",J187,0)</f>
        <v>0</v>
      </c>
      <c r="BG187" s="149">
        <f>IF(N187="zákl. přenesená",J187,0)</f>
        <v>0</v>
      </c>
      <c r="BH187" s="149">
        <f>IF(N187="sníž. přenesená",J187,0)</f>
        <v>0</v>
      </c>
      <c r="BI187" s="149">
        <f>IF(N187="nulová",J187,0)</f>
        <v>0</v>
      </c>
      <c r="BJ187" s="17" t="s">
        <v>83</v>
      </c>
      <c r="BK187" s="149">
        <f>ROUND(I187*H187,2)</f>
        <v>0</v>
      </c>
      <c r="BL187" s="17" t="s">
        <v>271</v>
      </c>
      <c r="BM187" s="148" t="s">
        <v>3525</v>
      </c>
    </row>
    <row r="188" spans="2:65" s="1" customFormat="1" ht="19.5">
      <c r="B188" s="32"/>
      <c r="D188" s="154" t="s">
        <v>275</v>
      </c>
      <c r="F188" s="155" t="s">
        <v>686</v>
      </c>
      <c r="I188" s="152"/>
      <c r="L188" s="32"/>
      <c r="M188" s="153"/>
      <c r="T188" s="56"/>
      <c r="AT188" s="17" t="s">
        <v>275</v>
      </c>
      <c r="AU188" s="17" t="s">
        <v>89</v>
      </c>
    </row>
    <row r="189" spans="2:65" s="12" customFormat="1" ht="11.25">
      <c r="B189" s="156"/>
      <c r="D189" s="154" t="s">
        <v>277</v>
      </c>
      <c r="F189" s="158" t="s">
        <v>3640</v>
      </c>
      <c r="H189" s="159">
        <v>289.3</v>
      </c>
      <c r="I189" s="160"/>
      <c r="L189" s="156"/>
      <c r="M189" s="161"/>
      <c r="T189" s="162"/>
      <c r="AT189" s="157" t="s">
        <v>277</v>
      </c>
      <c r="AU189" s="157" t="s">
        <v>89</v>
      </c>
      <c r="AV189" s="12" t="s">
        <v>89</v>
      </c>
      <c r="AW189" s="12" t="s">
        <v>3</v>
      </c>
      <c r="AX189" s="12" t="s">
        <v>83</v>
      </c>
      <c r="AY189" s="157" t="s">
        <v>264</v>
      </c>
    </row>
    <row r="190" spans="2:65" s="11" customFormat="1" ht="22.9" customHeight="1">
      <c r="B190" s="124"/>
      <c r="D190" s="125" t="s">
        <v>75</v>
      </c>
      <c r="E190" s="134" t="s">
        <v>323</v>
      </c>
      <c r="F190" s="134" t="s">
        <v>925</v>
      </c>
      <c r="I190" s="127"/>
      <c r="J190" s="135">
        <f>BK190</f>
        <v>0</v>
      </c>
      <c r="L190" s="124"/>
      <c r="M190" s="129"/>
      <c r="P190" s="130">
        <f>SUM(P191:P214)</f>
        <v>0</v>
      </c>
      <c r="R190" s="130">
        <f>SUM(R191:R214)</f>
        <v>87.155348000000004</v>
      </c>
      <c r="T190" s="131">
        <f>SUM(T191:T214)</f>
        <v>0</v>
      </c>
      <c r="AR190" s="125" t="s">
        <v>83</v>
      </c>
      <c r="AT190" s="132" t="s">
        <v>75</v>
      </c>
      <c r="AU190" s="132" t="s">
        <v>83</v>
      </c>
      <c r="AY190" s="125" t="s">
        <v>264</v>
      </c>
      <c r="BK190" s="133">
        <f>SUM(BK191:BK214)</f>
        <v>0</v>
      </c>
    </row>
    <row r="191" spans="2:65" s="1" customFormat="1" ht="16.5" customHeight="1">
      <c r="B191" s="136"/>
      <c r="C191" s="137" t="s">
        <v>457</v>
      </c>
      <c r="D191" s="137" t="s">
        <v>266</v>
      </c>
      <c r="E191" s="138" t="s">
        <v>3575</v>
      </c>
      <c r="F191" s="139" t="s">
        <v>3576</v>
      </c>
      <c r="G191" s="140" t="s">
        <v>428</v>
      </c>
      <c r="H191" s="141">
        <v>38</v>
      </c>
      <c r="I191" s="142"/>
      <c r="J191" s="143">
        <f>ROUND(I191*H191,2)</f>
        <v>0</v>
      </c>
      <c r="K191" s="139" t="s">
        <v>270</v>
      </c>
      <c r="L191" s="32"/>
      <c r="M191" s="144" t="s">
        <v>1</v>
      </c>
      <c r="N191" s="145" t="s">
        <v>41</v>
      </c>
      <c r="P191" s="146">
        <f>O191*H191</f>
        <v>0</v>
      </c>
      <c r="Q191" s="146">
        <v>0.2195</v>
      </c>
      <c r="R191" s="146">
        <f>Q191*H191</f>
        <v>8.3409999999999993</v>
      </c>
      <c r="S191" s="146">
        <v>0</v>
      </c>
      <c r="T191" s="147">
        <f>S191*H191</f>
        <v>0</v>
      </c>
      <c r="AR191" s="148" t="s">
        <v>271</v>
      </c>
      <c r="AT191" s="148" t="s">
        <v>266</v>
      </c>
      <c r="AU191" s="148" t="s">
        <v>89</v>
      </c>
      <c r="AY191" s="17" t="s">
        <v>264</v>
      </c>
      <c r="BE191" s="149">
        <f>IF(N191="základní",J191,0)</f>
        <v>0</v>
      </c>
      <c r="BF191" s="149">
        <f>IF(N191="snížená",J191,0)</f>
        <v>0</v>
      </c>
      <c r="BG191" s="149">
        <f>IF(N191="zákl. přenesená",J191,0)</f>
        <v>0</v>
      </c>
      <c r="BH191" s="149">
        <f>IF(N191="sníž. přenesená",J191,0)</f>
        <v>0</v>
      </c>
      <c r="BI191" s="149">
        <f>IF(N191="nulová",J191,0)</f>
        <v>0</v>
      </c>
      <c r="BJ191" s="17" t="s">
        <v>83</v>
      </c>
      <c r="BK191" s="149">
        <f>ROUND(I191*H191,2)</f>
        <v>0</v>
      </c>
      <c r="BL191" s="17" t="s">
        <v>271</v>
      </c>
      <c r="BM191" s="148" t="s">
        <v>3577</v>
      </c>
    </row>
    <row r="192" spans="2:65" s="1" customFormat="1" ht="11.25">
      <c r="B192" s="32"/>
      <c r="D192" s="150" t="s">
        <v>273</v>
      </c>
      <c r="F192" s="151" t="s">
        <v>3578</v>
      </c>
      <c r="I192" s="152"/>
      <c r="L192" s="32"/>
      <c r="M192" s="153"/>
      <c r="T192" s="56"/>
      <c r="AT192" s="17" t="s">
        <v>273</v>
      </c>
      <c r="AU192" s="17" t="s">
        <v>89</v>
      </c>
    </row>
    <row r="193" spans="2:65" s="1" customFormat="1" ht="16.5" customHeight="1">
      <c r="B193" s="136"/>
      <c r="C193" s="176" t="s">
        <v>462</v>
      </c>
      <c r="D193" s="176" t="s">
        <v>310</v>
      </c>
      <c r="E193" s="177" t="s">
        <v>3579</v>
      </c>
      <c r="F193" s="178" t="s">
        <v>3580</v>
      </c>
      <c r="G193" s="179" t="s">
        <v>428</v>
      </c>
      <c r="H193" s="180">
        <v>41.8</v>
      </c>
      <c r="I193" s="181"/>
      <c r="J193" s="182">
        <f>ROUND(I193*H193,2)</f>
        <v>0</v>
      </c>
      <c r="K193" s="178" t="s">
        <v>313</v>
      </c>
      <c r="L193" s="183"/>
      <c r="M193" s="184" t="s">
        <v>1</v>
      </c>
      <c r="N193" s="185" t="s">
        <v>41</v>
      </c>
      <c r="P193" s="146">
        <f>O193*H193</f>
        <v>0</v>
      </c>
      <c r="Q193" s="146">
        <v>4.8300000000000003E-2</v>
      </c>
      <c r="R193" s="146">
        <f>Q193*H193</f>
        <v>2.0189400000000002</v>
      </c>
      <c r="S193" s="146">
        <v>0</v>
      </c>
      <c r="T193" s="147">
        <f>S193*H193</f>
        <v>0</v>
      </c>
      <c r="AR193" s="148" t="s">
        <v>314</v>
      </c>
      <c r="AT193" s="148" t="s">
        <v>310</v>
      </c>
      <c r="AU193" s="148" t="s">
        <v>89</v>
      </c>
      <c r="AY193" s="17" t="s">
        <v>264</v>
      </c>
      <c r="BE193" s="149">
        <f>IF(N193="základní",J193,0)</f>
        <v>0</v>
      </c>
      <c r="BF193" s="149">
        <f>IF(N193="snížená",J193,0)</f>
        <v>0</v>
      </c>
      <c r="BG193" s="149">
        <f>IF(N193="zákl. přenesená",J193,0)</f>
        <v>0</v>
      </c>
      <c r="BH193" s="149">
        <f>IF(N193="sníž. přenesená",J193,0)</f>
        <v>0</v>
      </c>
      <c r="BI193" s="149">
        <f>IF(N193="nulová",J193,0)</f>
        <v>0</v>
      </c>
      <c r="BJ193" s="17" t="s">
        <v>83</v>
      </c>
      <c r="BK193" s="149">
        <f>ROUND(I193*H193,2)</f>
        <v>0</v>
      </c>
      <c r="BL193" s="17" t="s">
        <v>271</v>
      </c>
      <c r="BM193" s="148" t="s">
        <v>3581</v>
      </c>
    </row>
    <row r="194" spans="2:65" s="12" customFormat="1" ht="11.25">
      <c r="B194" s="156"/>
      <c r="D194" s="154" t="s">
        <v>277</v>
      </c>
      <c r="F194" s="158" t="s">
        <v>3641</v>
      </c>
      <c r="H194" s="159">
        <v>41.8</v>
      </c>
      <c r="I194" s="160"/>
      <c r="L194" s="156"/>
      <c r="M194" s="161"/>
      <c r="T194" s="162"/>
      <c r="AT194" s="157" t="s">
        <v>277</v>
      </c>
      <c r="AU194" s="157" t="s">
        <v>89</v>
      </c>
      <c r="AV194" s="12" t="s">
        <v>89</v>
      </c>
      <c r="AW194" s="12" t="s">
        <v>3</v>
      </c>
      <c r="AX194" s="12" t="s">
        <v>83</v>
      </c>
      <c r="AY194" s="157" t="s">
        <v>264</v>
      </c>
    </row>
    <row r="195" spans="2:65" s="1" customFormat="1" ht="16.5" customHeight="1">
      <c r="B195" s="136"/>
      <c r="C195" s="137" t="s">
        <v>468</v>
      </c>
      <c r="D195" s="137" t="s">
        <v>266</v>
      </c>
      <c r="E195" s="138" t="s">
        <v>3447</v>
      </c>
      <c r="F195" s="139" t="s">
        <v>3448</v>
      </c>
      <c r="G195" s="140" t="s">
        <v>428</v>
      </c>
      <c r="H195" s="141">
        <v>107.5</v>
      </c>
      <c r="I195" s="142"/>
      <c r="J195" s="143">
        <f>ROUND(I195*H195,2)</f>
        <v>0</v>
      </c>
      <c r="K195" s="139" t="s">
        <v>270</v>
      </c>
      <c r="L195" s="32"/>
      <c r="M195" s="144" t="s">
        <v>1</v>
      </c>
      <c r="N195" s="145" t="s">
        <v>41</v>
      </c>
      <c r="P195" s="146">
        <f>O195*H195</f>
        <v>0</v>
      </c>
      <c r="Q195" s="146">
        <v>0.16850000000000001</v>
      </c>
      <c r="R195" s="146">
        <f>Q195*H195</f>
        <v>18.11375</v>
      </c>
      <c r="S195" s="146">
        <v>0</v>
      </c>
      <c r="T195" s="147">
        <f>S195*H195</f>
        <v>0</v>
      </c>
      <c r="AR195" s="148" t="s">
        <v>271</v>
      </c>
      <c r="AT195" s="148" t="s">
        <v>266</v>
      </c>
      <c r="AU195" s="148" t="s">
        <v>89</v>
      </c>
      <c r="AY195" s="17" t="s">
        <v>264</v>
      </c>
      <c r="BE195" s="149">
        <f>IF(N195="základní",J195,0)</f>
        <v>0</v>
      </c>
      <c r="BF195" s="149">
        <f>IF(N195="snížená",J195,0)</f>
        <v>0</v>
      </c>
      <c r="BG195" s="149">
        <f>IF(N195="zákl. přenesená",J195,0)</f>
        <v>0</v>
      </c>
      <c r="BH195" s="149">
        <f>IF(N195="sníž. přenesená",J195,0)</f>
        <v>0</v>
      </c>
      <c r="BI195" s="149">
        <f>IF(N195="nulová",J195,0)</f>
        <v>0</v>
      </c>
      <c r="BJ195" s="17" t="s">
        <v>83</v>
      </c>
      <c r="BK195" s="149">
        <f>ROUND(I195*H195,2)</f>
        <v>0</v>
      </c>
      <c r="BL195" s="17" t="s">
        <v>271</v>
      </c>
      <c r="BM195" s="148" t="s">
        <v>3642</v>
      </c>
    </row>
    <row r="196" spans="2:65" s="1" customFormat="1" ht="11.25">
      <c r="B196" s="32"/>
      <c r="D196" s="150" t="s">
        <v>273</v>
      </c>
      <c r="F196" s="151" t="s">
        <v>3450</v>
      </c>
      <c r="I196" s="152"/>
      <c r="L196" s="32"/>
      <c r="M196" s="153"/>
      <c r="T196" s="56"/>
      <c r="AT196" s="17" t="s">
        <v>273</v>
      </c>
      <c r="AU196" s="17" t="s">
        <v>89</v>
      </c>
    </row>
    <row r="197" spans="2:65" s="1" customFormat="1" ht="16.5" customHeight="1">
      <c r="B197" s="136"/>
      <c r="C197" s="176" t="s">
        <v>474</v>
      </c>
      <c r="D197" s="176" t="s">
        <v>310</v>
      </c>
      <c r="E197" s="177" t="s">
        <v>3451</v>
      </c>
      <c r="F197" s="178" t="s">
        <v>3452</v>
      </c>
      <c r="G197" s="179" t="s">
        <v>428</v>
      </c>
      <c r="H197" s="180">
        <v>118.25</v>
      </c>
      <c r="I197" s="181"/>
      <c r="J197" s="182">
        <f>ROUND(I197*H197,2)</f>
        <v>0</v>
      </c>
      <c r="K197" s="178" t="s">
        <v>270</v>
      </c>
      <c r="L197" s="183"/>
      <c r="M197" s="184" t="s">
        <v>1</v>
      </c>
      <c r="N197" s="185" t="s">
        <v>41</v>
      </c>
      <c r="P197" s="146">
        <f>O197*H197</f>
        <v>0</v>
      </c>
      <c r="Q197" s="146">
        <v>0.08</v>
      </c>
      <c r="R197" s="146">
        <f>Q197*H197</f>
        <v>9.4600000000000009</v>
      </c>
      <c r="S197" s="146">
        <v>0</v>
      </c>
      <c r="T197" s="147">
        <f>S197*H197</f>
        <v>0</v>
      </c>
      <c r="AR197" s="148" t="s">
        <v>314</v>
      </c>
      <c r="AT197" s="148" t="s">
        <v>310</v>
      </c>
      <c r="AU197" s="148" t="s">
        <v>89</v>
      </c>
      <c r="AY197" s="17" t="s">
        <v>264</v>
      </c>
      <c r="BE197" s="149">
        <f>IF(N197="základní",J197,0)</f>
        <v>0</v>
      </c>
      <c r="BF197" s="149">
        <f>IF(N197="snížená",J197,0)</f>
        <v>0</v>
      </c>
      <c r="BG197" s="149">
        <f>IF(N197="zákl. přenesená",J197,0)</f>
        <v>0</v>
      </c>
      <c r="BH197" s="149">
        <f>IF(N197="sníž. přenesená",J197,0)</f>
        <v>0</v>
      </c>
      <c r="BI197" s="149">
        <f>IF(N197="nulová",J197,0)</f>
        <v>0</v>
      </c>
      <c r="BJ197" s="17" t="s">
        <v>83</v>
      </c>
      <c r="BK197" s="149">
        <f>ROUND(I197*H197,2)</f>
        <v>0</v>
      </c>
      <c r="BL197" s="17" t="s">
        <v>271</v>
      </c>
      <c r="BM197" s="148" t="s">
        <v>3643</v>
      </c>
    </row>
    <row r="198" spans="2:65" s="12" customFormat="1" ht="11.25">
      <c r="B198" s="156"/>
      <c r="D198" s="154" t="s">
        <v>277</v>
      </c>
      <c r="F198" s="158" t="s">
        <v>3644</v>
      </c>
      <c r="H198" s="159">
        <v>118.25</v>
      </c>
      <c r="I198" s="160"/>
      <c r="L198" s="156"/>
      <c r="M198" s="161"/>
      <c r="T198" s="162"/>
      <c r="AT198" s="157" t="s">
        <v>277</v>
      </c>
      <c r="AU198" s="157" t="s">
        <v>89</v>
      </c>
      <c r="AV198" s="12" t="s">
        <v>89</v>
      </c>
      <c r="AW198" s="12" t="s">
        <v>3</v>
      </c>
      <c r="AX198" s="12" t="s">
        <v>83</v>
      </c>
      <c r="AY198" s="157" t="s">
        <v>264</v>
      </c>
    </row>
    <row r="199" spans="2:65" s="1" customFormat="1" ht="16.5" customHeight="1">
      <c r="B199" s="136"/>
      <c r="C199" s="137" t="s">
        <v>483</v>
      </c>
      <c r="D199" s="137" t="s">
        <v>266</v>
      </c>
      <c r="E199" s="138" t="s">
        <v>3447</v>
      </c>
      <c r="F199" s="139" t="s">
        <v>3448</v>
      </c>
      <c r="G199" s="140" t="s">
        <v>428</v>
      </c>
      <c r="H199" s="141">
        <v>71.3</v>
      </c>
      <c r="I199" s="142"/>
      <c r="J199" s="143">
        <f>ROUND(I199*H199,2)</f>
        <v>0</v>
      </c>
      <c r="K199" s="139" t="s">
        <v>270</v>
      </c>
      <c r="L199" s="32"/>
      <c r="M199" s="144" t="s">
        <v>1</v>
      </c>
      <c r="N199" s="145" t="s">
        <v>41</v>
      </c>
      <c r="P199" s="146">
        <f>O199*H199</f>
        <v>0</v>
      </c>
      <c r="Q199" s="146">
        <v>0.16850000000000001</v>
      </c>
      <c r="R199" s="146">
        <f>Q199*H199</f>
        <v>12.014050000000001</v>
      </c>
      <c r="S199" s="146">
        <v>0</v>
      </c>
      <c r="T199" s="147">
        <f>S199*H199</f>
        <v>0</v>
      </c>
      <c r="AR199" s="148" t="s">
        <v>271</v>
      </c>
      <c r="AT199" s="148" t="s">
        <v>266</v>
      </c>
      <c r="AU199" s="148" t="s">
        <v>89</v>
      </c>
      <c r="AY199" s="17" t="s">
        <v>264</v>
      </c>
      <c r="BE199" s="149">
        <f>IF(N199="základní",J199,0)</f>
        <v>0</v>
      </c>
      <c r="BF199" s="149">
        <f>IF(N199="snížená",J199,0)</f>
        <v>0</v>
      </c>
      <c r="BG199" s="149">
        <f>IF(N199="zákl. přenesená",J199,0)</f>
        <v>0</v>
      </c>
      <c r="BH199" s="149">
        <f>IF(N199="sníž. přenesená",J199,0)</f>
        <v>0</v>
      </c>
      <c r="BI199" s="149">
        <f>IF(N199="nulová",J199,0)</f>
        <v>0</v>
      </c>
      <c r="BJ199" s="17" t="s">
        <v>83</v>
      </c>
      <c r="BK199" s="149">
        <f>ROUND(I199*H199,2)</f>
        <v>0</v>
      </c>
      <c r="BL199" s="17" t="s">
        <v>271</v>
      </c>
      <c r="BM199" s="148" t="s">
        <v>3528</v>
      </c>
    </row>
    <row r="200" spans="2:65" s="1" customFormat="1" ht="11.25">
      <c r="B200" s="32"/>
      <c r="D200" s="150" t="s">
        <v>273</v>
      </c>
      <c r="F200" s="151" t="s">
        <v>3450</v>
      </c>
      <c r="I200" s="152"/>
      <c r="L200" s="32"/>
      <c r="M200" s="153"/>
      <c r="T200" s="56"/>
      <c r="AT200" s="17" t="s">
        <v>273</v>
      </c>
      <c r="AU200" s="17" t="s">
        <v>89</v>
      </c>
    </row>
    <row r="201" spans="2:65" s="1" customFormat="1" ht="16.5" customHeight="1">
      <c r="B201" s="136"/>
      <c r="C201" s="176" t="s">
        <v>491</v>
      </c>
      <c r="D201" s="176" t="s">
        <v>310</v>
      </c>
      <c r="E201" s="177" t="s">
        <v>3529</v>
      </c>
      <c r="F201" s="178" t="s">
        <v>3530</v>
      </c>
      <c r="G201" s="179" t="s">
        <v>428</v>
      </c>
      <c r="H201" s="180">
        <v>78.430000000000007</v>
      </c>
      <c r="I201" s="181"/>
      <c r="J201" s="182">
        <f>ROUND(I201*H201,2)</f>
        <v>0</v>
      </c>
      <c r="K201" s="178" t="s">
        <v>270</v>
      </c>
      <c r="L201" s="183"/>
      <c r="M201" s="184" t="s">
        <v>1</v>
      </c>
      <c r="N201" s="185" t="s">
        <v>41</v>
      </c>
      <c r="P201" s="146">
        <f>O201*H201</f>
        <v>0</v>
      </c>
      <c r="Q201" s="146">
        <v>4.8000000000000001E-2</v>
      </c>
      <c r="R201" s="146">
        <f>Q201*H201</f>
        <v>3.7646400000000004</v>
      </c>
      <c r="S201" s="146">
        <v>0</v>
      </c>
      <c r="T201" s="147">
        <f>S201*H201</f>
        <v>0</v>
      </c>
      <c r="AR201" s="148" t="s">
        <v>314</v>
      </c>
      <c r="AT201" s="148" t="s">
        <v>310</v>
      </c>
      <c r="AU201" s="148" t="s">
        <v>89</v>
      </c>
      <c r="AY201" s="17" t="s">
        <v>264</v>
      </c>
      <c r="BE201" s="149">
        <f>IF(N201="základní",J201,0)</f>
        <v>0</v>
      </c>
      <c r="BF201" s="149">
        <f>IF(N201="snížená",J201,0)</f>
        <v>0</v>
      </c>
      <c r="BG201" s="149">
        <f>IF(N201="zákl. přenesená",J201,0)</f>
        <v>0</v>
      </c>
      <c r="BH201" s="149">
        <f>IF(N201="sníž. přenesená",J201,0)</f>
        <v>0</v>
      </c>
      <c r="BI201" s="149">
        <f>IF(N201="nulová",J201,0)</f>
        <v>0</v>
      </c>
      <c r="BJ201" s="17" t="s">
        <v>83</v>
      </c>
      <c r="BK201" s="149">
        <f>ROUND(I201*H201,2)</f>
        <v>0</v>
      </c>
      <c r="BL201" s="17" t="s">
        <v>271</v>
      </c>
      <c r="BM201" s="148" t="s">
        <v>3531</v>
      </c>
    </row>
    <row r="202" spans="2:65" s="12" customFormat="1" ht="11.25">
      <c r="B202" s="156"/>
      <c r="D202" s="154" t="s">
        <v>277</v>
      </c>
      <c r="F202" s="158" t="s">
        <v>3645</v>
      </c>
      <c r="H202" s="159">
        <v>78.430000000000007</v>
      </c>
      <c r="I202" s="160"/>
      <c r="L202" s="156"/>
      <c r="M202" s="161"/>
      <c r="T202" s="162"/>
      <c r="AT202" s="157" t="s">
        <v>277</v>
      </c>
      <c r="AU202" s="157" t="s">
        <v>89</v>
      </c>
      <c r="AV202" s="12" t="s">
        <v>89</v>
      </c>
      <c r="AW202" s="12" t="s">
        <v>3</v>
      </c>
      <c r="AX202" s="12" t="s">
        <v>83</v>
      </c>
      <c r="AY202" s="157" t="s">
        <v>264</v>
      </c>
    </row>
    <row r="203" spans="2:65" s="1" customFormat="1" ht="16.5" customHeight="1">
      <c r="B203" s="136"/>
      <c r="C203" s="137" t="s">
        <v>496</v>
      </c>
      <c r="D203" s="137" t="s">
        <v>266</v>
      </c>
      <c r="E203" s="138" t="s">
        <v>3447</v>
      </c>
      <c r="F203" s="139" t="s">
        <v>3448</v>
      </c>
      <c r="G203" s="140" t="s">
        <v>428</v>
      </c>
      <c r="H203" s="141">
        <v>144.5</v>
      </c>
      <c r="I203" s="142"/>
      <c r="J203" s="143">
        <f>ROUND(I203*H203,2)</f>
        <v>0</v>
      </c>
      <c r="K203" s="139" t="s">
        <v>270</v>
      </c>
      <c r="L203" s="32"/>
      <c r="M203" s="144" t="s">
        <v>1</v>
      </c>
      <c r="N203" s="145" t="s">
        <v>41</v>
      </c>
      <c r="P203" s="146">
        <f>O203*H203</f>
        <v>0</v>
      </c>
      <c r="Q203" s="146">
        <v>0.16850000000000001</v>
      </c>
      <c r="R203" s="146">
        <f>Q203*H203</f>
        <v>24.34825</v>
      </c>
      <c r="S203" s="146">
        <v>0</v>
      </c>
      <c r="T203" s="147">
        <f>S203*H203</f>
        <v>0</v>
      </c>
      <c r="AR203" s="148" t="s">
        <v>271</v>
      </c>
      <c r="AT203" s="148" t="s">
        <v>266</v>
      </c>
      <c r="AU203" s="148" t="s">
        <v>89</v>
      </c>
      <c r="AY203" s="17" t="s">
        <v>264</v>
      </c>
      <c r="BE203" s="149">
        <f>IF(N203="základní",J203,0)</f>
        <v>0</v>
      </c>
      <c r="BF203" s="149">
        <f>IF(N203="snížená",J203,0)</f>
        <v>0</v>
      </c>
      <c r="BG203" s="149">
        <f>IF(N203="zákl. přenesená",J203,0)</f>
        <v>0</v>
      </c>
      <c r="BH203" s="149">
        <f>IF(N203="sníž. přenesená",J203,0)</f>
        <v>0</v>
      </c>
      <c r="BI203" s="149">
        <f>IF(N203="nulová",J203,0)</f>
        <v>0</v>
      </c>
      <c r="BJ203" s="17" t="s">
        <v>83</v>
      </c>
      <c r="BK203" s="149">
        <f>ROUND(I203*H203,2)</f>
        <v>0</v>
      </c>
      <c r="BL203" s="17" t="s">
        <v>271</v>
      </c>
      <c r="BM203" s="148" t="s">
        <v>3533</v>
      </c>
    </row>
    <row r="204" spans="2:65" s="1" customFormat="1" ht="11.25">
      <c r="B204" s="32"/>
      <c r="D204" s="150" t="s">
        <v>273</v>
      </c>
      <c r="F204" s="151" t="s">
        <v>3450</v>
      </c>
      <c r="I204" s="152"/>
      <c r="L204" s="32"/>
      <c r="M204" s="153"/>
      <c r="T204" s="56"/>
      <c r="AT204" s="17" t="s">
        <v>273</v>
      </c>
      <c r="AU204" s="17" t="s">
        <v>89</v>
      </c>
    </row>
    <row r="205" spans="2:65" s="1" customFormat="1" ht="16.5" customHeight="1">
      <c r="B205" s="136"/>
      <c r="C205" s="176" t="s">
        <v>502</v>
      </c>
      <c r="D205" s="176" t="s">
        <v>310</v>
      </c>
      <c r="E205" s="177" t="s">
        <v>3534</v>
      </c>
      <c r="F205" s="178" t="s">
        <v>3535</v>
      </c>
      <c r="G205" s="179" t="s">
        <v>428</v>
      </c>
      <c r="H205" s="180">
        <v>158.94999999999999</v>
      </c>
      <c r="I205" s="181"/>
      <c r="J205" s="182">
        <f>ROUND(I205*H205,2)</f>
        <v>0</v>
      </c>
      <c r="K205" s="178" t="s">
        <v>270</v>
      </c>
      <c r="L205" s="183"/>
      <c r="M205" s="184" t="s">
        <v>1</v>
      </c>
      <c r="N205" s="185" t="s">
        <v>41</v>
      </c>
      <c r="P205" s="146">
        <f>O205*H205</f>
        <v>0</v>
      </c>
      <c r="Q205" s="146">
        <v>5.6000000000000001E-2</v>
      </c>
      <c r="R205" s="146">
        <f>Q205*H205</f>
        <v>8.9011999999999993</v>
      </c>
      <c r="S205" s="146">
        <v>0</v>
      </c>
      <c r="T205" s="147">
        <f>S205*H205</f>
        <v>0</v>
      </c>
      <c r="AR205" s="148" t="s">
        <v>314</v>
      </c>
      <c r="AT205" s="148" t="s">
        <v>310</v>
      </c>
      <c r="AU205" s="148" t="s">
        <v>89</v>
      </c>
      <c r="AY205" s="17" t="s">
        <v>264</v>
      </c>
      <c r="BE205" s="149">
        <f>IF(N205="základní",J205,0)</f>
        <v>0</v>
      </c>
      <c r="BF205" s="149">
        <f>IF(N205="snížená",J205,0)</f>
        <v>0</v>
      </c>
      <c r="BG205" s="149">
        <f>IF(N205="zákl. přenesená",J205,0)</f>
        <v>0</v>
      </c>
      <c r="BH205" s="149">
        <f>IF(N205="sníž. přenesená",J205,0)</f>
        <v>0</v>
      </c>
      <c r="BI205" s="149">
        <f>IF(N205="nulová",J205,0)</f>
        <v>0</v>
      </c>
      <c r="BJ205" s="17" t="s">
        <v>83</v>
      </c>
      <c r="BK205" s="149">
        <f>ROUND(I205*H205,2)</f>
        <v>0</v>
      </c>
      <c r="BL205" s="17" t="s">
        <v>271</v>
      </c>
      <c r="BM205" s="148" t="s">
        <v>3536</v>
      </c>
    </row>
    <row r="206" spans="2:65" s="12" customFormat="1" ht="11.25">
      <c r="B206" s="156"/>
      <c r="D206" s="154" t="s">
        <v>277</v>
      </c>
      <c r="F206" s="158" t="s">
        <v>3646</v>
      </c>
      <c r="H206" s="159">
        <v>158.94999999999999</v>
      </c>
      <c r="I206" s="160"/>
      <c r="L206" s="156"/>
      <c r="M206" s="161"/>
      <c r="T206" s="162"/>
      <c r="AT206" s="157" t="s">
        <v>277</v>
      </c>
      <c r="AU206" s="157" t="s">
        <v>89</v>
      </c>
      <c r="AV206" s="12" t="s">
        <v>89</v>
      </c>
      <c r="AW206" s="12" t="s">
        <v>3</v>
      </c>
      <c r="AX206" s="12" t="s">
        <v>83</v>
      </c>
      <c r="AY206" s="157" t="s">
        <v>264</v>
      </c>
    </row>
    <row r="207" spans="2:65" s="1" customFormat="1" ht="16.5" customHeight="1">
      <c r="B207" s="136"/>
      <c r="C207" s="137" t="s">
        <v>509</v>
      </c>
      <c r="D207" s="137" t="s">
        <v>266</v>
      </c>
      <c r="E207" s="138" t="s">
        <v>3455</v>
      </c>
      <c r="F207" s="139" t="s">
        <v>3456</v>
      </c>
      <c r="G207" s="140" t="s">
        <v>428</v>
      </c>
      <c r="H207" s="141">
        <v>50</v>
      </c>
      <c r="I207" s="142"/>
      <c r="J207" s="143">
        <f>ROUND(I207*H207,2)</f>
        <v>0</v>
      </c>
      <c r="K207" s="139" t="s">
        <v>270</v>
      </c>
      <c r="L207" s="32"/>
      <c r="M207" s="144" t="s">
        <v>1</v>
      </c>
      <c r="N207" s="145" t="s">
        <v>41</v>
      </c>
      <c r="P207" s="146">
        <f>O207*H207</f>
        <v>0</v>
      </c>
      <c r="Q207" s="146">
        <v>0</v>
      </c>
      <c r="R207" s="146">
        <f>Q207*H207</f>
        <v>0</v>
      </c>
      <c r="S207" s="146">
        <v>0</v>
      </c>
      <c r="T207" s="147">
        <f>S207*H207</f>
        <v>0</v>
      </c>
      <c r="AR207" s="148" t="s">
        <v>271</v>
      </c>
      <c r="AT207" s="148" t="s">
        <v>266</v>
      </c>
      <c r="AU207" s="148" t="s">
        <v>89</v>
      </c>
      <c r="AY207" s="17" t="s">
        <v>264</v>
      </c>
      <c r="BE207" s="149">
        <f>IF(N207="základní",J207,0)</f>
        <v>0</v>
      </c>
      <c r="BF207" s="149">
        <f>IF(N207="snížená",J207,0)</f>
        <v>0</v>
      </c>
      <c r="BG207" s="149">
        <f>IF(N207="zákl. přenesená",J207,0)</f>
        <v>0</v>
      </c>
      <c r="BH207" s="149">
        <f>IF(N207="sníž. přenesená",J207,0)</f>
        <v>0</v>
      </c>
      <c r="BI207" s="149">
        <f>IF(N207="nulová",J207,0)</f>
        <v>0</v>
      </c>
      <c r="BJ207" s="17" t="s">
        <v>83</v>
      </c>
      <c r="BK207" s="149">
        <f>ROUND(I207*H207,2)</f>
        <v>0</v>
      </c>
      <c r="BL207" s="17" t="s">
        <v>271</v>
      </c>
      <c r="BM207" s="148" t="s">
        <v>3647</v>
      </c>
    </row>
    <row r="208" spans="2:65" s="1" customFormat="1" ht="11.25">
      <c r="B208" s="32"/>
      <c r="D208" s="150" t="s">
        <v>273</v>
      </c>
      <c r="F208" s="151" t="s">
        <v>3458</v>
      </c>
      <c r="I208" s="152"/>
      <c r="L208" s="32"/>
      <c r="M208" s="153"/>
      <c r="T208" s="56"/>
      <c r="AT208" s="17" t="s">
        <v>273</v>
      </c>
      <c r="AU208" s="17" t="s">
        <v>89</v>
      </c>
    </row>
    <row r="209" spans="2:65" s="1" customFormat="1" ht="16.5" customHeight="1">
      <c r="B209" s="136"/>
      <c r="C209" s="137" t="s">
        <v>515</v>
      </c>
      <c r="D209" s="137" t="s">
        <v>266</v>
      </c>
      <c r="E209" s="138" t="s">
        <v>3459</v>
      </c>
      <c r="F209" s="139" t="s">
        <v>3460</v>
      </c>
      <c r="G209" s="140" t="s">
        <v>428</v>
      </c>
      <c r="H209" s="141">
        <v>50</v>
      </c>
      <c r="I209" s="142"/>
      <c r="J209" s="143">
        <f>ROUND(I209*H209,2)</f>
        <v>0</v>
      </c>
      <c r="K209" s="139" t="s">
        <v>270</v>
      </c>
      <c r="L209" s="32"/>
      <c r="M209" s="144" t="s">
        <v>1</v>
      </c>
      <c r="N209" s="145" t="s">
        <v>41</v>
      </c>
      <c r="P209" s="146">
        <f>O209*H209</f>
        <v>0</v>
      </c>
      <c r="Q209" s="146">
        <v>2.1000000000000001E-4</v>
      </c>
      <c r="R209" s="146">
        <f>Q209*H209</f>
        <v>1.0500000000000001E-2</v>
      </c>
      <c r="S209" s="146">
        <v>0</v>
      </c>
      <c r="T209" s="147">
        <f>S209*H209</f>
        <v>0</v>
      </c>
      <c r="AR209" s="148" t="s">
        <v>271</v>
      </c>
      <c r="AT209" s="148" t="s">
        <v>266</v>
      </c>
      <c r="AU209" s="148" t="s">
        <v>89</v>
      </c>
      <c r="AY209" s="17" t="s">
        <v>264</v>
      </c>
      <c r="BE209" s="149">
        <f>IF(N209="základní",J209,0)</f>
        <v>0</v>
      </c>
      <c r="BF209" s="149">
        <f>IF(N209="snížená",J209,0)</f>
        <v>0</v>
      </c>
      <c r="BG209" s="149">
        <f>IF(N209="zákl. přenesená",J209,0)</f>
        <v>0</v>
      </c>
      <c r="BH209" s="149">
        <f>IF(N209="sníž. přenesená",J209,0)</f>
        <v>0</v>
      </c>
      <c r="BI209" s="149">
        <f>IF(N209="nulová",J209,0)</f>
        <v>0</v>
      </c>
      <c r="BJ209" s="17" t="s">
        <v>83</v>
      </c>
      <c r="BK209" s="149">
        <f>ROUND(I209*H209,2)</f>
        <v>0</v>
      </c>
      <c r="BL209" s="17" t="s">
        <v>271</v>
      </c>
      <c r="BM209" s="148" t="s">
        <v>3648</v>
      </c>
    </row>
    <row r="210" spans="2:65" s="1" customFormat="1" ht="11.25">
      <c r="B210" s="32"/>
      <c r="D210" s="150" t="s">
        <v>273</v>
      </c>
      <c r="F210" s="151" t="s">
        <v>3462</v>
      </c>
      <c r="I210" s="152"/>
      <c r="L210" s="32"/>
      <c r="M210" s="153"/>
      <c r="T210" s="56"/>
      <c r="AT210" s="17" t="s">
        <v>273</v>
      </c>
      <c r="AU210" s="17" t="s">
        <v>89</v>
      </c>
    </row>
    <row r="211" spans="2:65" s="1" customFormat="1" ht="16.5" customHeight="1">
      <c r="B211" s="136"/>
      <c r="C211" s="137" t="s">
        <v>521</v>
      </c>
      <c r="D211" s="137" t="s">
        <v>266</v>
      </c>
      <c r="E211" s="138" t="s">
        <v>927</v>
      </c>
      <c r="F211" s="139" t="s">
        <v>928</v>
      </c>
      <c r="G211" s="140" t="s">
        <v>341</v>
      </c>
      <c r="H211" s="141">
        <v>389.4</v>
      </c>
      <c r="I211" s="142"/>
      <c r="J211" s="143">
        <f>ROUND(I211*H211,2)</f>
        <v>0</v>
      </c>
      <c r="K211" s="139" t="s">
        <v>270</v>
      </c>
      <c r="L211" s="32"/>
      <c r="M211" s="144" t="s">
        <v>1</v>
      </c>
      <c r="N211" s="145" t="s">
        <v>41</v>
      </c>
      <c r="P211" s="146">
        <f>O211*H211</f>
        <v>0</v>
      </c>
      <c r="Q211" s="146">
        <v>4.6999999999999999E-4</v>
      </c>
      <c r="R211" s="146">
        <f>Q211*H211</f>
        <v>0.18301799999999999</v>
      </c>
      <c r="S211" s="146">
        <v>0</v>
      </c>
      <c r="T211" s="147">
        <f>S211*H211</f>
        <v>0</v>
      </c>
      <c r="AR211" s="148" t="s">
        <v>271</v>
      </c>
      <c r="AT211" s="148" t="s">
        <v>266</v>
      </c>
      <c r="AU211" s="148" t="s">
        <v>89</v>
      </c>
      <c r="AY211" s="17" t="s">
        <v>264</v>
      </c>
      <c r="BE211" s="149">
        <f>IF(N211="základní",J211,0)</f>
        <v>0</v>
      </c>
      <c r="BF211" s="149">
        <f>IF(N211="snížená",J211,0)</f>
        <v>0</v>
      </c>
      <c r="BG211" s="149">
        <f>IF(N211="zákl. přenesená",J211,0)</f>
        <v>0</v>
      </c>
      <c r="BH211" s="149">
        <f>IF(N211="sníž. přenesená",J211,0)</f>
        <v>0</v>
      </c>
      <c r="BI211" s="149">
        <f>IF(N211="nulová",J211,0)</f>
        <v>0</v>
      </c>
      <c r="BJ211" s="17" t="s">
        <v>83</v>
      </c>
      <c r="BK211" s="149">
        <f>ROUND(I211*H211,2)</f>
        <v>0</v>
      </c>
      <c r="BL211" s="17" t="s">
        <v>271</v>
      </c>
      <c r="BM211" s="148" t="s">
        <v>3538</v>
      </c>
    </row>
    <row r="212" spans="2:65" s="1" customFormat="1" ht="11.25">
      <c r="B212" s="32"/>
      <c r="D212" s="150" t="s">
        <v>273</v>
      </c>
      <c r="F212" s="151" t="s">
        <v>930</v>
      </c>
      <c r="I212" s="152"/>
      <c r="L212" s="32"/>
      <c r="M212" s="153"/>
      <c r="T212" s="56"/>
      <c r="AT212" s="17" t="s">
        <v>273</v>
      </c>
      <c r="AU212" s="17" t="s">
        <v>89</v>
      </c>
    </row>
    <row r="213" spans="2:65" s="1" customFormat="1" ht="16.5" customHeight="1">
      <c r="B213" s="136"/>
      <c r="C213" s="137" t="s">
        <v>526</v>
      </c>
      <c r="D213" s="137" t="s">
        <v>266</v>
      </c>
      <c r="E213" s="138" t="s">
        <v>3465</v>
      </c>
      <c r="F213" s="139" t="s">
        <v>3466</v>
      </c>
      <c r="G213" s="140" t="s">
        <v>428</v>
      </c>
      <c r="H213" s="141">
        <v>50</v>
      </c>
      <c r="I213" s="142"/>
      <c r="J213" s="143">
        <f>ROUND(I213*H213,2)</f>
        <v>0</v>
      </c>
      <c r="K213" s="139" t="s">
        <v>270</v>
      </c>
      <c r="L213" s="32"/>
      <c r="M213" s="144" t="s">
        <v>1</v>
      </c>
      <c r="N213" s="145" t="s">
        <v>41</v>
      </c>
      <c r="P213" s="146">
        <f>O213*H213</f>
        <v>0</v>
      </c>
      <c r="Q213" s="146">
        <v>0</v>
      </c>
      <c r="R213" s="146">
        <f>Q213*H213</f>
        <v>0</v>
      </c>
      <c r="S213" s="146">
        <v>0</v>
      </c>
      <c r="T213" s="147">
        <f>S213*H213</f>
        <v>0</v>
      </c>
      <c r="AR213" s="148" t="s">
        <v>271</v>
      </c>
      <c r="AT213" s="148" t="s">
        <v>266</v>
      </c>
      <c r="AU213" s="148" t="s">
        <v>89</v>
      </c>
      <c r="AY213" s="17" t="s">
        <v>264</v>
      </c>
      <c r="BE213" s="149">
        <f>IF(N213="základní",J213,0)</f>
        <v>0</v>
      </c>
      <c r="BF213" s="149">
        <f>IF(N213="snížená",J213,0)</f>
        <v>0</v>
      </c>
      <c r="BG213" s="149">
        <f>IF(N213="zákl. přenesená",J213,0)</f>
        <v>0</v>
      </c>
      <c r="BH213" s="149">
        <f>IF(N213="sníž. přenesená",J213,0)</f>
        <v>0</v>
      </c>
      <c r="BI213" s="149">
        <f>IF(N213="nulová",J213,0)</f>
        <v>0</v>
      </c>
      <c r="BJ213" s="17" t="s">
        <v>83</v>
      </c>
      <c r="BK213" s="149">
        <f>ROUND(I213*H213,2)</f>
        <v>0</v>
      </c>
      <c r="BL213" s="17" t="s">
        <v>271</v>
      </c>
      <c r="BM213" s="148" t="s">
        <v>3649</v>
      </c>
    </row>
    <row r="214" spans="2:65" s="1" customFormat="1" ht="11.25">
      <c r="B214" s="32"/>
      <c r="D214" s="150" t="s">
        <v>273</v>
      </c>
      <c r="F214" s="151" t="s">
        <v>3468</v>
      </c>
      <c r="I214" s="152"/>
      <c r="L214" s="32"/>
      <c r="M214" s="153"/>
      <c r="T214" s="56"/>
      <c r="AT214" s="17" t="s">
        <v>273</v>
      </c>
      <c r="AU214" s="17" t="s">
        <v>89</v>
      </c>
    </row>
    <row r="215" spans="2:65" s="11" customFormat="1" ht="22.9" customHeight="1">
      <c r="B215" s="124"/>
      <c r="D215" s="125" t="s">
        <v>75</v>
      </c>
      <c r="E215" s="134" t="s">
        <v>1005</v>
      </c>
      <c r="F215" s="134" t="s">
        <v>1006</v>
      </c>
      <c r="I215" s="127"/>
      <c r="J215" s="135">
        <f>BK215</f>
        <v>0</v>
      </c>
      <c r="L215" s="124"/>
      <c r="M215" s="129"/>
      <c r="P215" s="130">
        <f>SUM(P216:P217)</f>
        <v>0</v>
      </c>
      <c r="R215" s="130">
        <f>SUM(R216:R217)</f>
        <v>0</v>
      </c>
      <c r="T215" s="131">
        <f>SUM(T216:T217)</f>
        <v>0</v>
      </c>
      <c r="AR215" s="125" t="s">
        <v>83</v>
      </c>
      <c r="AT215" s="132" t="s">
        <v>75</v>
      </c>
      <c r="AU215" s="132" t="s">
        <v>83</v>
      </c>
      <c r="AY215" s="125" t="s">
        <v>264</v>
      </c>
      <c r="BK215" s="133">
        <f>SUM(BK216:BK217)</f>
        <v>0</v>
      </c>
    </row>
    <row r="216" spans="2:65" s="1" customFormat="1" ht="16.5" customHeight="1">
      <c r="B216" s="136"/>
      <c r="C216" s="137" t="s">
        <v>533</v>
      </c>
      <c r="D216" s="137" t="s">
        <v>266</v>
      </c>
      <c r="E216" s="138" t="s">
        <v>3546</v>
      </c>
      <c r="F216" s="139" t="s">
        <v>3547</v>
      </c>
      <c r="G216" s="140" t="s">
        <v>319</v>
      </c>
      <c r="H216" s="141">
        <v>639.70299999999997</v>
      </c>
      <c r="I216" s="142"/>
      <c r="J216" s="143">
        <f>ROUND(I216*H216,2)</f>
        <v>0</v>
      </c>
      <c r="K216" s="139" t="s">
        <v>270</v>
      </c>
      <c r="L216" s="32"/>
      <c r="M216" s="144" t="s">
        <v>1</v>
      </c>
      <c r="N216" s="145" t="s">
        <v>41</v>
      </c>
      <c r="P216" s="146">
        <f>O216*H216</f>
        <v>0</v>
      </c>
      <c r="Q216" s="146">
        <v>0</v>
      </c>
      <c r="R216" s="146">
        <f>Q216*H216</f>
        <v>0</v>
      </c>
      <c r="S216" s="146">
        <v>0</v>
      </c>
      <c r="T216" s="147">
        <f>S216*H216</f>
        <v>0</v>
      </c>
      <c r="AR216" s="148" t="s">
        <v>271</v>
      </c>
      <c r="AT216" s="148" t="s">
        <v>266</v>
      </c>
      <c r="AU216" s="148" t="s">
        <v>89</v>
      </c>
      <c r="AY216" s="17" t="s">
        <v>264</v>
      </c>
      <c r="BE216" s="149">
        <f>IF(N216="základní",J216,0)</f>
        <v>0</v>
      </c>
      <c r="BF216" s="149">
        <f>IF(N216="snížená",J216,0)</f>
        <v>0</v>
      </c>
      <c r="BG216" s="149">
        <f>IF(N216="zákl. přenesená",J216,0)</f>
        <v>0</v>
      </c>
      <c r="BH216" s="149">
        <f>IF(N216="sníž. přenesená",J216,0)</f>
        <v>0</v>
      </c>
      <c r="BI216" s="149">
        <f>IF(N216="nulová",J216,0)</f>
        <v>0</v>
      </c>
      <c r="BJ216" s="17" t="s">
        <v>83</v>
      </c>
      <c r="BK216" s="149">
        <f>ROUND(I216*H216,2)</f>
        <v>0</v>
      </c>
      <c r="BL216" s="17" t="s">
        <v>271</v>
      </c>
      <c r="BM216" s="148" t="s">
        <v>3548</v>
      </c>
    </row>
    <row r="217" spans="2:65" s="1" customFormat="1" ht="11.25">
      <c r="B217" s="32"/>
      <c r="D217" s="150" t="s">
        <v>273</v>
      </c>
      <c r="F217" s="151" t="s">
        <v>3549</v>
      </c>
      <c r="I217" s="152"/>
      <c r="L217" s="32"/>
      <c r="M217" s="194"/>
      <c r="N217" s="195"/>
      <c r="O217" s="195"/>
      <c r="P217" s="195"/>
      <c r="Q217" s="195"/>
      <c r="R217" s="195"/>
      <c r="S217" s="195"/>
      <c r="T217" s="196"/>
      <c r="AT217" s="17" t="s">
        <v>273</v>
      </c>
      <c r="AU217" s="17" t="s">
        <v>89</v>
      </c>
    </row>
    <row r="218" spans="2:65" s="1" customFormat="1" ht="6.95" customHeight="1">
      <c r="B218" s="44"/>
      <c r="C218" s="45"/>
      <c r="D218" s="45"/>
      <c r="E218" s="45"/>
      <c r="F218" s="45"/>
      <c r="G218" s="45"/>
      <c r="H218" s="45"/>
      <c r="I218" s="45"/>
      <c r="J218" s="45"/>
      <c r="K218" s="45"/>
      <c r="L218" s="32"/>
    </row>
  </sheetData>
  <autoFilter ref="C121:K217" xr:uid="{00000000-0009-0000-0000-000019000000}"/>
  <mergeCells count="9">
    <mergeCell ref="E87:H87"/>
    <mergeCell ref="E112:H112"/>
    <mergeCell ref="E114:H114"/>
    <mergeCell ref="L2:V2"/>
    <mergeCell ref="E7:H7"/>
    <mergeCell ref="E9:H9"/>
    <mergeCell ref="E18:H18"/>
    <mergeCell ref="E27:H27"/>
    <mergeCell ref="E85:H85"/>
  </mergeCells>
  <hyperlinks>
    <hyperlink ref="F126" r:id="rId1" xr:uid="{00000000-0004-0000-1900-000000000000}"/>
    <hyperlink ref="F128" r:id="rId2" xr:uid="{00000000-0004-0000-1900-000001000000}"/>
    <hyperlink ref="F130" r:id="rId3" xr:uid="{00000000-0004-0000-1900-000002000000}"/>
    <hyperlink ref="F132" r:id="rId4" xr:uid="{00000000-0004-0000-1900-000003000000}"/>
    <hyperlink ref="F135" r:id="rId5" xr:uid="{00000000-0004-0000-1900-000004000000}"/>
    <hyperlink ref="F139" r:id="rId6" xr:uid="{00000000-0004-0000-1900-000005000000}"/>
    <hyperlink ref="F142" r:id="rId7" xr:uid="{00000000-0004-0000-1900-000006000000}"/>
    <hyperlink ref="F144" r:id="rId8" xr:uid="{00000000-0004-0000-1900-000007000000}"/>
    <hyperlink ref="F146" r:id="rId9" xr:uid="{00000000-0004-0000-1900-000008000000}"/>
    <hyperlink ref="F149" r:id="rId10" xr:uid="{00000000-0004-0000-1900-000009000000}"/>
    <hyperlink ref="F151" r:id="rId11" xr:uid="{00000000-0004-0000-1900-00000A000000}"/>
    <hyperlink ref="F156" r:id="rId12" xr:uid="{00000000-0004-0000-1900-00000B000000}"/>
    <hyperlink ref="F160" r:id="rId13" xr:uid="{00000000-0004-0000-1900-00000C000000}"/>
    <hyperlink ref="F162" r:id="rId14" xr:uid="{00000000-0004-0000-1900-00000D000000}"/>
    <hyperlink ref="F164" r:id="rId15" xr:uid="{00000000-0004-0000-1900-00000E000000}"/>
    <hyperlink ref="F166" r:id="rId16" xr:uid="{00000000-0004-0000-1900-00000F000000}"/>
    <hyperlink ref="F168" r:id="rId17" xr:uid="{00000000-0004-0000-1900-000010000000}"/>
    <hyperlink ref="F171" r:id="rId18" xr:uid="{00000000-0004-0000-1900-000011000000}"/>
    <hyperlink ref="F173" r:id="rId19" xr:uid="{00000000-0004-0000-1900-000012000000}"/>
    <hyperlink ref="F175" r:id="rId20" xr:uid="{00000000-0004-0000-1900-000013000000}"/>
    <hyperlink ref="F177" r:id="rId21" xr:uid="{00000000-0004-0000-1900-000014000000}"/>
    <hyperlink ref="F179" r:id="rId22" xr:uid="{00000000-0004-0000-1900-000015000000}"/>
    <hyperlink ref="F181" r:id="rId23" xr:uid="{00000000-0004-0000-1900-000016000000}"/>
    <hyperlink ref="F186" r:id="rId24" xr:uid="{00000000-0004-0000-1900-000017000000}"/>
    <hyperlink ref="F192" r:id="rId25" xr:uid="{00000000-0004-0000-1900-000018000000}"/>
    <hyperlink ref="F196" r:id="rId26" xr:uid="{00000000-0004-0000-1900-000019000000}"/>
    <hyperlink ref="F200" r:id="rId27" xr:uid="{00000000-0004-0000-1900-00001A000000}"/>
    <hyperlink ref="F204" r:id="rId28" xr:uid="{00000000-0004-0000-1900-00001B000000}"/>
    <hyperlink ref="F208" r:id="rId29" xr:uid="{00000000-0004-0000-1900-00001C000000}"/>
    <hyperlink ref="F210" r:id="rId30" xr:uid="{00000000-0004-0000-1900-00001D000000}"/>
    <hyperlink ref="F212" r:id="rId31" xr:uid="{00000000-0004-0000-1900-00001E000000}"/>
    <hyperlink ref="F214" r:id="rId32" xr:uid="{00000000-0004-0000-1900-00001F000000}"/>
    <hyperlink ref="F217" r:id="rId33" xr:uid="{00000000-0004-0000-1900-000020000000}"/>
  </hyperlinks>
  <pageMargins left="0.39374999999999999" right="0.39374999999999999" top="0.39374999999999999" bottom="0.39374999999999999" header="0" footer="0"/>
  <pageSetup paperSize="9" fitToHeight="100" orientation="landscape" blackAndWhite="1"/>
  <headerFooter>
    <oddFooter>&amp;CStrana &amp;P z &amp;N</oddFooter>
  </headerFooter>
  <drawing r:id="rId34"/>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B2:BM353"/>
  <sheetViews>
    <sheetView showGridLines="0" workbookViewId="0"/>
  </sheetViews>
  <sheetFormatPr defaultRowHeight="15"/>
  <cols>
    <col min="1" max="1" width="8.33203125" customWidth="1"/>
    <col min="2" max="2" width="1.1640625" customWidth="1"/>
    <col min="3" max="3" width="4.1640625" customWidth="1"/>
    <col min="4" max="4" width="4.33203125" customWidth="1"/>
    <col min="5" max="5" width="17.1640625" customWidth="1"/>
    <col min="6" max="6" width="100.83203125" customWidth="1"/>
    <col min="7" max="7" width="7.5" customWidth="1"/>
    <col min="8" max="8" width="14" customWidth="1"/>
    <col min="9" max="9" width="15.83203125" customWidth="1"/>
    <col min="10" max="11" width="22.33203125"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50000000000003" customHeight="1">
      <c r="L2" s="223" t="s">
        <v>5</v>
      </c>
      <c r="M2" s="208"/>
      <c r="N2" s="208"/>
      <c r="O2" s="208"/>
      <c r="P2" s="208"/>
      <c r="Q2" s="208"/>
      <c r="R2" s="208"/>
      <c r="S2" s="208"/>
      <c r="T2" s="208"/>
      <c r="U2" s="208"/>
      <c r="V2" s="208"/>
      <c r="AT2" s="17" t="s">
        <v>169</v>
      </c>
    </row>
    <row r="3" spans="2:46" ht="6.95" customHeight="1">
      <c r="B3" s="18"/>
      <c r="C3" s="19"/>
      <c r="D3" s="19"/>
      <c r="E3" s="19"/>
      <c r="F3" s="19"/>
      <c r="G3" s="19"/>
      <c r="H3" s="19"/>
      <c r="I3" s="19"/>
      <c r="J3" s="19"/>
      <c r="K3" s="19"/>
      <c r="L3" s="20"/>
      <c r="AT3" s="17" t="s">
        <v>89</v>
      </c>
    </row>
    <row r="4" spans="2:46" ht="24.95" customHeight="1">
      <c r="B4" s="20"/>
      <c r="D4" s="21" t="s">
        <v>212</v>
      </c>
      <c r="L4" s="20"/>
      <c r="M4" s="93" t="s">
        <v>10</v>
      </c>
      <c r="AT4" s="17" t="s">
        <v>3</v>
      </c>
    </row>
    <row r="5" spans="2:46" ht="6.95" customHeight="1">
      <c r="B5" s="20"/>
      <c r="L5" s="20"/>
    </row>
    <row r="6" spans="2:46" ht="12" customHeight="1">
      <c r="B6" s="20"/>
      <c r="D6" s="27" t="s">
        <v>16</v>
      </c>
      <c r="L6" s="20"/>
    </row>
    <row r="7" spans="2:46" ht="16.5" customHeight="1">
      <c r="B7" s="20"/>
      <c r="E7" s="248" t="str">
        <f>'Rekapitulace stavby'!K6</f>
        <v>Transformace domova Černovice – Lidmaň V. – Černovice</v>
      </c>
      <c r="F7" s="249"/>
      <c r="G7" s="249"/>
      <c r="H7" s="249"/>
      <c r="L7" s="20"/>
    </row>
    <row r="8" spans="2:46" ht="12" customHeight="1">
      <c r="B8" s="20"/>
      <c r="D8" s="27" t="s">
        <v>213</v>
      </c>
      <c r="L8" s="20"/>
    </row>
    <row r="9" spans="2:46" s="1" customFormat="1" ht="16.5" customHeight="1">
      <c r="B9" s="32"/>
      <c r="E9" s="248" t="s">
        <v>3650</v>
      </c>
      <c r="F9" s="250"/>
      <c r="G9" s="250"/>
      <c r="H9" s="250"/>
      <c r="L9" s="32"/>
    </row>
    <row r="10" spans="2:46" s="1" customFormat="1" ht="12" customHeight="1">
      <c r="B10" s="32"/>
      <c r="D10" s="27" t="s">
        <v>215</v>
      </c>
      <c r="L10" s="32"/>
    </row>
    <row r="11" spans="2:46" s="1" customFormat="1" ht="16.5" customHeight="1">
      <c r="B11" s="32"/>
      <c r="E11" s="230" t="s">
        <v>3651</v>
      </c>
      <c r="F11" s="250"/>
      <c r="G11" s="250"/>
      <c r="H11" s="250"/>
      <c r="L11" s="32"/>
    </row>
    <row r="12" spans="2:46" s="1" customFormat="1" ht="11.25">
      <c r="B12" s="32"/>
      <c r="L12" s="32"/>
    </row>
    <row r="13" spans="2:46" s="1" customFormat="1" ht="12" customHeight="1">
      <c r="B13" s="32"/>
      <c r="D13" s="27" t="s">
        <v>18</v>
      </c>
      <c r="F13" s="25" t="s">
        <v>1</v>
      </c>
      <c r="I13" s="27" t="s">
        <v>19</v>
      </c>
      <c r="J13" s="25" t="s">
        <v>1</v>
      </c>
      <c r="L13" s="32"/>
    </row>
    <row r="14" spans="2:46" s="1" customFormat="1" ht="12" customHeight="1">
      <c r="B14" s="32"/>
      <c r="D14" s="27" t="s">
        <v>20</v>
      </c>
      <c r="F14" s="25" t="s">
        <v>1911</v>
      </c>
      <c r="I14" s="27" t="s">
        <v>22</v>
      </c>
      <c r="J14" s="52" t="str">
        <f>'Rekapitulace stavby'!AN8</f>
        <v>10. 12. 2025</v>
      </c>
      <c r="L14" s="32"/>
    </row>
    <row r="15" spans="2:46" s="1" customFormat="1" ht="10.9" customHeight="1">
      <c r="B15" s="32"/>
      <c r="L15" s="32"/>
    </row>
    <row r="16" spans="2:46" s="1" customFormat="1" ht="12" customHeight="1">
      <c r="B16" s="32"/>
      <c r="D16" s="27" t="s">
        <v>24</v>
      </c>
      <c r="I16" s="27" t="s">
        <v>25</v>
      </c>
      <c r="J16" s="25" t="s">
        <v>1</v>
      </c>
      <c r="L16" s="32"/>
    </row>
    <row r="17" spans="2:12" s="1" customFormat="1" ht="18" customHeight="1">
      <c r="B17" s="32"/>
      <c r="E17" s="25" t="s">
        <v>1912</v>
      </c>
      <c r="I17" s="27" t="s">
        <v>27</v>
      </c>
      <c r="J17" s="25" t="s">
        <v>1</v>
      </c>
      <c r="L17" s="32"/>
    </row>
    <row r="18" spans="2:12" s="1" customFormat="1" ht="6.95" customHeight="1">
      <c r="B18" s="32"/>
      <c r="L18" s="32"/>
    </row>
    <row r="19" spans="2:12" s="1" customFormat="1" ht="12" customHeight="1">
      <c r="B19" s="32"/>
      <c r="D19" s="27" t="s">
        <v>28</v>
      </c>
      <c r="I19" s="27" t="s">
        <v>25</v>
      </c>
      <c r="J19" s="28" t="str">
        <f>'Rekapitulace stavby'!AN13</f>
        <v>Vyplň údaj</v>
      </c>
      <c r="L19" s="32"/>
    </row>
    <row r="20" spans="2:12" s="1" customFormat="1" ht="18" customHeight="1">
      <c r="B20" s="32"/>
      <c r="E20" s="251" t="str">
        <f>'Rekapitulace stavby'!E14</f>
        <v>Vyplň údaj</v>
      </c>
      <c r="F20" s="207"/>
      <c r="G20" s="207"/>
      <c r="H20" s="207"/>
      <c r="I20" s="27" t="s">
        <v>27</v>
      </c>
      <c r="J20" s="28" t="str">
        <f>'Rekapitulace stavby'!AN14</f>
        <v>Vyplň údaj</v>
      </c>
      <c r="L20" s="32"/>
    </row>
    <row r="21" spans="2:12" s="1" customFormat="1" ht="6.95" customHeight="1">
      <c r="B21" s="32"/>
      <c r="L21" s="32"/>
    </row>
    <row r="22" spans="2:12" s="1" customFormat="1" ht="12" customHeight="1">
      <c r="B22" s="32"/>
      <c r="D22" s="27" t="s">
        <v>30</v>
      </c>
      <c r="I22" s="27" t="s">
        <v>25</v>
      </c>
      <c r="J22" s="25" t="s">
        <v>1</v>
      </c>
      <c r="L22" s="32"/>
    </row>
    <row r="23" spans="2:12" s="1" customFormat="1" ht="18" customHeight="1">
      <c r="B23" s="32"/>
      <c r="E23" s="25" t="s">
        <v>31</v>
      </c>
      <c r="I23" s="27" t="s">
        <v>27</v>
      </c>
      <c r="J23" s="25" t="s">
        <v>1</v>
      </c>
      <c r="L23" s="32"/>
    </row>
    <row r="24" spans="2:12" s="1" customFormat="1" ht="6.95" customHeight="1">
      <c r="B24" s="32"/>
      <c r="L24" s="32"/>
    </row>
    <row r="25" spans="2:12" s="1" customFormat="1" ht="12" customHeight="1">
      <c r="B25" s="32"/>
      <c r="D25" s="27" t="s">
        <v>33</v>
      </c>
      <c r="I25" s="27" t="s">
        <v>25</v>
      </c>
      <c r="J25" s="25" t="s">
        <v>1</v>
      </c>
      <c r="L25" s="32"/>
    </row>
    <row r="26" spans="2:12" s="1" customFormat="1" ht="18" customHeight="1">
      <c r="B26" s="32"/>
      <c r="E26" s="25" t="s">
        <v>1913</v>
      </c>
      <c r="I26" s="27" t="s">
        <v>27</v>
      </c>
      <c r="J26" s="25" t="s">
        <v>1</v>
      </c>
      <c r="L26" s="32"/>
    </row>
    <row r="27" spans="2:12" s="1" customFormat="1" ht="6.95" customHeight="1">
      <c r="B27" s="32"/>
      <c r="L27" s="32"/>
    </row>
    <row r="28" spans="2:12" s="1" customFormat="1" ht="12" customHeight="1">
      <c r="B28" s="32"/>
      <c r="D28" s="27" t="s">
        <v>34</v>
      </c>
      <c r="L28" s="32"/>
    </row>
    <row r="29" spans="2:12" s="7" customFormat="1" ht="16.5" customHeight="1">
      <c r="B29" s="94"/>
      <c r="E29" s="212" t="s">
        <v>1</v>
      </c>
      <c r="F29" s="212"/>
      <c r="G29" s="212"/>
      <c r="H29" s="212"/>
      <c r="L29" s="94"/>
    </row>
    <row r="30" spans="2:12" s="1" customFormat="1" ht="6.95" customHeight="1">
      <c r="B30" s="32"/>
      <c r="L30" s="32"/>
    </row>
    <row r="31" spans="2:12" s="1" customFormat="1" ht="6.95" customHeight="1">
      <c r="B31" s="32"/>
      <c r="D31" s="53"/>
      <c r="E31" s="53"/>
      <c r="F31" s="53"/>
      <c r="G31" s="53"/>
      <c r="H31" s="53"/>
      <c r="I31" s="53"/>
      <c r="J31" s="53"/>
      <c r="K31" s="53"/>
      <c r="L31" s="32"/>
    </row>
    <row r="32" spans="2:12" s="1" customFormat="1" ht="25.35" customHeight="1">
      <c r="B32" s="32"/>
      <c r="D32" s="95" t="s">
        <v>36</v>
      </c>
      <c r="J32" s="66">
        <f>ROUND(J127, 2)</f>
        <v>0</v>
      </c>
      <c r="L32" s="32"/>
    </row>
    <row r="33" spans="2:12" s="1" customFormat="1" ht="6.95" customHeight="1">
      <c r="B33" s="32"/>
      <c r="D33" s="53"/>
      <c r="E33" s="53"/>
      <c r="F33" s="53"/>
      <c r="G33" s="53"/>
      <c r="H33" s="53"/>
      <c r="I33" s="53"/>
      <c r="J33" s="53"/>
      <c r="K33" s="53"/>
      <c r="L33" s="32"/>
    </row>
    <row r="34" spans="2:12" s="1" customFormat="1" ht="14.45" customHeight="1">
      <c r="B34" s="32"/>
      <c r="F34" s="35" t="s">
        <v>38</v>
      </c>
      <c r="I34" s="35" t="s">
        <v>37</v>
      </c>
      <c r="J34" s="35" t="s">
        <v>39</v>
      </c>
      <c r="L34" s="32"/>
    </row>
    <row r="35" spans="2:12" s="1" customFormat="1" ht="14.45" customHeight="1">
      <c r="B35" s="32"/>
      <c r="D35" s="55" t="s">
        <v>40</v>
      </c>
      <c r="E35" s="27" t="s">
        <v>41</v>
      </c>
      <c r="F35" s="86">
        <f>ROUND((SUM(BE127:BE352)),  2)</f>
        <v>0</v>
      </c>
      <c r="I35" s="96">
        <v>0.21</v>
      </c>
      <c r="J35" s="86">
        <f>ROUND(((SUM(BE127:BE352))*I35),  2)</f>
        <v>0</v>
      </c>
      <c r="L35" s="32"/>
    </row>
    <row r="36" spans="2:12" s="1" customFormat="1" ht="14.45" customHeight="1">
      <c r="B36" s="32"/>
      <c r="E36" s="27" t="s">
        <v>42</v>
      </c>
      <c r="F36" s="86">
        <f>ROUND((SUM(BF127:BF352)),  2)</f>
        <v>0</v>
      </c>
      <c r="I36" s="96">
        <v>0.12</v>
      </c>
      <c r="J36" s="86">
        <f>ROUND(((SUM(BF127:BF352))*I36),  2)</f>
        <v>0</v>
      </c>
      <c r="L36" s="32"/>
    </row>
    <row r="37" spans="2:12" s="1" customFormat="1" ht="14.45" hidden="1" customHeight="1">
      <c r="B37" s="32"/>
      <c r="E37" s="27" t="s">
        <v>43</v>
      </c>
      <c r="F37" s="86">
        <f>ROUND((SUM(BG127:BG352)),  2)</f>
        <v>0</v>
      </c>
      <c r="I37" s="96">
        <v>0.21</v>
      </c>
      <c r="J37" s="86">
        <f>0</f>
        <v>0</v>
      </c>
      <c r="L37" s="32"/>
    </row>
    <row r="38" spans="2:12" s="1" customFormat="1" ht="14.45" hidden="1" customHeight="1">
      <c r="B38" s="32"/>
      <c r="E38" s="27" t="s">
        <v>44</v>
      </c>
      <c r="F38" s="86">
        <f>ROUND((SUM(BH127:BH352)),  2)</f>
        <v>0</v>
      </c>
      <c r="I38" s="96">
        <v>0.12</v>
      </c>
      <c r="J38" s="86">
        <f>0</f>
        <v>0</v>
      </c>
      <c r="L38" s="32"/>
    </row>
    <row r="39" spans="2:12" s="1" customFormat="1" ht="14.45" hidden="1" customHeight="1">
      <c r="B39" s="32"/>
      <c r="E39" s="27" t="s">
        <v>45</v>
      </c>
      <c r="F39" s="86">
        <f>ROUND((SUM(BI127:BI352)),  2)</f>
        <v>0</v>
      </c>
      <c r="I39" s="96">
        <v>0</v>
      </c>
      <c r="J39" s="86">
        <f>0</f>
        <v>0</v>
      </c>
      <c r="L39" s="32"/>
    </row>
    <row r="40" spans="2:12" s="1" customFormat="1" ht="6.95" customHeight="1">
      <c r="B40" s="32"/>
      <c r="L40" s="32"/>
    </row>
    <row r="41" spans="2:12" s="1" customFormat="1" ht="25.35" customHeight="1">
      <c r="B41" s="32"/>
      <c r="C41" s="97"/>
      <c r="D41" s="98" t="s">
        <v>46</v>
      </c>
      <c r="E41" s="57"/>
      <c r="F41" s="57"/>
      <c r="G41" s="99" t="s">
        <v>47</v>
      </c>
      <c r="H41" s="100" t="s">
        <v>48</v>
      </c>
      <c r="I41" s="57"/>
      <c r="J41" s="101">
        <f>SUM(J32:J39)</f>
        <v>0</v>
      </c>
      <c r="K41" s="102"/>
      <c r="L41" s="32"/>
    </row>
    <row r="42" spans="2:12" s="1" customFormat="1" ht="14.45" customHeight="1">
      <c r="B42" s="32"/>
      <c r="L42" s="32"/>
    </row>
    <row r="43" spans="2:12" ht="14.45" customHeight="1">
      <c r="B43" s="20"/>
      <c r="L43" s="20"/>
    </row>
    <row r="44" spans="2:12" ht="14.45" customHeight="1">
      <c r="B44" s="20"/>
      <c r="L44" s="20"/>
    </row>
    <row r="45" spans="2:12" ht="14.45" customHeight="1">
      <c r="B45" s="20"/>
      <c r="L45" s="20"/>
    </row>
    <row r="46" spans="2:12" ht="14.45" customHeight="1">
      <c r="B46" s="20"/>
      <c r="L46" s="20"/>
    </row>
    <row r="47" spans="2:12" ht="14.45" customHeight="1">
      <c r="B47" s="20"/>
      <c r="L47" s="20"/>
    </row>
    <row r="48" spans="2:12" ht="14.45" customHeight="1">
      <c r="B48" s="20"/>
      <c r="L48" s="20"/>
    </row>
    <row r="49" spans="2:12" ht="14.45" customHeight="1">
      <c r="B49" s="20"/>
      <c r="L49" s="20"/>
    </row>
    <row r="50" spans="2:12" s="1" customFormat="1" ht="14.45" customHeight="1">
      <c r="B50" s="32"/>
      <c r="D50" s="41" t="s">
        <v>49</v>
      </c>
      <c r="E50" s="42"/>
      <c r="F50" s="42"/>
      <c r="G50" s="41" t="s">
        <v>50</v>
      </c>
      <c r="H50" s="42"/>
      <c r="I50" s="42"/>
      <c r="J50" s="42"/>
      <c r="K50" s="42"/>
      <c r="L50" s="32"/>
    </row>
    <row r="51" spans="2:12" ht="11.25">
      <c r="B51" s="20"/>
      <c r="L51" s="20"/>
    </row>
    <row r="52" spans="2:12" ht="11.25">
      <c r="B52" s="20"/>
      <c r="L52" s="20"/>
    </row>
    <row r="53" spans="2:12" ht="11.25">
      <c r="B53" s="20"/>
      <c r="L53" s="20"/>
    </row>
    <row r="54" spans="2:12" ht="11.25">
      <c r="B54" s="20"/>
      <c r="L54" s="20"/>
    </row>
    <row r="55" spans="2:12" ht="11.25">
      <c r="B55" s="20"/>
      <c r="L55" s="20"/>
    </row>
    <row r="56" spans="2:12" ht="11.25">
      <c r="B56" s="20"/>
      <c r="L56" s="20"/>
    </row>
    <row r="57" spans="2:12" ht="11.25">
      <c r="B57" s="20"/>
      <c r="L57" s="20"/>
    </row>
    <row r="58" spans="2:12" ht="11.25">
      <c r="B58" s="20"/>
      <c r="L58" s="20"/>
    </row>
    <row r="59" spans="2:12" ht="11.25">
      <c r="B59" s="20"/>
      <c r="L59" s="20"/>
    </row>
    <row r="60" spans="2:12" ht="11.25">
      <c r="B60" s="20"/>
      <c r="L60" s="20"/>
    </row>
    <row r="61" spans="2:12" s="1" customFormat="1" ht="12.75">
      <c r="B61" s="32"/>
      <c r="D61" s="43" t="s">
        <v>51</v>
      </c>
      <c r="E61" s="34"/>
      <c r="F61" s="103" t="s">
        <v>52</v>
      </c>
      <c r="G61" s="43" t="s">
        <v>51</v>
      </c>
      <c r="H61" s="34"/>
      <c r="I61" s="34"/>
      <c r="J61" s="104" t="s">
        <v>52</v>
      </c>
      <c r="K61" s="34"/>
      <c r="L61" s="32"/>
    </row>
    <row r="62" spans="2:12" ht="11.25">
      <c r="B62" s="20"/>
      <c r="L62" s="20"/>
    </row>
    <row r="63" spans="2:12" ht="11.25">
      <c r="B63" s="20"/>
      <c r="L63" s="20"/>
    </row>
    <row r="64" spans="2:12" ht="11.25">
      <c r="B64" s="20"/>
      <c r="L64" s="20"/>
    </row>
    <row r="65" spans="2:12" s="1" customFormat="1" ht="12.75">
      <c r="B65" s="32"/>
      <c r="D65" s="41" t="s">
        <v>53</v>
      </c>
      <c r="E65" s="42"/>
      <c r="F65" s="42"/>
      <c r="G65" s="41" t="s">
        <v>54</v>
      </c>
      <c r="H65" s="42"/>
      <c r="I65" s="42"/>
      <c r="J65" s="42"/>
      <c r="K65" s="42"/>
      <c r="L65" s="32"/>
    </row>
    <row r="66" spans="2:12" ht="11.25">
      <c r="B66" s="20"/>
      <c r="L66" s="20"/>
    </row>
    <row r="67" spans="2:12" ht="11.25">
      <c r="B67" s="20"/>
      <c r="L67" s="20"/>
    </row>
    <row r="68" spans="2:12" ht="11.25">
      <c r="B68" s="20"/>
      <c r="L68" s="20"/>
    </row>
    <row r="69" spans="2:12" ht="11.25">
      <c r="B69" s="20"/>
      <c r="L69" s="20"/>
    </row>
    <row r="70" spans="2:12" ht="11.25">
      <c r="B70" s="20"/>
      <c r="L70" s="20"/>
    </row>
    <row r="71" spans="2:12" ht="11.25">
      <c r="B71" s="20"/>
      <c r="L71" s="20"/>
    </row>
    <row r="72" spans="2:12" ht="11.25">
      <c r="B72" s="20"/>
      <c r="L72" s="20"/>
    </row>
    <row r="73" spans="2:12" ht="11.25">
      <c r="B73" s="20"/>
      <c r="L73" s="20"/>
    </row>
    <row r="74" spans="2:12" ht="11.25">
      <c r="B74" s="20"/>
      <c r="L74" s="20"/>
    </row>
    <row r="75" spans="2:12" ht="11.25">
      <c r="B75" s="20"/>
      <c r="L75" s="20"/>
    </row>
    <row r="76" spans="2:12" s="1" customFormat="1" ht="12.75">
      <c r="B76" s="32"/>
      <c r="D76" s="43" t="s">
        <v>51</v>
      </c>
      <c r="E76" s="34"/>
      <c r="F76" s="103" t="s">
        <v>52</v>
      </c>
      <c r="G76" s="43" t="s">
        <v>51</v>
      </c>
      <c r="H76" s="34"/>
      <c r="I76" s="34"/>
      <c r="J76" s="104" t="s">
        <v>52</v>
      </c>
      <c r="K76" s="34"/>
      <c r="L76" s="32"/>
    </row>
    <row r="77" spans="2:12" s="1" customFormat="1" ht="14.45" customHeight="1">
      <c r="B77" s="44"/>
      <c r="C77" s="45"/>
      <c r="D77" s="45"/>
      <c r="E77" s="45"/>
      <c r="F77" s="45"/>
      <c r="G77" s="45"/>
      <c r="H77" s="45"/>
      <c r="I77" s="45"/>
      <c r="J77" s="45"/>
      <c r="K77" s="45"/>
      <c r="L77" s="32"/>
    </row>
    <row r="81" spans="2:12" s="1" customFormat="1" ht="6.95" customHeight="1">
      <c r="B81" s="46"/>
      <c r="C81" s="47"/>
      <c r="D81" s="47"/>
      <c r="E81" s="47"/>
      <c r="F81" s="47"/>
      <c r="G81" s="47"/>
      <c r="H81" s="47"/>
      <c r="I81" s="47"/>
      <c r="J81" s="47"/>
      <c r="K81" s="47"/>
      <c r="L81" s="32"/>
    </row>
    <row r="82" spans="2:12" s="1" customFormat="1" ht="24.95" customHeight="1">
      <c r="B82" s="32"/>
      <c r="C82" s="21" t="s">
        <v>217</v>
      </c>
      <c r="L82" s="32"/>
    </row>
    <row r="83" spans="2:12" s="1" customFormat="1" ht="6.95" customHeight="1">
      <c r="B83" s="32"/>
      <c r="L83" s="32"/>
    </row>
    <row r="84" spans="2:12" s="1" customFormat="1" ht="12" customHeight="1">
      <c r="B84" s="32"/>
      <c r="C84" s="27" t="s">
        <v>16</v>
      </c>
      <c r="L84" s="32"/>
    </row>
    <row r="85" spans="2:12" s="1" customFormat="1" ht="16.5" customHeight="1">
      <c r="B85" s="32"/>
      <c r="E85" s="248" t="str">
        <f>E7</f>
        <v>Transformace domova Černovice – Lidmaň V. – Černovice</v>
      </c>
      <c r="F85" s="249"/>
      <c r="G85" s="249"/>
      <c r="H85" s="249"/>
      <c r="L85" s="32"/>
    </row>
    <row r="86" spans="2:12" ht="12" customHeight="1">
      <c r="B86" s="20"/>
      <c r="C86" s="27" t="s">
        <v>213</v>
      </c>
      <c r="L86" s="20"/>
    </row>
    <row r="87" spans="2:12" s="1" customFormat="1" ht="16.5" customHeight="1">
      <c r="B87" s="32"/>
      <c r="E87" s="248" t="s">
        <v>3650</v>
      </c>
      <c r="F87" s="250"/>
      <c r="G87" s="250"/>
      <c r="H87" s="250"/>
      <c r="L87" s="32"/>
    </row>
    <row r="88" spans="2:12" s="1" customFormat="1" ht="12" customHeight="1">
      <c r="B88" s="32"/>
      <c r="C88" s="27" t="s">
        <v>215</v>
      </c>
      <c r="L88" s="32"/>
    </row>
    <row r="89" spans="2:12" s="1" customFormat="1" ht="16.5" customHeight="1">
      <c r="B89" s="32"/>
      <c r="E89" s="230" t="str">
        <f>E11</f>
        <v>IO 01 - PRODLOUŽENÍ VODOVODU</v>
      </c>
      <c r="F89" s="250"/>
      <c r="G89" s="250"/>
      <c r="H89" s="250"/>
      <c r="L89" s="32"/>
    </row>
    <row r="90" spans="2:12" s="1" customFormat="1" ht="6.95" customHeight="1">
      <c r="B90" s="32"/>
      <c r="L90" s="32"/>
    </row>
    <row r="91" spans="2:12" s="1" customFormat="1" ht="12" customHeight="1">
      <c r="B91" s="32"/>
      <c r="C91" s="27" t="s">
        <v>20</v>
      </c>
      <c r="F91" s="25" t="str">
        <f>F14</f>
        <v>Černovice</v>
      </c>
      <c r="I91" s="27" t="s">
        <v>22</v>
      </c>
      <c r="J91" s="52" t="str">
        <f>IF(J14="","",J14)</f>
        <v>10. 12. 2025</v>
      </c>
      <c r="L91" s="32"/>
    </row>
    <row r="92" spans="2:12" s="1" customFormat="1" ht="6.95" customHeight="1">
      <c r="B92" s="32"/>
      <c r="L92" s="32"/>
    </row>
    <row r="93" spans="2:12" s="1" customFormat="1" ht="25.7" customHeight="1">
      <c r="B93" s="32"/>
      <c r="C93" s="27" t="s">
        <v>24</v>
      </c>
      <c r="F93" s="25" t="str">
        <f>E17</f>
        <v>KRAJ VYSOČINA</v>
      </c>
      <c r="I93" s="27" t="s">
        <v>30</v>
      </c>
      <c r="J93" s="30" t="str">
        <f>E23</f>
        <v>ARPIK OSTRAVA s.r.o.</v>
      </c>
      <c r="L93" s="32"/>
    </row>
    <row r="94" spans="2:12" s="1" customFormat="1" ht="15.2" customHeight="1">
      <c r="B94" s="32"/>
      <c r="C94" s="27" t="s">
        <v>28</v>
      </c>
      <c r="F94" s="25" t="str">
        <f>IF(E20="","",E20)</f>
        <v>Vyplň údaj</v>
      </c>
      <c r="I94" s="27" t="s">
        <v>33</v>
      </c>
      <c r="J94" s="30" t="str">
        <f>E26</f>
        <v>Ing. Tomáš Janošec</v>
      </c>
      <c r="L94" s="32"/>
    </row>
    <row r="95" spans="2:12" s="1" customFormat="1" ht="10.35" customHeight="1">
      <c r="B95" s="32"/>
      <c r="L95" s="32"/>
    </row>
    <row r="96" spans="2:12" s="1" customFormat="1" ht="29.25" customHeight="1">
      <c r="B96" s="32"/>
      <c r="C96" s="105" t="s">
        <v>218</v>
      </c>
      <c r="D96" s="97"/>
      <c r="E96" s="97"/>
      <c r="F96" s="97"/>
      <c r="G96" s="97"/>
      <c r="H96" s="97"/>
      <c r="I96" s="97"/>
      <c r="J96" s="106" t="s">
        <v>219</v>
      </c>
      <c r="K96" s="97"/>
      <c r="L96" s="32"/>
    </row>
    <row r="97" spans="2:47" s="1" customFormat="1" ht="10.35" customHeight="1">
      <c r="B97" s="32"/>
      <c r="L97" s="32"/>
    </row>
    <row r="98" spans="2:47" s="1" customFormat="1" ht="22.9" customHeight="1">
      <c r="B98" s="32"/>
      <c r="C98" s="107" t="s">
        <v>220</v>
      </c>
      <c r="J98" s="66">
        <f>J127</f>
        <v>0</v>
      </c>
      <c r="L98" s="32"/>
      <c r="AU98" s="17" t="s">
        <v>221</v>
      </c>
    </row>
    <row r="99" spans="2:47" s="8" customFormat="1" ht="24.95" customHeight="1">
      <c r="B99" s="108"/>
      <c r="D99" s="109" t="s">
        <v>222</v>
      </c>
      <c r="E99" s="110"/>
      <c r="F99" s="110"/>
      <c r="G99" s="110"/>
      <c r="H99" s="110"/>
      <c r="I99" s="110"/>
      <c r="J99" s="111">
        <f>J128</f>
        <v>0</v>
      </c>
      <c r="L99" s="108"/>
    </row>
    <row r="100" spans="2:47" s="9" customFormat="1" ht="19.899999999999999" customHeight="1">
      <c r="B100" s="112"/>
      <c r="D100" s="113" t="s">
        <v>223</v>
      </c>
      <c r="E100" s="114"/>
      <c r="F100" s="114"/>
      <c r="G100" s="114"/>
      <c r="H100" s="114"/>
      <c r="I100" s="114"/>
      <c r="J100" s="115">
        <f>J129</f>
        <v>0</v>
      </c>
      <c r="L100" s="112"/>
    </row>
    <row r="101" spans="2:47" s="9" customFormat="1" ht="19.899999999999999" customHeight="1">
      <c r="B101" s="112"/>
      <c r="D101" s="113" t="s">
        <v>1914</v>
      </c>
      <c r="E101" s="114"/>
      <c r="F101" s="114"/>
      <c r="G101" s="114"/>
      <c r="H101" s="114"/>
      <c r="I101" s="114"/>
      <c r="J101" s="115">
        <f>J219</f>
        <v>0</v>
      </c>
      <c r="L101" s="112"/>
    </row>
    <row r="102" spans="2:47" s="9" customFormat="1" ht="19.899999999999999" customHeight="1">
      <c r="B102" s="112"/>
      <c r="D102" s="113" t="s">
        <v>1915</v>
      </c>
      <c r="E102" s="114"/>
      <c r="F102" s="114"/>
      <c r="G102" s="114"/>
      <c r="H102" s="114"/>
      <c r="I102" s="114"/>
      <c r="J102" s="115">
        <f>J224</f>
        <v>0</v>
      </c>
      <c r="L102" s="112"/>
    </row>
    <row r="103" spans="2:47" s="8" customFormat="1" ht="24.95" customHeight="1">
      <c r="B103" s="108"/>
      <c r="D103" s="109" t="s">
        <v>232</v>
      </c>
      <c r="E103" s="110"/>
      <c r="F103" s="110"/>
      <c r="G103" s="110"/>
      <c r="H103" s="110"/>
      <c r="I103" s="110"/>
      <c r="J103" s="111">
        <f>J333</f>
        <v>0</v>
      </c>
      <c r="L103" s="108"/>
    </row>
    <row r="104" spans="2:47" s="9" customFormat="1" ht="19.899999999999999" customHeight="1">
      <c r="B104" s="112"/>
      <c r="D104" s="113" t="s">
        <v>1918</v>
      </c>
      <c r="E104" s="114"/>
      <c r="F104" s="114"/>
      <c r="G104" s="114"/>
      <c r="H104" s="114"/>
      <c r="I104" s="114"/>
      <c r="J104" s="115">
        <f>J334</f>
        <v>0</v>
      </c>
      <c r="L104" s="112"/>
    </row>
    <row r="105" spans="2:47" s="9" customFormat="1" ht="19.899999999999999" customHeight="1">
      <c r="B105" s="112"/>
      <c r="D105" s="113" t="s">
        <v>3652</v>
      </c>
      <c r="E105" s="114"/>
      <c r="F105" s="114"/>
      <c r="G105" s="114"/>
      <c r="H105" s="114"/>
      <c r="I105" s="114"/>
      <c r="J105" s="115">
        <f>J344</f>
        <v>0</v>
      </c>
      <c r="L105" s="112"/>
    </row>
    <row r="106" spans="2:47" s="1" customFormat="1" ht="21.75" customHeight="1">
      <c r="B106" s="32"/>
      <c r="L106" s="32"/>
    </row>
    <row r="107" spans="2:47" s="1" customFormat="1" ht="6.95" customHeight="1">
      <c r="B107" s="44"/>
      <c r="C107" s="45"/>
      <c r="D107" s="45"/>
      <c r="E107" s="45"/>
      <c r="F107" s="45"/>
      <c r="G107" s="45"/>
      <c r="H107" s="45"/>
      <c r="I107" s="45"/>
      <c r="J107" s="45"/>
      <c r="K107" s="45"/>
      <c r="L107" s="32"/>
    </row>
    <row r="111" spans="2:47" s="1" customFormat="1" ht="6.95" customHeight="1">
      <c r="B111" s="46"/>
      <c r="C111" s="47"/>
      <c r="D111" s="47"/>
      <c r="E111" s="47"/>
      <c r="F111" s="47"/>
      <c r="G111" s="47"/>
      <c r="H111" s="47"/>
      <c r="I111" s="47"/>
      <c r="J111" s="47"/>
      <c r="K111" s="47"/>
      <c r="L111" s="32"/>
    </row>
    <row r="112" spans="2:47" s="1" customFormat="1" ht="24.95" customHeight="1">
      <c r="B112" s="32"/>
      <c r="C112" s="21" t="s">
        <v>249</v>
      </c>
      <c r="L112" s="32"/>
    </row>
    <row r="113" spans="2:63" s="1" customFormat="1" ht="6.95" customHeight="1">
      <c r="B113" s="32"/>
      <c r="L113" s="32"/>
    </row>
    <row r="114" spans="2:63" s="1" customFormat="1" ht="12" customHeight="1">
      <c r="B114" s="32"/>
      <c r="C114" s="27" t="s">
        <v>16</v>
      </c>
      <c r="L114" s="32"/>
    </row>
    <row r="115" spans="2:63" s="1" customFormat="1" ht="16.5" customHeight="1">
      <c r="B115" s="32"/>
      <c r="E115" s="248" t="str">
        <f>E7</f>
        <v>Transformace domova Černovice – Lidmaň V. – Černovice</v>
      </c>
      <c r="F115" s="249"/>
      <c r="G115" s="249"/>
      <c r="H115" s="249"/>
      <c r="L115" s="32"/>
    </row>
    <row r="116" spans="2:63" ht="12" customHeight="1">
      <c r="B116" s="20"/>
      <c r="C116" s="27" t="s">
        <v>213</v>
      </c>
      <c r="L116" s="20"/>
    </row>
    <row r="117" spans="2:63" s="1" customFormat="1" ht="16.5" customHeight="1">
      <c r="B117" s="32"/>
      <c r="E117" s="248" t="s">
        <v>3650</v>
      </c>
      <c r="F117" s="250"/>
      <c r="G117" s="250"/>
      <c r="H117" s="250"/>
      <c r="L117" s="32"/>
    </row>
    <row r="118" spans="2:63" s="1" customFormat="1" ht="12" customHeight="1">
      <c r="B118" s="32"/>
      <c r="C118" s="27" t="s">
        <v>215</v>
      </c>
      <c r="L118" s="32"/>
    </row>
    <row r="119" spans="2:63" s="1" customFormat="1" ht="16.5" customHeight="1">
      <c r="B119" s="32"/>
      <c r="E119" s="230" t="str">
        <f>E11</f>
        <v>IO 01 - PRODLOUŽENÍ VODOVODU</v>
      </c>
      <c r="F119" s="250"/>
      <c r="G119" s="250"/>
      <c r="H119" s="250"/>
      <c r="L119" s="32"/>
    </row>
    <row r="120" spans="2:63" s="1" customFormat="1" ht="6.95" customHeight="1">
      <c r="B120" s="32"/>
      <c r="L120" s="32"/>
    </row>
    <row r="121" spans="2:63" s="1" customFormat="1" ht="12" customHeight="1">
      <c r="B121" s="32"/>
      <c r="C121" s="27" t="s">
        <v>20</v>
      </c>
      <c r="F121" s="25" t="str">
        <f>F14</f>
        <v>Černovice</v>
      </c>
      <c r="I121" s="27" t="s">
        <v>22</v>
      </c>
      <c r="J121" s="52" t="str">
        <f>IF(J14="","",J14)</f>
        <v>10. 12. 2025</v>
      </c>
      <c r="L121" s="32"/>
    </row>
    <row r="122" spans="2:63" s="1" customFormat="1" ht="6.95" customHeight="1">
      <c r="B122" s="32"/>
      <c r="L122" s="32"/>
    </row>
    <row r="123" spans="2:63" s="1" customFormat="1" ht="25.7" customHeight="1">
      <c r="B123" s="32"/>
      <c r="C123" s="27" t="s">
        <v>24</v>
      </c>
      <c r="F123" s="25" t="str">
        <f>E17</f>
        <v>KRAJ VYSOČINA</v>
      </c>
      <c r="I123" s="27" t="s">
        <v>30</v>
      </c>
      <c r="J123" s="30" t="str">
        <f>E23</f>
        <v>ARPIK OSTRAVA s.r.o.</v>
      </c>
      <c r="L123" s="32"/>
    </row>
    <row r="124" spans="2:63" s="1" customFormat="1" ht="15.2" customHeight="1">
      <c r="B124" s="32"/>
      <c r="C124" s="27" t="s">
        <v>28</v>
      </c>
      <c r="F124" s="25" t="str">
        <f>IF(E20="","",E20)</f>
        <v>Vyplň údaj</v>
      </c>
      <c r="I124" s="27" t="s">
        <v>33</v>
      </c>
      <c r="J124" s="30" t="str">
        <f>E26</f>
        <v>Ing. Tomáš Janošec</v>
      </c>
      <c r="L124" s="32"/>
    </row>
    <row r="125" spans="2:63" s="1" customFormat="1" ht="10.35" customHeight="1">
      <c r="B125" s="32"/>
      <c r="L125" s="32"/>
    </row>
    <row r="126" spans="2:63" s="10" customFormat="1" ht="29.25" customHeight="1">
      <c r="B126" s="116"/>
      <c r="C126" s="117" t="s">
        <v>250</v>
      </c>
      <c r="D126" s="118" t="s">
        <v>61</v>
      </c>
      <c r="E126" s="118" t="s">
        <v>57</v>
      </c>
      <c r="F126" s="118" t="s">
        <v>58</v>
      </c>
      <c r="G126" s="118" t="s">
        <v>251</v>
      </c>
      <c r="H126" s="118" t="s">
        <v>252</v>
      </c>
      <c r="I126" s="118" t="s">
        <v>253</v>
      </c>
      <c r="J126" s="118" t="s">
        <v>219</v>
      </c>
      <c r="K126" s="119" t="s">
        <v>254</v>
      </c>
      <c r="L126" s="116"/>
      <c r="M126" s="59" t="s">
        <v>1</v>
      </c>
      <c r="N126" s="60" t="s">
        <v>40</v>
      </c>
      <c r="O126" s="60" t="s">
        <v>255</v>
      </c>
      <c r="P126" s="60" t="s">
        <v>256</v>
      </c>
      <c r="Q126" s="60" t="s">
        <v>257</v>
      </c>
      <c r="R126" s="60" t="s">
        <v>258</v>
      </c>
      <c r="S126" s="60" t="s">
        <v>259</v>
      </c>
      <c r="T126" s="61" t="s">
        <v>260</v>
      </c>
    </row>
    <row r="127" spans="2:63" s="1" customFormat="1" ht="22.9" customHeight="1">
      <c r="B127" s="32"/>
      <c r="C127" s="64" t="s">
        <v>261</v>
      </c>
      <c r="J127" s="120">
        <f>BK127</f>
        <v>0</v>
      </c>
      <c r="L127" s="32"/>
      <c r="M127" s="62"/>
      <c r="N127" s="53"/>
      <c r="O127" s="53"/>
      <c r="P127" s="121">
        <f>P128+P333</f>
        <v>0</v>
      </c>
      <c r="Q127" s="53"/>
      <c r="R127" s="121">
        <f>R128+R333</f>
        <v>151.08048619999997</v>
      </c>
      <c r="S127" s="53"/>
      <c r="T127" s="122">
        <f>T128+T333</f>
        <v>0</v>
      </c>
      <c r="AT127" s="17" t="s">
        <v>75</v>
      </c>
      <c r="AU127" s="17" t="s">
        <v>221</v>
      </c>
      <c r="BK127" s="123">
        <f>BK128+BK333</f>
        <v>0</v>
      </c>
    </row>
    <row r="128" spans="2:63" s="11" customFormat="1" ht="25.9" customHeight="1">
      <c r="B128" s="124"/>
      <c r="D128" s="125" t="s">
        <v>75</v>
      </c>
      <c r="E128" s="126" t="s">
        <v>262</v>
      </c>
      <c r="F128" s="126" t="s">
        <v>263</v>
      </c>
      <c r="I128" s="127"/>
      <c r="J128" s="128">
        <f>BK128</f>
        <v>0</v>
      </c>
      <c r="L128" s="124"/>
      <c r="M128" s="129"/>
      <c r="P128" s="130">
        <f>P129+P219+P224</f>
        <v>0</v>
      </c>
      <c r="R128" s="130">
        <f>R129+R219+R224</f>
        <v>151.05712619999997</v>
      </c>
      <c r="T128" s="131">
        <f>T129+T219+T224</f>
        <v>0</v>
      </c>
      <c r="AR128" s="125" t="s">
        <v>83</v>
      </c>
      <c r="AT128" s="132" t="s">
        <v>75</v>
      </c>
      <c r="AU128" s="132" t="s">
        <v>76</v>
      </c>
      <c r="AY128" s="125" t="s">
        <v>264</v>
      </c>
      <c r="BK128" s="133">
        <f>BK129+BK219+BK224</f>
        <v>0</v>
      </c>
    </row>
    <row r="129" spans="2:65" s="11" customFormat="1" ht="22.9" customHeight="1">
      <c r="B129" s="124"/>
      <c r="D129" s="125" t="s">
        <v>75</v>
      </c>
      <c r="E129" s="134" t="s">
        <v>83</v>
      </c>
      <c r="F129" s="134" t="s">
        <v>265</v>
      </c>
      <c r="I129" s="127"/>
      <c r="J129" s="135">
        <f>BK129</f>
        <v>0</v>
      </c>
      <c r="L129" s="124"/>
      <c r="M129" s="129"/>
      <c r="P129" s="130">
        <f>SUM(P130:P218)</f>
        <v>0</v>
      </c>
      <c r="R129" s="130">
        <f>SUM(R130:R218)</f>
        <v>127.54705999999999</v>
      </c>
      <c r="T129" s="131">
        <f>SUM(T130:T218)</f>
        <v>0</v>
      </c>
      <c r="AR129" s="125" t="s">
        <v>83</v>
      </c>
      <c r="AT129" s="132" t="s">
        <v>75</v>
      </c>
      <c r="AU129" s="132" t="s">
        <v>83</v>
      </c>
      <c r="AY129" s="125" t="s">
        <v>264</v>
      </c>
      <c r="BK129" s="133">
        <f>SUM(BK130:BK218)</f>
        <v>0</v>
      </c>
    </row>
    <row r="130" spans="2:65" s="1" customFormat="1" ht="16.5" customHeight="1">
      <c r="B130" s="136"/>
      <c r="C130" s="137" t="s">
        <v>83</v>
      </c>
      <c r="D130" s="137" t="s">
        <v>266</v>
      </c>
      <c r="E130" s="138" t="s">
        <v>3653</v>
      </c>
      <c r="F130" s="139" t="s">
        <v>3654</v>
      </c>
      <c r="G130" s="140" t="s">
        <v>428</v>
      </c>
      <c r="H130" s="141">
        <v>1</v>
      </c>
      <c r="I130" s="142"/>
      <c r="J130" s="143">
        <f>ROUND(I130*H130,2)</f>
        <v>0</v>
      </c>
      <c r="K130" s="139" t="s">
        <v>270</v>
      </c>
      <c r="L130" s="32"/>
      <c r="M130" s="144" t="s">
        <v>1</v>
      </c>
      <c r="N130" s="145" t="s">
        <v>41</v>
      </c>
      <c r="P130" s="146">
        <f>O130*H130</f>
        <v>0</v>
      </c>
      <c r="Q130" s="146">
        <v>3.6900000000000002E-2</v>
      </c>
      <c r="R130" s="146">
        <f>Q130*H130</f>
        <v>3.6900000000000002E-2</v>
      </c>
      <c r="S130" s="146">
        <v>0</v>
      </c>
      <c r="T130" s="147">
        <f>S130*H130</f>
        <v>0</v>
      </c>
      <c r="AR130" s="148" t="s">
        <v>271</v>
      </c>
      <c r="AT130" s="148" t="s">
        <v>266</v>
      </c>
      <c r="AU130" s="148" t="s">
        <v>89</v>
      </c>
      <c r="AY130" s="17" t="s">
        <v>264</v>
      </c>
      <c r="BE130" s="149">
        <f>IF(N130="základní",J130,0)</f>
        <v>0</v>
      </c>
      <c r="BF130" s="149">
        <f>IF(N130="snížená",J130,0)</f>
        <v>0</v>
      </c>
      <c r="BG130" s="149">
        <f>IF(N130="zákl. přenesená",J130,0)</f>
        <v>0</v>
      </c>
      <c r="BH130" s="149">
        <f>IF(N130="sníž. přenesená",J130,0)</f>
        <v>0</v>
      </c>
      <c r="BI130" s="149">
        <f>IF(N130="nulová",J130,0)</f>
        <v>0</v>
      </c>
      <c r="BJ130" s="17" t="s">
        <v>83</v>
      </c>
      <c r="BK130" s="149">
        <f>ROUND(I130*H130,2)</f>
        <v>0</v>
      </c>
      <c r="BL130" s="17" t="s">
        <v>271</v>
      </c>
      <c r="BM130" s="148" t="s">
        <v>3655</v>
      </c>
    </row>
    <row r="131" spans="2:65" s="1" customFormat="1" ht="11.25">
      <c r="B131" s="32"/>
      <c r="D131" s="150" t="s">
        <v>273</v>
      </c>
      <c r="F131" s="151" t="s">
        <v>3656</v>
      </c>
      <c r="I131" s="152"/>
      <c r="L131" s="32"/>
      <c r="M131" s="153"/>
      <c r="T131" s="56"/>
      <c r="AT131" s="17" t="s">
        <v>273</v>
      </c>
      <c r="AU131" s="17" t="s">
        <v>89</v>
      </c>
    </row>
    <row r="132" spans="2:65" s="1" customFormat="1" ht="19.5">
      <c r="B132" s="32"/>
      <c r="D132" s="154" t="s">
        <v>275</v>
      </c>
      <c r="F132" s="155" t="s">
        <v>3657</v>
      </c>
      <c r="I132" s="152"/>
      <c r="L132" s="32"/>
      <c r="M132" s="153"/>
      <c r="T132" s="56"/>
      <c r="AT132" s="17" t="s">
        <v>275</v>
      </c>
      <c r="AU132" s="17" t="s">
        <v>89</v>
      </c>
    </row>
    <row r="133" spans="2:65" s="14" customFormat="1" ht="11.25">
      <c r="B133" s="170"/>
      <c r="D133" s="154" t="s">
        <v>277</v>
      </c>
      <c r="E133" s="171" t="s">
        <v>1</v>
      </c>
      <c r="F133" s="172" t="s">
        <v>3658</v>
      </c>
      <c r="H133" s="171" t="s">
        <v>1</v>
      </c>
      <c r="I133" s="173"/>
      <c r="L133" s="170"/>
      <c r="M133" s="174"/>
      <c r="T133" s="175"/>
      <c r="AT133" s="171" t="s">
        <v>277</v>
      </c>
      <c r="AU133" s="171" t="s">
        <v>89</v>
      </c>
      <c r="AV133" s="14" t="s">
        <v>83</v>
      </c>
      <c r="AW133" s="14" t="s">
        <v>32</v>
      </c>
      <c r="AX133" s="14" t="s">
        <v>76</v>
      </c>
      <c r="AY133" s="171" t="s">
        <v>264</v>
      </c>
    </row>
    <row r="134" spans="2:65" s="12" customFormat="1" ht="11.25">
      <c r="B134" s="156"/>
      <c r="D134" s="154" t="s">
        <v>277</v>
      </c>
      <c r="E134" s="157" t="s">
        <v>1</v>
      </c>
      <c r="F134" s="158" t="s">
        <v>83</v>
      </c>
      <c r="H134" s="159">
        <v>1</v>
      </c>
      <c r="I134" s="160"/>
      <c r="L134" s="156"/>
      <c r="M134" s="161"/>
      <c r="T134" s="162"/>
      <c r="AT134" s="157" t="s">
        <v>277</v>
      </c>
      <c r="AU134" s="157" t="s">
        <v>89</v>
      </c>
      <c r="AV134" s="12" t="s">
        <v>89</v>
      </c>
      <c r="AW134" s="12" t="s">
        <v>32</v>
      </c>
      <c r="AX134" s="12" t="s">
        <v>83</v>
      </c>
      <c r="AY134" s="157" t="s">
        <v>264</v>
      </c>
    </row>
    <row r="135" spans="2:65" s="1" customFormat="1" ht="16.5" customHeight="1">
      <c r="B135" s="136"/>
      <c r="C135" s="137" t="s">
        <v>89</v>
      </c>
      <c r="D135" s="137" t="s">
        <v>266</v>
      </c>
      <c r="E135" s="138" t="s">
        <v>3659</v>
      </c>
      <c r="F135" s="139" t="s">
        <v>3660</v>
      </c>
      <c r="G135" s="140" t="s">
        <v>428</v>
      </c>
      <c r="H135" s="141">
        <v>2</v>
      </c>
      <c r="I135" s="142"/>
      <c r="J135" s="143">
        <f>ROUND(I135*H135,2)</f>
        <v>0</v>
      </c>
      <c r="K135" s="139" t="s">
        <v>270</v>
      </c>
      <c r="L135" s="32"/>
      <c r="M135" s="144" t="s">
        <v>1</v>
      </c>
      <c r="N135" s="145" t="s">
        <v>41</v>
      </c>
      <c r="P135" s="146">
        <f>O135*H135</f>
        <v>0</v>
      </c>
      <c r="Q135" s="146">
        <v>3.6900000000000002E-2</v>
      </c>
      <c r="R135" s="146">
        <f>Q135*H135</f>
        <v>7.3800000000000004E-2</v>
      </c>
      <c r="S135" s="146">
        <v>0</v>
      </c>
      <c r="T135" s="147">
        <f>S135*H135</f>
        <v>0</v>
      </c>
      <c r="AR135" s="148" t="s">
        <v>271</v>
      </c>
      <c r="AT135" s="148" t="s">
        <v>266</v>
      </c>
      <c r="AU135" s="148" t="s">
        <v>89</v>
      </c>
      <c r="AY135" s="17" t="s">
        <v>264</v>
      </c>
      <c r="BE135" s="149">
        <f>IF(N135="základní",J135,0)</f>
        <v>0</v>
      </c>
      <c r="BF135" s="149">
        <f>IF(N135="snížená",J135,0)</f>
        <v>0</v>
      </c>
      <c r="BG135" s="149">
        <f>IF(N135="zákl. přenesená",J135,0)</f>
        <v>0</v>
      </c>
      <c r="BH135" s="149">
        <f>IF(N135="sníž. přenesená",J135,0)</f>
        <v>0</v>
      </c>
      <c r="BI135" s="149">
        <f>IF(N135="nulová",J135,0)</f>
        <v>0</v>
      </c>
      <c r="BJ135" s="17" t="s">
        <v>83</v>
      </c>
      <c r="BK135" s="149">
        <f>ROUND(I135*H135,2)</f>
        <v>0</v>
      </c>
      <c r="BL135" s="17" t="s">
        <v>271</v>
      </c>
      <c r="BM135" s="148" t="s">
        <v>3661</v>
      </c>
    </row>
    <row r="136" spans="2:65" s="1" customFormat="1" ht="11.25">
      <c r="B136" s="32"/>
      <c r="D136" s="150" t="s">
        <v>273</v>
      </c>
      <c r="F136" s="151" t="s">
        <v>3662</v>
      </c>
      <c r="I136" s="152"/>
      <c r="L136" s="32"/>
      <c r="M136" s="153"/>
      <c r="T136" s="56"/>
      <c r="AT136" s="17" t="s">
        <v>273</v>
      </c>
      <c r="AU136" s="17" t="s">
        <v>89</v>
      </c>
    </row>
    <row r="137" spans="2:65" s="1" customFormat="1" ht="19.5">
      <c r="B137" s="32"/>
      <c r="D137" s="154" t="s">
        <v>275</v>
      </c>
      <c r="F137" s="155" t="s">
        <v>3657</v>
      </c>
      <c r="I137" s="152"/>
      <c r="L137" s="32"/>
      <c r="M137" s="153"/>
      <c r="T137" s="56"/>
      <c r="AT137" s="17" t="s">
        <v>275</v>
      </c>
      <c r="AU137" s="17" t="s">
        <v>89</v>
      </c>
    </row>
    <row r="138" spans="2:65" s="14" customFormat="1" ht="11.25">
      <c r="B138" s="170"/>
      <c r="D138" s="154" t="s">
        <v>277</v>
      </c>
      <c r="E138" s="171" t="s">
        <v>1</v>
      </c>
      <c r="F138" s="172" t="s">
        <v>3663</v>
      </c>
      <c r="H138" s="171" t="s">
        <v>1</v>
      </c>
      <c r="I138" s="173"/>
      <c r="L138" s="170"/>
      <c r="M138" s="174"/>
      <c r="T138" s="175"/>
      <c r="AT138" s="171" t="s">
        <v>277</v>
      </c>
      <c r="AU138" s="171" t="s">
        <v>89</v>
      </c>
      <c r="AV138" s="14" t="s">
        <v>83</v>
      </c>
      <c r="AW138" s="14" t="s">
        <v>32</v>
      </c>
      <c r="AX138" s="14" t="s">
        <v>76</v>
      </c>
      <c r="AY138" s="171" t="s">
        <v>264</v>
      </c>
    </row>
    <row r="139" spans="2:65" s="12" customFormat="1" ht="11.25">
      <c r="B139" s="156"/>
      <c r="D139" s="154" t="s">
        <v>277</v>
      </c>
      <c r="E139" s="157" t="s">
        <v>1</v>
      </c>
      <c r="F139" s="158" t="s">
        <v>89</v>
      </c>
      <c r="H139" s="159">
        <v>2</v>
      </c>
      <c r="I139" s="160"/>
      <c r="L139" s="156"/>
      <c r="M139" s="161"/>
      <c r="T139" s="162"/>
      <c r="AT139" s="157" t="s">
        <v>277</v>
      </c>
      <c r="AU139" s="157" t="s">
        <v>89</v>
      </c>
      <c r="AV139" s="12" t="s">
        <v>89</v>
      </c>
      <c r="AW139" s="12" t="s">
        <v>32</v>
      </c>
      <c r="AX139" s="12" t="s">
        <v>83</v>
      </c>
      <c r="AY139" s="157" t="s">
        <v>264</v>
      </c>
    </row>
    <row r="140" spans="2:65" s="1" customFormat="1" ht="16.5" customHeight="1">
      <c r="B140" s="136"/>
      <c r="C140" s="137" t="s">
        <v>96</v>
      </c>
      <c r="D140" s="137" t="s">
        <v>266</v>
      </c>
      <c r="E140" s="138" t="s">
        <v>3664</v>
      </c>
      <c r="F140" s="139" t="s">
        <v>3665</v>
      </c>
      <c r="G140" s="140" t="s">
        <v>282</v>
      </c>
      <c r="H140" s="141">
        <v>3.9</v>
      </c>
      <c r="I140" s="142"/>
      <c r="J140" s="143">
        <f>ROUND(I140*H140,2)</f>
        <v>0</v>
      </c>
      <c r="K140" s="139" t="s">
        <v>270</v>
      </c>
      <c r="L140" s="32"/>
      <c r="M140" s="144" t="s">
        <v>1</v>
      </c>
      <c r="N140" s="145" t="s">
        <v>41</v>
      </c>
      <c r="P140" s="146">
        <f>O140*H140</f>
        <v>0</v>
      </c>
      <c r="Q140" s="146">
        <v>0</v>
      </c>
      <c r="R140" s="146">
        <f>Q140*H140</f>
        <v>0</v>
      </c>
      <c r="S140" s="146">
        <v>0</v>
      </c>
      <c r="T140" s="147">
        <f>S140*H140</f>
        <v>0</v>
      </c>
      <c r="AR140" s="148" t="s">
        <v>271</v>
      </c>
      <c r="AT140" s="148" t="s">
        <v>266</v>
      </c>
      <c r="AU140" s="148" t="s">
        <v>89</v>
      </c>
      <c r="AY140" s="17" t="s">
        <v>264</v>
      </c>
      <c r="BE140" s="149">
        <f>IF(N140="základní",J140,0)</f>
        <v>0</v>
      </c>
      <c r="BF140" s="149">
        <f>IF(N140="snížená",J140,0)</f>
        <v>0</v>
      </c>
      <c r="BG140" s="149">
        <f>IF(N140="zákl. přenesená",J140,0)</f>
        <v>0</v>
      </c>
      <c r="BH140" s="149">
        <f>IF(N140="sníž. přenesená",J140,0)</f>
        <v>0</v>
      </c>
      <c r="BI140" s="149">
        <f>IF(N140="nulová",J140,0)</f>
        <v>0</v>
      </c>
      <c r="BJ140" s="17" t="s">
        <v>83</v>
      </c>
      <c r="BK140" s="149">
        <f>ROUND(I140*H140,2)</f>
        <v>0</v>
      </c>
      <c r="BL140" s="17" t="s">
        <v>271</v>
      </c>
      <c r="BM140" s="148" t="s">
        <v>3666</v>
      </c>
    </row>
    <row r="141" spans="2:65" s="1" customFormat="1" ht="11.25">
      <c r="B141" s="32"/>
      <c r="D141" s="150" t="s">
        <v>273</v>
      </c>
      <c r="F141" s="151" t="s">
        <v>3667</v>
      </c>
      <c r="I141" s="152"/>
      <c r="L141" s="32"/>
      <c r="M141" s="153"/>
      <c r="T141" s="56"/>
      <c r="AT141" s="17" t="s">
        <v>273</v>
      </c>
      <c r="AU141" s="17" t="s">
        <v>89</v>
      </c>
    </row>
    <row r="142" spans="2:65" s="1" customFormat="1" ht="19.5">
      <c r="B142" s="32"/>
      <c r="D142" s="154" t="s">
        <v>275</v>
      </c>
      <c r="F142" s="155" t="s">
        <v>3657</v>
      </c>
      <c r="I142" s="152"/>
      <c r="L142" s="32"/>
      <c r="M142" s="153"/>
      <c r="T142" s="56"/>
      <c r="AT142" s="17" t="s">
        <v>275</v>
      </c>
      <c r="AU142" s="17" t="s">
        <v>89</v>
      </c>
    </row>
    <row r="143" spans="2:65" s="12" customFormat="1" ht="11.25">
      <c r="B143" s="156"/>
      <c r="D143" s="154" t="s">
        <v>277</v>
      </c>
      <c r="E143" s="157" t="s">
        <v>1</v>
      </c>
      <c r="F143" s="158" t="s">
        <v>3668</v>
      </c>
      <c r="H143" s="159">
        <v>3.9</v>
      </c>
      <c r="I143" s="160"/>
      <c r="L143" s="156"/>
      <c r="M143" s="161"/>
      <c r="T143" s="162"/>
      <c r="AT143" s="157" t="s">
        <v>277</v>
      </c>
      <c r="AU143" s="157" t="s">
        <v>89</v>
      </c>
      <c r="AV143" s="12" t="s">
        <v>89</v>
      </c>
      <c r="AW143" s="12" t="s">
        <v>32</v>
      </c>
      <c r="AX143" s="12" t="s">
        <v>83</v>
      </c>
      <c r="AY143" s="157" t="s">
        <v>264</v>
      </c>
    </row>
    <row r="144" spans="2:65" s="1" customFormat="1" ht="16.5" customHeight="1">
      <c r="B144" s="136"/>
      <c r="C144" s="137" t="s">
        <v>271</v>
      </c>
      <c r="D144" s="137" t="s">
        <v>266</v>
      </c>
      <c r="E144" s="138" t="s">
        <v>3669</v>
      </c>
      <c r="F144" s="139" t="s">
        <v>3670</v>
      </c>
      <c r="G144" s="140" t="s">
        <v>282</v>
      </c>
      <c r="H144" s="141">
        <v>14.625</v>
      </c>
      <c r="I144" s="142"/>
      <c r="J144" s="143">
        <f>ROUND(I144*H144,2)</f>
        <v>0</v>
      </c>
      <c r="K144" s="139" t="s">
        <v>270</v>
      </c>
      <c r="L144" s="32"/>
      <c r="M144" s="144" t="s">
        <v>1</v>
      </c>
      <c r="N144" s="145" t="s">
        <v>41</v>
      </c>
      <c r="P144" s="146">
        <f>O144*H144</f>
        <v>0</v>
      </c>
      <c r="Q144" s="146">
        <v>0</v>
      </c>
      <c r="R144" s="146">
        <f>Q144*H144</f>
        <v>0</v>
      </c>
      <c r="S144" s="146">
        <v>0</v>
      </c>
      <c r="T144" s="147">
        <f>S144*H144</f>
        <v>0</v>
      </c>
      <c r="AR144" s="148" t="s">
        <v>271</v>
      </c>
      <c r="AT144" s="148" t="s">
        <v>266</v>
      </c>
      <c r="AU144" s="148" t="s">
        <v>89</v>
      </c>
      <c r="AY144" s="17" t="s">
        <v>264</v>
      </c>
      <c r="BE144" s="149">
        <f>IF(N144="základní",J144,0)</f>
        <v>0</v>
      </c>
      <c r="BF144" s="149">
        <f>IF(N144="snížená",J144,0)</f>
        <v>0</v>
      </c>
      <c r="BG144" s="149">
        <f>IF(N144="zákl. přenesená",J144,0)</f>
        <v>0</v>
      </c>
      <c r="BH144" s="149">
        <f>IF(N144="sníž. přenesená",J144,0)</f>
        <v>0</v>
      </c>
      <c r="BI144" s="149">
        <f>IF(N144="nulová",J144,0)</f>
        <v>0</v>
      </c>
      <c r="BJ144" s="17" t="s">
        <v>83</v>
      </c>
      <c r="BK144" s="149">
        <f>ROUND(I144*H144,2)</f>
        <v>0</v>
      </c>
      <c r="BL144" s="17" t="s">
        <v>271</v>
      </c>
      <c r="BM144" s="148" t="s">
        <v>3671</v>
      </c>
    </row>
    <row r="145" spans="2:65" s="1" customFormat="1" ht="11.25">
      <c r="B145" s="32"/>
      <c r="D145" s="150" t="s">
        <v>273</v>
      </c>
      <c r="F145" s="151" t="s">
        <v>3672</v>
      </c>
      <c r="I145" s="152"/>
      <c r="L145" s="32"/>
      <c r="M145" s="153"/>
      <c r="T145" s="56"/>
      <c r="AT145" s="17" t="s">
        <v>273</v>
      </c>
      <c r="AU145" s="17" t="s">
        <v>89</v>
      </c>
    </row>
    <row r="146" spans="2:65" s="14" customFormat="1" ht="11.25">
      <c r="B146" s="170"/>
      <c r="D146" s="154" t="s">
        <v>277</v>
      </c>
      <c r="E146" s="171" t="s">
        <v>1</v>
      </c>
      <c r="F146" s="172" t="s">
        <v>3673</v>
      </c>
      <c r="H146" s="171" t="s">
        <v>1</v>
      </c>
      <c r="I146" s="173"/>
      <c r="L146" s="170"/>
      <c r="M146" s="174"/>
      <c r="T146" s="175"/>
      <c r="AT146" s="171" t="s">
        <v>277</v>
      </c>
      <c r="AU146" s="171" t="s">
        <v>89</v>
      </c>
      <c r="AV146" s="14" t="s">
        <v>83</v>
      </c>
      <c r="AW146" s="14" t="s">
        <v>32</v>
      </c>
      <c r="AX146" s="14" t="s">
        <v>76</v>
      </c>
      <c r="AY146" s="171" t="s">
        <v>264</v>
      </c>
    </row>
    <row r="147" spans="2:65" s="12" customFormat="1" ht="11.25">
      <c r="B147" s="156"/>
      <c r="D147" s="154" t="s">
        <v>277</v>
      </c>
      <c r="E147" s="157" t="s">
        <v>1</v>
      </c>
      <c r="F147" s="158" t="s">
        <v>3674</v>
      </c>
      <c r="H147" s="159">
        <v>13.125</v>
      </c>
      <c r="I147" s="160"/>
      <c r="L147" s="156"/>
      <c r="M147" s="161"/>
      <c r="T147" s="162"/>
      <c r="AT147" s="157" t="s">
        <v>277</v>
      </c>
      <c r="AU147" s="157" t="s">
        <v>89</v>
      </c>
      <c r="AV147" s="12" t="s">
        <v>89</v>
      </c>
      <c r="AW147" s="12" t="s">
        <v>32</v>
      </c>
      <c r="AX147" s="12" t="s">
        <v>76</v>
      </c>
      <c r="AY147" s="157" t="s">
        <v>264</v>
      </c>
    </row>
    <row r="148" spans="2:65" s="14" customFormat="1" ht="11.25">
      <c r="B148" s="170"/>
      <c r="D148" s="154" t="s">
        <v>277</v>
      </c>
      <c r="E148" s="171" t="s">
        <v>1</v>
      </c>
      <c r="F148" s="172" t="s">
        <v>3675</v>
      </c>
      <c r="H148" s="171" t="s">
        <v>1</v>
      </c>
      <c r="I148" s="173"/>
      <c r="L148" s="170"/>
      <c r="M148" s="174"/>
      <c r="T148" s="175"/>
      <c r="AT148" s="171" t="s">
        <v>277</v>
      </c>
      <c r="AU148" s="171" t="s">
        <v>89</v>
      </c>
      <c r="AV148" s="14" t="s">
        <v>83</v>
      </c>
      <c r="AW148" s="14" t="s">
        <v>32</v>
      </c>
      <c r="AX148" s="14" t="s">
        <v>76</v>
      </c>
      <c r="AY148" s="171" t="s">
        <v>264</v>
      </c>
    </row>
    <row r="149" spans="2:65" s="12" customFormat="1" ht="11.25">
      <c r="B149" s="156"/>
      <c r="D149" s="154" t="s">
        <v>277</v>
      </c>
      <c r="E149" s="157" t="s">
        <v>1</v>
      </c>
      <c r="F149" s="158" t="s">
        <v>3676</v>
      </c>
      <c r="H149" s="159">
        <v>1.5</v>
      </c>
      <c r="I149" s="160"/>
      <c r="L149" s="156"/>
      <c r="M149" s="161"/>
      <c r="T149" s="162"/>
      <c r="AT149" s="157" t="s">
        <v>277</v>
      </c>
      <c r="AU149" s="157" t="s">
        <v>89</v>
      </c>
      <c r="AV149" s="12" t="s">
        <v>89</v>
      </c>
      <c r="AW149" s="12" t="s">
        <v>32</v>
      </c>
      <c r="AX149" s="12" t="s">
        <v>76</v>
      </c>
      <c r="AY149" s="157" t="s">
        <v>264</v>
      </c>
    </row>
    <row r="150" spans="2:65" s="13" customFormat="1" ht="11.25">
      <c r="B150" s="163"/>
      <c r="D150" s="154" t="s">
        <v>277</v>
      </c>
      <c r="E150" s="164" t="s">
        <v>1</v>
      </c>
      <c r="F150" s="165" t="s">
        <v>279</v>
      </c>
      <c r="H150" s="166">
        <v>14.625</v>
      </c>
      <c r="I150" s="167"/>
      <c r="L150" s="163"/>
      <c r="M150" s="168"/>
      <c r="T150" s="169"/>
      <c r="AT150" s="164" t="s">
        <v>277</v>
      </c>
      <c r="AU150" s="164" t="s">
        <v>89</v>
      </c>
      <c r="AV150" s="13" t="s">
        <v>271</v>
      </c>
      <c r="AW150" s="13" t="s">
        <v>32</v>
      </c>
      <c r="AX150" s="13" t="s">
        <v>83</v>
      </c>
      <c r="AY150" s="164" t="s">
        <v>264</v>
      </c>
    </row>
    <row r="151" spans="2:65" s="1" customFormat="1" ht="21.75" customHeight="1">
      <c r="B151" s="136"/>
      <c r="C151" s="137" t="s">
        <v>297</v>
      </c>
      <c r="D151" s="137" t="s">
        <v>266</v>
      </c>
      <c r="E151" s="138" t="s">
        <v>1924</v>
      </c>
      <c r="F151" s="139" t="s">
        <v>1925</v>
      </c>
      <c r="G151" s="140" t="s">
        <v>282</v>
      </c>
      <c r="H151" s="141">
        <v>127.4</v>
      </c>
      <c r="I151" s="142"/>
      <c r="J151" s="143">
        <f>ROUND(I151*H151,2)</f>
        <v>0</v>
      </c>
      <c r="K151" s="139" t="s">
        <v>270</v>
      </c>
      <c r="L151" s="32"/>
      <c r="M151" s="144" t="s">
        <v>1</v>
      </c>
      <c r="N151" s="145" t="s">
        <v>41</v>
      </c>
      <c r="P151" s="146">
        <f>O151*H151</f>
        <v>0</v>
      </c>
      <c r="Q151" s="146">
        <v>0</v>
      </c>
      <c r="R151" s="146">
        <f>Q151*H151</f>
        <v>0</v>
      </c>
      <c r="S151" s="146">
        <v>0</v>
      </c>
      <c r="T151" s="147">
        <f>S151*H151</f>
        <v>0</v>
      </c>
      <c r="AR151" s="148" t="s">
        <v>271</v>
      </c>
      <c r="AT151" s="148" t="s">
        <v>266</v>
      </c>
      <c r="AU151" s="148" t="s">
        <v>89</v>
      </c>
      <c r="AY151" s="17" t="s">
        <v>264</v>
      </c>
      <c r="BE151" s="149">
        <f>IF(N151="základní",J151,0)</f>
        <v>0</v>
      </c>
      <c r="BF151" s="149">
        <f>IF(N151="snížená",J151,0)</f>
        <v>0</v>
      </c>
      <c r="BG151" s="149">
        <f>IF(N151="zákl. přenesená",J151,0)</f>
        <v>0</v>
      </c>
      <c r="BH151" s="149">
        <f>IF(N151="sníž. přenesená",J151,0)</f>
        <v>0</v>
      </c>
      <c r="BI151" s="149">
        <f>IF(N151="nulová",J151,0)</f>
        <v>0</v>
      </c>
      <c r="BJ151" s="17" t="s">
        <v>83</v>
      </c>
      <c r="BK151" s="149">
        <f>ROUND(I151*H151,2)</f>
        <v>0</v>
      </c>
      <c r="BL151" s="17" t="s">
        <v>271</v>
      </c>
      <c r="BM151" s="148" t="s">
        <v>3677</v>
      </c>
    </row>
    <row r="152" spans="2:65" s="1" customFormat="1" ht="11.25">
      <c r="B152" s="32"/>
      <c r="D152" s="150" t="s">
        <v>273</v>
      </c>
      <c r="F152" s="151" t="s">
        <v>1927</v>
      </c>
      <c r="I152" s="152"/>
      <c r="L152" s="32"/>
      <c r="M152" s="153"/>
      <c r="T152" s="56"/>
      <c r="AT152" s="17" t="s">
        <v>273</v>
      </c>
      <c r="AU152" s="17" t="s">
        <v>89</v>
      </c>
    </row>
    <row r="153" spans="2:65" s="14" customFormat="1" ht="11.25">
      <c r="B153" s="170"/>
      <c r="D153" s="154" t="s">
        <v>277</v>
      </c>
      <c r="E153" s="171" t="s">
        <v>1</v>
      </c>
      <c r="F153" s="172" t="s">
        <v>3678</v>
      </c>
      <c r="H153" s="171" t="s">
        <v>1</v>
      </c>
      <c r="I153" s="173"/>
      <c r="L153" s="170"/>
      <c r="M153" s="174"/>
      <c r="T153" s="175"/>
      <c r="AT153" s="171" t="s">
        <v>277</v>
      </c>
      <c r="AU153" s="171" t="s">
        <v>89</v>
      </c>
      <c r="AV153" s="14" t="s">
        <v>83</v>
      </c>
      <c r="AW153" s="14" t="s">
        <v>32</v>
      </c>
      <c r="AX153" s="14" t="s">
        <v>76</v>
      </c>
      <c r="AY153" s="171" t="s">
        <v>264</v>
      </c>
    </row>
    <row r="154" spans="2:65" s="12" customFormat="1" ht="11.25">
      <c r="B154" s="156"/>
      <c r="D154" s="154" t="s">
        <v>277</v>
      </c>
      <c r="E154" s="157" t="s">
        <v>1</v>
      </c>
      <c r="F154" s="158" t="s">
        <v>3679</v>
      </c>
      <c r="H154" s="159">
        <v>127.4</v>
      </c>
      <c r="I154" s="160"/>
      <c r="L154" s="156"/>
      <c r="M154" s="161"/>
      <c r="T154" s="162"/>
      <c r="AT154" s="157" t="s">
        <v>277</v>
      </c>
      <c r="AU154" s="157" t="s">
        <v>89</v>
      </c>
      <c r="AV154" s="12" t="s">
        <v>89</v>
      </c>
      <c r="AW154" s="12" t="s">
        <v>32</v>
      </c>
      <c r="AX154" s="12" t="s">
        <v>83</v>
      </c>
      <c r="AY154" s="157" t="s">
        <v>264</v>
      </c>
    </row>
    <row r="155" spans="2:65" s="1" customFormat="1" ht="24.2" customHeight="1">
      <c r="B155" s="136"/>
      <c r="C155" s="137" t="s">
        <v>303</v>
      </c>
      <c r="D155" s="137" t="s">
        <v>266</v>
      </c>
      <c r="E155" s="138" t="s">
        <v>3680</v>
      </c>
      <c r="F155" s="139" t="s">
        <v>3681</v>
      </c>
      <c r="G155" s="140" t="s">
        <v>428</v>
      </c>
      <c r="H155" s="141">
        <v>6</v>
      </c>
      <c r="I155" s="142"/>
      <c r="J155" s="143">
        <f>ROUND(I155*H155,2)</f>
        <v>0</v>
      </c>
      <c r="K155" s="139" t="s">
        <v>270</v>
      </c>
      <c r="L155" s="32"/>
      <c r="M155" s="144" t="s">
        <v>1</v>
      </c>
      <c r="N155" s="145" t="s">
        <v>41</v>
      </c>
      <c r="P155" s="146">
        <f>O155*H155</f>
        <v>0</v>
      </c>
      <c r="Q155" s="146">
        <v>2.7000000000000001E-3</v>
      </c>
      <c r="R155" s="146">
        <f>Q155*H155</f>
        <v>1.6199999999999999E-2</v>
      </c>
      <c r="S155" s="146">
        <v>0</v>
      </c>
      <c r="T155" s="147">
        <f>S155*H155</f>
        <v>0</v>
      </c>
      <c r="AR155" s="148" t="s">
        <v>271</v>
      </c>
      <c r="AT155" s="148" t="s">
        <v>266</v>
      </c>
      <c r="AU155" s="148" t="s">
        <v>89</v>
      </c>
      <c r="AY155" s="17" t="s">
        <v>264</v>
      </c>
      <c r="BE155" s="149">
        <f>IF(N155="základní",J155,0)</f>
        <v>0</v>
      </c>
      <c r="BF155" s="149">
        <f>IF(N155="snížená",J155,0)</f>
        <v>0</v>
      </c>
      <c r="BG155" s="149">
        <f>IF(N155="zákl. přenesená",J155,0)</f>
        <v>0</v>
      </c>
      <c r="BH155" s="149">
        <f>IF(N155="sníž. přenesená",J155,0)</f>
        <v>0</v>
      </c>
      <c r="BI155" s="149">
        <f>IF(N155="nulová",J155,0)</f>
        <v>0</v>
      </c>
      <c r="BJ155" s="17" t="s">
        <v>83</v>
      </c>
      <c r="BK155" s="149">
        <f>ROUND(I155*H155,2)</f>
        <v>0</v>
      </c>
      <c r="BL155" s="17" t="s">
        <v>271</v>
      </c>
      <c r="BM155" s="148" t="s">
        <v>3682</v>
      </c>
    </row>
    <row r="156" spans="2:65" s="1" customFormat="1" ht="11.25">
      <c r="B156" s="32"/>
      <c r="D156" s="150" t="s">
        <v>273</v>
      </c>
      <c r="F156" s="151" t="s">
        <v>3683</v>
      </c>
      <c r="I156" s="152"/>
      <c r="L156" s="32"/>
      <c r="M156" s="153"/>
      <c r="T156" s="56"/>
      <c r="AT156" s="17" t="s">
        <v>273</v>
      </c>
      <c r="AU156" s="17" t="s">
        <v>89</v>
      </c>
    </row>
    <row r="157" spans="2:65" s="14" customFormat="1" ht="11.25">
      <c r="B157" s="170"/>
      <c r="D157" s="154" t="s">
        <v>277</v>
      </c>
      <c r="E157" s="171" t="s">
        <v>1</v>
      </c>
      <c r="F157" s="172" t="s">
        <v>3684</v>
      </c>
      <c r="H157" s="171" t="s">
        <v>1</v>
      </c>
      <c r="I157" s="173"/>
      <c r="L157" s="170"/>
      <c r="M157" s="174"/>
      <c r="T157" s="175"/>
      <c r="AT157" s="171" t="s">
        <v>277</v>
      </c>
      <c r="AU157" s="171" t="s">
        <v>89</v>
      </c>
      <c r="AV157" s="14" t="s">
        <v>83</v>
      </c>
      <c r="AW157" s="14" t="s">
        <v>32</v>
      </c>
      <c r="AX157" s="14" t="s">
        <v>76</v>
      </c>
      <c r="AY157" s="171" t="s">
        <v>264</v>
      </c>
    </row>
    <row r="158" spans="2:65" s="12" customFormat="1" ht="11.25">
      <c r="B158" s="156"/>
      <c r="D158" s="154" t="s">
        <v>277</v>
      </c>
      <c r="E158" s="157" t="s">
        <v>1</v>
      </c>
      <c r="F158" s="158" t="s">
        <v>303</v>
      </c>
      <c r="H158" s="159">
        <v>6</v>
      </c>
      <c r="I158" s="160"/>
      <c r="L158" s="156"/>
      <c r="M158" s="161"/>
      <c r="T158" s="162"/>
      <c r="AT158" s="157" t="s">
        <v>277</v>
      </c>
      <c r="AU158" s="157" t="s">
        <v>89</v>
      </c>
      <c r="AV158" s="12" t="s">
        <v>89</v>
      </c>
      <c r="AW158" s="12" t="s">
        <v>32</v>
      </c>
      <c r="AX158" s="12" t="s">
        <v>83</v>
      </c>
      <c r="AY158" s="157" t="s">
        <v>264</v>
      </c>
    </row>
    <row r="159" spans="2:65" s="1" customFormat="1" ht="16.5" customHeight="1">
      <c r="B159" s="136"/>
      <c r="C159" s="137" t="s">
        <v>309</v>
      </c>
      <c r="D159" s="137" t="s">
        <v>266</v>
      </c>
      <c r="E159" s="138" t="s">
        <v>3685</v>
      </c>
      <c r="F159" s="139" t="s">
        <v>3686</v>
      </c>
      <c r="G159" s="140" t="s">
        <v>341</v>
      </c>
      <c r="H159" s="141">
        <v>24</v>
      </c>
      <c r="I159" s="142"/>
      <c r="J159" s="143">
        <f>ROUND(I159*H159,2)</f>
        <v>0</v>
      </c>
      <c r="K159" s="139" t="s">
        <v>270</v>
      </c>
      <c r="L159" s="32"/>
      <c r="M159" s="144" t="s">
        <v>1</v>
      </c>
      <c r="N159" s="145" t="s">
        <v>41</v>
      </c>
      <c r="P159" s="146">
        <f>O159*H159</f>
        <v>0</v>
      </c>
      <c r="Q159" s="146">
        <v>8.4000000000000003E-4</v>
      </c>
      <c r="R159" s="146">
        <f>Q159*H159</f>
        <v>2.0160000000000001E-2</v>
      </c>
      <c r="S159" s="146">
        <v>0</v>
      </c>
      <c r="T159" s="147">
        <f>S159*H159</f>
        <v>0</v>
      </c>
      <c r="AR159" s="148" t="s">
        <v>271</v>
      </c>
      <c r="AT159" s="148" t="s">
        <v>266</v>
      </c>
      <c r="AU159" s="148" t="s">
        <v>89</v>
      </c>
      <c r="AY159" s="17" t="s">
        <v>264</v>
      </c>
      <c r="BE159" s="149">
        <f>IF(N159="základní",J159,0)</f>
        <v>0</v>
      </c>
      <c r="BF159" s="149">
        <f>IF(N159="snížená",J159,0)</f>
        <v>0</v>
      </c>
      <c r="BG159" s="149">
        <f>IF(N159="zákl. přenesená",J159,0)</f>
        <v>0</v>
      </c>
      <c r="BH159" s="149">
        <f>IF(N159="sníž. přenesená",J159,0)</f>
        <v>0</v>
      </c>
      <c r="BI159" s="149">
        <f>IF(N159="nulová",J159,0)</f>
        <v>0</v>
      </c>
      <c r="BJ159" s="17" t="s">
        <v>83</v>
      </c>
      <c r="BK159" s="149">
        <f>ROUND(I159*H159,2)</f>
        <v>0</v>
      </c>
      <c r="BL159" s="17" t="s">
        <v>271</v>
      </c>
      <c r="BM159" s="148" t="s">
        <v>3687</v>
      </c>
    </row>
    <row r="160" spans="2:65" s="1" customFormat="1" ht="11.25">
      <c r="B160" s="32"/>
      <c r="D160" s="150" t="s">
        <v>273</v>
      </c>
      <c r="F160" s="151" t="s">
        <v>3688</v>
      </c>
      <c r="I160" s="152"/>
      <c r="L160" s="32"/>
      <c r="M160" s="153"/>
      <c r="T160" s="56"/>
      <c r="AT160" s="17" t="s">
        <v>273</v>
      </c>
      <c r="AU160" s="17" t="s">
        <v>89</v>
      </c>
    </row>
    <row r="161" spans="2:65" s="1" customFormat="1" ht="19.5">
      <c r="B161" s="32"/>
      <c r="D161" s="154" t="s">
        <v>275</v>
      </c>
      <c r="F161" s="155" t="s">
        <v>3657</v>
      </c>
      <c r="I161" s="152"/>
      <c r="L161" s="32"/>
      <c r="M161" s="153"/>
      <c r="T161" s="56"/>
      <c r="AT161" s="17" t="s">
        <v>275</v>
      </c>
      <c r="AU161" s="17" t="s">
        <v>89</v>
      </c>
    </row>
    <row r="162" spans="2:65" s="14" customFormat="1" ht="11.25">
      <c r="B162" s="170"/>
      <c r="D162" s="154" t="s">
        <v>277</v>
      </c>
      <c r="E162" s="171" t="s">
        <v>1</v>
      </c>
      <c r="F162" s="172" t="s">
        <v>3673</v>
      </c>
      <c r="H162" s="171" t="s">
        <v>1</v>
      </c>
      <c r="I162" s="173"/>
      <c r="L162" s="170"/>
      <c r="M162" s="174"/>
      <c r="T162" s="175"/>
      <c r="AT162" s="171" t="s">
        <v>277</v>
      </c>
      <c r="AU162" s="171" t="s">
        <v>89</v>
      </c>
      <c r="AV162" s="14" t="s">
        <v>83</v>
      </c>
      <c r="AW162" s="14" t="s">
        <v>32</v>
      </c>
      <c r="AX162" s="14" t="s">
        <v>76</v>
      </c>
      <c r="AY162" s="171" t="s">
        <v>264</v>
      </c>
    </row>
    <row r="163" spans="2:65" s="12" customFormat="1" ht="11.25">
      <c r="B163" s="156"/>
      <c r="D163" s="154" t="s">
        <v>277</v>
      </c>
      <c r="E163" s="157" t="s">
        <v>1</v>
      </c>
      <c r="F163" s="158" t="s">
        <v>3689</v>
      </c>
      <c r="H163" s="159">
        <v>18</v>
      </c>
      <c r="I163" s="160"/>
      <c r="L163" s="156"/>
      <c r="M163" s="161"/>
      <c r="T163" s="162"/>
      <c r="AT163" s="157" t="s">
        <v>277</v>
      </c>
      <c r="AU163" s="157" t="s">
        <v>89</v>
      </c>
      <c r="AV163" s="12" t="s">
        <v>89</v>
      </c>
      <c r="AW163" s="12" t="s">
        <v>32</v>
      </c>
      <c r="AX163" s="12" t="s">
        <v>76</v>
      </c>
      <c r="AY163" s="157" t="s">
        <v>264</v>
      </c>
    </row>
    <row r="164" spans="2:65" s="14" customFormat="1" ht="11.25">
      <c r="B164" s="170"/>
      <c r="D164" s="154" t="s">
        <v>277</v>
      </c>
      <c r="E164" s="171" t="s">
        <v>1</v>
      </c>
      <c r="F164" s="172" t="s">
        <v>3675</v>
      </c>
      <c r="H164" s="171" t="s">
        <v>1</v>
      </c>
      <c r="I164" s="173"/>
      <c r="L164" s="170"/>
      <c r="M164" s="174"/>
      <c r="T164" s="175"/>
      <c r="AT164" s="171" t="s">
        <v>277</v>
      </c>
      <c r="AU164" s="171" t="s">
        <v>89</v>
      </c>
      <c r="AV164" s="14" t="s">
        <v>83</v>
      </c>
      <c r="AW164" s="14" t="s">
        <v>32</v>
      </c>
      <c r="AX164" s="14" t="s">
        <v>76</v>
      </c>
      <c r="AY164" s="171" t="s">
        <v>264</v>
      </c>
    </row>
    <row r="165" spans="2:65" s="12" customFormat="1" ht="11.25">
      <c r="B165" s="156"/>
      <c r="D165" s="154" t="s">
        <v>277</v>
      </c>
      <c r="E165" s="157" t="s">
        <v>1</v>
      </c>
      <c r="F165" s="158" t="s">
        <v>3690</v>
      </c>
      <c r="H165" s="159">
        <v>6</v>
      </c>
      <c r="I165" s="160"/>
      <c r="L165" s="156"/>
      <c r="M165" s="161"/>
      <c r="T165" s="162"/>
      <c r="AT165" s="157" t="s">
        <v>277</v>
      </c>
      <c r="AU165" s="157" t="s">
        <v>89</v>
      </c>
      <c r="AV165" s="12" t="s">
        <v>89</v>
      </c>
      <c r="AW165" s="12" t="s">
        <v>32</v>
      </c>
      <c r="AX165" s="12" t="s">
        <v>76</v>
      </c>
      <c r="AY165" s="157" t="s">
        <v>264</v>
      </c>
    </row>
    <row r="166" spans="2:65" s="13" customFormat="1" ht="11.25">
      <c r="B166" s="163"/>
      <c r="D166" s="154" t="s">
        <v>277</v>
      </c>
      <c r="E166" s="164" t="s">
        <v>1</v>
      </c>
      <c r="F166" s="165" t="s">
        <v>279</v>
      </c>
      <c r="H166" s="166">
        <v>24</v>
      </c>
      <c r="I166" s="167"/>
      <c r="L166" s="163"/>
      <c r="M166" s="168"/>
      <c r="T166" s="169"/>
      <c r="AT166" s="164" t="s">
        <v>277</v>
      </c>
      <c r="AU166" s="164" t="s">
        <v>89</v>
      </c>
      <c r="AV166" s="13" t="s">
        <v>271</v>
      </c>
      <c r="AW166" s="13" t="s">
        <v>32</v>
      </c>
      <c r="AX166" s="13" t="s">
        <v>83</v>
      </c>
      <c r="AY166" s="164" t="s">
        <v>264</v>
      </c>
    </row>
    <row r="167" spans="2:65" s="1" customFormat="1" ht="16.5" customHeight="1">
      <c r="B167" s="136"/>
      <c r="C167" s="137" t="s">
        <v>314</v>
      </c>
      <c r="D167" s="137" t="s">
        <v>266</v>
      </c>
      <c r="E167" s="138" t="s">
        <v>3691</v>
      </c>
      <c r="F167" s="139" t="s">
        <v>3692</v>
      </c>
      <c r="G167" s="140" t="s">
        <v>341</v>
      </c>
      <c r="H167" s="141">
        <v>24</v>
      </c>
      <c r="I167" s="142"/>
      <c r="J167" s="143">
        <f>ROUND(I167*H167,2)</f>
        <v>0</v>
      </c>
      <c r="K167" s="139" t="s">
        <v>270</v>
      </c>
      <c r="L167" s="32"/>
      <c r="M167" s="144" t="s">
        <v>1</v>
      </c>
      <c r="N167" s="145" t="s">
        <v>41</v>
      </c>
      <c r="P167" s="146">
        <f>O167*H167</f>
        <v>0</v>
      </c>
      <c r="Q167" s="146">
        <v>0</v>
      </c>
      <c r="R167" s="146">
        <f>Q167*H167</f>
        <v>0</v>
      </c>
      <c r="S167" s="146">
        <v>0</v>
      </c>
      <c r="T167" s="147">
        <f>S167*H167</f>
        <v>0</v>
      </c>
      <c r="AR167" s="148" t="s">
        <v>271</v>
      </c>
      <c r="AT167" s="148" t="s">
        <v>266</v>
      </c>
      <c r="AU167" s="148" t="s">
        <v>89</v>
      </c>
      <c r="AY167" s="17" t="s">
        <v>264</v>
      </c>
      <c r="BE167" s="149">
        <f>IF(N167="základní",J167,0)</f>
        <v>0</v>
      </c>
      <c r="BF167" s="149">
        <f>IF(N167="snížená",J167,0)</f>
        <v>0</v>
      </c>
      <c r="BG167" s="149">
        <f>IF(N167="zákl. přenesená",J167,0)</f>
        <v>0</v>
      </c>
      <c r="BH167" s="149">
        <f>IF(N167="sníž. přenesená",J167,0)</f>
        <v>0</v>
      </c>
      <c r="BI167" s="149">
        <f>IF(N167="nulová",J167,0)</f>
        <v>0</v>
      </c>
      <c r="BJ167" s="17" t="s">
        <v>83</v>
      </c>
      <c r="BK167" s="149">
        <f>ROUND(I167*H167,2)</f>
        <v>0</v>
      </c>
      <c r="BL167" s="17" t="s">
        <v>271</v>
      </c>
      <c r="BM167" s="148" t="s">
        <v>3693</v>
      </c>
    </row>
    <row r="168" spans="2:65" s="1" customFormat="1" ht="11.25">
      <c r="B168" s="32"/>
      <c r="D168" s="150" t="s">
        <v>273</v>
      </c>
      <c r="F168" s="151" t="s">
        <v>3694</v>
      </c>
      <c r="I168" s="152"/>
      <c r="L168" s="32"/>
      <c r="M168" s="153"/>
      <c r="T168" s="56"/>
      <c r="AT168" s="17" t="s">
        <v>273</v>
      </c>
      <c r="AU168" s="17" t="s">
        <v>89</v>
      </c>
    </row>
    <row r="169" spans="2:65" s="1" customFormat="1" ht="19.5">
      <c r="B169" s="32"/>
      <c r="D169" s="154" t="s">
        <v>275</v>
      </c>
      <c r="F169" s="155" t="s">
        <v>3695</v>
      </c>
      <c r="I169" s="152"/>
      <c r="L169" s="32"/>
      <c r="M169" s="153"/>
      <c r="T169" s="56"/>
      <c r="AT169" s="17" t="s">
        <v>275</v>
      </c>
      <c r="AU169" s="17" t="s">
        <v>89</v>
      </c>
    </row>
    <row r="170" spans="2:65" s="12" customFormat="1" ht="11.25">
      <c r="B170" s="156"/>
      <c r="D170" s="154" t="s">
        <v>277</v>
      </c>
      <c r="E170" s="157" t="s">
        <v>1</v>
      </c>
      <c r="F170" s="158" t="s">
        <v>425</v>
      </c>
      <c r="H170" s="159">
        <v>24</v>
      </c>
      <c r="I170" s="160"/>
      <c r="L170" s="156"/>
      <c r="M170" s="161"/>
      <c r="T170" s="162"/>
      <c r="AT170" s="157" t="s">
        <v>277</v>
      </c>
      <c r="AU170" s="157" t="s">
        <v>89</v>
      </c>
      <c r="AV170" s="12" t="s">
        <v>89</v>
      </c>
      <c r="AW170" s="12" t="s">
        <v>32</v>
      </c>
      <c r="AX170" s="12" t="s">
        <v>83</v>
      </c>
      <c r="AY170" s="157" t="s">
        <v>264</v>
      </c>
    </row>
    <row r="171" spans="2:65" s="1" customFormat="1" ht="16.5" customHeight="1">
      <c r="B171" s="136"/>
      <c r="C171" s="137" t="s">
        <v>323</v>
      </c>
      <c r="D171" s="137" t="s">
        <v>266</v>
      </c>
      <c r="E171" s="138" t="s">
        <v>1930</v>
      </c>
      <c r="F171" s="139" t="s">
        <v>1931</v>
      </c>
      <c r="G171" s="140" t="s">
        <v>282</v>
      </c>
      <c r="H171" s="141">
        <v>142.02500000000001</v>
      </c>
      <c r="I171" s="142"/>
      <c r="J171" s="143">
        <f>ROUND(I171*H171,2)</f>
        <v>0</v>
      </c>
      <c r="K171" s="139" t="s">
        <v>270</v>
      </c>
      <c r="L171" s="32"/>
      <c r="M171" s="144" t="s">
        <v>1</v>
      </c>
      <c r="N171" s="145" t="s">
        <v>41</v>
      </c>
      <c r="P171" s="146">
        <f>O171*H171</f>
        <v>0</v>
      </c>
      <c r="Q171" s="146">
        <v>0</v>
      </c>
      <c r="R171" s="146">
        <f>Q171*H171</f>
        <v>0</v>
      </c>
      <c r="S171" s="146">
        <v>0</v>
      </c>
      <c r="T171" s="147">
        <f>S171*H171</f>
        <v>0</v>
      </c>
      <c r="AR171" s="148" t="s">
        <v>271</v>
      </c>
      <c r="AT171" s="148" t="s">
        <v>266</v>
      </c>
      <c r="AU171" s="148" t="s">
        <v>89</v>
      </c>
      <c r="AY171" s="17" t="s">
        <v>264</v>
      </c>
      <c r="BE171" s="149">
        <f>IF(N171="základní",J171,0)</f>
        <v>0</v>
      </c>
      <c r="BF171" s="149">
        <f>IF(N171="snížená",J171,0)</f>
        <v>0</v>
      </c>
      <c r="BG171" s="149">
        <f>IF(N171="zákl. přenesená",J171,0)</f>
        <v>0</v>
      </c>
      <c r="BH171" s="149">
        <f>IF(N171="sníž. přenesená",J171,0)</f>
        <v>0</v>
      </c>
      <c r="BI171" s="149">
        <f>IF(N171="nulová",J171,0)</f>
        <v>0</v>
      </c>
      <c r="BJ171" s="17" t="s">
        <v>83</v>
      </c>
      <c r="BK171" s="149">
        <f>ROUND(I171*H171,2)</f>
        <v>0</v>
      </c>
      <c r="BL171" s="17" t="s">
        <v>271</v>
      </c>
      <c r="BM171" s="148" t="s">
        <v>3696</v>
      </c>
    </row>
    <row r="172" spans="2:65" s="1" customFormat="1" ht="11.25">
      <c r="B172" s="32"/>
      <c r="D172" s="150" t="s">
        <v>273</v>
      </c>
      <c r="F172" s="151" t="s">
        <v>1933</v>
      </c>
      <c r="I172" s="152"/>
      <c r="L172" s="32"/>
      <c r="M172" s="153"/>
      <c r="T172" s="56"/>
      <c r="AT172" s="17" t="s">
        <v>273</v>
      </c>
      <c r="AU172" s="17" t="s">
        <v>89</v>
      </c>
    </row>
    <row r="173" spans="2:65" s="14" customFormat="1" ht="11.25">
      <c r="B173" s="170"/>
      <c r="D173" s="154" t="s">
        <v>277</v>
      </c>
      <c r="E173" s="171" t="s">
        <v>1</v>
      </c>
      <c r="F173" s="172" t="s">
        <v>3697</v>
      </c>
      <c r="H173" s="171" t="s">
        <v>1</v>
      </c>
      <c r="I173" s="173"/>
      <c r="L173" s="170"/>
      <c r="M173" s="174"/>
      <c r="T173" s="175"/>
      <c r="AT173" s="171" t="s">
        <v>277</v>
      </c>
      <c r="AU173" s="171" t="s">
        <v>89</v>
      </c>
      <c r="AV173" s="14" t="s">
        <v>83</v>
      </c>
      <c r="AW173" s="14" t="s">
        <v>32</v>
      </c>
      <c r="AX173" s="14" t="s">
        <v>76</v>
      </c>
      <c r="AY173" s="171" t="s">
        <v>264</v>
      </c>
    </row>
    <row r="174" spans="2:65" s="12" customFormat="1" ht="11.25">
      <c r="B174" s="156"/>
      <c r="D174" s="154" t="s">
        <v>277</v>
      </c>
      <c r="E174" s="157" t="s">
        <v>1</v>
      </c>
      <c r="F174" s="158" t="s">
        <v>3698</v>
      </c>
      <c r="H174" s="159">
        <v>142.02500000000001</v>
      </c>
      <c r="I174" s="160"/>
      <c r="L174" s="156"/>
      <c r="M174" s="161"/>
      <c r="T174" s="162"/>
      <c r="AT174" s="157" t="s">
        <v>277</v>
      </c>
      <c r="AU174" s="157" t="s">
        <v>89</v>
      </c>
      <c r="AV174" s="12" t="s">
        <v>89</v>
      </c>
      <c r="AW174" s="12" t="s">
        <v>32</v>
      </c>
      <c r="AX174" s="12" t="s">
        <v>83</v>
      </c>
      <c r="AY174" s="157" t="s">
        <v>264</v>
      </c>
    </row>
    <row r="175" spans="2:65" s="1" customFormat="1" ht="21.75" customHeight="1">
      <c r="B175" s="136"/>
      <c r="C175" s="137" t="s">
        <v>328</v>
      </c>
      <c r="D175" s="137" t="s">
        <v>266</v>
      </c>
      <c r="E175" s="138" t="s">
        <v>3699</v>
      </c>
      <c r="F175" s="139" t="s">
        <v>3700</v>
      </c>
      <c r="G175" s="140" t="s">
        <v>282</v>
      </c>
      <c r="H175" s="141">
        <v>130.02500000000001</v>
      </c>
      <c r="I175" s="142"/>
      <c r="J175" s="143">
        <f>ROUND(I175*H175,2)</f>
        <v>0</v>
      </c>
      <c r="K175" s="139" t="s">
        <v>270</v>
      </c>
      <c r="L175" s="32"/>
      <c r="M175" s="144" t="s">
        <v>1</v>
      </c>
      <c r="N175" s="145" t="s">
        <v>41</v>
      </c>
      <c r="P175" s="146">
        <f>O175*H175</f>
        <v>0</v>
      </c>
      <c r="Q175" s="146">
        <v>0</v>
      </c>
      <c r="R175" s="146">
        <f>Q175*H175</f>
        <v>0</v>
      </c>
      <c r="S175" s="146">
        <v>0</v>
      </c>
      <c r="T175" s="147">
        <f>S175*H175</f>
        <v>0</v>
      </c>
      <c r="AR175" s="148" t="s">
        <v>271</v>
      </c>
      <c r="AT175" s="148" t="s">
        <v>266</v>
      </c>
      <c r="AU175" s="148" t="s">
        <v>89</v>
      </c>
      <c r="AY175" s="17" t="s">
        <v>264</v>
      </c>
      <c r="BE175" s="149">
        <f>IF(N175="základní",J175,0)</f>
        <v>0</v>
      </c>
      <c r="BF175" s="149">
        <f>IF(N175="snížená",J175,0)</f>
        <v>0</v>
      </c>
      <c r="BG175" s="149">
        <f>IF(N175="zákl. přenesená",J175,0)</f>
        <v>0</v>
      </c>
      <c r="BH175" s="149">
        <f>IF(N175="sníž. přenesená",J175,0)</f>
        <v>0</v>
      </c>
      <c r="BI175" s="149">
        <f>IF(N175="nulová",J175,0)</f>
        <v>0</v>
      </c>
      <c r="BJ175" s="17" t="s">
        <v>83</v>
      </c>
      <c r="BK175" s="149">
        <f>ROUND(I175*H175,2)</f>
        <v>0</v>
      </c>
      <c r="BL175" s="17" t="s">
        <v>271</v>
      </c>
      <c r="BM175" s="148" t="s">
        <v>3701</v>
      </c>
    </row>
    <row r="176" spans="2:65" s="1" customFormat="1" ht="11.25">
      <c r="B176" s="32"/>
      <c r="D176" s="150" t="s">
        <v>273</v>
      </c>
      <c r="F176" s="151" t="s">
        <v>3702</v>
      </c>
      <c r="I176" s="152"/>
      <c r="L176" s="32"/>
      <c r="M176" s="153"/>
      <c r="T176" s="56"/>
      <c r="AT176" s="17" t="s">
        <v>273</v>
      </c>
      <c r="AU176" s="17" t="s">
        <v>89</v>
      </c>
    </row>
    <row r="177" spans="2:65" s="14" customFormat="1" ht="11.25">
      <c r="B177" s="170"/>
      <c r="D177" s="154" t="s">
        <v>277</v>
      </c>
      <c r="E177" s="171" t="s">
        <v>1</v>
      </c>
      <c r="F177" s="172" t="s">
        <v>3703</v>
      </c>
      <c r="H177" s="171" t="s">
        <v>1</v>
      </c>
      <c r="I177" s="173"/>
      <c r="L177" s="170"/>
      <c r="M177" s="174"/>
      <c r="T177" s="175"/>
      <c r="AT177" s="171" t="s">
        <v>277</v>
      </c>
      <c r="AU177" s="171" t="s">
        <v>89</v>
      </c>
      <c r="AV177" s="14" t="s">
        <v>83</v>
      </c>
      <c r="AW177" s="14" t="s">
        <v>32</v>
      </c>
      <c r="AX177" s="14" t="s">
        <v>76</v>
      </c>
      <c r="AY177" s="171" t="s">
        <v>264</v>
      </c>
    </row>
    <row r="178" spans="2:65" s="12" customFormat="1" ht="11.25">
      <c r="B178" s="156"/>
      <c r="D178" s="154" t="s">
        <v>277</v>
      </c>
      <c r="E178" s="157" t="s">
        <v>1</v>
      </c>
      <c r="F178" s="158" t="s">
        <v>3704</v>
      </c>
      <c r="H178" s="159">
        <v>130.02500000000001</v>
      </c>
      <c r="I178" s="160"/>
      <c r="L178" s="156"/>
      <c r="M178" s="161"/>
      <c r="T178" s="162"/>
      <c r="AT178" s="157" t="s">
        <v>277</v>
      </c>
      <c r="AU178" s="157" t="s">
        <v>89</v>
      </c>
      <c r="AV178" s="12" t="s">
        <v>89</v>
      </c>
      <c r="AW178" s="12" t="s">
        <v>32</v>
      </c>
      <c r="AX178" s="12" t="s">
        <v>83</v>
      </c>
      <c r="AY178" s="157" t="s">
        <v>264</v>
      </c>
    </row>
    <row r="179" spans="2:65" s="1" customFormat="1" ht="21.75" customHeight="1">
      <c r="B179" s="136"/>
      <c r="C179" s="137" t="s">
        <v>334</v>
      </c>
      <c r="D179" s="137" t="s">
        <v>266</v>
      </c>
      <c r="E179" s="138" t="s">
        <v>292</v>
      </c>
      <c r="F179" s="139" t="s">
        <v>293</v>
      </c>
      <c r="G179" s="140" t="s">
        <v>282</v>
      </c>
      <c r="H179" s="141">
        <v>130.02500000000001</v>
      </c>
      <c r="I179" s="142"/>
      <c r="J179" s="143">
        <f>ROUND(I179*H179,2)</f>
        <v>0</v>
      </c>
      <c r="K179" s="139" t="s">
        <v>270</v>
      </c>
      <c r="L179" s="32"/>
      <c r="M179" s="144" t="s">
        <v>1</v>
      </c>
      <c r="N179" s="145" t="s">
        <v>41</v>
      </c>
      <c r="P179" s="146">
        <f>O179*H179</f>
        <v>0</v>
      </c>
      <c r="Q179" s="146">
        <v>0</v>
      </c>
      <c r="R179" s="146">
        <f>Q179*H179</f>
        <v>0</v>
      </c>
      <c r="S179" s="146">
        <v>0</v>
      </c>
      <c r="T179" s="147">
        <f>S179*H179</f>
        <v>0</v>
      </c>
      <c r="AR179" s="148" t="s">
        <v>271</v>
      </c>
      <c r="AT179" s="148" t="s">
        <v>266</v>
      </c>
      <c r="AU179" s="148" t="s">
        <v>89</v>
      </c>
      <c r="AY179" s="17" t="s">
        <v>264</v>
      </c>
      <c r="BE179" s="149">
        <f>IF(N179="základní",J179,0)</f>
        <v>0</v>
      </c>
      <c r="BF179" s="149">
        <f>IF(N179="snížená",J179,0)</f>
        <v>0</v>
      </c>
      <c r="BG179" s="149">
        <f>IF(N179="zákl. přenesená",J179,0)</f>
        <v>0</v>
      </c>
      <c r="BH179" s="149">
        <f>IF(N179="sníž. přenesená",J179,0)</f>
        <v>0</v>
      </c>
      <c r="BI179" s="149">
        <f>IF(N179="nulová",J179,0)</f>
        <v>0</v>
      </c>
      <c r="BJ179" s="17" t="s">
        <v>83</v>
      </c>
      <c r="BK179" s="149">
        <f>ROUND(I179*H179,2)</f>
        <v>0</v>
      </c>
      <c r="BL179" s="17" t="s">
        <v>271</v>
      </c>
      <c r="BM179" s="148" t="s">
        <v>3705</v>
      </c>
    </row>
    <row r="180" spans="2:65" s="1" customFormat="1" ht="11.25">
      <c r="B180" s="32"/>
      <c r="D180" s="150" t="s">
        <v>273</v>
      </c>
      <c r="F180" s="151" t="s">
        <v>295</v>
      </c>
      <c r="I180" s="152"/>
      <c r="L180" s="32"/>
      <c r="M180" s="153"/>
      <c r="T180" s="56"/>
      <c r="AT180" s="17" t="s">
        <v>273</v>
      </c>
      <c r="AU180" s="17" t="s">
        <v>89</v>
      </c>
    </row>
    <row r="181" spans="2:65" s="14" customFormat="1" ht="11.25">
      <c r="B181" s="170"/>
      <c r="D181" s="154" t="s">
        <v>277</v>
      </c>
      <c r="E181" s="171" t="s">
        <v>1</v>
      </c>
      <c r="F181" s="172" t="s">
        <v>1942</v>
      </c>
      <c r="H181" s="171" t="s">
        <v>1</v>
      </c>
      <c r="I181" s="173"/>
      <c r="L181" s="170"/>
      <c r="M181" s="174"/>
      <c r="T181" s="175"/>
      <c r="AT181" s="171" t="s">
        <v>277</v>
      </c>
      <c r="AU181" s="171" t="s">
        <v>89</v>
      </c>
      <c r="AV181" s="14" t="s">
        <v>83</v>
      </c>
      <c r="AW181" s="14" t="s">
        <v>32</v>
      </c>
      <c r="AX181" s="14" t="s">
        <v>76</v>
      </c>
      <c r="AY181" s="171" t="s">
        <v>264</v>
      </c>
    </row>
    <row r="182" spans="2:65" s="12" customFormat="1" ht="11.25">
      <c r="B182" s="156"/>
      <c r="D182" s="154" t="s">
        <v>277</v>
      </c>
      <c r="E182" s="157" t="s">
        <v>1</v>
      </c>
      <c r="F182" s="158" t="s">
        <v>3706</v>
      </c>
      <c r="H182" s="159">
        <v>130.02500000000001</v>
      </c>
      <c r="I182" s="160"/>
      <c r="L182" s="156"/>
      <c r="M182" s="161"/>
      <c r="T182" s="162"/>
      <c r="AT182" s="157" t="s">
        <v>277</v>
      </c>
      <c r="AU182" s="157" t="s">
        <v>89</v>
      </c>
      <c r="AV182" s="12" t="s">
        <v>89</v>
      </c>
      <c r="AW182" s="12" t="s">
        <v>32</v>
      </c>
      <c r="AX182" s="12" t="s">
        <v>83</v>
      </c>
      <c r="AY182" s="157" t="s">
        <v>264</v>
      </c>
    </row>
    <row r="183" spans="2:65" s="1" customFormat="1" ht="24.2" customHeight="1">
      <c r="B183" s="136"/>
      <c r="C183" s="137" t="s">
        <v>8</v>
      </c>
      <c r="D183" s="137" t="s">
        <v>266</v>
      </c>
      <c r="E183" s="138" t="s">
        <v>298</v>
      </c>
      <c r="F183" s="139" t="s">
        <v>299</v>
      </c>
      <c r="G183" s="140" t="s">
        <v>282</v>
      </c>
      <c r="H183" s="141">
        <v>1950.375</v>
      </c>
      <c r="I183" s="142"/>
      <c r="J183" s="143">
        <f>ROUND(I183*H183,2)</f>
        <v>0</v>
      </c>
      <c r="K183" s="139" t="s">
        <v>270</v>
      </c>
      <c r="L183" s="32"/>
      <c r="M183" s="144" t="s">
        <v>1</v>
      </c>
      <c r="N183" s="145" t="s">
        <v>41</v>
      </c>
      <c r="P183" s="146">
        <f>O183*H183</f>
        <v>0</v>
      </c>
      <c r="Q183" s="146">
        <v>0</v>
      </c>
      <c r="R183" s="146">
        <f>Q183*H183</f>
        <v>0</v>
      </c>
      <c r="S183" s="146">
        <v>0</v>
      </c>
      <c r="T183" s="147">
        <f>S183*H183</f>
        <v>0</v>
      </c>
      <c r="AR183" s="148" t="s">
        <v>271</v>
      </c>
      <c r="AT183" s="148" t="s">
        <v>266</v>
      </c>
      <c r="AU183" s="148" t="s">
        <v>89</v>
      </c>
      <c r="AY183" s="17" t="s">
        <v>264</v>
      </c>
      <c r="BE183" s="149">
        <f>IF(N183="základní",J183,0)</f>
        <v>0</v>
      </c>
      <c r="BF183" s="149">
        <f>IF(N183="snížená",J183,0)</f>
        <v>0</v>
      </c>
      <c r="BG183" s="149">
        <f>IF(N183="zákl. přenesená",J183,0)</f>
        <v>0</v>
      </c>
      <c r="BH183" s="149">
        <f>IF(N183="sníž. přenesená",J183,0)</f>
        <v>0</v>
      </c>
      <c r="BI183" s="149">
        <f>IF(N183="nulová",J183,0)</f>
        <v>0</v>
      </c>
      <c r="BJ183" s="17" t="s">
        <v>83</v>
      </c>
      <c r="BK183" s="149">
        <f>ROUND(I183*H183,2)</f>
        <v>0</v>
      </c>
      <c r="BL183" s="17" t="s">
        <v>271</v>
      </c>
      <c r="BM183" s="148" t="s">
        <v>3707</v>
      </c>
    </row>
    <row r="184" spans="2:65" s="1" customFormat="1" ht="11.25">
      <c r="B184" s="32"/>
      <c r="D184" s="150" t="s">
        <v>273</v>
      </c>
      <c r="F184" s="151" t="s">
        <v>301</v>
      </c>
      <c r="I184" s="152"/>
      <c r="L184" s="32"/>
      <c r="M184" s="153"/>
      <c r="T184" s="56"/>
      <c r="AT184" s="17" t="s">
        <v>273</v>
      </c>
      <c r="AU184" s="17" t="s">
        <v>89</v>
      </c>
    </row>
    <row r="185" spans="2:65" s="14" customFormat="1" ht="11.25">
      <c r="B185" s="170"/>
      <c r="D185" s="154" t="s">
        <v>277</v>
      </c>
      <c r="E185" s="171" t="s">
        <v>1</v>
      </c>
      <c r="F185" s="172" t="s">
        <v>1944</v>
      </c>
      <c r="H185" s="171" t="s">
        <v>1</v>
      </c>
      <c r="I185" s="173"/>
      <c r="L185" s="170"/>
      <c r="M185" s="174"/>
      <c r="T185" s="175"/>
      <c r="AT185" s="171" t="s">
        <v>277</v>
      </c>
      <c r="AU185" s="171" t="s">
        <v>89</v>
      </c>
      <c r="AV185" s="14" t="s">
        <v>83</v>
      </c>
      <c r="AW185" s="14" t="s">
        <v>32</v>
      </c>
      <c r="AX185" s="14" t="s">
        <v>76</v>
      </c>
      <c r="AY185" s="171" t="s">
        <v>264</v>
      </c>
    </row>
    <row r="186" spans="2:65" s="12" customFormat="1" ht="11.25">
      <c r="B186" s="156"/>
      <c r="D186" s="154" t="s">
        <v>277</v>
      </c>
      <c r="E186" s="157" t="s">
        <v>1</v>
      </c>
      <c r="F186" s="158" t="s">
        <v>3708</v>
      </c>
      <c r="H186" s="159">
        <v>1950.375</v>
      </c>
      <c r="I186" s="160"/>
      <c r="L186" s="156"/>
      <c r="M186" s="161"/>
      <c r="T186" s="162"/>
      <c r="AT186" s="157" t="s">
        <v>277</v>
      </c>
      <c r="AU186" s="157" t="s">
        <v>89</v>
      </c>
      <c r="AV186" s="12" t="s">
        <v>89</v>
      </c>
      <c r="AW186" s="12" t="s">
        <v>32</v>
      </c>
      <c r="AX186" s="12" t="s">
        <v>83</v>
      </c>
      <c r="AY186" s="157" t="s">
        <v>264</v>
      </c>
    </row>
    <row r="187" spans="2:65" s="1" customFormat="1" ht="16.5" customHeight="1">
      <c r="B187" s="136"/>
      <c r="C187" s="137" t="s">
        <v>348</v>
      </c>
      <c r="D187" s="137" t="s">
        <v>266</v>
      </c>
      <c r="E187" s="138" t="s">
        <v>1946</v>
      </c>
      <c r="F187" s="139" t="s">
        <v>1947</v>
      </c>
      <c r="G187" s="140" t="s">
        <v>282</v>
      </c>
      <c r="H187" s="141">
        <v>130.02500000000001</v>
      </c>
      <c r="I187" s="142"/>
      <c r="J187" s="143">
        <f>ROUND(I187*H187,2)</f>
        <v>0</v>
      </c>
      <c r="K187" s="139" t="s">
        <v>270</v>
      </c>
      <c r="L187" s="32"/>
      <c r="M187" s="144" t="s">
        <v>1</v>
      </c>
      <c r="N187" s="145" t="s">
        <v>41</v>
      </c>
      <c r="P187" s="146">
        <f>O187*H187</f>
        <v>0</v>
      </c>
      <c r="Q187" s="146">
        <v>0</v>
      </c>
      <c r="R187" s="146">
        <f>Q187*H187</f>
        <v>0</v>
      </c>
      <c r="S187" s="146">
        <v>0</v>
      </c>
      <c r="T187" s="147">
        <f>S187*H187</f>
        <v>0</v>
      </c>
      <c r="AR187" s="148" t="s">
        <v>271</v>
      </c>
      <c r="AT187" s="148" t="s">
        <v>266</v>
      </c>
      <c r="AU187" s="148" t="s">
        <v>89</v>
      </c>
      <c r="AY187" s="17" t="s">
        <v>264</v>
      </c>
      <c r="BE187" s="149">
        <f>IF(N187="základní",J187,0)</f>
        <v>0</v>
      </c>
      <c r="BF187" s="149">
        <f>IF(N187="snížená",J187,0)</f>
        <v>0</v>
      </c>
      <c r="BG187" s="149">
        <f>IF(N187="zákl. přenesená",J187,0)</f>
        <v>0</v>
      </c>
      <c r="BH187" s="149">
        <f>IF(N187="sníž. přenesená",J187,0)</f>
        <v>0</v>
      </c>
      <c r="BI187" s="149">
        <f>IF(N187="nulová",J187,0)</f>
        <v>0</v>
      </c>
      <c r="BJ187" s="17" t="s">
        <v>83</v>
      </c>
      <c r="BK187" s="149">
        <f>ROUND(I187*H187,2)</f>
        <v>0</v>
      </c>
      <c r="BL187" s="17" t="s">
        <v>271</v>
      </c>
      <c r="BM187" s="148" t="s">
        <v>3709</v>
      </c>
    </row>
    <row r="188" spans="2:65" s="1" customFormat="1" ht="11.25">
      <c r="B188" s="32"/>
      <c r="D188" s="150" t="s">
        <v>273</v>
      </c>
      <c r="F188" s="151" t="s">
        <v>1949</v>
      </c>
      <c r="I188" s="152"/>
      <c r="L188" s="32"/>
      <c r="M188" s="153"/>
      <c r="T188" s="56"/>
      <c r="AT188" s="17" t="s">
        <v>273</v>
      </c>
      <c r="AU188" s="17" t="s">
        <v>89</v>
      </c>
    </row>
    <row r="189" spans="2:65" s="1" customFormat="1" ht="19.5">
      <c r="B189" s="32"/>
      <c r="D189" s="154" t="s">
        <v>275</v>
      </c>
      <c r="F189" s="155" t="s">
        <v>1950</v>
      </c>
      <c r="I189" s="152"/>
      <c r="L189" s="32"/>
      <c r="M189" s="153"/>
      <c r="T189" s="56"/>
      <c r="AT189" s="17" t="s">
        <v>275</v>
      </c>
      <c r="AU189" s="17" t="s">
        <v>89</v>
      </c>
    </row>
    <row r="190" spans="2:65" s="12" customFormat="1" ht="11.25">
      <c r="B190" s="156"/>
      <c r="D190" s="154" t="s">
        <v>277</v>
      </c>
      <c r="E190" s="157" t="s">
        <v>1</v>
      </c>
      <c r="F190" s="158" t="s">
        <v>3706</v>
      </c>
      <c r="H190" s="159">
        <v>130.02500000000001</v>
      </c>
      <c r="I190" s="160"/>
      <c r="L190" s="156"/>
      <c r="M190" s="161"/>
      <c r="T190" s="162"/>
      <c r="AT190" s="157" t="s">
        <v>277</v>
      </c>
      <c r="AU190" s="157" t="s">
        <v>89</v>
      </c>
      <c r="AV190" s="12" t="s">
        <v>89</v>
      </c>
      <c r="AW190" s="12" t="s">
        <v>32</v>
      </c>
      <c r="AX190" s="12" t="s">
        <v>83</v>
      </c>
      <c r="AY190" s="157" t="s">
        <v>264</v>
      </c>
    </row>
    <row r="191" spans="2:65" s="1" customFormat="1" ht="16.5" customHeight="1">
      <c r="B191" s="136"/>
      <c r="C191" s="137" t="s">
        <v>354</v>
      </c>
      <c r="D191" s="137" t="s">
        <v>266</v>
      </c>
      <c r="E191" s="138" t="s">
        <v>317</v>
      </c>
      <c r="F191" s="139" t="s">
        <v>318</v>
      </c>
      <c r="G191" s="140" t="s">
        <v>319</v>
      </c>
      <c r="H191" s="141">
        <v>208.04</v>
      </c>
      <c r="I191" s="142"/>
      <c r="J191" s="143">
        <f>ROUND(I191*H191,2)</f>
        <v>0</v>
      </c>
      <c r="K191" s="139" t="s">
        <v>270</v>
      </c>
      <c r="L191" s="32"/>
      <c r="M191" s="144" t="s">
        <v>1</v>
      </c>
      <c r="N191" s="145" t="s">
        <v>41</v>
      </c>
      <c r="P191" s="146">
        <f>O191*H191</f>
        <v>0</v>
      </c>
      <c r="Q191" s="146">
        <v>0</v>
      </c>
      <c r="R191" s="146">
        <f>Q191*H191</f>
        <v>0</v>
      </c>
      <c r="S191" s="146">
        <v>0</v>
      </c>
      <c r="T191" s="147">
        <f>S191*H191</f>
        <v>0</v>
      </c>
      <c r="AR191" s="148" t="s">
        <v>271</v>
      </c>
      <c r="AT191" s="148" t="s">
        <v>266</v>
      </c>
      <c r="AU191" s="148" t="s">
        <v>89</v>
      </c>
      <c r="AY191" s="17" t="s">
        <v>264</v>
      </c>
      <c r="BE191" s="149">
        <f>IF(N191="základní",J191,0)</f>
        <v>0</v>
      </c>
      <c r="BF191" s="149">
        <f>IF(N191="snížená",J191,0)</f>
        <v>0</v>
      </c>
      <c r="BG191" s="149">
        <f>IF(N191="zákl. přenesená",J191,0)</f>
        <v>0</v>
      </c>
      <c r="BH191" s="149">
        <f>IF(N191="sníž. přenesená",J191,0)</f>
        <v>0</v>
      </c>
      <c r="BI191" s="149">
        <f>IF(N191="nulová",J191,0)</f>
        <v>0</v>
      </c>
      <c r="BJ191" s="17" t="s">
        <v>83</v>
      </c>
      <c r="BK191" s="149">
        <f>ROUND(I191*H191,2)</f>
        <v>0</v>
      </c>
      <c r="BL191" s="17" t="s">
        <v>271</v>
      </c>
      <c r="BM191" s="148" t="s">
        <v>3710</v>
      </c>
    </row>
    <row r="192" spans="2:65" s="1" customFormat="1" ht="11.25">
      <c r="B192" s="32"/>
      <c r="D192" s="150" t="s">
        <v>273</v>
      </c>
      <c r="F192" s="151" t="s">
        <v>321</v>
      </c>
      <c r="I192" s="152"/>
      <c r="L192" s="32"/>
      <c r="M192" s="153"/>
      <c r="T192" s="56"/>
      <c r="AT192" s="17" t="s">
        <v>273</v>
      </c>
      <c r="AU192" s="17" t="s">
        <v>89</v>
      </c>
    </row>
    <row r="193" spans="2:65" s="14" customFormat="1" ht="11.25">
      <c r="B193" s="170"/>
      <c r="D193" s="154" t="s">
        <v>277</v>
      </c>
      <c r="E193" s="171" t="s">
        <v>1</v>
      </c>
      <c r="F193" s="172" t="s">
        <v>1952</v>
      </c>
      <c r="H193" s="171" t="s">
        <v>1</v>
      </c>
      <c r="I193" s="173"/>
      <c r="L193" s="170"/>
      <c r="M193" s="174"/>
      <c r="T193" s="175"/>
      <c r="AT193" s="171" t="s">
        <v>277</v>
      </c>
      <c r="AU193" s="171" t="s">
        <v>89</v>
      </c>
      <c r="AV193" s="14" t="s">
        <v>83</v>
      </c>
      <c r="AW193" s="14" t="s">
        <v>32</v>
      </c>
      <c r="AX193" s="14" t="s">
        <v>76</v>
      </c>
      <c r="AY193" s="171" t="s">
        <v>264</v>
      </c>
    </row>
    <row r="194" spans="2:65" s="12" customFormat="1" ht="11.25">
      <c r="B194" s="156"/>
      <c r="D194" s="154" t="s">
        <v>277</v>
      </c>
      <c r="E194" s="157" t="s">
        <v>1</v>
      </c>
      <c r="F194" s="158" t="s">
        <v>3711</v>
      </c>
      <c r="H194" s="159">
        <v>208.04</v>
      </c>
      <c r="I194" s="160"/>
      <c r="L194" s="156"/>
      <c r="M194" s="161"/>
      <c r="T194" s="162"/>
      <c r="AT194" s="157" t="s">
        <v>277</v>
      </c>
      <c r="AU194" s="157" t="s">
        <v>89</v>
      </c>
      <c r="AV194" s="12" t="s">
        <v>89</v>
      </c>
      <c r="AW194" s="12" t="s">
        <v>32</v>
      </c>
      <c r="AX194" s="12" t="s">
        <v>83</v>
      </c>
      <c r="AY194" s="157" t="s">
        <v>264</v>
      </c>
    </row>
    <row r="195" spans="2:65" s="1" customFormat="1" ht="16.5" customHeight="1">
      <c r="B195" s="136"/>
      <c r="C195" s="137" t="s">
        <v>361</v>
      </c>
      <c r="D195" s="137" t="s">
        <v>266</v>
      </c>
      <c r="E195" s="138" t="s">
        <v>324</v>
      </c>
      <c r="F195" s="139" t="s">
        <v>325</v>
      </c>
      <c r="G195" s="140" t="s">
        <v>282</v>
      </c>
      <c r="H195" s="141">
        <v>130.02500000000001</v>
      </c>
      <c r="I195" s="142"/>
      <c r="J195" s="143">
        <f>ROUND(I195*H195,2)</f>
        <v>0</v>
      </c>
      <c r="K195" s="139" t="s">
        <v>270</v>
      </c>
      <c r="L195" s="32"/>
      <c r="M195" s="144" t="s">
        <v>1</v>
      </c>
      <c r="N195" s="145" t="s">
        <v>41</v>
      </c>
      <c r="P195" s="146">
        <f>O195*H195</f>
        <v>0</v>
      </c>
      <c r="Q195" s="146">
        <v>0</v>
      </c>
      <c r="R195" s="146">
        <f>Q195*H195</f>
        <v>0</v>
      </c>
      <c r="S195" s="146">
        <v>0</v>
      </c>
      <c r="T195" s="147">
        <f>S195*H195</f>
        <v>0</v>
      </c>
      <c r="AR195" s="148" t="s">
        <v>271</v>
      </c>
      <c r="AT195" s="148" t="s">
        <v>266</v>
      </c>
      <c r="AU195" s="148" t="s">
        <v>89</v>
      </c>
      <c r="AY195" s="17" t="s">
        <v>264</v>
      </c>
      <c r="BE195" s="149">
        <f>IF(N195="základní",J195,0)</f>
        <v>0</v>
      </c>
      <c r="BF195" s="149">
        <f>IF(N195="snížená",J195,0)</f>
        <v>0</v>
      </c>
      <c r="BG195" s="149">
        <f>IF(N195="zákl. přenesená",J195,0)</f>
        <v>0</v>
      </c>
      <c r="BH195" s="149">
        <f>IF(N195="sníž. přenesená",J195,0)</f>
        <v>0</v>
      </c>
      <c r="BI195" s="149">
        <f>IF(N195="nulová",J195,0)</f>
        <v>0</v>
      </c>
      <c r="BJ195" s="17" t="s">
        <v>83</v>
      </c>
      <c r="BK195" s="149">
        <f>ROUND(I195*H195,2)</f>
        <v>0</v>
      </c>
      <c r="BL195" s="17" t="s">
        <v>271</v>
      </c>
      <c r="BM195" s="148" t="s">
        <v>3712</v>
      </c>
    </row>
    <row r="196" spans="2:65" s="1" customFormat="1" ht="11.25">
      <c r="B196" s="32"/>
      <c r="D196" s="150" t="s">
        <v>273</v>
      </c>
      <c r="F196" s="151" t="s">
        <v>327</v>
      </c>
      <c r="I196" s="152"/>
      <c r="L196" s="32"/>
      <c r="M196" s="153"/>
      <c r="T196" s="56"/>
      <c r="AT196" s="17" t="s">
        <v>273</v>
      </c>
      <c r="AU196" s="17" t="s">
        <v>89</v>
      </c>
    </row>
    <row r="197" spans="2:65" s="14" customFormat="1" ht="11.25">
      <c r="B197" s="170"/>
      <c r="D197" s="154" t="s">
        <v>277</v>
      </c>
      <c r="E197" s="171" t="s">
        <v>1</v>
      </c>
      <c r="F197" s="172" t="s">
        <v>1942</v>
      </c>
      <c r="H197" s="171" t="s">
        <v>1</v>
      </c>
      <c r="I197" s="173"/>
      <c r="L197" s="170"/>
      <c r="M197" s="174"/>
      <c r="T197" s="175"/>
      <c r="AT197" s="171" t="s">
        <v>277</v>
      </c>
      <c r="AU197" s="171" t="s">
        <v>89</v>
      </c>
      <c r="AV197" s="14" t="s">
        <v>83</v>
      </c>
      <c r="AW197" s="14" t="s">
        <v>32</v>
      </c>
      <c r="AX197" s="14" t="s">
        <v>76</v>
      </c>
      <c r="AY197" s="171" t="s">
        <v>264</v>
      </c>
    </row>
    <row r="198" spans="2:65" s="12" customFormat="1" ht="11.25">
      <c r="B198" s="156"/>
      <c r="D198" s="154" t="s">
        <v>277</v>
      </c>
      <c r="E198" s="157" t="s">
        <v>1</v>
      </c>
      <c r="F198" s="158" t="s">
        <v>3706</v>
      </c>
      <c r="H198" s="159">
        <v>130.02500000000001</v>
      </c>
      <c r="I198" s="160"/>
      <c r="L198" s="156"/>
      <c r="M198" s="161"/>
      <c r="T198" s="162"/>
      <c r="AT198" s="157" t="s">
        <v>277</v>
      </c>
      <c r="AU198" s="157" t="s">
        <v>89</v>
      </c>
      <c r="AV198" s="12" t="s">
        <v>89</v>
      </c>
      <c r="AW198" s="12" t="s">
        <v>32</v>
      </c>
      <c r="AX198" s="12" t="s">
        <v>83</v>
      </c>
      <c r="AY198" s="157" t="s">
        <v>264</v>
      </c>
    </row>
    <row r="199" spans="2:65" s="1" customFormat="1" ht="16.5" customHeight="1">
      <c r="B199" s="136"/>
      <c r="C199" s="137" t="s">
        <v>366</v>
      </c>
      <c r="D199" s="137" t="s">
        <v>266</v>
      </c>
      <c r="E199" s="138" t="s">
        <v>1955</v>
      </c>
      <c r="F199" s="139" t="s">
        <v>330</v>
      </c>
      <c r="G199" s="140" t="s">
        <v>282</v>
      </c>
      <c r="H199" s="141">
        <v>46.3</v>
      </c>
      <c r="I199" s="142"/>
      <c r="J199" s="143">
        <f>ROUND(I199*H199,2)</f>
        <v>0</v>
      </c>
      <c r="K199" s="139" t="s">
        <v>270</v>
      </c>
      <c r="L199" s="32"/>
      <c r="M199" s="144" t="s">
        <v>1</v>
      </c>
      <c r="N199" s="145" t="s">
        <v>41</v>
      </c>
      <c r="P199" s="146">
        <f>O199*H199</f>
        <v>0</v>
      </c>
      <c r="Q199" s="146">
        <v>0</v>
      </c>
      <c r="R199" s="146">
        <f>Q199*H199</f>
        <v>0</v>
      </c>
      <c r="S199" s="146">
        <v>0</v>
      </c>
      <c r="T199" s="147">
        <f>S199*H199</f>
        <v>0</v>
      </c>
      <c r="AR199" s="148" t="s">
        <v>271</v>
      </c>
      <c r="AT199" s="148" t="s">
        <v>266</v>
      </c>
      <c r="AU199" s="148" t="s">
        <v>89</v>
      </c>
      <c r="AY199" s="17" t="s">
        <v>264</v>
      </c>
      <c r="BE199" s="149">
        <f>IF(N199="základní",J199,0)</f>
        <v>0</v>
      </c>
      <c r="BF199" s="149">
        <f>IF(N199="snížená",J199,0)</f>
        <v>0</v>
      </c>
      <c r="BG199" s="149">
        <f>IF(N199="zákl. přenesená",J199,0)</f>
        <v>0</v>
      </c>
      <c r="BH199" s="149">
        <f>IF(N199="sníž. přenesená",J199,0)</f>
        <v>0</v>
      </c>
      <c r="BI199" s="149">
        <f>IF(N199="nulová",J199,0)</f>
        <v>0</v>
      </c>
      <c r="BJ199" s="17" t="s">
        <v>83</v>
      </c>
      <c r="BK199" s="149">
        <f>ROUND(I199*H199,2)</f>
        <v>0</v>
      </c>
      <c r="BL199" s="17" t="s">
        <v>271</v>
      </c>
      <c r="BM199" s="148" t="s">
        <v>3713</v>
      </c>
    </row>
    <row r="200" spans="2:65" s="1" customFormat="1" ht="11.25">
      <c r="B200" s="32"/>
      <c r="D200" s="150" t="s">
        <v>273</v>
      </c>
      <c r="F200" s="151" t="s">
        <v>1957</v>
      </c>
      <c r="I200" s="152"/>
      <c r="L200" s="32"/>
      <c r="M200" s="153"/>
      <c r="T200" s="56"/>
      <c r="AT200" s="17" t="s">
        <v>273</v>
      </c>
      <c r="AU200" s="17" t="s">
        <v>89</v>
      </c>
    </row>
    <row r="201" spans="2:65" s="1" customFormat="1" ht="19.5">
      <c r="B201" s="32"/>
      <c r="D201" s="154" t="s">
        <v>275</v>
      </c>
      <c r="F201" s="155" t="s">
        <v>3657</v>
      </c>
      <c r="I201" s="152"/>
      <c r="L201" s="32"/>
      <c r="M201" s="153"/>
      <c r="T201" s="56"/>
      <c r="AT201" s="17" t="s">
        <v>275</v>
      </c>
      <c r="AU201" s="17" t="s">
        <v>89</v>
      </c>
    </row>
    <row r="202" spans="2:65" s="14" customFormat="1" ht="11.25">
      <c r="B202" s="170"/>
      <c r="D202" s="154" t="s">
        <v>277</v>
      </c>
      <c r="E202" s="171" t="s">
        <v>1</v>
      </c>
      <c r="F202" s="172" t="s">
        <v>3714</v>
      </c>
      <c r="H202" s="171" t="s">
        <v>1</v>
      </c>
      <c r="I202" s="173"/>
      <c r="L202" s="170"/>
      <c r="M202" s="174"/>
      <c r="T202" s="175"/>
      <c r="AT202" s="171" t="s">
        <v>277</v>
      </c>
      <c r="AU202" s="171" t="s">
        <v>89</v>
      </c>
      <c r="AV202" s="14" t="s">
        <v>83</v>
      </c>
      <c r="AW202" s="14" t="s">
        <v>32</v>
      </c>
      <c r="AX202" s="14" t="s">
        <v>76</v>
      </c>
      <c r="AY202" s="171" t="s">
        <v>264</v>
      </c>
    </row>
    <row r="203" spans="2:65" s="12" customFormat="1" ht="11.25">
      <c r="B203" s="156"/>
      <c r="D203" s="154" t="s">
        <v>277</v>
      </c>
      <c r="E203" s="157" t="s">
        <v>1</v>
      </c>
      <c r="F203" s="158" t="s">
        <v>3715</v>
      </c>
      <c r="H203" s="159">
        <v>34.299999999999997</v>
      </c>
      <c r="I203" s="160"/>
      <c r="L203" s="156"/>
      <c r="M203" s="161"/>
      <c r="T203" s="162"/>
      <c r="AT203" s="157" t="s">
        <v>277</v>
      </c>
      <c r="AU203" s="157" t="s">
        <v>89</v>
      </c>
      <c r="AV203" s="12" t="s">
        <v>89</v>
      </c>
      <c r="AW203" s="12" t="s">
        <v>32</v>
      </c>
      <c r="AX203" s="12" t="s">
        <v>76</v>
      </c>
      <c r="AY203" s="157" t="s">
        <v>264</v>
      </c>
    </row>
    <row r="204" spans="2:65" s="14" customFormat="1" ht="11.25">
      <c r="B204" s="170"/>
      <c r="D204" s="154" t="s">
        <v>277</v>
      </c>
      <c r="E204" s="171" t="s">
        <v>1</v>
      </c>
      <c r="F204" s="172" t="s">
        <v>3716</v>
      </c>
      <c r="H204" s="171" t="s">
        <v>1</v>
      </c>
      <c r="I204" s="173"/>
      <c r="L204" s="170"/>
      <c r="M204" s="174"/>
      <c r="T204" s="175"/>
      <c r="AT204" s="171" t="s">
        <v>277</v>
      </c>
      <c r="AU204" s="171" t="s">
        <v>89</v>
      </c>
      <c r="AV204" s="14" t="s">
        <v>83</v>
      </c>
      <c r="AW204" s="14" t="s">
        <v>32</v>
      </c>
      <c r="AX204" s="14" t="s">
        <v>76</v>
      </c>
      <c r="AY204" s="171" t="s">
        <v>264</v>
      </c>
    </row>
    <row r="205" spans="2:65" s="12" customFormat="1" ht="11.25">
      <c r="B205" s="156"/>
      <c r="D205" s="154" t="s">
        <v>277</v>
      </c>
      <c r="E205" s="157" t="s">
        <v>1</v>
      </c>
      <c r="F205" s="158" t="s">
        <v>8</v>
      </c>
      <c r="H205" s="159">
        <v>12</v>
      </c>
      <c r="I205" s="160"/>
      <c r="L205" s="156"/>
      <c r="M205" s="161"/>
      <c r="T205" s="162"/>
      <c r="AT205" s="157" t="s">
        <v>277</v>
      </c>
      <c r="AU205" s="157" t="s">
        <v>89</v>
      </c>
      <c r="AV205" s="12" t="s">
        <v>89</v>
      </c>
      <c r="AW205" s="12" t="s">
        <v>32</v>
      </c>
      <c r="AX205" s="12" t="s">
        <v>76</v>
      </c>
      <c r="AY205" s="157" t="s">
        <v>264</v>
      </c>
    </row>
    <row r="206" spans="2:65" s="13" customFormat="1" ht="11.25">
      <c r="B206" s="163"/>
      <c r="D206" s="154" t="s">
        <v>277</v>
      </c>
      <c r="E206" s="164" t="s">
        <v>1</v>
      </c>
      <c r="F206" s="165" t="s">
        <v>279</v>
      </c>
      <c r="H206" s="166">
        <v>46.3</v>
      </c>
      <c r="I206" s="167"/>
      <c r="L206" s="163"/>
      <c r="M206" s="168"/>
      <c r="T206" s="169"/>
      <c r="AT206" s="164" t="s">
        <v>277</v>
      </c>
      <c r="AU206" s="164" t="s">
        <v>89</v>
      </c>
      <c r="AV206" s="13" t="s">
        <v>271</v>
      </c>
      <c r="AW206" s="13" t="s">
        <v>3</v>
      </c>
      <c r="AX206" s="13" t="s">
        <v>83</v>
      </c>
      <c r="AY206" s="164" t="s">
        <v>264</v>
      </c>
    </row>
    <row r="207" spans="2:65" s="1" customFormat="1" ht="16.5" customHeight="1">
      <c r="B207" s="136"/>
      <c r="C207" s="176" t="s">
        <v>371</v>
      </c>
      <c r="D207" s="176" t="s">
        <v>310</v>
      </c>
      <c r="E207" s="177" t="s">
        <v>3717</v>
      </c>
      <c r="F207" s="178" t="s">
        <v>3718</v>
      </c>
      <c r="G207" s="179" t="s">
        <v>319</v>
      </c>
      <c r="H207" s="180">
        <v>68.599999999999994</v>
      </c>
      <c r="I207" s="181"/>
      <c r="J207" s="182">
        <f>ROUND(I207*H207,2)</f>
        <v>0</v>
      </c>
      <c r="K207" s="178" t="s">
        <v>270</v>
      </c>
      <c r="L207" s="183"/>
      <c r="M207" s="184" t="s">
        <v>1</v>
      </c>
      <c r="N207" s="185" t="s">
        <v>41</v>
      </c>
      <c r="P207" s="146">
        <f>O207*H207</f>
        <v>0</v>
      </c>
      <c r="Q207" s="146">
        <v>1</v>
      </c>
      <c r="R207" s="146">
        <f>Q207*H207</f>
        <v>68.599999999999994</v>
      </c>
      <c r="S207" s="146">
        <v>0</v>
      </c>
      <c r="T207" s="147">
        <f>S207*H207</f>
        <v>0</v>
      </c>
      <c r="AR207" s="148" t="s">
        <v>1040</v>
      </c>
      <c r="AT207" s="148" t="s">
        <v>310</v>
      </c>
      <c r="AU207" s="148" t="s">
        <v>89</v>
      </c>
      <c r="AY207" s="17" t="s">
        <v>264</v>
      </c>
      <c r="BE207" s="149">
        <f>IF(N207="základní",J207,0)</f>
        <v>0</v>
      </c>
      <c r="BF207" s="149">
        <f>IF(N207="snížená",J207,0)</f>
        <v>0</v>
      </c>
      <c r="BG207" s="149">
        <f>IF(N207="zákl. přenesená",J207,0)</f>
        <v>0</v>
      </c>
      <c r="BH207" s="149">
        <f>IF(N207="sníž. přenesená",J207,0)</f>
        <v>0</v>
      </c>
      <c r="BI207" s="149">
        <f>IF(N207="nulová",J207,0)</f>
        <v>0</v>
      </c>
      <c r="BJ207" s="17" t="s">
        <v>83</v>
      </c>
      <c r="BK207" s="149">
        <f>ROUND(I207*H207,2)</f>
        <v>0</v>
      </c>
      <c r="BL207" s="17" t="s">
        <v>1040</v>
      </c>
      <c r="BM207" s="148" t="s">
        <v>3719</v>
      </c>
    </row>
    <row r="208" spans="2:65" s="1" customFormat="1" ht="19.5">
      <c r="B208" s="32"/>
      <c r="D208" s="154" t="s">
        <v>275</v>
      </c>
      <c r="F208" s="155" t="s">
        <v>3720</v>
      </c>
      <c r="I208" s="152"/>
      <c r="L208" s="32"/>
      <c r="M208" s="153"/>
      <c r="T208" s="56"/>
      <c r="AT208" s="17" t="s">
        <v>275</v>
      </c>
      <c r="AU208" s="17" t="s">
        <v>89</v>
      </c>
    </row>
    <row r="209" spans="2:65" s="12" customFormat="1" ht="11.25">
      <c r="B209" s="156"/>
      <c r="D209" s="154" t="s">
        <v>277</v>
      </c>
      <c r="E209" s="157" t="s">
        <v>1</v>
      </c>
      <c r="F209" s="158" t="s">
        <v>3721</v>
      </c>
      <c r="H209" s="159">
        <v>34.299999999999997</v>
      </c>
      <c r="I209" s="160"/>
      <c r="L209" s="156"/>
      <c r="M209" s="161"/>
      <c r="T209" s="162"/>
      <c r="AT209" s="157" t="s">
        <v>277</v>
      </c>
      <c r="AU209" s="157" t="s">
        <v>89</v>
      </c>
      <c r="AV209" s="12" t="s">
        <v>89</v>
      </c>
      <c r="AW209" s="12" t="s">
        <v>32</v>
      </c>
      <c r="AX209" s="12" t="s">
        <v>76</v>
      </c>
      <c r="AY209" s="157" t="s">
        <v>264</v>
      </c>
    </row>
    <row r="210" spans="2:65" s="12" customFormat="1" ht="11.25">
      <c r="B210" s="156"/>
      <c r="D210" s="154" t="s">
        <v>277</v>
      </c>
      <c r="E210" s="157" t="s">
        <v>1</v>
      </c>
      <c r="F210" s="158" t="s">
        <v>3722</v>
      </c>
      <c r="H210" s="159">
        <v>68.599999999999994</v>
      </c>
      <c r="I210" s="160"/>
      <c r="L210" s="156"/>
      <c r="M210" s="161"/>
      <c r="T210" s="162"/>
      <c r="AT210" s="157" t="s">
        <v>277</v>
      </c>
      <c r="AU210" s="157" t="s">
        <v>89</v>
      </c>
      <c r="AV210" s="12" t="s">
        <v>89</v>
      </c>
      <c r="AW210" s="12" t="s">
        <v>32</v>
      </c>
      <c r="AX210" s="12" t="s">
        <v>83</v>
      </c>
      <c r="AY210" s="157" t="s">
        <v>264</v>
      </c>
    </row>
    <row r="211" spans="2:65" s="1" customFormat="1" ht="16.5" customHeight="1">
      <c r="B211" s="136"/>
      <c r="C211" s="137" t="s">
        <v>377</v>
      </c>
      <c r="D211" s="137" t="s">
        <v>266</v>
      </c>
      <c r="E211" s="138" t="s">
        <v>1960</v>
      </c>
      <c r="F211" s="139" t="s">
        <v>1961</v>
      </c>
      <c r="G211" s="140" t="s">
        <v>282</v>
      </c>
      <c r="H211" s="141">
        <v>29.4</v>
      </c>
      <c r="I211" s="142"/>
      <c r="J211" s="143">
        <f>ROUND(I211*H211,2)</f>
        <v>0</v>
      </c>
      <c r="K211" s="139" t="s">
        <v>270</v>
      </c>
      <c r="L211" s="32"/>
      <c r="M211" s="144" t="s">
        <v>1</v>
      </c>
      <c r="N211" s="145" t="s">
        <v>41</v>
      </c>
      <c r="P211" s="146">
        <f>O211*H211</f>
        <v>0</v>
      </c>
      <c r="Q211" s="146">
        <v>0</v>
      </c>
      <c r="R211" s="146">
        <f>Q211*H211</f>
        <v>0</v>
      </c>
      <c r="S211" s="146">
        <v>0</v>
      </c>
      <c r="T211" s="147">
        <f>S211*H211</f>
        <v>0</v>
      </c>
      <c r="AR211" s="148" t="s">
        <v>271</v>
      </c>
      <c r="AT211" s="148" t="s">
        <v>266</v>
      </c>
      <c r="AU211" s="148" t="s">
        <v>89</v>
      </c>
      <c r="AY211" s="17" t="s">
        <v>264</v>
      </c>
      <c r="BE211" s="149">
        <f>IF(N211="základní",J211,0)</f>
        <v>0</v>
      </c>
      <c r="BF211" s="149">
        <f>IF(N211="snížená",J211,0)</f>
        <v>0</v>
      </c>
      <c r="BG211" s="149">
        <f>IF(N211="zákl. přenesená",J211,0)</f>
        <v>0</v>
      </c>
      <c r="BH211" s="149">
        <f>IF(N211="sníž. přenesená",J211,0)</f>
        <v>0</v>
      </c>
      <c r="BI211" s="149">
        <f>IF(N211="nulová",J211,0)</f>
        <v>0</v>
      </c>
      <c r="BJ211" s="17" t="s">
        <v>83</v>
      </c>
      <c r="BK211" s="149">
        <f>ROUND(I211*H211,2)</f>
        <v>0</v>
      </c>
      <c r="BL211" s="17" t="s">
        <v>271</v>
      </c>
      <c r="BM211" s="148" t="s">
        <v>3723</v>
      </c>
    </row>
    <row r="212" spans="2:65" s="1" customFormat="1" ht="11.25">
      <c r="B212" s="32"/>
      <c r="D212" s="150" t="s">
        <v>273</v>
      </c>
      <c r="F212" s="151" t="s">
        <v>1963</v>
      </c>
      <c r="I212" s="152"/>
      <c r="L212" s="32"/>
      <c r="M212" s="153"/>
      <c r="T212" s="56"/>
      <c r="AT212" s="17" t="s">
        <v>273</v>
      </c>
      <c r="AU212" s="17" t="s">
        <v>89</v>
      </c>
    </row>
    <row r="213" spans="2:65" s="1" customFormat="1" ht="19.5">
      <c r="B213" s="32"/>
      <c r="D213" s="154" t="s">
        <v>275</v>
      </c>
      <c r="F213" s="155" t="s">
        <v>3657</v>
      </c>
      <c r="I213" s="152"/>
      <c r="L213" s="32"/>
      <c r="M213" s="153"/>
      <c r="T213" s="56"/>
      <c r="AT213" s="17" t="s">
        <v>275</v>
      </c>
      <c r="AU213" s="17" t="s">
        <v>89</v>
      </c>
    </row>
    <row r="214" spans="2:65" s="12" customFormat="1" ht="11.25">
      <c r="B214" s="156"/>
      <c r="D214" s="154" t="s">
        <v>277</v>
      </c>
      <c r="E214" s="157" t="s">
        <v>1</v>
      </c>
      <c r="F214" s="158" t="s">
        <v>3724</v>
      </c>
      <c r="H214" s="159">
        <v>29.4</v>
      </c>
      <c r="I214" s="160"/>
      <c r="L214" s="156"/>
      <c r="M214" s="161"/>
      <c r="T214" s="162"/>
      <c r="AT214" s="157" t="s">
        <v>277</v>
      </c>
      <c r="AU214" s="157" t="s">
        <v>89</v>
      </c>
      <c r="AV214" s="12" t="s">
        <v>89</v>
      </c>
      <c r="AW214" s="12" t="s">
        <v>32</v>
      </c>
      <c r="AX214" s="12" t="s">
        <v>83</v>
      </c>
      <c r="AY214" s="157" t="s">
        <v>264</v>
      </c>
    </row>
    <row r="215" spans="2:65" s="1" customFormat="1" ht="16.5" customHeight="1">
      <c r="B215" s="136"/>
      <c r="C215" s="176" t="s">
        <v>387</v>
      </c>
      <c r="D215" s="176" t="s">
        <v>310</v>
      </c>
      <c r="E215" s="177" t="s">
        <v>1965</v>
      </c>
      <c r="F215" s="178" t="s">
        <v>1966</v>
      </c>
      <c r="G215" s="179" t="s">
        <v>319</v>
      </c>
      <c r="H215" s="180">
        <v>58.8</v>
      </c>
      <c r="I215" s="181"/>
      <c r="J215" s="182">
        <f>ROUND(I215*H215,2)</f>
        <v>0</v>
      </c>
      <c r="K215" s="178" t="s">
        <v>270</v>
      </c>
      <c r="L215" s="183"/>
      <c r="M215" s="184" t="s">
        <v>1</v>
      </c>
      <c r="N215" s="185" t="s">
        <v>41</v>
      </c>
      <c r="P215" s="146">
        <f>O215*H215</f>
        <v>0</v>
      </c>
      <c r="Q215" s="146">
        <v>1</v>
      </c>
      <c r="R215" s="146">
        <f>Q215*H215</f>
        <v>58.8</v>
      </c>
      <c r="S215" s="146">
        <v>0</v>
      </c>
      <c r="T215" s="147">
        <f>S215*H215</f>
        <v>0</v>
      </c>
      <c r="AR215" s="148" t="s">
        <v>314</v>
      </c>
      <c r="AT215" s="148" t="s">
        <v>310</v>
      </c>
      <c r="AU215" s="148" t="s">
        <v>89</v>
      </c>
      <c r="AY215" s="17" t="s">
        <v>264</v>
      </c>
      <c r="BE215" s="149">
        <f>IF(N215="základní",J215,0)</f>
        <v>0</v>
      </c>
      <c r="BF215" s="149">
        <f>IF(N215="snížená",J215,0)</f>
        <v>0</v>
      </c>
      <c r="BG215" s="149">
        <f>IF(N215="zákl. přenesená",J215,0)</f>
        <v>0</v>
      </c>
      <c r="BH215" s="149">
        <f>IF(N215="sníž. přenesená",J215,0)</f>
        <v>0</v>
      </c>
      <c r="BI215" s="149">
        <f>IF(N215="nulová",J215,0)</f>
        <v>0</v>
      </c>
      <c r="BJ215" s="17" t="s">
        <v>83</v>
      </c>
      <c r="BK215" s="149">
        <f>ROUND(I215*H215,2)</f>
        <v>0</v>
      </c>
      <c r="BL215" s="17" t="s">
        <v>271</v>
      </c>
      <c r="BM215" s="148" t="s">
        <v>3725</v>
      </c>
    </row>
    <row r="216" spans="2:65" s="1" customFormat="1" ht="19.5">
      <c r="B216" s="32"/>
      <c r="D216" s="154" t="s">
        <v>275</v>
      </c>
      <c r="F216" s="155" t="s">
        <v>1968</v>
      </c>
      <c r="I216" s="152"/>
      <c r="L216" s="32"/>
      <c r="M216" s="153"/>
      <c r="T216" s="56"/>
      <c r="AT216" s="17" t="s">
        <v>275</v>
      </c>
      <c r="AU216" s="17" t="s">
        <v>89</v>
      </c>
    </row>
    <row r="217" spans="2:65" s="12" customFormat="1" ht="11.25">
      <c r="B217" s="156"/>
      <c r="D217" s="154" t="s">
        <v>277</v>
      </c>
      <c r="E217" s="157" t="s">
        <v>1</v>
      </c>
      <c r="F217" s="158" t="s">
        <v>3726</v>
      </c>
      <c r="H217" s="159">
        <v>29.4</v>
      </c>
      <c r="I217" s="160"/>
      <c r="L217" s="156"/>
      <c r="M217" s="161"/>
      <c r="T217" s="162"/>
      <c r="AT217" s="157" t="s">
        <v>277</v>
      </c>
      <c r="AU217" s="157" t="s">
        <v>89</v>
      </c>
      <c r="AV217" s="12" t="s">
        <v>89</v>
      </c>
      <c r="AW217" s="12" t="s">
        <v>32</v>
      </c>
      <c r="AX217" s="12" t="s">
        <v>76</v>
      </c>
      <c r="AY217" s="157" t="s">
        <v>264</v>
      </c>
    </row>
    <row r="218" spans="2:65" s="12" customFormat="1" ht="11.25">
      <c r="B218" s="156"/>
      <c r="D218" s="154" t="s">
        <v>277</v>
      </c>
      <c r="E218" s="157" t="s">
        <v>1</v>
      </c>
      <c r="F218" s="158" t="s">
        <v>3727</v>
      </c>
      <c r="H218" s="159">
        <v>58.8</v>
      </c>
      <c r="I218" s="160"/>
      <c r="L218" s="156"/>
      <c r="M218" s="161"/>
      <c r="T218" s="162"/>
      <c r="AT218" s="157" t="s">
        <v>277</v>
      </c>
      <c r="AU218" s="157" t="s">
        <v>89</v>
      </c>
      <c r="AV218" s="12" t="s">
        <v>89</v>
      </c>
      <c r="AW218" s="12" t="s">
        <v>32</v>
      </c>
      <c r="AX218" s="12" t="s">
        <v>83</v>
      </c>
      <c r="AY218" s="157" t="s">
        <v>264</v>
      </c>
    </row>
    <row r="219" spans="2:65" s="11" customFormat="1" ht="22.9" customHeight="1">
      <c r="B219" s="124"/>
      <c r="D219" s="125" t="s">
        <v>75</v>
      </c>
      <c r="E219" s="134" t="s">
        <v>297</v>
      </c>
      <c r="F219" s="134" t="s">
        <v>1975</v>
      </c>
      <c r="I219" s="127"/>
      <c r="J219" s="135">
        <f>BK219</f>
        <v>0</v>
      </c>
      <c r="L219" s="124"/>
      <c r="M219" s="129"/>
      <c r="P219" s="130">
        <f>SUM(P220:P223)</f>
        <v>0</v>
      </c>
      <c r="R219" s="130">
        <f>SUM(R220:R223)</f>
        <v>22.540000000000003</v>
      </c>
      <c r="T219" s="131">
        <f>SUM(T220:T223)</f>
        <v>0</v>
      </c>
      <c r="AR219" s="125" t="s">
        <v>83</v>
      </c>
      <c r="AT219" s="132" t="s">
        <v>75</v>
      </c>
      <c r="AU219" s="132" t="s">
        <v>83</v>
      </c>
      <c r="AY219" s="125" t="s">
        <v>264</v>
      </c>
      <c r="BK219" s="133">
        <f>SUM(BK220:BK223)</f>
        <v>0</v>
      </c>
    </row>
    <row r="220" spans="2:65" s="1" customFormat="1" ht="16.5" customHeight="1">
      <c r="B220" s="136"/>
      <c r="C220" s="137" t="s">
        <v>396</v>
      </c>
      <c r="D220" s="137" t="s">
        <v>266</v>
      </c>
      <c r="E220" s="138" t="s">
        <v>1976</v>
      </c>
      <c r="F220" s="139" t="s">
        <v>1977</v>
      </c>
      <c r="G220" s="140" t="s">
        <v>341</v>
      </c>
      <c r="H220" s="141">
        <v>98</v>
      </c>
      <c r="I220" s="142"/>
      <c r="J220" s="143">
        <f>ROUND(I220*H220,2)</f>
        <v>0</v>
      </c>
      <c r="K220" s="139" t="s">
        <v>270</v>
      </c>
      <c r="L220" s="32"/>
      <c r="M220" s="144" t="s">
        <v>1</v>
      </c>
      <c r="N220" s="145" t="s">
        <v>41</v>
      </c>
      <c r="P220" s="146">
        <f>O220*H220</f>
        <v>0</v>
      </c>
      <c r="Q220" s="146">
        <v>0.23</v>
      </c>
      <c r="R220" s="146">
        <f>Q220*H220</f>
        <v>22.540000000000003</v>
      </c>
      <c r="S220" s="146">
        <v>0</v>
      </c>
      <c r="T220" s="147">
        <f>S220*H220</f>
        <v>0</v>
      </c>
      <c r="AR220" s="148" t="s">
        <v>271</v>
      </c>
      <c r="AT220" s="148" t="s">
        <v>266</v>
      </c>
      <c r="AU220" s="148" t="s">
        <v>89</v>
      </c>
      <c r="AY220" s="17" t="s">
        <v>264</v>
      </c>
      <c r="BE220" s="149">
        <f>IF(N220="základní",J220,0)</f>
        <v>0</v>
      </c>
      <c r="BF220" s="149">
        <f>IF(N220="snížená",J220,0)</f>
        <v>0</v>
      </c>
      <c r="BG220" s="149">
        <f>IF(N220="zákl. přenesená",J220,0)</f>
        <v>0</v>
      </c>
      <c r="BH220" s="149">
        <f>IF(N220="sníž. přenesená",J220,0)</f>
        <v>0</v>
      </c>
      <c r="BI220" s="149">
        <f>IF(N220="nulová",J220,0)</f>
        <v>0</v>
      </c>
      <c r="BJ220" s="17" t="s">
        <v>83</v>
      </c>
      <c r="BK220" s="149">
        <f>ROUND(I220*H220,2)</f>
        <v>0</v>
      </c>
      <c r="BL220" s="17" t="s">
        <v>271</v>
      </c>
      <c r="BM220" s="148" t="s">
        <v>3728</v>
      </c>
    </row>
    <row r="221" spans="2:65" s="1" customFormat="1" ht="11.25">
      <c r="B221" s="32"/>
      <c r="D221" s="150" t="s">
        <v>273</v>
      </c>
      <c r="F221" s="151" t="s">
        <v>1979</v>
      </c>
      <c r="I221" s="152"/>
      <c r="L221" s="32"/>
      <c r="M221" s="153"/>
      <c r="T221" s="56"/>
      <c r="AT221" s="17" t="s">
        <v>273</v>
      </c>
      <c r="AU221" s="17" t="s">
        <v>89</v>
      </c>
    </row>
    <row r="222" spans="2:65" s="1" customFormat="1" ht="19.5">
      <c r="B222" s="32"/>
      <c r="D222" s="154" t="s">
        <v>275</v>
      </c>
      <c r="F222" s="155" t="s">
        <v>3657</v>
      </c>
      <c r="I222" s="152"/>
      <c r="L222" s="32"/>
      <c r="M222" s="153"/>
      <c r="T222" s="56"/>
      <c r="AT222" s="17" t="s">
        <v>275</v>
      </c>
      <c r="AU222" s="17" t="s">
        <v>89</v>
      </c>
    </row>
    <row r="223" spans="2:65" s="12" customFormat="1" ht="11.25">
      <c r="B223" s="156"/>
      <c r="D223" s="154" t="s">
        <v>277</v>
      </c>
      <c r="E223" s="157" t="s">
        <v>1</v>
      </c>
      <c r="F223" s="158" t="s">
        <v>3729</v>
      </c>
      <c r="H223" s="159">
        <v>98</v>
      </c>
      <c r="I223" s="160"/>
      <c r="L223" s="156"/>
      <c r="M223" s="161"/>
      <c r="T223" s="162"/>
      <c r="AT223" s="157" t="s">
        <v>277</v>
      </c>
      <c r="AU223" s="157" t="s">
        <v>89</v>
      </c>
      <c r="AV223" s="12" t="s">
        <v>89</v>
      </c>
      <c r="AW223" s="12" t="s">
        <v>32</v>
      </c>
      <c r="AX223" s="12" t="s">
        <v>83</v>
      </c>
      <c r="AY223" s="157" t="s">
        <v>264</v>
      </c>
    </row>
    <row r="224" spans="2:65" s="11" customFormat="1" ht="22.9" customHeight="1">
      <c r="B224" s="124"/>
      <c r="D224" s="125" t="s">
        <v>75</v>
      </c>
      <c r="E224" s="134" t="s">
        <v>314</v>
      </c>
      <c r="F224" s="134" t="s">
        <v>1981</v>
      </c>
      <c r="I224" s="127"/>
      <c r="J224" s="135">
        <f>BK224</f>
        <v>0</v>
      </c>
      <c r="L224" s="124"/>
      <c r="M224" s="129"/>
      <c r="P224" s="130">
        <f>SUM(P225:P332)</f>
        <v>0</v>
      </c>
      <c r="R224" s="130">
        <f>SUM(R225:R332)</f>
        <v>0.9700662000000001</v>
      </c>
      <c r="T224" s="131">
        <f>SUM(T225:T332)</f>
        <v>0</v>
      </c>
      <c r="AR224" s="125" t="s">
        <v>83</v>
      </c>
      <c r="AT224" s="132" t="s">
        <v>75</v>
      </c>
      <c r="AU224" s="132" t="s">
        <v>83</v>
      </c>
      <c r="AY224" s="125" t="s">
        <v>264</v>
      </c>
      <c r="BK224" s="133">
        <f>SUM(BK225:BK332)</f>
        <v>0</v>
      </c>
    </row>
    <row r="225" spans="2:65" s="1" customFormat="1" ht="16.5" customHeight="1">
      <c r="B225" s="136"/>
      <c r="C225" s="137" t="s">
        <v>7</v>
      </c>
      <c r="D225" s="137" t="s">
        <v>266</v>
      </c>
      <c r="E225" s="138" t="s">
        <v>3730</v>
      </c>
      <c r="F225" s="139" t="s">
        <v>3731</v>
      </c>
      <c r="G225" s="140" t="s">
        <v>434</v>
      </c>
      <c r="H225" s="141">
        <v>3</v>
      </c>
      <c r="I225" s="142"/>
      <c r="J225" s="143">
        <f>ROUND(I225*H225,2)</f>
        <v>0</v>
      </c>
      <c r="K225" s="139" t="s">
        <v>270</v>
      </c>
      <c r="L225" s="32"/>
      <c r="M225" s="144" t="s">
        <v>1</v>
      </c>
      <c r="N225" s="145" t="s">
        <v>41</v>
      </c>
      <c r="P225" s="146">
        <f>O225*H225</f>
        <v>0</v>
      </c>
      <c r="Q225" s="146">
        <v>0</v>
      </c>
      <c r="R225" s="146">
        <f>Q225*H225</f>
        <v>0</v>
      </c>
      <c r="S225" s="146">
        <v>0</v>
      </c>
      <c r="T225" s="147">
        <f>S225*H225</f>
        <v>0</v>
      </c>
      <c r="AR225" s="148" t="s">
        <v>271</v>
      </c>
      <c r="AT225" s="148" t="s">
        <v>266</v>
      </c>
      <c r="AU225" s="148" t="s">
        <v>89</v>
      </c>
      <c r="AY225" s="17" t="s">
        <v>264</v>
      </c>
      <c r="BE225" s="149">
        <f>IF(N225="základní",J225,0)</f>
        <v>0</v>
      </c>
      <c r="BF225" s="149">
        <f>IF(N225="snížená",J225,0)</f>
        <v>0</v>
      </c>
      <c r="BG225" s="149">
        <f>IF(N225="zákl. přenesená",J225,0)</f>
        <v>0</v>
      </c>
      <c r="BH225" s="149">
        <f>IF(N225="sníž. přenesená",J225,0)</f>
        <v>0</v>
      </c>
      <c r="BI225" s="149">
        <f>IF(N225="nulová",J225,0)</f>
        <v>0</v>
      </c>
      <c r="BJ225" s="17" t="s">
        <v>83</v>
      </c>
      <c r="BK225" s="149">
        <f>ROUND(I225*H225,2)</f>
        <v>0</v>
      </c>
      <c r="BL225" s="17" t="s">
        <v>271</v>
      </c>
      <c r="BM225" s="148" t="s">
        <v>3732</v>
      </c>
    </row>
    <row r="226" spans="2:65" s="1" customFormat="1" ht="11.25">
      <c r="B226" s="32"/>
      <c r="D226" s="150" t="s">
        <v>273</v>
      </c>
      <c r="F226" s="151" t="s">
        <v>3733</v>
      </c>
      <c r="I226" s="152"/>
      <c r="L226" s="32"/>
      <c r="M226" s="153"/>
      <c r="T226" s="56"/>
      <c r="AT226" s="17" t="s">
        <v>273</v>
      </c>
      <c r="AU226" s="17" t="s">
        <v>89</v>
      </c>
    </row>
    <row r="227" spans="2:65" s="12" customFormat="1" ht="11.25">
      <c r="B227" s="156"/>
      <c r="D227" s="154" t="s">
        <v>277</v>
      </c>
      <c r="E227" s="157" t="s">
        <v>1</v>
      </c>
      <c r="F227" s="158" t="s">
        <v>96</v>
      </c>
      <c r="H227" s="159">
        <v>3</v>
      </c>
      <c r="I227" s="160"/>
      <c r="L227" s="156"/>
      <c r="M227" s="161"/>
      <c r="T227" s="162"/>
      <c r="AT227" s="157" t="s">
        <v>277</v>
      </c>
      <c r="AU227" s="157" t="s">
        <v>89</v>
      </c>
      <c r="AV227" s="12" t="s">
        <v>89</v>
      </c>
      <c r="AW227" s="12" t="s">
        <v>32</v>
      </c>
      <c r="AX227" s="12" t="s">
        <v>83</v>
      </c>
      <c r="AY227" s="157" t="s">
        <v>264</v>
      </c>
    </row>
    <row r="228" spans="2:65" s="1" customFormat="1" ht="16.5" customHeight="1">
      <c r="B228" s="136"/>
      <c r="C228" s="176" t="s">
        <v>407</v>
      </c>
      <c r="D228" s="176" t="s">
        <v>310</v>
      </c>
      <c r="E228" s="177" t="s">
        <v>3734</v>
      </c>
      <c r="F228" s="178" t="s">
        <v>3735</v>
      </c>
      <c r="G228" s="179" t="s">
        <v>434</v>
      </c>
      <c r="H228" s="180">
        <v>1</v>
      </c>
      <c r="I228" s="181"/>
      <c r="J228" s="182">
        <f>ROUND(I228*H228,2)</f>
        <v>0</v>
      </c>
      <c r="K228" s="178" t="s">
        <v>270</v>
      </c>
      <c r="L228" s="183"/>
      <c r="M228" s="184" t="s">
        <v>1</v>
      </c>
      <c r="N228" s="185" t="s">
        <v>41</v>
      </c>
      <c r="P228" s="146">
        <f>O228*H228</f>
        <v>0</v>
      </c>
      <c r="Q228" s="146">
        <v>1.6500000000000001E-2</v>
      </c>
      <c r="R228" s="146">
        <f>Q228*H228</f>
        <v>1.6500000000000001E-2</v>
      </c>
      <c r="S228" s="146">
        <v>0</v>
      </c>
      <c r="T228" s="147">
        <f>S228*H228</f>
        <v>0</v>
      </c>
      <c r="AR228" s="148" t="s">
        <v>314</v>
      </c>
      <c r="AT228" s="148" t="s">
        <v>310</v>
      </c>
      <c r="AU228" s="148" t="s">
        <v>89</v>
      </c>
      <c r="AY228" s="17" t="s">
        <v>264</v>
      </c>
      <c r="BE228" s="149">
        <f>IF(N228="základní",J228,0)</f>
        <v>0</v>
      </c>
      <c r="BF228" s="149">
        <f>IF(N228="snížená",J228,0)</f>
        <v>0</v>
      </c>
      <c r="BG228" s="149">
        <f>IF(N228="zákl. přenesená",J228,0)</f>
        <v>0</v>
      </c>
      <c r="BH228" s="149">
        <f>IF(N228="sníž. přenesená",J228,0)</f>
        <v>0</v>
      </c>
      <c r="BI228" s="149">
        <f>IF(N228="nulová",J228,0)</f>
        <v>0</v>
      </c>
      <c r="BJ228" s="17" t="s">
        <v>83</v>
      </c>
      <c r="BK228" s="149">
        <f>ROUND(I228*H228,2)</f>
        <v>0</v>
      </c>
      <c r="BL228" s="17" t="s">
        <v>271</v>
      </c>
      <c r="BM228" s="148" t="s">
        <v>3736</v>
      </c>
    </row>
    <row r="229" spans="2:65" s="14" customFormat="1" ht="11.25">
      <c r="B229" s="170"/>
      <c r="D229" s="154" t="s">
        <v>277</v>
      </c>
      <c r="E229" s="171" t="s">
        <v>1</v>
      </c>
      <c r="F229" s="172" t="s">
        <v>3737</v>
      </c>
      <c r="H229" s="171" t="s">
        <v>1</v>
      </c>
      <c r="I229" s="173"/>
      <c r="L229" s="170"/>
      <c r="M229" s="174"/>
      <c r="T229" s="175"/>
      <c r="AT229" s="171" t="s">
        <v>277</v>
      </c>
      <c r="AU229" s="171" t="s">
        <v>89</v>
      </c>
      <c r="AV229" s="14" t="s">
        <v>83</v>
      </c>
      <c r="AW229" s="14" t="s">
        <v>32</v>
      </c>
      <c r="AX229" s="14" t="s">
        <v>76</v>
      </c>
      <c r="AY229" s="171" t="s">
        <v>264</v>
      </c>
    </row>
    <row r="230" spans="2:65" s="12" customFormat="1" ht="11.25">
      <c r="B230" s="156"/>
      <c r="D230" s="154" t="s">
        <v>277</v>
      </c>
      <c r="E230" s="157" t="s">
        <v>1</v>
      </c>
      <c r="F230" s="158" t="s">
        <v>83</v>
      </c>
      <c r="H230" s="159">
        <v>1</v>
      </c>
      <c r="I230" s="160"/>
      <c r="L230" s="156"/>
      <c r="M230" s="161"/>
      <c r="T230" s="162"/>
      <c r="AT230" s="157" t="s">
        <v>277</v>
      </c>
      <c r="AU230" s="157" t="s">
        <v>89</v>
      </c>
      <c r="AV230" s="12" t="s">
        <v>89</v>
      </c>
      <c r="AW230" s="12" t="s">
        <v>32</v>
      </c>
      <c r="AX230" s="12" t="s">
        <v>83</v>
      </c>
      <c r="AY230" s="157" t="s">
        <v>264</v>
      </c>
    </row>
    <row r="231" spans="2:65" s="1" customFormat="1" ht="16.5" customHeight="1">
      <c r="B231" s="136"/>
      <c r="C231" s="176" t="s">
        <v>418</v>
      </c>
      <c r="D231" s="176" t="s">
        <v>310</v>
      </c>
      <c r="E231" s="177" t="s">
        <v>3738</v>
      </c>
      <c r="F231" s="178" t="s">
        <v>3739</v>
      </c>
      <c r="G231" s="179" t="s">
        <v>434</v>
      </c>
      <c r="H231" s="180">
        <v>2</v>
      </c>
      <c r="I231" s="181"/>
      <c r="J231" s="182">
        <f>ROUND(I231*H231,2)</f>
        <v>0</v>
      </c>
      <c r="K231" s="178" t="s">
        <v>270</v>
      </c>
      <c r="L231" s="183"/>
      <c r="M231" s="184" t="s">
        <v>1</v>
      </c>
      <c r="N231" s="185" t="s">
        <v>41</v>
      </c>
      <c r="P231" s="146">
        <f>O231*H231</f>
        <v>0</v>
      </c>
      <c r="Q231" s="146">
        <v>0.01</v>
      </c>
      <c r="R231" s="146">
        <f>Q231*H231</f>
        <v>0.02</v>
      </c>
      <c r="S231" s="146">
        <v>0</v>
      </c>
      <c r="T231" s="147">
        <f>S231*H231</f>
        <v>0</v>
      </c>
      <c r="AR231" s="148" t="s">
        <v>314</v>
      </c>
      <c r="AT231" s="148" t="s">
        <v>310</v>
      </c>
      <c r="AU231" s="148" t="s">
        <v>89</v>
      </c>
      <c r="AY231" s="17" t="s">
        <v>264</v>
      </c>
      <c r="BE231" s="149">
        <f>IF(N231="základní",J231,0)</f>
        <v>0</v>
      </c>
      <c r="BF231" s="149">
        <f>IF(N231="snížená",J231,0)</f>
        <v>0</v>
      </c>
      <c r="BG231" s="149">
        <f>IF(N231="zákl. přenesená",J231,0)</f>
        <v>0</v>
      </c>
      <c r="BH231" s="149">
        <f>IF(N231="sníž. přenesená",J231,0)</f>
        <v>0</v>
      </c>
      <c r="BI231" s="149">
        <f>IF(N231="nulová",J231,0)</f>
        <v>0</v>
      </c>
      <c r="BJ231" s="17" t="s">
        <v>83</v>
      </c>
      <c r="BK231" s="149">
        <f>ROUND(I231*H231,2)</f>
        <v>0</v>
      </c>
      <c r="BL231" s="17" t="s">
        <v>271</v>
      </c>
      <c r="BM231" s="148" t="s">
        <v>3740</v>
      </c>
    </row>
    <row r="232" spans="2:65" s="14" customFormat="1" ht="11.25">
      <c r="B232" s="170"/>
      <c r="D232" s="154" t="s">
        <v>277</v>
      </c>
      <c r="E232" s="171" t="s">
        <v>1</v>
      </c>
      <c r="F232" s="172" t="s">
        <v>3737</v>
      </c>
      <c r="H232" s="171" t="s">
        <v>1</v>
      </c>
      <c r="I232" s="173"/>
      <c r="L232" s="170"/>
      <c r="M232" s="174"/>
      <c r="T232" s="175"/>
      <c r="AT232" s="171" t="s">
        <v>277</v>
      </c>
      <c r="AU232" s="171" t="s">
        <v>89</v>
      </c>
      <c r="AV232" s="14" t="s">
        <v>83</v>
      </c>
      <c r="AW232" s="14" t="s">
        <v>32</v>
      </c>
      <c r="AX232" s="14" t="s">
        <v>76</v>
      </c>
      <c r="AY232" s="171" t="s">
        <v>264</v>
      </c>
    </row>
    <row r="233" spans="2:65" s="12" customFormat="1" ht="11.25">
      <c r="B233" s="156"/>
      <c r="D233" s="154" t="s">
        <v>277</v>
      </c>
      <c r="E233" s="157" t="s">
        <v>1</v>
      </c>
      <c r="F233" s="158" t="s">
        <v>89</v>
      </c>
      <c r="H233" s="159">
        <v>2</v>
      </c>
      <c r="I233" s="160"/>
      <c r="L233" s="156"/>
      <c r="M233" s="161"/>
      <c r="T233" s="162"/>
      <c r="AT233" s="157" t="s">
        <v>277</v>
      </c>
      <c r="AU233" s="157" t="s">
        <v>89</v>
      </c>
      <c r="AV233" s="12" t="s">
        <v>89</v>
      </c>
      <c r="AW233" s="12" t="s">
        <v>32</v>
      </c>
      <c r="AX233" s="12" t="s">
        <v>83</v>
      </c>
      <c r="AY233" s="157" t="s">
        <v>264</v>
      </c>
    </row>
    <row r="234" spans="2:65" s="1" customFormat="1" ht="16.5" customHeight="1">
      <c r="B234" s="136"/>
      <c r="C234" s="137" t="s">
        <v>425</v>
      </c>
      <c r="D234" s="137" t="s">
        <v>266</v>
      </c>
      <c r="E234" s="138" t="s">
        <v>3741</v>
      </c>
      <c r="F234" s="139" t="s">
        <v>3742</v>
      </c>
      <c r="G234" s="140" t="s">
        <v>428</v>
      </c>
      <c r="H234" s="141">
        <v>104</v>
      </c>
      <c r="I234" s="142"/>
      <c r="J234" s="143">
        <f>ROUND(I234*H234,2)</f>
        <v>0</v>
      </c>
      <c r="K234" s="139" t="s">
        <v>270</v>
      </c>
      <c r="L234" s="32"/>
      <c r="M234" s="144" t="s">
        <v>1</v>
      </c>
      <c r="N234" s="145" t="s">
        <v>41</v>
      </c>
      <c r="P234" s="146">
        <f>O234*H234</f>
        <v>0</v>
      </c>
      <c r="Q234" s="146">
        <v>0</v>
      </c>
      <c r="R234" s="146">
        <f>Q234*H234</f>
        <v>0</v>
      </c>
      <c r="S234" s="146">
        <v>0</v>
      </c>
      <c r="T234" s="147">
        <f>S234*H234</f>
        <v>0</v>
      </c>
      <c r="AR234" s="148" t="s">
        <v>271</v>
      </c>
      <c r="AT234" s="148" t="s">
        <v>266</v>
      </c>
      <c r="AU234" s="148" t="s">
        <v>89</v>
      </c>
      <c r="AY234" s="17" t="s">
        <v>264</v>
      </c>
      <c r="BE234" s="149">
        <f>IF(N234="základní",J234,0)</f>
        <v>0</v>
      </c>
      <c r="BF234" s="149">
        <f>IF(N234="snížená",J234,0)</f>
        <v>0</v>
      </c>
      <c r="BG234" s="149">
        <f>IF(N234="zákl. přenesená",J234,0)</f>
        <v>0</v>
      </c>
      <c r="BH234" s="149">
        <f>IF(N234="sníž. přenesená",J234,0)</f>
        <v>0</v>
      </c>
      <c r="BI234" s="149">
        <f>IF(N234="nulová",J234,0)</f>
        <v>0</v>
      </c>
      <c r="BJ234" s="17" t="s">
        <v>83</v>
      </c>
      <c r="BK234" s="149">
        <f>ROUND(I234*H234,2)</f>
        <v>0</v>
      </c>
      <c r="BL234" s="17" t="s">
        <v>271</v>
      </c>
      <c r="BM234" s="148" t="s">
        <v>3743</v>
      </c>
    </row>
    <row r="235" spans="2:65" s="1" customFormat="1" ht="11.25">
      <c r="B235" s="32"/>
      <c r="D235" s="150" t="s">
        <v>273</v>
      </c>
      <c r="F235" s="151" t="s">
        <v>3744</v>
      </c>
      <c r="I235" s="152"/>
      <c r="L235" s="32"/>
      <c r="M235" s="153"/>
      <c r="T235" s="56"/>
      <c r="AT235" s="17" t="s">
        <v>273</v>
      </c>
      <c r="AU235" s="17" t="s">
        <v>89</v>
      </c>
    </row>
    <row r="236" spans="2:65" s="1" customFormat="1" ht="19.5">
      <c r="B236" s="32"/>
      <c r="D236" s="154" t="s">
        <v>275</v>
      </c>
      <c r="F236" s="155" t="s">
        <v>3745</v>
      </c>
      <c r="I236" s="152"/>
      <c r="L236" s="32"/>
      <c r="M236" s="153"/>
      <c r="T236" s="56"/>
      <c r="AT236" s="17" t="s">
        <v>275</v>
      </c>
      <c r="AU236" s="17" t="s">
        <v>89</v>
      </c>
    </row>
    <row r="237" spans="2:65" s="14" customFormat="1" ht="11.25">
      <c r="B237" s="170"/>
      <c r="D237" s="154" t="s">
        <v>277</v>
      </c>
      <c r="E237" s="171" t="s">
        <v>1</v>
      </c>
      <c r="F237" s="172" t="s">
        <v>2120</v>
      </c>
      <c r="H237" s="171" t="s">
        <v>1</v>
      </c>
      <c r="I237" s="173"/>
      <c r="L237" s="170"/>
      <c r="M237" s="174"/>
      <c r="T237" s="175"/>
      <c r="AT237" s="171" t="s">
        <v>277</v>
      </c>
      <c r="AU237" s="171" t="s">
        <v>89</v>
      </c>
      <c r="AV237" s="14" t="s">
        <v>83</v>
      </c>
      <c r="AW237" s="14" t="s">
        <v>32</v>
      </c>
      <c r="AX237" s="14" t="s">
        <v>76</v>
      </c>
      <c r="AY237" s="171" t="s">
        <v>264</v>
      </c>
    </row>
    <row r="238" spans="2:65" s="12" customFormat="1" ht="11.25">
      <c r="B238" s="156"/>
      <c r="D238" s="154" t="s">
        <v>277</v>
      </c>
      <c r="E238" s="157" t="s">
        <v>1</v>
      </c>
      <c r="F238" s="158" t="s">
        <v>888</v>
      </c>
      <c r="H238" s="159">
        <v>104</v>
      </c>
      <c r="I238" s="160"/>
      <c r="L238" s="156"/>
      <c r="M238" s="161"/>
      <c r="T238" s="162"/>
      <c r="AT238" s="157" t="s">
        <v>277</v>
      </c>
      <c r="AU238" s="157" t="s">
        <v>89</v>
      </c>
      <c r="AV238" s="12" t="s">
        <v>89</v>
      </c>
      <c r="AW238" s="12" t="s">
        <v>32</v>
      </c>
      <c r="AX238" s="12" t="s">
        <v>83</v>
      </c>
      <c r="AY238" s="157" t="s">
        <v>264</v>
      </c>
    </row>
    <row r="239" spans="2:65" s="1" customFormat="1" ht="16.5" customHeight="1">
      <c r="B239" s="136"/>
      <c r="C239" s="176" t="s">
        <v>431</v>
      </c>
      <c r="D239" s="176" t="s">
        <v>310</v>
      </c>
      <c r="E239" s="177" t="s">
        <v>3746</v>
      </c>
      <c r="F239" s="178" t="s">
        <v>3747</v>
      </c>
      <c r="G239" s="179" t="s">
        <v>428</v>
      </c>
      <c r="H239" s="180">
        <v>104</v>
      </c>
      <c r="I239" s="181"/>
      <c r="J239" s="182">
        <f>ROUND(I239*H239,2)</f>
        <v>0</v>
      </c>
      <c r="K239" s="178" t="s">
        <v>270</v>
      </c>
      <c r="L239" s="183"/>
      <c r="M239" s="184" t="s">
        <v>1</v>
      </c>
      <c r="N239" s="185" t="s">
        <v>41</v>
      </c>
      <c r="P239" s="146">
        <f>O239*H239</f>
        <v>0</v>
      </c>
      <c r="Q239" s="146">
        <v>1.06E-3</v>
      </c>
      <c r="R239" s="146">
        <f>Q239*H239</f>
        <v>0.11023999999999999</v>
      </c>
      <c r="S239" s="146">
        <v>0</v>
      </c>
      <c r="T239" s="147">
        <f>S239*H239</f>
        <v>0</v>
      </c>
      <c r="AR239" s="148" t="s">
        <v>314</v>
      </c>
      <c r="AT239" s="148" t="s">
        <v>310</v>
      </c>
      <c r="AU239" s="148" t="s">
        <v>89</v>
      </c>
      <c r="AY239" s="17" t="s">
        <v>264</v>
      </c>
      <c r="BE239" s="149">
        <f>IF(N239="základní",J239,0)</f>
        <v>0</v>
      </c>
      <c r="BF239" s="149">
        <f>IF(N239="snížená",J239,0)</f>
        <v>0</v>
      </c>
      <c r="BG239" s="149">
        <f>IF(N239="zákl. přenesená",J239,0)</f>
        <v>0</v>
      </c>
      <c r="BH239" s="149">
        <f>IF(N239="sníž. přenesená",J239,0)</f>
        <v>0</v>
      </c>
      <c r="BI239" s="149">
        <f>IF(N239="nulová",J239,0)</f>
        <v>0</v>
      </c>
      <c r="BJ239" s="17" t="s">
        <v>83</v>
      </c>
      <c r="BK239" s="149">
        <f>ROUND(I239*H239,2)</f>
        <v>0</v>
      </c>
      <c r="BL239" s="17" t="s">
        <v>271</v>
      </c>
      <c r="BM239" s="148" t="s">
        <v>3748</v>
      </c>
    </row>
    <row r="240" spans="2:65" s="12" customFormat="1" ht="11.25">
      <c r="B240" s="156"/>
      <c r="D240" s="154" t="s">
        <v>277</v>
      </c>
      <c r="E240" s="157" t="s">
        <v>1</v>
      </c>
      <c r="F240" s="158" t="s">
        <v>888</v>
      </c>
      <c r="H240" s="159">
        <v>104</v>
      </c>
      <c r="I240" s="160"/>
      <c r="L240" s="156"/>
      <c r="M240" s="161"/>
      <c r="T240" s="162"/>
      <c r="AT240" s="157" t="s">
        <v>277</v>
      </c>
      <c r="AU240" s="157" t="s">
        <v>89</v>
      </c>
      <c r="AV240" s="12" t="s">
        <v>89</v>
      </c>
      <c r="AW240" s="12" t="s">
        <v>32</v>
      </c>
      <c r="AX240" s="12" t="s">
        <v>83</v>
      </c>
      <c r="AY240" s="157" t="s">
        <v>264</v>
      </c>
    </row>
    <row r="241" spans="2:65" s="1" customFormat="1" ht="16.5" customHeight="1">
      <c r="B241" s="136"/>
      <c r="C241" s="137" t="s">
        <v>437</v>
      </c>
      <c r="D241" s="137" t="s">
        <v>266</v>
      </c>
      <c r="E241" s="138" t="s">
        <v>3749</v>
      </c>
      <c r="F241" s="139" t="s">
        <v>3750</v>
      </c>
      <c r="G241" s="140" t="s">
        <v>428</v>
      </c>
      <c r="H241" s="141">
        <v>6</v>
      </c>
      <c r="I241" s="142"/>
      <c r="J241" s="143">
        <f>ROUND(I241*H241,2)</f>
        <v>0</v>
      </c>
      <c r="K241" s="139" t="s">
        <v>270</v>
      </c>
      <c r="L241" s="32"/>
      <c r="M241" s="144" t="s">
        <v>1</v>
      </c>
      <c r="N241" s="145" t="s">
        <v>41</v>
      </c>
      <c r="P241" s="146">
        <f>O241*H241</f>
        <v>0</v>
      </c>
      <c r="Q241" s="146">
        <v>0</v>
      </c>
      <c r="R241" s="146">
        <f>Q241*H241</f>
        <v>0</v>
      </c>
      <c r="S241" s="146">
        <v>0</v>
      </c>
      <c r="T241" s="147">
        <f>S241*H241</f>
        <v>0</v>
      </c>
      <c r="AR241" s="148" t="s">
        <v>271</v>
      </c>
      <c r="AT241" s="148" t="s">
        <v>266</v>
      </c>
      <c r="AU241" s="148" t="s">
        <v>89</v>
      </c>
      <c r="AY241" s="17" t="s">
        <v>264</v>
      </c>
      <c r="BE241" s="149">
        <f>IF(N241="základní",J241,0)</f>
        <v>0</v>
      </c>
      <c r="BF241" s="149">
        <f>IF(N241="snížená",J241,0)</f>
        <v>0</v>
      </c>
      <c r="BG241" s="149">
        <f>IF(N241="zákl. přenesená",J241,0)</f>
        <v>0</v>
      </c>
      <c r="BH241" s="149">
        <f>IF(N241="sníž. přenesená",J241,0)</f>
        <v>0</v>
      </c>
      <c r="BI241" s="149">
        <f>IF(N241="nulová",J241,0)</f>
        <v>0</v>
      </c>
      <c r="BJ241" s="17" t="s">
        <v>83</v>
      </c>
      <c r="BK241" s="149">
        <f>ROUND(I241*H241,2)</f>
        <v>0</v>
      </c>
      <c r="BL241" s="17" t="s">
        <v>271</v>
      </c>
      <c r="BM241" s="148" t="s">
        <v>3751</v>
      </c>
    </row>
    <row r="242" spans="2:65" s="1" customFormat="1" ht="11.25">
      <c r="B242" s="32"/>
      <c r="D242" s="150" t="s">
        <v>273</v>
      </c>
      <c r="F242" s="151" t="s">
        <v>3752</v>
      </c>
      <c r="I242" s="152"/>
      <c r="L242" s="32"/>
      <c r="M242" s="153"/>
      <c r="T242" s="56"/>
      <c r="AT242" s="17" t="s">
        <v>273</v>
      </c>
      <c r="AU242" s="17" t="s">
        <v>89</v>
      </c>
    </row>
    <row r="243" spans="2:65" s="14" customFormat="1" ht="11.25">
      <c r="B243" s="170"/>
      <c r="D243" s="154" t="s">
        <v>277</v>
      </c>
      <c r="E243" s="171" t="s">
        <v>1</v>
      </c>
      <c r="F243" s="172" t="s">
        <v>2004</v>
      </c>
      <c r="H243" s="171" t="s">
        <v>1</v>
      </c>
      <c r="I243" s="173"/>
      <c r="L243" s="170"/>
      <c r="M243" s="174"/>
      <c r="T243" s="175"/>
      <c r="AT243" s="171" t="s">
        <v>277</v>
      </c>
      <c r="AU243" s="171" t="s">
        <v>89</v>
      </c>
      <c r="AV243" s="14" t="s">
        <v>83</v>
      </c>
      <c r="AW243" s="14" t="s">
        <v>32</v>
      </c>
      <c r="AX243" s="14" t="s">
        <v>76</v>
      </c>
      <c r="AY243" s="171" t="s">
        <v>264</v>
      </c>
    </row>
    <row r="244" spans="2:65" s="12" customFormat="1" ht="11.25">
      <c r="B244" s="156"/>
      <c r="D244" s="154" t="s">
        <v>277</v>
      </c>
      <c r="E244" s="157" t="s">
        <v>1</v>
      </c>
      <c r="F244" s="158" t="s">
        <v>303</v>
      </c>
      <c r="H244" s="159">
        <v>6</v>
      </c>
      <c r="I244" s="160"/>
      <c r="L244" s="156"/>
      <c r="M244" s="161"/>
      <c r="T244" s="162"/>
      <c r="AT244" s="157" t="s">
        <v>277</v>
      </c>
      <c r="AU244" s="157" t="s">
        <v>89</v>
      </c>
      <c r="AV244" s="12" t="s">
        <v>89</v>
      </c>
      <c r="AW244" s="12" t="s">
        <v>32</v>
      </c>
      <c r="AX244" s="12" t="s">
        <v>83</v>
      </c>
      <c r="AY244" s="157" t="s">
        <v>264</v>
      </c>
    </row>
    <row r="245" spans="2:65" s="1" customFormat="1" ht="16.5" customHeight="1">
      <c r="B245" s="136"/>
      <c r="C245" s="176" t="s">
        <v>442</v>
      </c>
      <c r="D245" s="176" t="s">
        <v>310</v>
      </c>
      <c r="E245" s="177" t="s">
        <v>3753</v>
      </c>
      <c r="F245" s="178" t="s">
        <v>3754</v>
      </c>
      <c r="G245" s="179" t="s">
        <v>428</v>
      </c>
      <c r="H245" s="180">
        <v>6.09</v>
      </c>
      <c r="I245" s="181"/>
      <c r="J245" s="182">
        <f>ROUND(I245*H245,2)</f>
        <v>0</v>
      </c>
      <c r="K245" s="178" t="s">
        <v>270</v>
      </c>
      <c r="L245" s="183"/>
      <c r="M245" s="184" t="s">
        <v>1</v>
      </c>
      <c r="N245" s="185" t="s">
        <v>41</v>
      </c>
      <c r="P245" s="146">
        <f>O245*H245</f>
        <v>0</v>
      </c>
      <c r="Q245" s="146">
        <v>3.1800000000000001E-3</v>
      </c>
      <c r="R245" s="146">
        <f>Q245*H245</f>
        <v>1.93662E-2</v>
      </c>
      <c r="S245" s="146">
        <v>0</v>
      </c>
      <c r="T245" s="147">
        <f>S245*H245</f>
        <v>0</v>
      </c>
      <c r="AR245" s="148" t="s">
        <v>314</v>
      </c>
      <c r="AT245" s="148" t="s">
        <v>310</v>
      </c>
      <c r="AU245" s="148" t="s">
        <v>89</v>
      </c>
      <c r="AY245" s="17" t="s">
        <v>264</v>
      </c>
      <c r="BE245" s="149">
        <f>IF(N245="základní",J245,0)</f>
        <v>0</v>
      </c>
      <c r="BF245" s="149">
        <f>IF(N245="snížená",J245,0)</f>
        <v>0</v>
      </c>
      <c r="BG245" s="149">
        <f>IF(N245="zákl. přenesená",J245,0)</f>
        <v>0</v>
      </c>
      <c r="BH245" s="149">
        <f>IF(N245="sníž. přenesená",J245,0)</f>
        <v>0</v>
      </c>
      <c r="BI245" s="149">
        <f>IF(N245="nulová",J245,0)</f>
        <v>0</v>
      </c>
      <c r="BJ245" s="17" t="s">
        <v>83</v>
      </c>
      <c r="BK245" s="149">
        <f>ROUND(I245*H245,2)</f>
        <v>0</v>
      </c>
      <c r="BL245" s="17" t="s">
        <v>271</v>
      </c>
      <c r="BM245" s="148" t="s">
        <v>3755</v>
      </c>
    </row>
    <row r="246" spans="2:65" s="12" customFormat="1" ht="11.25">
      <c r="B246" s="156"/>
      <c r="D246" s="154" t="s">
        <v>277</v>
      </c>
      <c r="E246" s="157" t="s">
        <v>1</v>
      </c>
      <c r="F246" s="158" t="s">
        <v>303</v>
      </c>
      <c r="H246" s="159">
        <v>6</v>
      </c>
      <c r="I246" s="160"/>
      <c r="L246" s="156"/>
      <c r="M246" s="161"/>
      <c r="T246" s="162"/>
      <c r="AT246" s="157" t="s">
        <v>277</v>
      </c>
      <c r="AU246" s="157" t="s">
        <v>89</v>
      </c>
      <c r="AV246" s="12" t="s">
        <v>89</v>
      </c>
      <c r="AW246" s="12" t="s">
        <v>32</v>
      </c>
      <c r="AX246" s="12" t="s">
        <v>76</v>
      </c>
      <c r="AY246" s="157" t="s">
        <v>264</v>
      </c>
    </row>
    <row r="247" spans="2:65" s="12" customFormat="1" ht="11.25">
      <c r="B247" s="156"/>
      <c r="D247" s="154" t="s">
        <v>277</v>
      </c>
      <c r="E247" s="157" t="s">
        <v>1</v>
      </c>
      <c r="F247" s="158" t="s">
        <v>3756</v>
      </c>
      <c r="H247" s="159">
        <v>6.09</v>
      </c>
      <c r="I247" s="160"/>
      <c r="L247" s="156"/>
      <c r="M247" s="161"/>
      <c r="T247" s="162"/>
      <c r="AT247" s="157" t="s">
        <v>277</v>
      </c>
      <c r="AU247" s="157" t="s">
        <v>89</v>
      </c>
      <c r="AV247" s="12" t="s">
        <v>89</v>
      </c>
      <c r="AW247" s="12" t="s">
        <v>32</v>
      </c>
      <c r="AX247" s="12" t="s">
        <v>83</v>
      </c>
      <c r="AY247" s="157" t="s">
        <v>264</v>
      </c>
    </row>
    <row r="248" spans="2:65" s="1" customFormat="1" ht="16.5" customHeight="1">
      <c r="B248" s="136"/>
      <c r="C248" s="137" t="s">
        <v>447</v>
      </c>
      <c r="D248" s="137" t="s">
        <v>266</v>
      </c>
      <c r="E248" s="138" t="s">
        <v>3757</v>
      </c>
      <c r="F248" s="139" t="s">
        <v>3758</v>
      </c>
      <c r="G248" s="140" t="s">
        <v>434</v>
      </c>
      <c r="H248" s="141">
        <v>1</v>
      </c>
      <c r="I248" s="142"/>
      <c r="J248" s="143">
        <f>ROUND(I248*H248,2)</f>
        <v>0</v>
      </c>
      <c r="K248" s="139" t="s">
        <v>270</v>
      </c>
      <c r="L248" s="32"/>
      <c r="M248" s="144" t="s">
        <v>1</v>
      </c>
      <c r="N248" s="145" t="s">
        <v>41</v>
      </c>
      <c r="P248" s="146">
        <f>O248*H248</f>
        <v>0</v>
      </c>
      <c r="Q248" s="146">
        <v>0</v>
      </c>
      <c r="R248" s="146">
        <f>Q248*H248</f>
        <v>0</v>
      </c>
      <c r="S248" s="146">
        <v>0</v>
      </c>
      <c r="T248" s="147">
        <f>S248*H248</f>
        <v>0</v>
      </c>
      <c r="AR248" s="148" t="s">
        <v>271</v>
      </c>
      <c r="AT248" s="148" t="s">
        <v>266</v>
      </c>
      <c r="AU248" s="148" t="s">
        <v>89</v>
      </c>
      <c r="AY248" s="17" t="s">
        <v>264</v>
      </c>
      <c r="BE248" s="149">
        <f>IF(N248="základní",J248,0)</f>
        <v>0</v>
      </c>
      <c r="BF248" s="149">
        <f>IF(N248="snížená",J248,0)</f>
        <v>0</v>
      </c>
      <c r="BG248" s="149">
        <f>IF(N248="zákl. přenesená",J248,0)</f>
        <v>0</v>
      </c>
      <c r="BH248" s="149">
        <f>IF(N248="sníž. přenesená",J248,0)</f>
        <v>0</v>
      </c>
      <c r="BI248" s="149">
        <f>IF(N248="nulová",J248,0)</f>
        <v>0</v>
      </c>
      <c r="BJ248" s="17" t="s">
        <v>83</v>
      </c>
      <c r="BK248" s="149">
        <f>ROUND(I248*H248,2)</f>
        <v>0</v>
      </c>
      <c r="BL248" s="17" t="s">
        <v>271</v>
      </c>
      <c r="BM248" s="148" t="s">
        <v>3759</v>
      </c>
    </row>
    <row r="249" spans="2:65" s="1" customFormat="1" ht="11.25">
      <c r="B249" s="32"/>
      <c r="D249" s="150" t="s">
        <v>273</v>
      </c>
      <c r="F249" s="151" t="s">
        <v>3760</v>
      </c>
      <c r="I249" s="152"/>
      <c r="L249" s="32"/>
      <c r="M249" s="153"/>
      <c r="T249" s="56"/>
      <c r="AT249" s="17" t="s">
        <v>273</v>
      </c>
      <c r="AU249" s="17" t="s">
        <v>89</v>
      </c>
    </row>
    <row r="250" spans="2:65" s="12" customFormat="1" ht="11.25">
      <c r="B250" s="156"/>
      <c r="D250" s="154" t="s">
        <v>277</v>
      </c>
      <c r="E250" s="157" t="s">
        <v>1</v>
      </c>
      <c r="F250" s="158" t="s">
        <v>83</v>
      </c>
      <c r="H250" s="159">
        <v>1</v>
      </c>
      <c r="I250" s="160"/>
      <c r="L250" s="156"/>
      <c r="M250" s="161"/>
      <c r="T250" s="162"/>
      <c r="AT250" s="157" t="s">
        <v>277</v>
      </c>
      <c r="AU250" s="157" t="s">
        <v>89</v>
      </c>
      <c r="AV250" s="12" t="s">
        <v>89</v>
      </c>
      <c r="AW250" s="12" t="s">
        <v>32</v>
      </c>
      <c r="AX250" s="12" t="s">
        <v>83</v>
      </c>
      <c r="AY250" s="157" t="s">
        <v>264</v>
      </c>
    </row>
    <row r="251" spans="2:65" s="1" customFormat="1" ht="16.5" customHeight="1">
      <c r="B251" s="136"/>
      <c r="C251" s="176" t="s">
        <v>452</v>
      </c>
      <c r="D251" s="176" t="s">
        <v>310</v>
      </c>
      <c r="E251" s="177" t="s">
        <v>3761</v>
      </c>
      <c r="F251" s="178" t="s">
        <v>3762</v>
      </c>
      <c r="G251" s="179" t="s">
        <v>434</v>
      </c>
      <c r="H251" s="180">
        <v>1</v>
      </c>
      <c r="I251" s="181"/>
      <c r="J251" s="182">
        <f>ROUND(I251*H251,2)</f>
        <v>0</v>
      </c>
      <c r="K251" s="178" t="s">
        <v>270</v>
      </c>
      <c r="L251" s="183"/>
      <c r="M251" s="184" t="s">
        <v>1</v>
      </c>
      <c r="N251" s="185" t="s">
        <v>41</v>
      </c>
      <c r="P251" s="146">
        <f>O251*H251</f>
        <v>0</v>
      </c>
      <c r="Q251" s="146">
        <v>1.2E-4</v>
      </c>
      <c r="R251" s="146">
        <f>Q251*H251</f>
        <v>1.2E-4</v>
      </c>
      <c r="S251" s="146">
        <v>0</v>
      </c>
      <c r="T251" s="147">
        <f>S251*H251</f>
        <v>0</v>
      </c>
      <c r="AR251" s="148" t="s">
        <v>314</v>
      </c>
      <c r="AT251" s="148" t="s">
        <v>310</v>
      </c>
      <c r="AU251" s="148" t="s">
        <v>89</v>
      </c>
      <c r="AY251" s="17" t="s">
        <v>264</v>
      </c>
      <c r="BE251" s="149">
        <f>IF(N251="základní",J251,0)</f>
        <v>0</v>
      </c>
      <c r="BF251" s="149">
        <f>IF(N251="snížená",J251,0)</f>
        <v>0</v>
      </c>
      <c r="BG251" s="149">
        <f>IF(N251="zákl. přenesená",J251,0)</f>
        <v>0</v>
      </c>
      <c r="BH251" s="149">
        <f>IF(N251="sníž. přenesená",J251,0)</f>
        <v>0</v>
      </c>
      <c r="BI251" s="149">
        <f>IF(N251="nulová",J251,0)</f>
        <v>0</v>
      </c>
      <c r="BJ251" s="17" t="s">
        <v>83</v>
      </c>
      <c r="BK251" s="149">
        <f>ROUND(I251*H251,2)</f>
        <v>0</v>
      </c>
      <c r="BL251" s="17" t="s">
        <v>271</v>
      </c>
      <c r="BM251" s="148" t="s">
        <v>3763</v>
      </c>
    </row>
    <row r="252" spans="2:65" s="12" customFormat="1" ht="11.25">
      <c r="B252" s="156"/>
      <c r="D252" s="154" t="s">
        <v>277</v>
      </c>
      <c r="E252" s="157" t="s">
        <v>1</v>
      </c>
      <c r="F252" s="158" t="s">
        <v>83</v>
      </c>
      <c r="H252" s="159">
        <v>1</v>
      </c>
      <c r="I252" s="160"/>
      <c r="L252" s="156"/>
      <c r="M252" s="161"/>
      <c r="T252" s="162"/>
      <c r="AT252" s="157" t="s">
        <v>277</v>
      </c>
      <c r="AU252" s="157" t="s">
        <v>89</v>
      </c>
      <c r="AV252" s="12" t="s">
        <v>89</v>
      </c>
      <c r="AW252" s="12" t="s">
        <v>32</v>
      </c>
      <c r="AX252" s="12" t="s">
        <v>83</v>
      </c>
      <c r="AY252" s="157" t="s">
        <v>264</v>
      </c>
    </row>
    <row r="253" spans="2:65" s="1" customFormat="1" ht="16.5" customHeight="1">
      <c r="B253" s="136"/>
      <c r="C253" s="176" t="s">
        <v>457</v>
      </c>
      <c r="D253" s="176" t="s">
        <v>310</v>
      </c>
      <c r="E253" s="177" t="s">
        <v>3764</v>
      </c>
      <c r="F253" s="178" t="s">
        <v>3765</v>
      </c>
      <c r="G253" s="179" t="s">
        <v>434</v>
      </c>
      <c r="H253" s="180">
        <v>1</v>
      </c>
      <c r="I253" s="181"/>
      <c r="J253" s="182">
        <f>ROUND(I253*H253,2)</f>
        <v>0</v>
      </c>
      <c r="K253" s="178" t="s">
        <v>270</v>
      </c>
      <c r="L253" s="183"/>
      <c r="M253" s="184" t="s">
        <v>1</v>
      </c>
      <c r="N253" s="185" t="s">
        <v>41</v>
      </c>
      <c r="P253" s="146">
        <f>O253*H253</f>
        <v>0</v>
      </c>
      <c r="Q253" s="146">
        <v>2.2000000000000001E-3</v>
      </c>
      <c r="R253" s="146">
        <f>Q253*H253</f>
        <v>2.2000000000000001E-3</v>
      </c>
      <c r="S253" s="146">
        <v>0</v>
      </c>
      <c r="T253" s="147">
        <f>S253*H253</f>
        <v>0</v>
      </c>
      <c r="AR253" s="148" t="s">
        <v>314</v>
      </c>
      <c r="AT253" s="148" t="s">
        <v>310</v>
      </c>
      <c r="AU253" s="148" t="s">
        <v>89</v>
      </c>
      <c r="AY253" s="17" t="s">
        <v>264</v>
      </c>
      <c r="BE253" s="149">
        <f>IF(N253="základní",J253,0)</f>
        <v>0</v>
      </c>
      <c r="BF253" s="149">
        <f>IF(N253="snížená",J253,0)</f>
        <v>0</v>
      </c>
      <c r="BG253" s="149">
        <f>IF(N253="zákl. přenesená",J253,0)</f>
        <v>0</v>
      </c>
      <c r="BH253" s="149">
        <f>IF(N253="sníž. přenesená",J253,0)</f>
        <v>0</v>
      </c>
      <c r="BI253" s="149">
        <f>IF(N253="nulová",J253,0)</f>
        <v>0</v>
      </c>
      <c r="BJ253" s="17" t="s">
        <v>83</v>
      </c>
      <c r="BK253" s="149">
        <f>ROUND(I253*H253,2)</f>
        <v>0</v>
      </c>
      <c r="BL253" s="17" t="s">
        <v>271</v>
      </c>
      <c r="BM253" s="148" t="s">
        <v>3766</v>
      </c>
    </row>
    <row r="254" spans="2:65" s="12" customFormat="1" ht="11.25">
      <c r="B254" s="156"/>
      <c r="D254" s="154" t="s">
        <v>277</v>
      </c>
      <c r="E254" s="157" t="s">
        <v>1</v>
      </c>
      <c r="F254" s="158" t="s">
        <v>83</v>
      </c>
      <c r="H254" s="159">
        <v>1</v>
      </c>
      <c r="I254" s="160"/>
      <c r="L254" s="156"/>
      <c r="M254" s="161"/>
      <c r="T254" s="162"/>
      <c r="AT254" s="157" t="s">
        <v>277</v>
      </c>
      <c r="AU254" s="157" t="s">
        <v>89</v>
      </c>
      <c r="AV254" s="12" t="s">
        <v>89</v>
      </c>
      <c r="AW254" s="12" t="s">
        <v>32</v>
      </c>
      <c r="AX254" s="12" t="s">
        <v>83</v>
      </c>
      <c r="AY254" s="157" t="s">
        <v>264</v>
      </c>
    </row>
    <row r="255" spans="2:65" s="1" customFormat="1" ht="16.5" customHeight="1">
      <c r="B255" s="136"/>
      <c r="C255" s="137" t="s">
        <v>462</v>
      </c>
      <c r="D255" s="137" t="s">
        <v>266</v>
      </c>
      <c r="E255" s="138" t="s">
        <v>3767</v>
      </c>
      <c r="F255" s="139" t="s">
        <v>3768</v>
      </c>
      <c r="G255" s="140" t="s">
        <v>434</v>
      </c>
      <c r="H255" s="141">
        <v>4</v>
      </c>
      <c r="I255" s="142"/>
      <c r="J255" s="143">
        <f>ROUND(I255*H255,2)</f>
        <v>0</v>
      </c>
      <c r="K255" s="139" t="s">
        <v>270</v>
      </c>
      <c r="L255" s="32"/>
      <c r="M255" s="144" t="s">
        <v>1</v>
      </c>
      <c r="N255" s="145" t="s">
        <v>41</v>
      </c>
      <c r="P255" s="146">
        <f>O255*H255</f>
        <v>0</v>
      </c>
      <c r="Q255" s="146">
        <v>0</v>
      </c>
      <c r="R255" s="146">
        <f>Q255*H255</f>
        <v>0</v>
      </c>
      <c r="S255" s="146">
        <v>0</v>
      </c>
      <c r="T255" s="147">
        <f>S255*H255</f>
        <v>0</v>
      </c>
      <c r="AR255" s="148" t="s">
        <v>271</v>
      </c>
      <c r="AT255" s="148" t="s">
        <v>266</v>
      </c>
      <c r="AU255" s="148" t="s">
        <v>89</v>
      </c>
      <c r="AY255" s="17" t="s">
        <v>264</v>
      </c>
      <c r="BE255" s="149">
        <f>IF(N255="základní",J255,0)</f>
        <v>0</v>
      </c>
      <c r="BF255" s="149">
        <f>IF(N255="snížená",J255,0)</f>
        <v>0</v>
      </c>
      <c r="BG255" s="149">
        <f>IF(N255="zákl. přenesená",J255,0)</f>
        <v>0</v>
      </c>
      <c r="BH255" s="149">
        <f>IF(N255="sníž. přenesená",J255,0)</f>
        <v>0</v>
      </c>
      <c r="BI255" s="149">
        <f>IF(N255="nulová",J255,0)</f>
        <v>0</v>
      </c>
      <c r="BJ255" s="17" t="s">
        <v>83</v>
      </c>
      <c r="BK255" s="149">
        <f>ROUND(I255*H255,2)</f>
        <v>0</v>
      </c>
      <c r="BL255" s="17" t="s">
        <v>271</v>
      </c>
      <c r="BM255" s="148" t="s">
        <v>3769</v>
      </c>
    </row>
    <row r="256" spans="2:65" s="1" customFormat="1" ht="11.25">
      <c r="B256" s="32"/>
      <c r="D256" s="150" t="s">
        <v>273</v>
      </c>
      <c r="F256" s="151" t="s">
        <v>3770</v>
      </c>
      <c r="I256" s="152"/>
      <c r="L256" s="32"/>
      <c r="M256" s="153"/>
      <c r="T256" s="56"/>
      <c r="AT256" s="17" t="s">
        <v>273</v>
      </c>
      <c r="AU256" s="17" t="s">
        <v>89</v>
      </c>
    </row>
    <row r="257" spans="2:65" s="14" customFormat="1" ht="11.25">
      <c r="B257" s="170"/>
      <c r="D257" s="154" t="s">
        <v>277</v>
      </c>
      <c r="E257" s="171" t="s">
        <v>1</v>
      </c>
      <c r="F257" s="172" t="s">
        <v>3771</v>
      </c>
      <c r="H257" s="171" t="s">
        <v>1</v>
      </c>
      <c r="I257" s="173"/>
      <c r="L257" s="170"/>
      <c r="M257" s="174"/>
      <c r="T257" s="175"/>
      <c r="AT257" s="171" t="s">
        <v>277</v>
      </c>
      <c r="AU257" s="171" t="s">
        <v>89</v>
      </c>
      <c r="AV257" s="14" t="s">
        <v>83</v>
      </c>
      <c r="AW257" s="14" t="s">
        <v>32</v>
      </c>
      <c r="AX257" s="14" t="s">
        <v>76</v>
      </c>
      <c r="AY257" s="171" t="s">
        <v>264</v>
      </c>
    </row>
    <row r="258" spans="2:65" s="12" customFormat="1" ht="11.25">
      <c r="B258" s="156"/>
      <c r="D258" s="154" t="s">
        <v>277</v>
      </c>
      <c r="E258" s="157" t="s">
        <v>1</v>
      </c>
      <c r="F258" s="158" t="s">
        <v>271</v>
      </c>
      <c r="H258" s="159">
        <v>4</v>
      </c>
      <c r="I258" s="160"/>
      <c r="L258" s="156"/>
      <c r="M258" s="161"/>
      <c r="T258" s="162"/>
      <c r="AT258" s="157" t="s">
        <v>277</v>
      </c>
      <c r="AU258" s="157" t="s">
        <v>89</v>
      </c>
      <c r="AV258" s="12" t="s">
        <v>89</v>
      </c>
      <c r="AW258" s="12" t="s">
        <v>32</v>
      </c>
      <c r="AX258" s="12" t="s">
        <v>83</v>
      </c>
      <c r="AY258" s="157" t="s">
        <v>264</v>
      </c>
    </row>
    <row r="259" spans="2:65" s="1" customFormat="1" ht="16.5" customHeight="1">
      <c r="B259" s="136"/>
      <c r="C259" s="176" t="s">
        <v>468</v>
      </c>
      <c r="D259" s="176" t="s">
        <v>310</v>
      </c>
      <c r="E259" s="177" t="s">
        <v>3772</v>
      </c>
      <c r="F259" s="178" t="s">
        <v>3773</v>
      </c>
      <c r="G259" s="179" t="s">
        <v>434</v>
      </c>
      <c r="H259" s="180">
        <v>4</v>
      </c>
      <c r="I259" s="181"/>
      <c r="J259" s="182">
        <f>ROUND(I259*H259,2)</f>
        <v>0</v>
      </c>
      <c r="K259" s="178" t="s">
        <v>270</v>
      </c>
      <c r="L259" s="183"/>
      <c r="M259" s="184" t="s">
        <v>1</v>
      </c>
      <c r="N259" s="185" t="s">
        <v>41</v>
      </c>
      <c r="P259" s="146">
        <f>O259*H259</f>
        <v>0</v>
      </c>
      <c r="Q259" s="146">
        <v>2.5999999999999998E-4</v>
      </c>
      <c r="R259" s="146">
        <f>Q259*H259</f>
        <v>1.0399999999999999E-3</v>
      </c>
      <c r="S259" s="146">
        <v>0</v>
      </c>
      <c r="T259" s="147">
        <f>S259*H259</f>
        <v>0</v>
      </c>
      <c r="AR259" s="148" t="s">
        <v>314</v>
      </c>
      <c r="AT259" s="148" t="s">
        <v>310</v>
      </c>
      <c r="AU259" s="148" t="s">
        <v>89</v>
      </c>
      <c r="AY259" s="17" t="s">
        <v>264</v>
      </c>
      <c r="BE259" s="149">
        <f>IF(N259="základní",J259,0)</f>
        <v>0</v>
      </c>
      <c r="BF259" s="149">
        <f>IF(N259="snížená",J259,0)</f>
        <v>0</v>
      </c>
      <c r="BG259" s="149">
        <f>IF(N259="zákl. přenesená",J259,0)</f>
        <v>0</v>
      </c>
      <c r="BH259" s="149">
        <f>IF(N259="sníž. přenesená",J259,0)</f>
        <v>0</v>
      </c>
      <c r="BI259" s="149">
        <f>IF(N259="nulová",J259,0)</f>
        <v>0</v>
      </c>
      <c r="BJ259" s="17" t="s">
        <v>83</v>
      </c>
      <c r="BK259" s="149">
        <f>ROUND(I259*H259,2)</f>
        <v>0</v>
      </c>
      <c r="BL259" s="17" t="s">
        <v>271</v>
      </c>
      <c r="BM259" s="148" t="s">
        <v>3774</v>
      </c>
    </row>
    <row r="260" spans="2:65" s="12" customFormat="1" ht="11.25">
      <c r="B260" s="156"/>
      <c r="D260" s="154" t="s">
        <v>277</v>
      </c>
      <c r="E260" s="157" t="s">
        <v>1</v>
      </c>
      <c r="F260" s="158" t="s">
        <v>271</v>
      </c>
      <c r="H260" s="159">
        <v>4</v>
      </c>
      <c r="I260" s="160"/>
      <c r="L260" s="156"/>
      <c r="M260" s="161"/>
      <c r="T260" s="162"/>
      <c r="AT260" s="157" t="s">
        <v>277</v>
      </c>
      <c r="AU260" s="157" t="s">
        <v>89</v>
      </c>
      <c r="AV260" s="12" t="s">
        <v>89</v>
      </c>
      <c r="AW260" s="12" t="s">
        <v>32</v>
      </c>
      <c r="AX260" s="12" t="s">
        <v>83</v>
      </c>
      <c r="AY260" s="157" t="s">
        <v>264</v>
      </c>
    </row>
    <row r="261" spans="2:65" s="1" customFormat="1" ht="16.5" customHeight="1">
      <c r="B261" s="136"/>
      <c r="C261" s="137" t="s">
        <v>474</v>
      </c>
      <c r="D261" s="137" t="s">
        <v>266</v>
      </c>
      <c r="E261" s="138" t="s">
        <v>3775</v>
      </c>
      <c r="F261" s="139" t="s">
        <v>3776</v>
      </c>
      <c r="G261" s="140" t="s">
        <v>434</v>
      </c>
      <c r="H261" s="141">
        <v>2</v>
      </c>
      <c r="I261" s="142"/>
      <c r="J261" s="143">
        <f>ROUND(I261*H261,2)</f>
        <v>0</v>
      </c>
      <c r="K261" s="139" t="s">
        <v>270</v>
      </c>
      <c r="L261" s="32"/>
      <c r="M261" s="144" t="s">
        <v>1</v>
      </c>
      <c r="N261" s="145" t="s">
        <v>41</v>
      </c>
      <c r="P261" s="146">
        <f>O261*H261</f>
        <v>0</v>
      </c>
      <c r="Q261" s="146">
        <v>0</v>
      </c>
      <c r="R261" s="146">
        <f>Q261*H261</f>
        <v>0</v>
      </c>
      <c r="S261" s="146">
        <v>0</v>
      </c>
      <c r="T261" s="147">
        <f>S261*H261</f>
        <v>0</v>
      </c>
      <c r="AR261" s="148" t="s">
        <v>271</v>
      </c>
      <c r="AT261" s="148" t="s">
        <v>266</v>
      </c>
      <c r="AU261" s="148" t="s">
        <v>89</v>
      </c>
      <c r="AY261" s="17" t="s">
        <v>264</v>
      </c>
      <c r="BE261" s="149">
        <f>IF(N261="základní",J261,0)</f>
        <v>0</v>
      </c>
      <c r="BF261" s="149">
        <f>IF(N261="snížená",J261,0)</f>
        <v>0</v>
      </c>
      <c r="BG261" s="149">
        <f>IF(N261="zákl. přenesená",J261,0)</f>
        <v>0</v>
      </c>
      <c r="BH261" s="149">
        <f>IF(N261="sníž. přenesená",J261,0)</f>
        <v>0</v>
      </c>
      <c r="BI261" s="149">
        <f>IF(N261="nulová",J261,0)</f>
        <v>0</v>
      </c>
      <c r="BJ261" s="17" t="s">
        <v>83</v>
      </c>
      <c r="BK261" s="149">
        <f>ROUND(I261*H261,2)</f>
        <v>0</v>
      </c>
      <c r="BL261" s="17" t="s">
        <v>271</v>
      </c>
      <c r="BM261" s="148" t="s">
        <v>3777</v>
      </c>
    </row>
    <row r="262" spans="2:65" s="1" customFormat="1" ht="11.25">
      <c r="B262" s="32"/>
      <c r="D262" s="150" t="s">
        <v>273</v>
      </c>
      <c r="F262" s="151" t="s">
        <v>3778</v>
      </c>
      <c r="I262" s="152"/>
      <c r="L262" s="32"/>
      <c r="M262" s="153"/>
      <c r="T262" s="56"/>
      <c r="AT262" s="17" t="s">
        <v>273</v>
      </c>
      <c r="AU262" s="17" t="s">
        <v>89</v>
      </c>
    </row>
    <row r="263" spans="2:65" s="14" customFormat="1" ht="11.25">
      <c r="B263" s="170"/>
      <c r="D263" s="154" t="s">
        <v>277</v>
      </c>
      <c r="E263" s="171" t="s">
        <v>1</v>
      </c>
      <c r="F263" s="172" t="s">
        <v>3771</v>
      </c>
      <c r="H263" s="171" t="s">
        <v>1</v>
      </c>
      <c r="I263" s="173"/>
      <c r="L263" s="170"/>
      <c r="M263" s="174"/>
      <c r="T263" s="175"/>
      <c r="AT263" s="171" t="s">
        <v>277</v>
      </c>
      <c r="AU263" s="171" t="s">
        <v>89</v>
      </c>
      <c r="AV263" s="14" t="s">
        <v>83</v>
      </c>
      <c r="AW263" s="14" t="s">
        <v>32</v>
      </c>
      <c r="AX263" s="14" t="s">
        <v>76</v>
      </c>
      <c r="AY263" s="171" t="s">
        <v>264</v>
      </c>
    </row>
    <row r="264" spans="2:65" s="12" customFormat="1" ht="11.25">
      <c r="B264" s="156"/>
      <c r="D264" s="154" t="s">
        <v>277</v>
      </c>
      <c r="E264" s="157" t="s">
        <v>1</v>
      </c>
      <c r="F264" s="158" t="s">
        <v>89</v>
      </c>
      <c r="H264" s="159">
        <v>2</v>
      </c>
      <c r="I264" s="160"/>
      <c r="L264" s="156"/>
      <c r="M264" s="161"/>
      <c r="T264" s="162"/>
      <c r="AT264" s="157" t="s">
        <v>277</v>
      </c>
      <c r="AU264" s="157" t="s">
        <v>89</v>
      </c>
      <c r="AV264" s="12" t="s">
        <v>89</v>
      </c>
      <c r="AW264" s="12" t="s">
        <v>32</v>
      </c>
      <c r="AX264" s="12" t="s">
        <v>83</v>
      </c>
      <c r="AY264" s="157" t="s">
        <v>264</v>
      </c>
    </row>
    <row r="265" spans="2:65" s="1" customFormat="1" ht="16.5" customHeight="1">
      <c r="B265" s="136"/>
      <c r="C265" s="176" t="s">
        <v>483</v>
      </c>
      <c r="D265" s="176" t="s">
        <v>310</v>
      </c>
      <c r="E265" s="177" t="s">
        <v>3779</v>
      </c>
      <c r="F265" s="178" t="s">
        <v>3780</v>
      </c>
      <c r="G265" s="179" t="s">
        <v>434</v>
      </c>
      <c r="H265" s="180">
        <v>2</v>
      </c>
      <c r="I265" s="181"/>
      <c r="J265" s="182">
        <f>ROUND(I265*H265,2)</f>
        <v>0</v>
      </c>
      <c r="K265" s="178" t="s">
        <v>270</v>
      </c>
      <c r="L265" s="183"/>
      <c r="M265" s="184" t="s">
        <v>1</v>
      </c>
      <c r="N265" s="185" t="s">
        <v>41</v>
      </c>
      <c r="P265" s="146">
        <f>O265*H265</f>
        <v>0</v>
      </c>
      <c r="Q265" s="146">
        <v>3.2000000000000003E-4</v>
      </c>
      <c r="R265" s="146">
        <f>Q265*H265</f>
        <v>6.4000000000000005E-4</v>
      </c>
      <c r="S265" s="146">
        <v>0</v>
      </c>
      <c r="T265" s="147">
        <f>S265*H265</f>
        <v>0</v>
      </c>
      <c r="AR265" s="148" t="s">
        <v>314</v>
      </c>
      <c r="AT265" s="148" t="s">
        <v>310</v>
      </c>
      <c r="AU265" s="148" t="s">
        <v>89</v>
      </c>
      <c r="AY265" s="17" t="s">
        <v>264</v>
      </c>
      <c r="BE265" s="149">
        <f>IF(N265="základní",J265,0)</f>
        <v>0</v>
      </c>
      <c r="BF265" s="149">
        <f>IF(N265="snížená",J265,0)</f>
        <v>0</v>
      </c>
      <c r="BG265" s="149">
        <f>IF(N265="zákl. přenesená",J265,0)</f>
        <v>0</v>
      </c>
      <c r="BH265" s="149">
        <f>IF(N265="sníž. přenesená",J265,0)</f>
        <v>0</v>
      </c>
      <c r="BI265" s="149">
        <f>IF(N265="nulová",J265,0)</f>
        <v>0</v>
      </c>
      <c r="BJ265" s="17" t="s">
        <v>83</v>
      </c>
      <c r="BK265" s="149">
        <f>ROUND(I265*H265,2)</f>
        <v>0</v>
      </c>
      <c r="BL265" s="17" t="s">
        <v>271</v>
      </c>
      <c r="BM265" s="148" t="s">
        <v>3781</v>
      </c>
    </row>
    <row r="266" spans="2:65" s="12" customFormat="1" ht="11.25">
      <c r="B266" s="156"/>
      <c r="D266" s="154" t="s">
        <v>277</v>
      </c>
      <c r="E266" s="157" t="s">
        <v>1</v>
      </c>
      <c r="F266" s="158" t="s">
        <v>89</v>
      </c>
      <c r="H266" s="159">
        <v>2</v>
      </c>
      <c r="I266" s="160"/>
      <c r="L266" s="156"/>
      <c r="M266" s="161"/>
      <c r="T266" s="162"/>
      <c r="AT266" s="157" t="s">
        <v>277</v>
      </c>
      <c r="AU266" s="157" t="s">
        <v>89</v>
      </c>
      <c r="AV266" s="12" t="s">
        <v>89</v>
      </c>
      <c r="AW266" s="12" t="s">
        <v>32</v>
      </c>
      <c r="AX266" s="12" t="s">
        <v>83</v>
      </c>
      <c r="AY266" s="157" t="s">
        <v>264</v>
      </c>
    </row>
    <row r="267" spans="2:65" s="1" customFormat="1" ht="21.75" customHeight="1">
      <c r="B267" s="136"/>
      <c r="C267" s="137" t="s">
        <v>491</v>
      </c>
      <c r="D267" s="137" t="s">
        <v>266</v>
      </c>
      <c r="E267" s="138" t="s">
        <v>3782</v>
      </c>
      <c r="F267" s="139" t="s">
        <v>3783</v>
      </c>
      <c r="G267" s="140" t="s">
        <v>434</v>
      </c>
      <c r="H267" s="141">
        <v>2</v>
      </c>
      <c r="I267" s="142"/>
      <c r="J267" s="143">
        <f>ROUND(I267*H267,2)</f>
        <v>0</v>
      </c>
      <c r="K267" s="139" t="s">
        <v>270</v>
      </c>
      <c r="L267" s="32"/>
      <c r="M267" s="144" t="s">
        <v>1</v>
      </c>
      <c r="N267" s="145" t="s">
        <v>41</v>
      </c>
      <c r="P267" s="146">
        <f>O267*H267</f>
        <v>0</v>
      </c>
      <c r="Q267" s="146">
        <v>0</v>
      </c>
      <c r="R267" s="146">
        <f>Q267*H267</f>
        <v>0</v>
      </c>
      <c r="S267" s="146">
        <v>0</v>
      </c>
      <c r="T267" s="147">
        <f>S267*H267</f>
        <v>0</v>
      </c>
      <c r="AR267" s="148" t="s">
        <v>271</v>
      </c>
      <c r="AT267" s="148" t="s">
        <v>266</v>
      </c>
      <c r="AU267" s="148" t="s">
        <v>89</v>
      </c>
      <c r="AY267" s="17" t="s">
        <v>264</v>
      </c>
      <c r="BE267" s="149">
        <f>IF(N267="základní",J267,0)</f>
        <v>0</v>
      </c>
      <c r="BF267" s="149">
        <f>IF(N267="snížená",J267,0)</f>
        <v>0</v>
      </c>
      <c r="BG267" s="149">
        <f>IF(N267="zákl. přenesená",J267,0)</f>
        <v>0</v>
      </c>
      <c r="BH267" s="149">
        <f>IF(N267="sníž. přenesená",J267,0)</f>
        <v>0</v>
      </c>
      <c r="BI267" s="149">
        <f>IF(N267="nulová",J267,0)</f>
        <v>0</v>
      </c>
      <c r="BJ267" s="17" t="s">
        <v>83</v>
      </c>
      <c r="BK267" s="149">
        <f>ROUND(I267*H267,2)</f>
        <v>0</v>
      </c>
      <c r="BL267" s="17" t="s">
        <v>271</v>
      </c>
      <c r="BM267" s="148" t="s">
        <v>3784</v>
      </c>
    </row>
    <row r="268" spans="2:65" s="1" customFormat="1" ht="11.25">
      <c r="B268" s="32"/>
      <c r="D268" s="150" t="s">
        <v>273</v>
      </c>
      <c r="F268" s="151" t="s">
        <v>3785</v>
      </c>
      <c r="I268" s="152"/>
      <c r="L268" s="32"/>
      <c r="M268" s="153"/>
      <c r="T268" s="56"/>
      <c r="AT268" s="17" t="s">
        <v>273</v>
      </c>
      <c r="AU268" s="17" t="s">
        <v>89</v>
      </c>
    </row>
    <row r="269" spans="2:65" s="14" customFormat="1" ht="11.25">
      <c r="B269" s="170"/>
      <c r="D269" s="154" t="s">
        <v>277</v>
      </c>
      <c r="E269" s="171" t="s">
        <v>1</v>
      </c>
      <c r="F269" s="172" t="s">
        <v>3786</v>
      </c>
      <c r="H269" s="171" t="s">
        <v>1</v>
      </c>
      <c r="I269" s="173"/>
      <c r="L269" s="170"/>
      <c r="M269" s="174"/>
      <c r="T269" s="175"/>
      <c r="AT269" s="171" t="s">
        <v>277</v>
      </c>
      <c r="AU269" s="171" t="s">
        <v>89</v>
      </c>
      <c r="AV269" s="14" t="s">
        <v>83</v>
      </c>
      <c r="AW269" s="14" t="s">
        <v>32</v>
      </c>
      <c r="AX269" s="14" t="s">
        <v>76</v>
      </c>
      <c r="AY269" s="171" t="s">
        <v>264</v>
      </c>
    </row>
    <row r="270" spans="2:65" s="12" customFormat="1" ht="11.25">
      <c r="B270" s="156"/>
      <c r="D270" s="154" t="s">
        <v>277</v>
      </c>
      <c r="E270" s="157" t="s">
        <v>1</v>
      </c>
      <c r="F270" s="158" t="s">
        <v>89</v>
      </c>
      <c r="H270" s="159">
        <v>2</v>
      </c>
      <c r="I270" s="160"/>
      <c r="L270" s="156"/>
      <c r="M270" s="161"/>
      <c r="T270" s="162"/>
      <c r="AT270" s="157" t="s">
        <v>277</v>
      </c>
      <c r="AU270" s="157" t="s">
        <v>89</v>
      </c>
      <c r="AV270" s="12" t="s">
        <v>89</v>
      </c>
      <c r="AW270" s="12" t="s">
        <v>32</v>
      </c>
      <c r="AX270" s="12" t="s">
        <v>83</v>
      </c>
      <c r="AY270" s="157" t="s">
        <v>264</v>
      </c>
    </row>
    <row r="271" spans="2:65" s="1" customFormat="1" ht="16.5" customHeight="1">
      <c r="B271" s="136"/>
      <c r="C271" s="176" t="s">
        <v>496</v>
      </c>
      <c r="D271" s="176" t="s">
        <v>310</v>
      </c>
      <c r="E271" s="177" t="s">
        <v>3787</v>
      </c>
      <c r="F271" s="178" t="s">
        <v>3788</v>
      </c>
      <c r="G271" s="179" t="s">
        <v>434</v>
      </c>
      <c r="H271" s="180">
        <v>2</v>
      </c>
      <c r="I271" s="181"/>
      <c r="J271" s="182">
        <f>ROUND(I271*H271,2)</f>
        <v>0</v>
      </c>
      <c r="K271" s="178" t="s">
        <v>270</v>
      </c>
      <c r="L271" s="183"/>
      <c r="M271" s="184" t="s">
        <v>1</v>
      </c>
      <c r="N271" s="185" t="s">
        <v>41</v>
      </c>
      <c r="P271" s="146">
        <f>O271*H271</f>
        <v>0</v>
      </c>
      <c r="Q271" s="146">
        <v>1.47E-3</v>
      </c>
      <c r="R271" s="146">
        <f>Q271*H271</f>
        <v>2.9399999999999999E-3</v>
      </c>
      <c r="S271" s="146">
        <v>0</v>
      </c>
      <c r="T271" s="147">
        <f>S271*H271</f>
        <v>0</v>
      </c>
      <c r="AR271" s="148" t="s">
        <v>314</v>
      </c>
      <c r="AT271" s="148" t="s">
        <v>310</v>
      </c>
      <c r="AU271" s="148" t="s">
        <v>89</v>
      </c>
      <c r="AY271" s="17" t="s">
        <v>264</v>
      </c>
      <c r="BE271" s="149">
        <f>IF(N271="základní",J271,0)</f>
        <v>0</v>
      </c>
      <c r="BF271" s="149">
        <f>IF(N271="snížená",J271,0)</f>
        <v>0</v>
      </c>
      <c r="BG271" s="149">
        <f>IF(N271="zákl. přenesená",J271,0)</f>
        <v>0</v>
      </c>
      <c r="BH271" s="149">
        <f>IF(N271="sníž. přenesená",J271,0)</f>
        <v>0</v>
      </c>
      <c r="BI271" s="149">
        <f>IF(N271="nulová",J271,0)</f>
        <v>0</v>
      </c>
      <c r="BJ271" s="17" t="s">
        <v>83</v>
      </c>
      <c r="BK271" s="149">
        <f>ROUND(I271*H271,2)</f>
        <v>0</v>
      </c>
      <c r="BL271" s="17" t="s">
        <v>271</v>
      </c>
      <c r="BM271" s="148" t="s">
        <v>3789</v>
      </c>
    </row>
    <row r="272" spans="2:65" s="12" customFormat="1" ht="11.25">
      <c r="B272" s="156"/>
      <c r="D272" s="154" t="s">
        <v>277</v>
      </c>
      <c r="E272" s="157" t="s">
        <v>1</v>
      </c>
      <c r="F272" s="158" t="s">
        <v>89</v>
      </c>
      <c r="H272" s="159">
        <v>2</v>
      </c>
      <c r="I272" s="160"/>
      <c r="L272" s="156"/>
      <c r="M272" s="161"/>
      <c r="T272" s="162"/>
      <c r="AT272" s="157" t="s">
        <v>277</v>
      </c>
      <c r="AU272" s="157" t="s">
        <v>89</v>
      </c>
      <c r="AV272" s="12" t="s">
        <v>89</v>
      </c>
      <c r="AW272" s="12" t="s">
        <v>32</v>
      </c>
      <c r="AX272" s="12" t="s">
        <v>83</v>
      </c>
      <c r="AY272" s="157" t="s">
        <v>264</v>
      </c>
    </row>
    <row r="273" spans="2:65" s="1" customFormat="1" ht="16.5" customHeight="1">
      <c r="B273" s="136"/>
      <c r="C273" s="137" t="s">
        <v>502</v>
      </c>
      <c r="D273" s="137" t="s">
        <v>266</v>
      </c>
      <c r="E273" s="138" t="s">
        <v>3790</v>
      </c>
      <c r="F273" s="139" t="s">
        <v>3791</v>
      </c>
      <c r="G273" s="140" t="s">
        <v>434</v>
      </c>
      <c r="H273" s="141">
        <v>1</v>
      </c>
      <c r="I273" s="142"/>
      <c r="J273" s="143">
        <f>ROUND(I273*H273,2)</f>
        <v>0</v>
      </c>
      <c r="K273" s="139" t="s">
        <v>270</v>
      </c>
      <c r="L273" s="32"/>
      <c r="M273" s="144" t="s">
        <v>1</v>
      </c>
      <c r="N273" s="145" t="s">
        <v>41</v>
      </c>
      <c r="P273" s="146">
        <f>O273*H273</f>
        <v>0</v>
      </c>
      <c r="Q273" s="146">
        <v>7.2000000000000005E-4</v>
      </c>
      <c r="R273" s="146">
        <f>Q273*H273</f>
        <v>7.2000000000000005E-4</v>
      </c>
      <c r="S273" s="146">
        <v>0</v>
      </c>
      <c r="T273" s="147">
        <f>S273*H273</f>
        <v>0</v>
      </c>
      <c r="AR273" s="148" t="s">
        <v>271</v>
      </c>
      <c r="AT273" s="148" t="s">
        <v>266</v>
      </c>
      <c r="AU273" s="148" t="s">
        <v>89</v>
      </c>
      <c r="AY273" s="17" t="s">
        <v>264</v>
      </c>
      <c r="BE273" s="149">
        <f>IF(N273="základní",J273,0)</f>
        <v>0</v>
      </c>
      <c r="BF273" s="149">
        <f>IF(N273="snížená",J273,0)</f>
        <v>0</v>
      </c>
      <c r="BG273" s="149">
        <f>IF(N273="zákl. přenesená",J273,0)</f>
        <v>0</v>
      </c>
      <c r="BH273" s="149">
        <f>IF(N273="sníž. přenesená",J273,0)</f>
        <v>0</v>
      </c>
      <c r="BI273" s="149">
        <f>IF(N273="nulová",J273,0)</f>
        <v>0</v>
      </c>
      <c r="BJ273" s="17" t="s">
        <v>83</v>
      </c>
      <c r="BK273" s="149">
        <f>ROUND(I273*H273,2)</f>
        <v>0</v>
      </c>
      <c r="BL273" s="17" t="s">
        <v>271</v>
      </c>
      <c r="BM273" s="148" t="s">
        <v>3792</v>
      </c>
    </row>
    <row r="274" spans="2:65" s="1" customFormat="1" ht="11.25">
      <c r="B274" s="32"/>
      <c r="D274" s="150" t="s">
        <v>273</v>
      </c>
      <c r="F274" s="151" t="s">
        <v>3793</v>
      </c>
      <c r="I274" s="152"/>
      <c r="L274" s="32"/>
      <c r="M274" s="153"/>
      <c r="T274" s="56"/>
      <c r="AT274" s="17" t="s">
        <v>273</v>
      </c>
      <c r="AU274" s="17" t="s">
        <v>89</v>
      </c>
    </row>
    <row r="275" spans="2:65" s="14" customFormat="1" ht="11.25">
      <c r="B275" s="170"/>
      <c r="D275" s="154" t="s">
        <v>277</v>
      </c>
      <c r="E275" s="171" t="s">
        <v>1</v>
      </c>
      <c r="F275" s="172" t="s">
        <v>3737</v>
      </c>
      <c r="H275" s="171" t="s">
        <v>1</v>
      </c>
      <c r="I275" s="173"/>
      <c r="L275" s="170"/>
      <c r="M275" s="174"/>
      <c r="T275" s="175"/>
      <c r="AT275" s="171" t="s">
        <v>277</v>
      </c>
      <c r="AU275" s="171" t="s">
        <v>89</v>
      </c>
      <c r="AV275" s="14" t="s">
        <v>83</v>
      </c>
      <c r="AW275" s="14" t="s">
        <v>32</v>
      </c>
      <c r="AX275" s="14" t="s">
        <v>76</v>
      </c>
      <c r="AY275" s="171" t="s">
        <v>264</v>
      </c>
    </row>
    <row r="276" spans="2:65" s="12" customFormat="1" ht="11.25">
      <c r="B276" s="156"/>
      <c r="D276" s="154" t="s">
        <v>277</v>
      </c>
      <c r="E276" s="157" t="s">
        <v>1</v>
      </c>
      <c r="F276" s="158" t="s">
        <v>83</v>
      </c>
      <c r="H276" s="159">
        <v>1</v>
      </c>
      <c r="I276" s="160"/>
      <c r="L276" s="156"/>
      <c r="M276" s="161"/>
      <c r="T276" s="162"/>
      <c r="AT276" s="157" t="s">
        <v>277</v>
      </c>
      <c r="AU276" s="157" t="s">
        <v>89</v>
      </c>
      <c r="AV276" s="12" t="s">
        <v>89</v>
      </c>
      <c r="AW276" s="12" t="s">
        <v>32</v>
      </c>
      <c r="AX276" s="12" t="s">
        <v>83</v>
      </c>
      <c r="AY276" s="157" t="s">
        <v>264</v>
      </c>
    </row>
    <row r="277" spans="2:65" s="1" customFormat="1" ht="16.5" customHeight="1">
      <c r="B277" s="136"/>
      <c r="C277" s="176" t="s">
        <v>509</v>
      </c>
      <c r="D277" s="176" t="s">
        <v>310</v>
      </c>
      <c r="E277" s="177" t="s">
        <v>3794</v>
      </c>
      <c r="F277" s="178" t="s">
        <v>3795</v>
      </c>
      <c r="G277" s="179" t="s">
        <v>434</v>
      </c>
      <c r="H277" s="180">
        <v>1</v>
      </c>
      <c r="I277" s="181"/>
      <c r="J277" s="182">
        <f>ROUND(I277*H277,2)</f>
        <v>0</v>
      </c>
      <c r="K277" s="178" t="s">
        <v>270</v>
      </c>
      <c r="L277" s="183"/>
      <c r="M277" s="184" t="s">
        <v>1</v>
      </c>
      <c r="N277" s="185" t="s">
        <v>41</v>
      </c>
      <c r="P277" s="146">
        <f>O277*H277</f>
        <v>0</v>
      </c>
      <c r="Q277" s="146">
        <v>1.2E-2</v>
      </c>
      <c r="R277" s="146">
        <f>Q277*H277</f>
        <v>1.2E-2</v>
      </c>
      <c r="S277" s="146">
        <v>0</v>
      </c>
      <c r="T277" s="147">
        <f>S277*H277</f>
        <v>0</v>
      </c>
      <c r="AR277" s="148" t="s">
        <v>314</v>
      </c>
      <c r="AT277" s="148" t="s">
        <v>310</v>
      </c>
      <c r="AU277" s="148" t="s">
        <v>89</v>
      </c>
      <c r="AY277" s="17" t="s">
        <v>264</v>
      </c>
      <c r="BE277" s="149">
        <f>IF(N277="základní",J277,0)</f>
        <v>0</v>
      </c>
      <c r="BF277" s="149">
        <f>IF(N277="snížená",J277,0)</f>
        <v>0</v>
      </c>
      <c r="BG277" s="149">
        <f>IF(N277="zákl. přenesená",J277,0)</f>
        <v>0</v>
      </c>
      <c r="BH277" s="149">
        <f>IF(N277="sníž. přenesená",J277,0)</f>
        <v>0</v>
      </c>
      <c r="BI277" s="149">
        <f>IF(N277="nulová",J277,0)</f>
        <v>0</v>
      </c>
      <c r="BJ277" s="17" t="s">
        <v>83</v>
      </c>
      <c r="BK277" s="149">
        <f>ROUND(I277*H277,2)</f>
        <v>0</v>
      </c>
      <c r="BL277" s="17" t="s">
        <v>271</v>
      </c>
      <c r="BM277" s="148" t="s">
        <v>3796</v>
      </c>
    </row>
    <row r="278" spans="2:65" s="12" customFormat="1" ht="11.25">
      <c r="B278" s="156"/>
      <c r="D278" s="154" t="s">
        <v>277</v>
      </c>
      <c r="E278" s="157" t="s">
        <v>1</v>
      </c>
      <c r="F278" s="158" t="s">
        <v>83</v>
      </c>
      <c r="H278" s="159">
        <v>1</v>
      </c>
      <c r="I278" s="160"/>
      <c r="L278" s="156"/>
      <c r="M278" s="161"/>
      <c r="T278" s="162"/>
      <c r="AT278" s="157" t="s">
        <v>277</v>
      </c>
      <c r="AU278" s="157" t="s">
        <v>89</v>
      </c>
      <c r="AV278" s="12" t="s">
        <v>89</v>
      </c>
      <c r="AW278" s="12" t="s">
        <v>32</v>
      </c>
      <c r="AX278" s="12" t="s">
        <v>83</v>
      </c>
      <c r="AY278" s="157" t="s">
        <v>264</v>
      </c>
    </row>
    <row r="279" spans="2:65" s="1" customFormat="1" ht="16.5" customHeight="1">
      <c r="B279" s="136"/>
      <c r="C279" s="137" t="s">
        <v>515</v>
      </c>
      <c r="D279" s="137" t="s">
        <v>266</v>
      </c>
      <c r="E279" s="138" t="s">
        <v>3797</v>
      </c>
      <c r="F279" s="139" t="s">
        <v>3798</v>
      </c>
      <c r="G279" s="140" t="s">
        <v>434</v>
      </c>
      <c r="H279" s="141">
        <v>1</v>
      </c>
      <c r="I279" s="142"/>
      <c r="J279" s="143">
        <f>ROUND(I279*H279,2)</f>
        <v>0</v>
      </c>
      <c r="K279" s="139" t="s">
        <v>270</v>
      </c>
      <c r="L279" s="32"/>
      <c r="M279" s="144" t="s">
        <v>1</v>
      </c>
      <c r="N279" s="145" t="s">
        <v>41</v>
      </c>
      <c r="P279" s="146">
        <f>O279*H279</f>
        <v>0</v>
      </c>
      <c r="Q279" s="146">
        <v>1.33E-3</v>
      </c>
      <c r="R279" s="146">
        <f>Q279*H279</f>
        <v>1.33E-3</v>
      </c>
      <c r="S279" s="146">
        <v>0</v>
      </c>
      <c r="T279" s="147">
        <f>S279*H279</f>
        <v>0</v>
      </c>
      <c r="AR279" s="148" t="s">
        <v>271</v>
      </c>
      <c r="AT279" s="148" t="s">
        <v>266</v>
      </c>
      <c r="AU279" s="148" t="s">
        <v>89</v>
      </c>
      <c r="AY279" s="17" t="s">
        <v>264</v>
      </c>
      <c r="BE279" s="149">
        <f>IF(N279="základní",J279,0)</f>
        <v>0</v>
      </c>
      <c r="BF279" s="149">
        <f>IF(N279="snížená",J279,0)</f>
        <v>0</v>
      </c>
      <c r="BG279" s="149">
        <f>IF(N279="zákl. přenesená",J279,0)</f>
        <v>0</v>
      </c>
      <c r="BH279" s="149">
        <f>IF(N279="sníž. přenesená",J279,0)</f>
        <v>0</v>
      </c>
      <c r="BI279" s="149">
        <f>IF(N279="nulová",J279,0)</f>
        <v>0</v>
      </c>
      <c r="BJ279" s="17" t="s">
        <v>83</v>
      </c>
      <c r="BK279" s="149">
        <f>ROUND(I279*H279,2)</f>
        <v>0</v>
      </c>
      <c r="BL279" s="17" t="s">
        <v>271</v>
      </c>
      <c r="BM279" s="148" t="s">
        <v>3799</v>
      </c>
    </row>
    <row r="280" spans="2:65" s="1" customFormat="1" ht="11.25">
      <c r="B280" s="32"/>
      <c r="D280" s="150" t="s">
        <v>273</v>
      </c>
      <c r="F280" s="151" t="s">
        <v>3800</v>
      </c>
      <c r="I280" s="152"/>
      <c r="L280" s="32"/>
      <c r="M280" s="153"/>
      <c r="T280" s="56"/>
      <c r="AT280" s="17" t="s">
        <v>273</v>
      </c>
      <c r="AU280" s="17" t="s">
        <v>89</v>
      </c>
    </row>
    <row r="281" spans="2:65" s="1" customFormat="1" ht="19.5">
      <c r="B281" s="32"/>
      <c r="D281" s="154" t="s">
        <v>275</v>
      </c>
      <c r="F281" s="155" t="s">
        <v>3801</v>
      </c>
      <c r="I281" s="152"/>
      <c r="L281" s="32"/>
      <c r="M281" s="153"/>
      <c r="T281" s="56"/>
      <c r="AT281" s="17" t="s">
        <v>275</v>
      </c>
      <c r="AU281" s="17" t="s">
        <v>89</v>
      </c>
    </row>
    <row r="282" spans="2:65" s="14" customFormat="1" ht="11.25">
      <c r="B282" s="170"/>
      <c r="D282" s="154" t="s">
        <v>277</v>
      </c>
      <c r="E282" s="171" t="s">
        <v>1</v>
      </c>
      <c r="F282" s="172" t="s">
        <v>3802</v>
      </c>
      <c r="H282" s="171" t="s">
        <v>1</v>
      </c>
      <c r="I282" s="173"/>
      <c r="L282" s="170"/>
      <c r="M282" s="174"/>
      <c r="T282" s="175"/>
      <c r="AT282" s="171" t="s">
        <v>277</v>
      </c>
      <c r="AU282" s="171" t="s">
        <v>89</v>
      </c>
      <c r="AV282" s="14" t="s">
        <v>83</v>
      </c>
      <c r="AW282" s="14" t="s">
        <v>32</v>
      </c>
      <c r="AX282" s="14" t="s">
        <v>76</v>
      </c>
      <c r="AY282" s="171" t="s">
        <v>264</v>
      </c>
    </row>
    <row r="283" spans="2:65" s="12" customFormat="1" ht="11.25">
      <c r="B283" s="156"/>
      <c r="D283" s="154" t="s">
        <v>277</v>
      </c>
      <c r="E283" s="157" t="s">
        <v>1</v>
      </c>
      <c r="F283" s="158" t="s">
        <v>83</v>
      </c>
      <c r="H283" s="159">
        <v>1</v>
      </c>
      <c r="I283" s="160"/>
      <c r="L283" s="156"/>
      <c r="M283" s="161"/>
      <c r="T283" s="162"/>
      <c r="AT283" s="157" t="s">
        <v>277</v>
      </c>
      <c r="AU283" s="157" t="s">
        <v>89</v>
      </c>
      <c r="AV283" s="12" t="s">
        <v>89</v>
      </c>
      <c r="AW283" s="12" t="s">
        <v>32</v>
      </c>
      <c r="AX283" s="12" t="s">
        <v>83</v>
      </c>
      <c r="AY283" s="157" t="s">
        <v>264</v>
      </c>
    </row>
    <row r="284" spans="2:65" s="1" customFormat="1" ht="16.5" customHeight="1">
      <c r="B284" s="136"/>
      <c r="C284" s="176" t="s">
        <v>521</v>
      </c>
      <c r="D284" s="176" t="s">
        <v>310</v>
      </c>
      <c r="E284" s="177" t="s">
        <v>3803</v>
      </c>
      <c r="F284" s="178" t="s">
        <v>3804</v>
      </c>
      <c r="G284" s="179" t="s">
        <v>434</v>
      </c>
      <c r="H284" s="180">
        <v>1</v>
      </c>
      <c r="I284" s="181"/>
      <c r="J284" s="182">
        <f>ROUND(I284*H284,2)</f>
        <v>0</v>
      </c>
      <c r="K284" s="178" t="s">
        <v>270</v>
      </c>
      <c r="L284" s="183"/>
      <c r="M284" s="184" t="s">
        <v>1</v>
      </c>
      <c r="N284" s="185" t="s">
        <v>41</v>
      </c>
      <c r="P284" s="146">
        <f>O284*H284</f>
        <v>0</v>
      </c>
      <c r="Q284" s="146">
        <v>1.49E-2</v>
      </c>
      <c r="R284" s="146">
        <f>Q284*H284</f>
        <v>1.49E-2</v>
      </c>
      <c r="S284" s="146">
        <v>0</v>
      </c>
      <c r="T284" s="147">
        <f>S284*H284</f>
        <v>0</v>
      </c>
      <c r="AR284" s="148" t="s">
        <v>314</v>
      </c>
      <c r="AT284" s="148" t="s">
        <v>310</v>
      </c>
      <c r="AU284" s="148" t="s">
        <v>89</v>
      </c>
      <c r="AY284" s="17" t="s">
        <v>264</v>
      </c>
      <c r="BE284" s="149">
        <f>IF(N284="základní",J284,0)</f>
        <v>0</v>
      </c>
      <c r="BF284" s="149">
        <f>IF(N284="snížená",J284,0)</f>
        <v>0</v>
      </c>
      <c r="BG284" s="149">
        <f>IF(N284="zákl. přenesená",J284,0)</f>
        <v>0</v>
      </c>
      <c r="BH284" s="149">
        <f>IF(N284="sníž. přenesená",J284,0)</f>
        <v>0</v>
      </c>
      <c r="BI284" s="149">
        <f>IF(N284="nulová",J284,0)</f>
        <v>0</v>
      </c>
      <c r="BJ284" s="17" t="s">
        <v>83</v>
      </c>
      <c r="BK284" s="149">
        <f>ROUND(I284*H284,2)</f>
        <v>0</v>
      </c>
      <c r="BL284" s="17" t="s">
        <v>271</v>
      </c>
      <c r="BM284" s="148" t="s">
        <v>3805</v>
      </c>
    </row>
    <row r="285" spans="2:65" s="1" customFormat="1" ht="19.5">
      <c r="B285" s="32"/>
      <c r="D285" s="154" t="s">
        <v>275</v>
      </c>
      <c r="F285" s="155" t="s">
        <v>3801</v>
      </c>
      <c r="I285" s="152"/>
      <c r="L285" s="32"/>
      <c r="M285" s="153"/>
      <c r="T285" s="56"/>
      <c r="AT285" s="17" t="s">
        <v>275</v>
      </c>
      <c r="AU285" s="17" t="s">
        <v>89</v>
      </c>
    </row>
    <row r="286" spans="2:65" s="12" customFormat="1" ht="11.25">
      <c r="B286" s="156"/>
      <c r="D286" s="154" t="s">
        <v>277</v>
      </c>
      <c r="E286" s="157" t="s">
        <v>1</v>
      </c>
      <c r="F286" s="158" t="s">
        <v>83</v>
      </c>
      <c r="H286" s="159">
        <v>1</v>
      </c>
      <c r="I286" s="160"/>
      <c r="L286" s="156"/>
      <c r="M286" s="161"/>
      <c r="T286" s="162"/>
      <c r="AT286" s="157" t="s">
        <v>277</v>
      </c>
      <c r="AU286" s="157" t="s">
        <v>89</v>
      </c>
      <c r="AV286" s="12" t="s">
        <v>89</v>
      </c>
      <c r="AW286" s="12" t="s">
        <v>32</v>
      </c>
      <c r="AX286" s="12" t="s">
        <v>83</v>
      </c>
      <c r="AY286" s="157" t="s">
        <v>264</v>
      </c>
    </row>
    <row r="287" spans="2:65" s="1" customFormat="1" ht="16.5" customHeight="1">
      <c r="B287" s="136"/>
      <c r="C287" s="137" t="s">
        <v>526</v>
      </c>
      <c r="D287" s="137" t="s">
        <v>266</v>
      </c>
      <c r="E287" s="138" t="s">
        <v>3806</v>
      </c>
      <c r="F287" s="139" t="s">
        <v>3807</v>
      </c>
      <c r="G287" s="140" t="s">
        <v>428</v>
      </c>
      <c r="H287" s="141">
        <v>104</v>
      </c>
      <c r="I287" s="142"/>
      <c r="J287" s="143">
        <f>ROUND(I287*H287,2)</f>
        <v>0</v>
      </c>
      <c r="K287" s="139" t="s">
        <v>270</v>
      </c>
      <c r="L287" s="32"/>
      <c r="M287" s="144" t="s">
        <v>1</v>
      </c>
      <c r="N287" s="145" t="s">
        <v>41</v>
      </c>
      <c r="P287" s="146">
        <f>O287*H287</f>
        <v>0</v>
      </c>
      <c r="Q287" s="146">
        <v>0</v>
      </c>
      <c r="R287" s="146">
        <f>Q287*H287</f>
        <v>0</v>
      </c>
      <c r="S287" s="146">
        <v>0</v>
      </c>
      <c r="T287" s="147">
        <f>S287*H287</f>
        <v>0</v>
      </c>
      <c r="AR287" s="148" t="s">
        <v>271</v>
      </c>
      <c r="AT287" s="148" t="s">
        <v>266</v>
      </c>
      <c r="AU287" s="148" t="s">
        <v>89</v>
      </c>
      <c r="AY287" s="17" t="s">
        <v>264</v>
      </c>
      <c r="BE287" s="149">
        <f>IF(N287="základní",J287,0)</f>
        <v>0</v>
      </c>
      <c r="BF287" s="149">
        <f>IF(N287="snížená",J287,0)</f>
        <v>0</v>
      </c>
      <c r="BG287" s="149">
        <f>IF(N287="zákl. přenesená",J287,0)</f>
        <v>0</v>
      </c>
      <c r="BH287" s="149">
        <f>IF(N287="sníž. přenesená",J287,0)</f>
        <v>0</v>
      </c>
      <c r="BI287" s="149">
        <f>IF(N287="nulová",J287,0)</f>
        <v>0</v>
      </c>
      <c r="BJ287" s="17" t="s">
        <v>83</v>
      </c>
      <c r="BK287" s="149">
        <f>ROUND(I287*H287,2)</f>
        <v>0</v>
      </c>
      <c r="BL287" s="17" t="s">
        <v>271</v>
      </c>
      <c r="BM287" s="148" t="s">
        <v>3808</v>
      </c>
    </row>
    <row r="288" spans="2:65" s="1" customFormat="1" ht="11.25">
      <c r="B288" s="32"/>
      <c r="D288" s="150" t="s">
        <v>273</v>
      </c>
      <c r="F288" s="151" t="s">
        <v>3809</v>
      </c>
      <c r="I288" s="152"/>
      <c r="L288" s="32"/>
      <c r="M288" s="153"/>
      <c r="T288" s="56"/>
      <c r="AT288" s="17" t="s">
        <v>273</v>
      </c>
      <c r="AU288" s="17" t="s">
        <v>89</v>
      </c>
    </row>
    <row r="289" spans="2:65" s="12" customFormat="1" ht="11.25">
      <c r="B289" s="156"/>
      <c r="D289" s="154" t="s">
        <v>277</v>
      </c>
      <c r="E289" s="157" t="s">
        <v>1</v>
      </c>
      <c r="F289" s="158" t="s">
        <v>888</v>
      </c>
      <c r="H289" s="159">
        <v>104</v>
      </c>
      <c r="I289" s="160"/>
      <c r="L289" s="156"/>
      <c r="M289" s="161"/>
      <c r="T289" s="162"/>
      <c r="AT289" s="157" t="s">
        <v>277</v>
      </c>
      <c r="AU289" s="157" t="s">
        <v>89</v>
      </c>
      <c r="AV289" s="12" t="s">
        <v>89</v>
      </c>
      <c r="AW289" s="12" t="s">
        <v>32</v>
      </c>
      <c r="AX289" s="12" t="s">
        <v>83</v>
      </c>
      <c r="AY289" s="157" t="s">
        <v>264</v>
      </c>
    </row>
    <row r="290" spans="2:65" s="1" customFormat="1" ht="16.5" customHeight="1">
      <c r="B290" s="136"/>
      <c r="C290" s="137" t="s">
        <v>533</v>
      </c>
      <c r="D290" s="137" t="s">
        <v>266</v>
      </c>
      <c r="E290" s="138" t="s">
        <v>3810</v>
      </c>
      <c r="F290" s="139" t="s">
        <v>3811</v>
      </c>
      <c r="G290" s="140" t="s">
        <v>428</v>
      </c>
      <c r="H290" s="141">
        <v>104</v>
      </c>
      <c r="I290" s="142"/>
      <c r="J290" s="143">
        <f>ROUND(I290*H290,2)</f>
        <v>0</v>
      </c>
      <c r="K290" s="139" t="s">
        <v>270</v>
      </c>
      <c r="L290" s="32"/>
      <c r="M290" s="144" t="s">
        <v>1</v>
      </c>
      <c r="N290" s="145" t="s">
        <v>41</v>
      </c>
      <c r="P290" s="146">
        <f>O290*H290</f>
        <v>0</v>
      </c>
      <c r="Q290" s="146">
        <v>0</v>
      </c>
      <c r="R290" s="146">
        <f>Q290*H290</f>
        <v>0</v>
      </c>
      <c r="S290" s="146">
        <v>0</v>
      </c>
      <c r="T290" s="147">
        <f>S290*H290</f>
        <v>0</v>
      </c>
      <c r="AR290" s="148" t="s">
        <v>271</v>
      </c>
      <c r="AT290" s="148" t="s">
        <v>266</v>
      </c>
      <c r="AU290" s="148" t="s">
        <v>89</v>
      </c>
      <c r="AY290" s="17" t="s">
        <v>264</v>
      </c>
      <c r="BE290" s="149">
        <f>IF(N290="základní",J290,0)</f>
        <v>0</v>
      </c>
      <c r="BF290" s="149">
        <f>IF(N290="snížená",J290,0)</f>
        <v>0</v>
      </c>
      <c r="BG290" s="149">
        <f>IF(N290="zákl. přenesená",J290,0)</f>
        <v>0</v>
      </c>
      <c r="BH290" s="149">
        <f>IF(N290="sníž. přenesená",J290,0)</f>
        <v>0</v>
      </c>
      <c r="BI290" s="149">
        <f>IF(N290="nulová",J290,0)</f>
        <v>0</v>
      </c>
      <c r="BJ290" s="17" t="s">
        <v>83</v>
      </c>
      <c r="BK290" s="149">
        <f>ROUND(I290*H290,2)</f>
        <v>0</v>
      </c>
      <c r="BL290" s="17" t="s">
        <v>271</v>
      </c>
      <c r="BM290" s="148" t="s">
        <v>3812</v>
      </c>
    </row>
    <row r="291" spans="2:65" s="1" customFormat="1" ht="11.25">
      <c r="B291" s="32"/>
      <c r="D291" s="150" t="s">
        <v>273</v>
      </c>
      <c r="F291" s="151" t="s">
        <v>3813</v>
      </c>
      <c r="I291" s="152"/>
      <c r="L291" s="32"/>
      <c r="M291" s="153"/>
      <c r="T291" s="56"/>
      <c r="AT291" s="17" t="s">
        <v>273</v>
      </c>
      <c r="AU291" s="17" t="s">
        <v>89</v>
      </c>
    </row>
    <row r="292" spans="2:65" s="1" customFormat="1" ht="19.5">
      <c r="B292" s="32"/>
      <c r="D292" s="154" t="s">
        <v>275</v>
      </c>
      <c r="F292" s="155" t="s">
        <v>3814</v>
      </c>
      <c r="I292" s="152"/>
      <c r="L292" s="32"/>
      <c r="M292" s="153"/>
      <c r="T292" s="56"/>
      <c r="AT292" s="17" t="s">
        <v>275</v>
      </c>
      <c r="AU292" s="17" t="s">
        <v>89</v>
      </c>
    </row>
    <row r="293" spans="2:65" s="12" customFormat="1" ht="11.25">
      <c r="B293" s="156"/>
      <c r="D293" s="154" t="s">
        <v>277</v>
      </c>
      <c r="E293" s="157" t="s">
        <v>1</v>
      </c>
      <c r="F293" s="158" t="s">
        <v>888</v>
      </c>
      <c r="H293" s="159">
        <v>104</v>
      </c>
      <c r="I293" s="160"/>
      <c r="L293" s="156"/>
      <c r="M293" s="161"/>
      <c r="T293" s="162"/>
      <c r="AT293" s="157" t="s">
        <v>277</v>
      </c>
      <c r="AU293" s="157" t="s">
        <v>89</v>
      </c>
      <c r="AV293" s="12" t="s">
        <v>89</v>
      </c>
      <c r="AW293" s="12" t="s">
        <v>32</v>
      </c>
      <c r="AX293" s="12" t="s">
        <v>83</v>
      </c>
      <c r="AY293" s="157" t="s">
        <v>264</v>
      </c>
    </row>
    <row r="294" spans="2:65" s="1" customFormat="1" ht="16.5" customHeight="1">
      <c r="B294" s="136"/>
      <c r="C294" s="137" t="s">
        <v>541</v>
      </c>
      <c r="D294" s="137" t="s">
        <v>266</v>
      </c>
      <c r="E294" s="138" t="s">
        <v>2018</v>
      </c>
      <c r="F294" s="139" t="s">
        <v>2019</v>
      </c>
      <c r="G294" s="140" t="s">
        <v>434</v>
      </c>
      <c r="H294" s="141">
        <v>1</v>
      </c>
      <c r="I294" s="142"/>
      <c r="J294" s="143">
        <f>ROUND(I294*H294,2)</f>
        <v>0</v>
      </c>
      <c r="K294" s="139" t="s">
        <v>270</v>
      </c>
      <c r="L294" s="32"/>
      <c r="M294" s="144" t="s">
        <v>1</v>
      </c>
      <c r="N294" s="145" t="s">
        <v>41</v>
      </c>
      <c r="P294" s="146">
        <f>O294*H294</f>
        <v>0</v>
      </c>
      <c r="Q294" s="146">
        <v>0.45937</v>
      </c>
      <c r="R294" s="146">
        <f>Q294*H294</f>
        <v>0.45937</v>
      </c>
      <c r="S294" s="146">
        <v>0</v>
      </c>
      <c r="T294" s="147">
        <f>S294*H294</f>
        <v>0</v>
      </c>
      <c r="AR294" s="148" t="s">
        <v>271</v>
      </c>
      <c r="AT294" s="148" t="s">
        <v>266</v>
      </c>
      <c r="AU294" s="148" t="s">
        <v>89</v>
      </c>
      <c r="AY294" s="17" t="s">
        <v>264</v>
      </c>
      <c r="BE294" s="149">
        <f>IF(N294="základní",J294,0)</f>
        <v>0</v>
      </c>
      <c r="BF294" s="149">
        <f>IF(N294="snížená",J294,0)</f>
        <v>0</v>
      </c>
      <c r="BG294" s="149">
        <f>IF(N294="zákl. přenesená",J294,0)</f>
        <v>0</v>
      </c>
      <c r="BH294" s="149">
        <f>IF(N294="sníž. přenesená",J294,0)</f>
        <v>0</v>
      </c>
      <c r="BI294" s="149">
        <f>IF(N294="nulová",J294,0)</f>
        <v>0</v>
      </c>
      <c r="BJ294" s="17" t="s">
        <v>83</v>
      </c>
      <c r="BK294" s="149">
        <f>ROUND(I294*H294,2)</f>
        <v>0</v>
      </c>
      <c r="BL294" s="17" t="s">
        <v>271</v>
      </c>
      <c r="BM294" s="148" t="s">
        <v>3815</v>
      </c>
    </row>
    <row r="295" spans="2:65" s="1" customFormat="1" ht="11.25">
      <c r="B295" s="32"/>
      <c r="D295" s="150" t="s">
        <v>273</v>
      </c>
      <c r="F295" s="151" t="s">
        <v>2021</v>
      </c>
      <c r="I295" s="152"/>
      <c r="L295" s="32"/>
      <c r="M295" s="153"/>
      <c r="T295" s="56"/>
      <c r="AT295" s="17" t="s">
        <v>273</v>
      </c>
      <c r="AU295" s="17" t="s">
        <v>89</v>
      </c>
    </row>
    <row r="296" spans="2:65" s="12" customFormat="1" ht="11.25">
      <c r="B296" s="156"/>
      <c r="D296" s="154" t="s">
        <v>277</v>
      </c>
      <c r="E296" s="157" t="s">
        <v>1</v>
      </c>
      <c r="F296" s="158" t="s">
        <v>83</v>
      </c>
      <c r="H296" s="159">
        <v>1</v>
      </c>
      <c r="I296" s="160"/>
      <c r="L296" s="156"/>
      <c r="M296" s="161"/>
      <c r="T296" s="162"/>
      <c r="AT296" s="157" t="s">
        <v>277</v>
      </c>
      <c r="AU296" s="157" t="s">
        <v>89</v>
      </c>
      <c r="AV296" s="12" t="s">
        <v>89</v>
      </c>
      <c r="AW296" s="12" t="s">
        <v>32</v>
      </c>
      <c r="AX296" s="12" t="s">
        <v>83</v>
      </c>
      <c r="AY296" s="157" t="s">
        <v>264</v>
      </c>
    </row>
    <row r="297" spans="2:65" s="1" customFormat="1" ht="16.5" customHeight="1">
      <c r="B297" s="136"/>
      <c r="C297" s="137" t="s">
        <v>549</v>
      </c>
      <c r="D297" s="137" t="s">
        <v>266</v>
      </c>
      <c r="E297" s="138" t="s">
        <v>3816</v>
      </c>
      <c r="F297" s="139" t="s">
        <v>3817</v>
      </c>
      <c r="G297" s="140" t="s">
        <v>434</v>
      </c>
      <c r="H297" s="141">
        <v>4</v>
      </c>
      <c r="I297" s="142"/>
      <c r="J297" s="143">
        <f>ROUND(I297*H297,2)</f>
        <v>0</v>
      </c>
      <c r="K297" s="139" t="s">
        <v>270</v>
      </c>
      <c r="L297" s="32"/>
      <c r="M297" s="144" t="s">
        <v>1</v>
      </c>
      <c r="N297" s="145" t="s">
        <v>41</v>
      </c>
      <c r="P297" s="146">
        <f>O297*H297</f>
        <v>0</v>
      </c>
      <c r="Q297" s="146">
        <v>0.04</v>
      </c>
      <c r="R297" s="146">
        <f>Q297*H297</f>
        <v>0.16</v>
      </c>
      <c r="S297" s="146">
        <v>0</v>
      </c>
      <c r="T297" s="147">
        <f>S297*H297</f>
        <v>0</v>
      </c>
      <c r="AR297" s="148" t="s">
        <v>271</v>
      </c>
      <c r="AT297" s="148" t="s">
        <v>266</v>
      </c>
      <c r="AU297" s="148" t="s">
        <v>89</v>
      </c>
      <c r="AY297" s="17" t="s">
        <v>264</v>
      </c>
      <c r="BE297" s="149">
        <f>IF(N297="základní",J297,0)</f>
        <v>0</v>
      </c>
      <c r="BF297" s="149">
        <f>IF(N297="snížená",J297,0)</f>
        <v>0</v>
      </c>
      <c r="BG297" s="149">
        <f>IF(N297="zákl. přenesená",J297,0)</f>
        <v>0</v>
      </c>
      <c r="BH297" s="149">
        <f>IF(N297="sníž. přenesená",J297,0)</f>
        <v>0</v>
      </c>
      <c r="BI297" s="149">
        <f>IF(N297="nulová",J297,0)</f>
        <v>0</v>
      </c>
      <c r="BJ297" s="17" t="s">
        <v>83</v>
      </c>
      <c r="BK297" s="149">
        <f>ROUND(I297*H297,2)</f>
        <v>0</v>
      </c>
      <c r="BL297" s="17" t="s">
        <v>271</v>
      </c>
      <c r="BM297" s="148" t="s">
        <v>3818</v>
      </c>
    </row>
    <row r="298" spans="2:65" s="1" customFormat="1" ht="11.25">
      <c r="B298" s="32"/>
      <c r="D298" s="150" t="s">
        <v>273</v>
      </c>
      <c r="F298" s="151" t="s">
        <v>3819</v>
      </c>
      <c r="I298" s="152"/>
      <c r="L298" s="32"/>
      <c r="M298" s="153"/>
      <c r="T298" s="56"/>
      <c r="AT298" s="17" t="s">
        <v>273</v>
      </c>
      <c r="AU298" s="17" t="s">
        <v>89</v>
      </c>
    </row>
    <row r="299" spans="2:65" s="14" customFormat="1" ht="11.25">
      <c r="B299" s="170"/>
      <c r="D299" s="154" t="s">
        <v>277</v>
      </c>
      <c r="E299" s="171" t="s">
        <v>1</v>
      </c>
      <c r="F299" s="172" t="s">
        <v>3820</v>
      </c>
      <c r="H299" s="171" t="s">
        <v>1</v>
      </c>
      <c r="I299" s="173"/>
      <c r="L299" s="170"/>
      <c r="M299" s="174"/>
      <c r="T299" s="175"/>
      <c r="AT299" s="171" t="s">
        <v>277</v>
      </c>
      <c r="AU299" s="171" t="s">
        <v>89</v>
      </c>
      <c r="AV299" s="14" t="s">
        <v>83</v>
      </c>
      <c r="AW299" s="14" t="s">
        <v>32</v>
      </c>
      <c r="AX299" s="14" t="s">
        <v>76</v>
      </c>
      <c r="AY299" s="171" t="s">
        <v>264</v>
      </c>
    </row>
    <row r="300" spans="2:65" s="12" customFormat="1" ht="11.25">
      <c r="B300" s="156"/>
      <c r="D300" s="154" t="s">
        <v>277</v>
      </c>
      <c r="E300" s="157" t="s">
        <v>1</v>
      </c>
      <c r="F300" s="158" t="s">
        <v>96</v>
      </c>
      <c r="H300" s="159">
        <v>3</v>
      </c>
      <c r="I300" s="160"/>
      <c r="L300" s="156"/>
      <c r="M300" s="161"/>
      <c r="T300" s="162"/>
      <c r="AT300" s="157" t="s">
        <v>277</v>
      </c>
      <c r="AU300" s="157" t="s">
        <v>89</v>
      </c>
      <c r="AV300" s="12" t="s">
        <v>89</v>
      </c>
      <c r="AW300" s="12" t="s">
        <v>32</v>
      </c>
      <c r="AX300" s="12" t="s">
        <v>76</v>
      </c>
      <c r="AY300" s="157" t="s">
        <v>264</v>
      </c>
    </row>
    <row r="301" spans="2:65" s="14" customFormat="1" ht="11.25">
      <c r="B301" s="170"/>
      <c r="D301" s="154" t="s">
        <v>277</v>
      </c>
      <c r="E301" s="171" t="s">
        <v>1</v>
      </c>
      <c r="F301" s="172" t="s">
        <v>3802</v>
      </c>
      <c r="H301" s="171" t="s">
        <v>1</v>
      </c>
      <c r="I301" s="173"/>
      <c r="L301" s="170"/>
      <c r="M301" s="174"/>
      <c r="T301" s="175"/>
      <c r="AT301" s="171" t="s">
        <v>277</v>
      </c>
      <c r="AU301" s="171" t="s">
        <v>89</v>
      </c>
      <c r="AV301" s="14" t="s">
        <v>83</v>
      </c>
      <c r="AW301" s="14" t="s">
        <v>32</v>
      </c>
      <c r="AX301" s="14" t="s">
        <v>76</v>
      </c>
      <c r="AY301" s="171" t="s">
        <v>264</v>
      </c>
    </row>
    <row r="302" spans="2:65" s="12" customFormat="1" ht="11.25">
      <c r="B302" s="156"/>
      <c r="D302" s="154" t="s">
        <v>277</v>
      </c>
      <c r="E302" s="157" t="s">
        <v>1</v>
      </c>
      <c r="F302" s="158" t="s">
        <v>83</v>
      </c>
      <c r="H302" s="159">
        <v>1</v>
      </c>
      <c r="I302" s="160"/>
      <c r="L302" s="156"/>
      <c r="M302" s="161"/>
      <c r="T302" s="162"/>
      <c r="AT302" s="157" t="s">
        <v>277</v>
      </c>
      <c r="AU302" s="157" t="s">
        <v>89</v>
      </c>
      <c r="AV302" s="12" t="s">
        <v>89</v>
      </c>
      <c r="AW302" s="12" t="s">
        <v>32</v>
      </c>
      <c r="AX302" s="12" t="s">
        <v>76</v>
      </c>
      <c r="AY302" s="157" t="s">
        <v>264</v>
      </c>
    </row>
    <row r="303" spans="2:65" s="13" customFormat="1" ht="11.25">
      <c r="B303" s="163"/>
      <c r="D303" s="154" t="s">
        <v>277</v>
      </c>
      <c r="E303" s="164" t="s">
        <v>1</v>
      </c>
      <c r="F303" s="165" t="s">
        <v>279</v>
      </c>
      <c r="H303" s="166">
        <v>4</v>
      </c>
      <c r="I303" s="167"/>
      <c r="L303" s="163"/>
      <c r="M303" s="168"/>
      <c r="T303" s="169"/>
      <c r="AT303" s="164" t="s">
        <v>277</v>
      </c>
      <c r="AU303" s="164" t="s">
        <v>89</v>
      </c>
      <c r="AV303" s="13" t="s">
        <v>271</v>
      </c>
      <c r="AW303" s="13" t="s">
        <v>32</v>
      </c>
      <c r="AX303" s="13" t="s">
        <v>83</v>
      </c>
      <c r="AY303" s="164" t="s">
        <v>264</v>
      </c>
    </row>
    <row r="304" spans="2:65" s="1" customFormat="1" ht="16.5" customHeight="1">
      <c r="B304" s="136"/>
      <c r="C304" s="176" t="s">
        <v>554</v>
      </c>
      <c r="D304" s="176" t="s">
        <v>310</v>
      </c>
      <c r="E304" s="177" t="s">
        <v>3821</v>
      </c>
      <c r="F304" s="178" t="s">
        <v>3822</v>
      </c>
      <c r="G304" s="179" t="s">
        <v>434</v>
      </c>
      <c r="H304" s="180">
        <v>4</v>
      </c>
      <c r="I304" s="181"/>
      <c r="J304" s="182">
        <f>ROUND(I304*H304,2)</f>
        <v>0</v>
      </c>
      <c r="K304" s="178" t="s">
        <v>270</v>
      </c>
      <c r="L304" s="183"/>
      <c r="M304" s="184" t="s">
        <v>1</v>
      </c>
      <c r="N304" s="185" t="s">
        <v>41</v>
      </c>
      <c r="P304" s="146">
        <f>O304*H304</f>
        <v>0</v>
      </c>
      <c r="Q304" s="146">
        <v>1.3299999999999999E-2</v>
      </c>
      <c r="R304" s="146">
        <f>Q304*H304</f>
        <v>5.3199999999999997E-2</v>
      </c>
      <c r="S304" s="146">
        <v>0</v>
      </c>
      <c r="T304" s="147">
        <f>S304*H304</f>
        <v>0</v>
      </c>
      <c r="AR304" s="148" t="s">
        <v>314</v>
      </c>
      <c r="AT304" s="148" t="s">
        <v>310</v>
      </c>
      <c r="AU304" s="148" t="s">
        <v>89</v>
      </c>
      <c r="AY304" s="17" t="s">
        <v>264</v>
      </c>
      <c r="BE304" s="149">
        <f>IF(N304="základní",J304,0)</f>
        <v>0</v>
      </c>
      <c r="BF304" s="149">
        <f>IF(N304="snížená",J304,0)</f>
        <v>0</v>
      </c>
      <c r="BG304" s="149">
        <f>IF(N304="zákl. přenesená",J304,0)</f>
        <v>0</v>
      </c>
      <c r="BH304" s="149">
        <f>IF(N304="sníž. přenesená",J304,0)</f>
        <v>0</v>
      </c>
      <c r="BI304" s="149">
        <f>IF(N304="nulová",J304,0)</f>
        <v>0</v>
      </c>
      <c r="BJ304" s="17" t="s">
        <v>83</v>
      </c>
      <c r="BK304" s="149">
        <f>ROUND(I304*H304,2)</f>
        <v>0</v>
      </c>
      <c r="BL304" s="17" t="s">
        <v>271</v>
      </c>
      <c r="BM304" s="148" t="s">
        <v>3823</v>
      </c>
    </row>
    <row r="305" spans="2:65" s="12" customFormat="1" ht="11.25">
      <c r="B305" s="156"/>
      <c r="D305" s="154" t="s">
        <v>277</v>
      </c>
      <c r="E305" s="157" t="s">
        <v>1</v>
      </c>
      <c r="F305" s="158" t="s">
        <v>271</v>
      </c>
      <c r="H305" s="159">
        <v>4</v>
      </c>
      <c r="I305" s="160"/>
      <c r="L305" s="156"/>
      <c r="M305" s="161"/>
      <c r="T305" s="162"/>
      <c r="AT305" s="157" t="s">
        <v>277</v>
      </c>
      <c r="AU305" s="157" t="s">
        <v>89</v>
      </c>
      <c r="AV305" s="12" t="s">
        <v>89</v>
      </c>
      <c r="AW305" s="12" t="s">
        <v>32</v>
      </c>
      <c r="AX305" s="12" t="s">
        <v>83</v>
      </c>
      <c r="AY305" s="157" t="s">
        <v>264</v>
      </c>
    </row>
    <row r="306" spans="2:65" s="1" customFormat="1" ht="16.5" customHeight="1">
      <c r="B306" s="136"/>
      <c r="C306" s="137" t="s">
        <v>559</v>
      </c>
      <c r="D306" s="137" t="s">
        <v>266</v>
      </c>
      <c r="E306" s="138" t="s">
        <v>3824</v>
      </c>
      <c r="F306" s="139" t="s">
        <v>3825</v>
      </c>
      <c r="G306" s="140" t="s">
        <v>434</v>
      </c>
      <c r="H306" s="141">
        <v>1</v>
      </c>
      <c r="I306" s="142"/>
      <c r="J306" s="143">
        <f>ROUND(I306*H306,2)</f>
        <v>0</v>
      </c>
      <c r="K306" s="139" t="s">
        <v>270</v>
      </c>
      <c r="L306" s="32"/>
      <c r="M306" s="144" t="s">
        <v>1</v>
      </c>
      <c r="N306" s="145" t="s">
        <v>41</v>
      </c>
      <c r="P306" s="146">
        <f>O306*H306</f>
        <v>0</v>
      </c>
      <c r="Q306" s="146">
        <v>0.05</v>
      </c>
      <c r="R306" s="146">
        <f>Q306*H306</f>
        <v>0.05</v>
      </c>
      <c r="S306" s="146">
        <v>0</v>
      </c>
      <c r="T306" s="147">
        <f>S306*H306</f>
        <v>0</v>
      </c>
      <c r="AR306" s="148" t="s">
        <v>271</v>
      </c>
      <c r="AT306" s="148" t="s">
        <v>266</v>
      </c>
      <c r="AU306" s="148" t="s">
        <v>89</v>
      </c>
      <c r="AY306" s="17" t="s">
        <v>264</v>
      </c>
      <c r="BE306" s="149">
        <f>IF(N306="základní",J306,0)</f>
        <v>0</v>
      </c>
      <c r="BF306" s="149">
        <f>IF(N306="snížená",J306,0)</f>
        <v>0</v>
      </c>
      <c r="BG306" s="149">
        <f>IF(N306="zákl. přenesená",J306,0)</f>
        <v>0</v>
      </c>
      <c r="BH306" s="149">
        <f>IF(N306="sníž. přenesená",J306,0)</f>
        <v>0</v>
      </c>
      <c r="BI306" s="149">
        <f>IF(N306="nulová",J306,0)</f>
        <v>0</v>
      </c>
      <c r="BJ306" s="17" t="s">
        <v>83</v>
      </c>
      <c r="BK306" s="149">
        <f>ROUND(I306*H306,2)</f>
        <v>0</v>
      </c>
      <c r="BL306" s="17" t="s">
        <v>271</v>
      </c>
      <c r="BM306" s="148" t="s">
        <v>3826</v>
      </c>
    </row>
    <row r="307" spans="2:65" s="1" customFormat="1" ht="11.25">
      <c r="B307" s="32"/>
      <c r="D307" s="150" t="s">
        <v>273</v>
      </c>
      <c r="F307" s="151" t="s">
        <v>3827</v>
      </c>
      <c r="I307" s="152"/>
      <c r="L307" s="32"/>
      <c r="M307" s="153"/>
      <c r="T307" s="56"/>
      <c r="AT307" s="17" t="s">
        <v>273</v>
      </c>
      <c r="AU307" s="17" t="s">
        <v>89</v>
      </c>
    </row>
    <row r="308" spans="2:65" s="14" customFormat="1" ht="11.25">
      <c r="B308" s="170"/>
      <c r="D308" s="154" t="s">
        <v>277</v>
      </c>
      <c r="E308" s="171" t="s">
        <v>1</v>
      </c>
      <c r="F308" s="172" t="s">
        <v>3802</v>
      </c>
      <c r="H308" s="171" t="s">
        <v>1</v>
      </c>
      <c r="I308" s="173"/>
      <c r="L308" s="170"/>
      <c r="M308" s="174"/>
      <c r="T308" s="175"/>
      <c r="AT308" s="171" t="s">
        <v>277</v>
      </c>
      <c r="AU308" s="171" t="s">
        <v>89</v>
      </c>
      <c r="AV308" s="14" t="s">
        <v>83</v>
      </c>
      <c r="AW308" s="14" t="s">
        <v>32</v>
      </c>
      <c r="AX308" s="14" t="s">
        <v>76</v>
      </c>
      <c r="AY308" s="171" t="s">
        <v>264</v>
      </c>
    </row>
    <row r="309" spans="2:65" s="12" customFormat="1" ht="11.25">
      <c r="B309" s="156"/>
      <c r="D309" s="154" t="s">
        <v>277</v>
      </c>
      <c r="E309" s="157" t="s">
        <v>1</v>
      </c>
      <c r="F309" s="158" t="s">
        <v>83</v>
      </c>
      <c r="H309" s="159">
        <v>1</v>
      </c>
      <c r="I309" s="160"/>
      <c r="L309" s="156"/>
      <c r="M309" s="161"/>
      <c r="T309" s="162"/>
      <c r="AT309" s="157" t="s">
        <v>277</v>
      </c>
      <c r="AU309" s="157" t="s">
        <v>89</v>
      </c>
      <c r="AV309" s="12" t="s">
        <v>89</v>
      </c>
      <c r="AW309" s="12" t="s">
        <v>32</v>
      </c>
      <c r="AX309" s="12" t="s">
        <v>83</v>
      </c>
      <c r="AY309" s="157" t="s">
        <v>264</v>
      </c>
    </row>
    <row r="310" spans="2:65" s="1" customFormat="1" ht="16.5" customHeight="1">
      <c r="B310" s="136"/>
      <c r="C310" s="176" t="s">
        <v>564</v>
      </c>
      <c r="D310" s="176" t="s">
        <v>310</v>
      </c>
      <c r="E310" s="177" t="s">
        <v>3828</v>
      </c>
      <c r="F310" s="178" t="s">
        <v>3829</v>
      </c>
      <c r="G310" s="179" t="s">
        <v>434</v>
      </c>
      <c r="H310" s="180">
        <v>1</v>
      </c>
      <c r="I310" s="181"/>
      <c r="J310" s="182">
        <f>ROUND(I310*H310,2)</f>
        <v>0</v>
      </c>
      <c r="K310" s="178" t="s">
        <v>270</v>
      </c>
      <c r="L310" s="183"/>
      <c r="M310" s="184" t="s">
        <v>1</v>
      </c>
      <c r="N310" s="185" t="s">
        <v>41</v>
      </c>
      <c r="P310" s="146">
        <f>O310*H310</f>
        <v>0</v>
      </c>
      <c r="Q310" s="146">
        <v>2.9499999999999998E-2</v>
      </c>
      <c r="R310" s="146">
        <f>Q310*H310</f>
        <v>2.9499999999999998E-2</v>
      </c>
      <c r="S310" s="146">
        <v>0</v>
      </c>
      <c r="T310" s="147">
        <f>S310*H310</f>
        <v>0</v>
      </c>
      <c r="AR310" s="148" t="s">
        <v>314</v>
      </c>
      <c r="AT310" s="148" t="s">
        <v>310</v>
      </c>
      <c r="AU310" s="148" t="s">
        <v>89</v>
      </c>
      <c r="AY310" s="17" t="s">
        <v>264</v>
      </c>
      <c r="BE310" s="149">
        <f>IF(N310="základní",J310,0)</f>
        <v>0</v>
      </c>
      <c r="BF310" s="149">
        <f>IF(N310="snížená",J310,0)</f>
        <v>0</v>
      </c>
      <c r="BG310" s="149">
        <f>IF(N310="zákl. přenesená",J310,0)</f>
        <v>0</v>
      </c>
      <c r="BH310" s="149">
        <f>IF(N310="sníž. přenesená",J310,0)</f>
        <v>0</v>
      </c>
      <c r="BI310" s="149">
        <f>IF(N310="nulová",J310,0)</f>
        <v>0</v>
      </c>
      <c r="BJ310" s="17" t="s">
        <v>83</v>
      </c>
      <c r="BK310" s="149">
        <f>ROUND(I310*H310,2)</f>
        <v>0</v>
      </c>
      <c r="BL310" s="17" t="s">
        <v>271</v>
      </c>
      <c r="BM310" s="148" t="s">
        <v>3830</v>
      </c>
    </row>
    <row r="311" spans="2:65" s="12" customFormat="1" ht="11.25">
      <c r="B311" s="156"/>
      <c r="D311" s="154" t="s">
        <v>277</v>
      </c>
      <c r="E311" s="157" t="s">
        <v>1</v>
      </c>
      <c r="F311" s="158" t="s">
        <v>83</v>
      </c>
      <c r="H311" s="159">
        <v>1</v>
      </c>
      <c r="I311" s="160"/>
      <c r="L311" s="156"/>
      <c r="M311" s="161"/>
      <c r="T311" s="162"/>
      <c r="AT311" s="157" t="s">
        <v>277</v>
      </c>
      <c r="AU311" s="157" t="s">
        <v>89</v>
      </c>
      <c r="AV311" s="12" t="s">
        <v>89</v>
      </c>
      <c r="AW311" s="12" t="s">
        <v>32</v>
      </c>
      <c r="AX311" s="12" t="s">
        <v>83</v>
      </c>
      <c r="AY311" s="157" t="s">
        <v>264</v>
      </c>
    </row>
    <row r="312" spans="2:65" s="1" customFormat="1" ht="16.5" customHeight="1">
      <c r="B312" s="136"/>
      <c r="C312" s="137" t="s">
        <v>570</v>
      </c>
      <c r="D312" s="137" t="s">
        <v>266</v>
      </c>
      <c r="E312" s="138" t="s">
        <v>3831</v>
      </c>
      <c r="F312" s="139" t="s">
        <v>3832</v>
      </c>
      <c r="G312" s="140" t="s">
        <v>434</v>
      </c>
      <c r="H312" s="141">
        <v>2</v>
      </c>
      <c r="I312" s="142"/>
      <c r="J312" s="143">
        <f>ROUND(I312*H312,2)</f>
        <v>0</v>
      </c>
      <c r="K312" s="139" t="s">
        <v>270</v>
      </c>
      <c r="L312" s="32"/>
      <c r="M312" s="144" t="s">
        <v>1</v>
      </c>
      <c r="N312" s="145" t="s">
        <v>41</v>
      </c>
      <c r="P312" s="146">
        <f>O312*H312</f>
        <v>0</v>
      </c>
      <c r="Q312" s="146">
        <v>1.6000000000000001E-4</v>
      </c>
      <c r="R312" s="146">
        <f>Q312*H312</f>
        <v>3.2000000000000003E-4</v>
      </c>
      <c r="S312" s="146">
        <v>0</v>
      </c>
      <c r="T312" s="147">
        <f>S312*H312</f>
        <v>0</v>
      </c>
      <c r="AR312" s="148" t="s">
        <v>271</v>
      </c>
      <c r="AT312" s="148" t="s">
        <v>266</v>
      </c>
      <c r="AU312" s="148" t="s">
        <v>89</v>
      </c>
      <c r="AY312" s="17" t="s">
        <v>264</v>
      </c>
      <c r="BE312" s="149">
        <f>IF(N312="základní",J312,0)</f>
        <v>0</v>
      </c>
      <c r="BF312" s="149">
        <f>IF(N312="snížená",J312,0)</f>
        <v>0</v>
      </c>
      <c r="BG312" s="149">
        <f>IF(N312="zákl. přenesená",J312,0)</f>
        <v>0</v>
      </c>
      <c r="BH312" s="149">
        <f>IF(N312="sníž. přenesená",J312,0)</f>
        <v>0</v>
      </c>
      <c r="BI312" s="149">
        <f>IF(N312="nulová",J312,0)</f>
        <v>0</v>
      </c>
      <c r="BJ312" s="17" t="s">
        <v>83</v>
      </c>
      <c r="BK312" s="149">
        <f>ROUND(I312*H312,2)</f>
        <v>0</v>
      </c>
      <c r="BL312" s="17" t="s">
        <v>271</v>
      </c>
      <c r="BM312" s="148" t="s">
        <v>3833</v>
      </c>
    </row>
    <row r="313" spans="2:65" s="1" customFormat="1" ht="11.25">
      <c r="B313" s="32"/>
      <c r="D313" s="150" t="s">
        <v>273</v>
      </c>
      <c r="F313" s="151" t="s">
        <v>3834</v>
      </c>
      <c r="I313" s="152"/>
      <c r="L313" s="32"/>
      <c r="M313" s="153"/>
      <c r="T313" s="56"/>
      <c r="AT313" s="17" t="s">
        <v>273</v>
      </c>
      <c r="AU313" s="17" t="s">
        <v>89</v>
      </c>
    </row>
    <row r="314" spans="2:65" s="14" customFormat="1" ht="11.25">
      <c r="B314" s="170"/>
      <c r="D314" s="154" t="s">
        <v>277</v>
      </c>
      <c r="E314" s="171" t="s">
        <v>1</v>
      </c>
      <c r="F314" s="172" t="s">
        <v>3835</v>
      </c>
      <c r="H314" s="171" t="s">
        <v>1</v>
      </c>
      <c r="I314" s="173"/>
      <c r="L314" s="170"/>
      <c r="M314" s="174"/>
      <c r="T314" s="175"/>
      <c r="AT314" s="171" t="s">
        <v>277</v>
      </c>
      <c r="AU314" s="171" t="s">
        <v>89</v>
      </c>
      <c r="AV314" s="14" t="s">
        <v>83</v>
      </c>
      <c r="AW314" s="14" t="s">
        <v>32</v>
      </c>
      <c r="AX314" s="14" t="s">
        <v>76</v>
      </c>
      <c r="AY314" s="171" t="s">
        <v>264</v>
      </c>
    </row>
    <row r="315" spans="2:65" s="12" customFormat="1" ht="11.25">
      <c r="B315" s="156"/>
      <c r="D315" s="154" t="s">
        <v>277</v>
      </c>
      <c r="E315" s="157" t="s">
        <v>1</v>
      </c>
      <c r="F315" s="158" t="s">
        <v>89</v>
      </c>
      <c r="H315" s="159">
        <v>2</v>
      </c>
      <c r="I315" s="160"/>
      <c r="L315" s="156"/>
      <c r="M315" s="161"/>
      <c r="T315" s="162"/>
      <c r="AT315" s="157" t="s">
        <v>277</v>
      </c>
      <c r="AU315" s="157" t="s">
        <v>89</v>
      </c>
      <c r="AV315" s="12" t="s">
        <v>89</v>
      </c>
      <c r="AW315" s="12" t="s">
        <v>32</v>
      </c>
      <c r="AX315" s="12" t="s">
        <v>83</v>
      </c>
      <c r="AY315" s="157" t="s">
        <v>264</v>
      </c>
    </row>
    <row r="316" spans="2:65" s="1" customFormat="1" ht="16.5" customHeight="1">
      <c r="B316" s="136"/>
      <c r="C316" s="137" t="s">
        <v>577</v>
      </c>
      <c r="D316" s="137" t="s">
        <v>266</v>
      </c>
      <c r="E316" s="138" t="s">
        <v>3836</v>
      </c>
      <c r="F316" s="139" t="s">
        <v>3837</v>
      </c>
      <c r="G316" s="140" t="s">
        <v>428</v>
      </c>
      <c r="H316" s="141">
        <v>104</v>
      </c>
      <c r="I316" s="142"/>
      <c r="J316" s="143">
        <f>ROUND(I316*H316,2)</f>
        <v>0</v>
      </c>
      <c r="K316" s="139" t="s">
        <v>270</v>
      </c>
      <c r="L316" s="32"/>
      <c r="M316" s="144" t="s">
        <v>1</v>
      </c>
      <c r="N316" s="145" t="s">
        <v>41</v>
      </c>
      <c r="P316" s="146">
        <f>O316*H316</f>
        <v>0</v>
      </c>
      <c r="Q316" s="146">
        <v>1.2999999999999999E-4</v>
      </c>
      <c r="R316" s="146">
        <f>Q316*H316</f>
        <v>1.3519999999999999E-2</v>
      </c>
      <c r="S316" s="146">
        <v>0</v>
      </c>
      <c r="T316" s="147">
        <f>S316*H316</f>
        <v>0</v>
      </c>
      <c r="AR316" s="148" t="s">
        <v>271</v>
      </c>
      <c r="AT316" s="148" t="s">
        <v>266</v>
      </c>
      <c r="AU316" s="148" t="s">
        <v>89</v>
      </c>
      <c r="AY316" s="17" t="s">
        <v>264</v>
      </c>
      <c r="BE316" s="149">
        <f>IF(N316="základní",J316,0)</f>
        <v>0</v>
      </c>
      <c r="BF316" s="149">
        <f>IF(N316="snížená",J316,0)</f>
        <v>0</v>
      </c>
      <c r="BG316" s="149">
        <f>IF(N316="zákl. přenesená",J316,0)</f>
        <v>0</v>
      </c>
      <c r="BH316" s="149">
        <f>IF(N316="sníž. přenesená",J316,0)</f>
        <v>0</v>
      </c>
      <c r="BI316" s="149">
        <f>IF(N316="nulová",J316,0)</f>
        <v>0</v>
      </c>
      <c r="BJ316" s="17" t="s">
        <v>83</v>
      </c>
      <c r="BK316" s="149">
        <f>ROUND(I316*H316,2)</f>
        <v>0</v>
      </c>
      <c r="BL316" s="17" t="s">
        <v>271</v>
      </c>
      <c r="BM316" s="148" t="s">
        <v>3838</v>
      </c>
    </row>
    <row r="317" spans="2:65" s="1" customFormat="1" ht="11.25">
      <c r="B317" s="32"/>
      <c r="D317" s="150" t="s">
        <v>273</v>
      </c>
      <c r="F317" s="151" t="s">
        <v>3839</v>
      </c>
      <c r="I317" s="152"/>
      <c r="L317" s="32"/>
      <c r="M317" s="153"/>
      <c r="T317" s="56"/>
      <c r="AT317" s="17" t="s">
        <v>273</v>
      </c>
      <c r="AU317" s="17" t="s">
        <v>89</v>
      </c>
    </row>
    <row r="318" spans="2:65" s="1" customFormat="1" ht="19.5">
      <c r="B318" s="32"/>
      <c r="D318" s="154" t="s">
        <v>275</v>
      </c>
      <c r="F318" s="155" t="s">
        <v>3657</v>
      </c>
      <c r="I318" s="152"/>
      <c r="L318" s="32"/>
      <c r="M318" s="153"/>
      <c r="T318" s="56"/>
      <c r="AT318" s="17" t="s">
        <v>275</v>
      </c>
      <c r="AU318" s="17" t="s">
        <v>89</v>
      </c>
    </row>
    <row r="319" spans="2:65" s="12" customFormat="1" ht="11.25">
      <c r="B319" s="156"/>
      <c r="D319" s="154" t="s">
        <v>277</v>
      </c>
      <c r="E319" s="157" t="s">
        <v>1</v>
      </c>
      <c r="F319" s="158" t="s">
        <v>888</v>
      </c>
      <c r="H319" s="159">
        <v>104</v>
      </c>
      <c r="I319" s="160"/>
      <c r="L319" s="156"/>
      <c r="M319" s="161"/>
      <c r="T319" s="162"/>
      <c r="AT319" s="157" t="s">
        <v>277</v>
      </c>
      <c r="AU319" s="157" t="s">
        <v>89</v>
      </c>
      <c r="AV319" s="12" t="s">
        <v>89</v>
      </c>
      <c r="AW319" s="12" t="s">
        <v>32</v>
      </c>
      <c r="AX319" s="12" t="s">
        <v>83</v>
      </c>
      <c r="AY319" s="157" t="s">
        <v>264</v>
      </c>
    </row>
    <row r="320" spans="2:65" s="1" customFormat="1" ht="16.5" customHeight="1">
      <c r="B320" s="136"/>
      <c r="C320" s="176" t="s">
        <v>584</v>
      </c>
      <c r="D320" s="176" t="s">
        <v>310</v>
      </c>
      <c r="E320" s="177" t="s">
        <v>3840</v>
      </c>
      <c r="F320" s="178" t="s">
        <v>3841</v>
      </c>
      <c r="G320" s="179" t="s">
        <v>428</v>
      </c>
      <c r="H320" s="180">
        <v>104</v>
      </c>
      <c r="I320" s="181"/>
      <c r="J320" s="182">
        <f>ROUND(I320*H320,2)</f>
        <v>0</v>
      </c>
      <c r="K320" s="178" t="s">
        <v>270</v>
      </c>
      <c r="L320" s="183"/>
      <c r="M320" s="184" t="s">
        <v>1</v>
      </c>
      <c r="N320" s="185" t="s">
        <v>41</v>
      </c>
      <c r="P320" s="146">
        <f>O320*H320</f>
        <v>0</v>
      </c>
      <c r="Q320" s="146">
        <v>1.0000000000000001E-5</v>
      </c>
      <c r="R320" s="146">
        <f>Q320*H320</f>
        <v>1.0400000000000001E-3</v>
      </c>
      <c r="S320" s="146">
        <v>0</v>
      </c>
      <c r="T320" s="147">
        <f>S320*H320</f>
        <v>0</v>
      </c>
      <c r="AR320" s="148" t="s">
        <v>314</v>
      </c>
      <c r="AT320" s="148" t="s">
        <v>310</v>
      </c>
      <c r="AU320" s="148" t="s">
        <v>89</v>
      </c>
      <c r="AY320" s="17" t="s">
        <v>264</v>
      </c>
      <c r="BE320" s="149">
        <f>IF(N320="základní",J320,0)</f>
        <v>0</v>
      </c>
      <c r="BF320" s="149">
        <f>IF(N320="snížená",J320,0)</f>
        <v>0</v>
      </c>
      <c r="BG320" s="149">
        <f>IF(N320="zákl. přenesená",J320,0)</f>
        <v>0</v>
      </c>
      <c r="BH320" s="149">
        <f>IF(N320="sníž. přenesená",J320,0)</f>
        <v>0</v>
      </c>
      <c r="BI320" s="149">
        <f>IF(N320="nulová",J320,0)</f>
        <v>0</v>
      </c>
      <c r="BJ320" s="17" t="s">
        <v>83</v>
      </c>
      <c r="BK320" s="149">
        <f>ROUND(I320*H320,2)</f>
        <v>0</v>
      </c>
      <c r="BL320" s="17" t="s">
        <v>271</v>
      </c>
      <c r="BM320" s="148" t="s">
        <v>3842</v>
      </c>
    </row>
    <row r="321" spans="2:65" s="1" customFormat="1" ht="19.5">
      <c r="B321" s="32"/>
      <c r="D321" s="154" t="s">
        <v>275</v>
      </c>
      <c r="F321" s="155" t="s">
        <v>3843</v>
      </c>
      <c r="I321" s="152"/>
      <c r="L321" s="32"/>
      <c r="M321" s="153"/>
      <c r="T321" s="56"/>
      <c r="AT321" s="17" t="s">
        <v>275</v>
      </c>
      <c r="AU321" s="17" t="s">
        <v>89</v>
      </c>
    </row>
    <row r="322" spans="2:65" s="12" customFormat="1" ht="11.25">
      <c r="B322" s="156"/>
      <c r="D322" s="154" t="s">
        <v>277</v>
      </c>
      <c r="E322" s="157" t="s">
        <v>1</v>
      </c>
      <c r="F322" s="158" t="s">
        <v>888</v>
      </c>
      <c r="H322" s="159">
        <v>104</v>
      </c>
      <c r="I322" s="160"/>
      <c r="L322" s="156"/>
      <c r="M322" s="161"/>
      <c r="T322" s="162"/>
      <c r="AT322" s="157" t="s">
        <v>277</v>
      </c>
      <c r="AU322" s="157" t="s">
        <v>89</v>
      </c>
      <c r="AV322" s="12" t="s">
        <v>89</v>
      </c>
      <c r="AW322" s="12" t="s">
        <v>32</v>
      </c>
      <c r="AX322" s="12" t="s">
        <v>83</v>
      </c>
      <c r="AY322" s="157" t="s">
        <v>264</v>
      </c>
    </row>
    <row r="323" spans="2:65" s="1" customFormat="1" ht="16.5" customHeight="1">
      <c r="B323" s="136"/>
      <c r="C323" s="137" t="s">
        <v>589</v>
      </c>
      <c r="D323" s="137" t="s">
        <v>266</v>
      </c>
      <c r="E323" s="138" t="s">
        <v>3844</v>
      </c>
      <c r="F323" s="139" t="s">
        <v>3845</v>
      </c>
      <c r="G323" s="140" t="s">
        <v>434</v>
      </c>
      <c r="H323" s="141">
        <v>8</v>
      </c>
      <c r="I323" s="142"/>
      <c r="J323" s="143">
        <f>ROUND(I323*H323,2)</f>
        <v>0</v>
      </c>
      <c r="K323" s="139" t="s">
        <v>270</v>
      </c>
      <c r="L323" s="32"/>
      <c r="M323" s="144" t="s">
        <v>1</v>
      </c>
      <c r="N323" s="145" t="s">
        <v>41</v>
      </c>
      <c r="P323" s="146">
        <f>O323*H323</f>
        <v>0</v>
      </c>
      <c r="Q323" s="146">
        <v>9.0000000000000006E-5</v>
      </c>
      <c r="R323" s="146">
        <f>Q323*H323</f>
        <v>7.2000000000000005E-4</v>
      </c>
      <c r="S323" s="146">
        <v>0</v>
      </c>
      <c r="T323" s="147">
        <f>S323*H323</f>
        <v>0</v>
      </c>
      <c r="AR323" s="148" t="s">
        <v>271</v>
      </c>
      <c r="AT323" s="148" t="s">
        <v>266</v>
      </c>
      <c r="AU323" s="148" t="s">
        <v>89</v>
      </c>
      <c r="AY323" s="17" t="s">
        <v>264</v>
      </c>
      <c r="BE323" s="149">
        <f>IF(N323="základní",J323,0)</f>
        <v>0</v>
      </c>
      <c r="BF323" s="149">
        <f>IF(N323="snížená",J323,0)</f>
        <v>0</v>
      </c>
      <c r="BG323" s="149">
        <f>IF(N323="zákl. přenesená",J323,0)</f>
        <v>0</v>
      </c>
      <c r="BH323" s="149">
        <f>IF(N323="sníž. přenesená",J323,0)</f>
        <v>0</v>
      </c>
      <c r="BI323" s="149">
        <f>IF(N323="nulová",J323,0)</f>
        <v>0</v>
      </c>
      <c r="BJ323" s="17" t="s">
        <v>83</v>
      </c>
      <c r="BK323" s="149">
        <f>ROUND(I323*H323,2)</f>
        <v>0</v>
      </c>
      <c r="BL323" s="17" t="s">
        <v>271</v>
      </c>
      <c r="BM323" s="148" t="s">
        <v>3846</v>
      </c>
    </row>
    <row r="324" spans="2:65" s="1" customFormat="1" ht="11.25">
      <c r="B324" s="32"/>
      <c r="D324" s="150" t="s">
        <v>273</v>
      </c>
      <c r="F324" s="151" t="s">
        <v>3847</v>
      </c>
      <c r="I324" s="152"/>
      <c r="L324" s="32"/>
      <c r="M324" s="153"/>
      <c r="T324" s="56"/>
      <c r="AT324" s="17" t="s">
        <v>273</v>
      </c>
      <c r="AU324" s="17" t="s">
        <v>89</v>
      </c>
    </row>
    <row r="325" spans="2:65" s="14" customFormat="1" ht="11.25">
      <c r="B325" s="170"/>
      <c r="D325" s="154" t="s">
        <v>277</v>
      </c>
      <c r="E325" s="171" t="s">
        <v>1</v>
      </c>
      <c r="F325" s="172" t="s">
        <v>3848</v>
      </c>
      <c r="H325" s="171" t="s">
        <v>1</v>
      </c>
      <c r="I325" s="173"/>
      <c r="L325" s="170"/>
      <c r="M325" s="174"/>
      <c r="T325" s="175"/>
      <c r="AT325" s="171" t="s">
        <v>277</v>
      </c>
      <c r="AU325" s="171" t="s">
        <v>89</v>
      </c>
      <c r="AV325" s="14" t="s">
        <v>83</v>
      </c>
      <c r="AW325" s="14" t="s">
        <v>32</v>
      </c>
      <c r="AX325" s="14" t="s">
        <v>76</v>
      </c>
      <c r="AY325" s="171" t="s">
        <v>264</v>
      </c>
    </row>
    <row r="326" spans="2:65" s="12" customFormat="1" ht="11.25">
      <c r="B326" s="156"/>
      <c r="D326" s="154" t="s">
        <v>277</v>
      </c>
      <c r="E326" s="157" t="s">
        <v>1</v>
      </c>
      <c r="F326" s="158" t="s">
        <v>314</v>
      </c>
      <c r="H326" s="159">
        <v>8</v>
      </c>
      <c r="I326" s="160"/>
      <c r="L326" s="156"/>
      <c r="M326" s="161"/>
      <c r="T326" s="162"/>
      <c r="AT326" s="157" t="s">
        <v>277</v>
      </c>
      <c r="AU326" s="157" t="s">
        <v>89</v>
      </c>
      <c r="AV326" s="12" t="s">
        <v>89</v>
      </c>
      <c r="AW326" s="12" t="s">
        <v>32</v>
      </c>
      <c r="AX326" s="12" t="s">
        <v>83</v>
      </c>
      <c r="AY326" s="157" t="s">
        <v>264</v>
      </c>
    </row>
    <row r="327" spans="2:65" s="1" customFormat="1" ht="16.5" customHeight="1">
      <c r="B327" s="136"/>
      <c r="C327" s="137" t="s">
        <v>596</v>
      </c>
      <c r="D327" s="137" t="s">
        <v>266</v>
      </c>
      <c r="E327" s="138" t="s">
        <v>3849</v>
      </c>
      <c r="F327" s="139" t="s">
        <v>3850</v>
      </c>
      <c r="G327" s="140" t="s">
        <v>434</v>
      </c>
      <c r="H327" s="141">
        <v>2</v>
      </c>
      <c r="I327" s="142"/>
      <c r="J327" s="143">
        <f>ROUND(I327*H327,2)</f>
        <v>0</v>
      </c>
      <c r="K327" s="139" t="s">
        <v>270</v>
      </c>
      <c r="L327" s="32"/>
      <c r="M327" s="144" t="s">
        <v>1</v>
      </c>
      <c r="N327" s="145" t="s">
        <v>41</v>
      </c>
      <c r="P327" s="146">
        <f>O327*H327</f>
        <v>0</v>
      </c>
      <c r="Q327" s="146">
        <v>2.0000000000000001E-4</v>
      </c>
      <c r="R327" s="146">
        <f>Q327*H327</f>
        <v>4.0000000000000002E-4</v>
      </c>
      <c r="S327" s="146">
        <v>0</v>
      </c>
      <c r="T327" s="147">
        <f>S327*H327</f>
        <v>0</v>
      </c>
      <c r="AR327" s="148" t="s">
        <v>271</v>
      </c>
      <c r="AT327" s="148" t="s">
        <v>266</v>
      </c>
      <c r="AU327" s="148" t="s">
        <v>89</v>
      </c>
      <c r="AY327" s="17" t="s">
        <v>264</v>
      </c>
      <c r="BE327" s="149">
        <f>IF(N327="základní",J327,0)</f>
        <v>0</v>
      </c>
      <c r="BF327" s="149">
        <f>IF(N327="snížená",J327,0)</f>
        <v>0</v>
      </c>
      <c r="BG327" s="149">
        <f>IF(N327="zákl. přenesená",J327,0)</f>
        <v>0</v>
      </c>
      <c r="BH327" s="149">
        <f>IF(N327="sníž. přenesená",J327,0)</f>
        <v>0</v>
      </c>
      <c r="BI327" s="149">
        <f>IF(N327="nulová",J327,0)</f>
        <v>0</v>
      </c>
      <c r="BJ327" s="17" t="s">
        <v>83</v>
      </c>
      <c r="BK327" s="149">
        <f>ROUND(I327*H327,2)</f>
        <v>0</v>
      </c>
      <c r="BL327" s="17" t="s">
        <v>271</v>
      </c>
      <c r="BM327" s="148" t="s">
        <v>3851</v>
      </c>
    </row>
    <row r="328" spans="2:65" s="1" customFormat="1" ht="11.25">
      <c r="B328" s="32"/>
      <c r="D328" s="150" t="s">
        <v>273</v>
      </c>
      <c r="F328" s="151" t="s">
        <v>3852</v>
      </c>
      <c r="I328" s="152"/>
      <c r="L328" s="32"/>
      <c r="M328" s="153"/>
      <c r="T328" s="56"/>
      <c r="AT328" s="17" t="s">
        <v>273</v>
      </c>
      <c r="AU328" s="17" t="s">
        <v>89</v>
      </c>
    </row>
    <row r="329" spans="2:65" s="14" customFormat="1" ht="11.25">
      <c r="B329" s="170"/>
      <c r="D329" s="154" t="s">
        <v>277</v>
      </c>
      <c r="E329" s="171" t="s">
        <v>1</v>
      </c>
      <c r="F329" s="172" t="s">
        <v>3853</v>
      </c>
      <c r="H329" s="171" t="s">
        <v>1</v>
      </c>
      <c r="I329" s="173"/>
      <c r="L329" s="170"/>
      <c r="M329" s="174"/>
      <c r="T329" s="175"/>
      <c r="AT329" s="171" t="s">
        <v>277</v>
      </c>
      <c r="AU329" s="171" t="s">
        <v>89</v>
      </c>
      <c r="AV329" s="14" t="s">
        <v>83</v>
      </c>
      <c r="AW329" s="14" t="s">
        <v>32</v>
      </c>
      <c r="AX329" s="14" t="s">
        <v>76</v>
      </c>
      <c r="AY329" s="171" t="s">
        <v>264</v>
      </c>
    </row>
    <row r="330" spans="2:65" s="12" customFormat="1" ht="11.25">
      <c r="B330" s="156"/>
      <c r="D330" s="154" t="s">
        <v>277</v>
      </c>
      <c r="E330" s="157" t="s">
        <v>1</v>
      </c>
      <c r="F330" s="158" t="s">
        <v>89</v>
      </c>
      <c r="H330" s="159">
        <v>2</v>
      </c>
      <c r="I330" s="160"/>
      <c r="L330" s="156"/>
      <c r="M330" s="161"/>
      <c r="T330" s="162"/>
      <c r="AT330" s="157" t="s">
        <v>277</v>
      </c>
      <c r="AU330" s="157" t="s">
        <v>89</v>
      </c>
      <c r="AV330" s="12" t="s">
        <v>89</v>
      </c>
      <c r="AW330" s="12" t="s">
        <v>32</v>
      </c>
      <c r="AX330" s="12" t="s">
        <v>83</v>
      </c>
      <c r="AY330" s="157" t="s">
        <v>264</v>
      </c>
    </row>
    <row r="331" spans="2:65" s="1" customFormat="1" ht="16.5" customHeight="1">
      <c r="B331" s="136"/>
      <c r="C331" s="137" t="s">
        <v>601</v>
      </c>
      <c r="D331" s="137" t="s">
        <v>266</v>
      </c>
      <c r="E331" s="138" t="s">
        <v>2022</v>
      </c>
      <c r="F331" s="139" t="s">
        <v>2023</v>
      </c>
      <c r="G331" s="140" t="s">
        <v>319</v>
      </c>
      <c r="H331" s="141">
        <v>0.97</v>
      </c>
      <c r="I331" s="142"/>
      <c r="J331" s="143">
        <f>ROUND(I331*H331,2)</f>
        <v>0</v>
      </c>
      <c r="K331" s="139" t="s">
        <v>270</v>
      </c>
      <c r="L331" s="32"/>
      <c r="M331" s="144" t="s">
        <v>1</v>
      </c>
      <c r="N331" s="145" t="s">
        <v>41</v>
      </c>
      <c r="P331" s="146">
        <f>O331*H331</f>
        <v>0</v>
      </c>
      <c r="Q331" s="146">
        <v>0</v>
      </c>
      <c r="R331" s="146">
        <f>Q331*H331</f>
        <v>0</v>
      </c>
      <c r="S331" s="146">
        <v>0</v>
      </c>
      <c r="T331" s="147">
        <f>S331*H331</f>
        <v>0</v>
      </c>
      <c r="AR331" s="148" t="s">
        <v>271</v>
      </c>
      <c r="AT331" s="148" t="s">
        <v>266</v>
      </c>
      <c r="AU331" s="148" t="s">
        <v>89</v>
      </c>
      <c r="AY331" s="17" t="s">
        <v>264</v>
      </c>
      <c r="BE331" s="149">
        <f>IF(N331="základní",J331,0)</f>
        <v>0</v>
      </c>
      <c r="BF331" s="149">
        <f>IF(N331="snížená",J331,0)</f>
        <v>0</v>
      </c>
      <c r="BG331" s="149">
        <f>IF(N331="zákl. přenesená",J331,0)</f>
        <v>0</v>
      </c>
      <c r="BH331" s="149">
        <f>IF(N331="sníž. přenesená",J331,0)</f>
        <v>0</v>
      </c>
      <c r="BI331" s="149">
        <f>IF(N331="nulová",J331,0)</f>
        <v>0</v>
      </c>
      <c r="BJ331" s="17" t="s">
        <v>83</v>
      </c>
      <c r="BK331" s="149">
        <f>ROUND(I331*H331,2)</f>
        <v>0</v>
      </c>
      <c r="BL331" s="17" t="s">
        <v>271</v>
      </c>
      <c r="BM331" s="148" t="s">
        <v>3854</v>
      </c>
    </row>
    <row r="332" spans="2:65" s="1" customFormat="1" ht="11.25">
      <c r="B332" s="32"/>
      <c r="D332" s="150" t="s">
        <v>273</v>
      </c>
      <c r="F332" s="151" t="s">
        <v>2025</v>
      </c>
      <c r="I332" s="152"/>
      <c r="L332" s="32"/>
      <c r="M332" s="153"/>
      <c r="T332" s="56"/>
      <c r="AT332" s="17" t="s">
        <v>273</v>
      </c>
      <c r="AU332" s="17" t="s">
        <v>89</v>
      </c>
    </row>
    <row r="333" spans="2:65" s="11" customFormat="1" ht="25.9" customHeight="1">
      <c r="B333" s="124"/>
      <c r="D333" s="125" t="s">
        <v>75</v>
      </c>
      <c r="E333" s="126" t="s">
        <v>1019</v>
      </c>
      <c r="F333" s="126" t="s">
        <v>1020</v>
      </c>
      <c r="I333" s="127"/>
      <c r="J333" s="128">
        <f>BK333</f>
        <v>0</v>
      </c>
      <c r="L333" s="124"/>
      <c r="M333" s="129"/>
      <c r="P333" s="130">
        <f>P334+P344</f>
        <v>0</v>
      </c>
      <c r="R333" s="130">
        <f>R334+R344</f>
        <v>2.3359999999999999E-2</v>
      </c>
      <c r="T333" s="131">
        <f>T334+T344</f>
        <v>0</v>
      </c>
      <c r="AR333" s="125" t="s">
        <v>89</v>
      </c>
      <c r="AT333" s="132" t="s">
        <v>75</v>
      </c>
      <c r="AU333" s="132" t="s">
        <v>76</v>
      </c>
      <c r="AY333" s="125" t="s">
        <v>264</v>
      </c>
      <c r="BK333" s="133">
        <f>BK334+BK344</f>
        <v>0</v>
      </c>
    </row>
    <row r="334" spans="2:65" s="11" customFormat="1" ht="22.9" customHeight="1">
      <c r="B334" s="124"/>
      <c r="D334" s="125" t="s">
        <v>75</v>
      </c>
      <c r="E334" s="134" t="s">
        <v>2106</v>
      </c>
      <c r="F334" s="134" t="s">
        <v>2107</v>
      </c>
      <c r="I334" s="127"/>
      <c r="J334" s="135">
        <f>BK334</f>
        <v>0</v>
      </c>
      <c r="L334" s="124"/>
      <c r="M334" s="129"/>
      <c r="P334" s="130">
        <f>SUM(P335:P343)</f>
        <v>0</v>
      </c>
      <c r="R334" s="130">
        <f>SUM(R335:R343)</f>
        <v>1.4E-2</v>
      </c>
      <c r="T334" s="131">
        <f>SUM(T335:T343)</f>
        <v>0</v>
      </c>
      <c r="AR334" s="125" t="s">
        <v>89</v>
      </c>
      <c r="AT334" s="132" t="s">
        <v>75</v>
      </c>
      <c r="AU334" s="132" t="s">
        <v>83</v>
      </c>
      <c r="AY334" s="125" t="s">
        <v>264</v>
      </c>
      <c r="BK334" s="133">
        <f>SUM(BK335:BK343)</f>
        <v>0</v>
      </c>
    </row>
    <row r="335" spans="2:65" s="1" customFormat="1" ht="16.5" customHeight="1">
      <c r="B335" s="136"/>
      <c r="C335" s="137" t="s">
        <v>607</v>
      </c>
      <c r="D335" s="137" t="s">
        <v>266</v>
      </c>
      <c r="E335" s="138" t="s">
        <v>3855</v>
      </c>
      <c r="F335" s="139" t="s">
        <v>3856</v>
      </c>
      <c r="G335" s="140" t="s">
        <v>434</v>
      </c>
      <c r="H335" s="141">
        <v>4</v>
      </c>
      <c r="I335" s="142"/>
      <c r="J335" s="143">
        <f>ROUND(I335*H335,2)</f>
        <v>0</v>
      </c>
      <c r="K335" s="139" t="s">
        <v>270</v>
      </c>
      <c r="L335" s="32"/>
      <c r="M335" s="144" t="s">
        <v>1</v>
      </c>
      <c r="N335" s="145" t="s">
        <v>41</v>
      </c>
      <c r="P335" s="146">
        <f>O335*H335</f>
        <v>0</v>
      </c>
      <c r="Q335" s="146">
        <v>0</v>
      </c>
      <c r="R335" s="146">
        <f>Q335*H335</f>
        <v>0</v>
      </c>
      <c r="S335" s="146">
        <v>0</v>
      </c>
      <c r="T335" s="147">
        <f>S335*H335</f>
        <v>0</v>
      </c>
      <c r="AR335" s="148" t="s">
        <v>366</v>
      </c>
      <c r="AT335" s="148" t="s">
        <v>266</v>
      </c>
      <c r="AU335" s="148" t="s">
        <v>89</v>
      </c>
      <c r="AY335" s="17" t="s">
        <v>264</v>
      </c>
      <c r="BE335" s="149">
        <f>IF(N335="základní",J335,0)</f>
        <v>0</v>
      </c>
      <c r="BF335" s="149">
        <f>IF(N335="snížená",J335,0)</f>
        <v>0</v>
      </c>
      <c r="BG335" s="149">
        <f>IF(N335="zákl. přenesená",J335,0)</f>
        <v>0</v>
      </c>
      <c r="BH335" s="149">
        <f>IF(N335="sníž. přenesená",J335,0)</f>
        <v>0</v>
      </c>
      <c r="BI335" s="149">
        <f>IF(N335="nulová",J335,0)</f>
        <v>0</v>
      </c>
      <c r="BJ335" s="17" t="s">
        <v>83</v>
      </c>
      <c r="BK335" s="149">
        <f>ROUND(I335*H335,2)</f>
        <v>0</v>
      </c>
      <c r="BL335" s="17" t="s">
        <v>366</v>
      </c>
      <c r="BM335" s="148" t="s">
        <v>3857</v>
      </c>
    </row>
    <row r="336" spans="2:65" s="1" customFormat="1" ht="11.25">
      <c r="B336" s="32"/>
      <c r="D336" s="150" t="s">
        <v>273</v>
      </c>
      <c r="F336" s="151" t="s">
        <v>3858</v>
      </c>
      <c r="I336" s="152"/>
      <c r="L336" s="32"/>
      <c r="M336" s="153"/>
      <c r="T336" s="56"/>
      <c r="AT336" s="17" t="s">
        <v>273</v>
      </c>
      <c r="AU336" s="17" t="s">
        <v>89</v>
      </c>
    </row>
    <row r="337" spans="2:65" s="14" customFormat="1" ht="11.25">
      <c r="B337" s="170"/>
      <c r="D337" s="154" t="s">
        <v>277</v>
      </c>
      <c r="E337" s="171" t="s">
        <v>1</v>
      </c>
      <c r="F337" s="172" t="s">
        <v>3859</v>
      </c>
      <c r="H337" s="171" t="s">
        <v>1</v>
      </c>
      <c r="I337" s="173"/>
      <c r="L337" s="170"/>
      <c r="M337" s="174"/>
      <c r="T337" s="175"/>
      <c r="AT337" s="171" t="s">
        <v>277</v>
      </c>
      <c r="AU337" s="171" t="s">
        <v>89</v>
      </c>
      <c r="AV337" s="14" t="s">
        <v>83</v>
      </c>
      <c r="AW337" s="14" t="s">
        <v>32</v>
      </c>
      <c r="AX337" s="14" t="s">
        <v>76</v>
      </c>
      <c r="AY337" s="171" t="s">
        <v>264</v>
      </c>
    </row>
    <row r="338" spans="2:65" s="12" customFormat="1" ht="11.25">
      <c r="B338" s="156"/>
      <c r="D338" s="154" t="s">
        <v>277</v>
      </c>
      <c r="E338" s="157" t="s">
        <v>1</v>
      </c>
      <c r="F338" s="158" t="s">
        <v>96</v>
      </c>
      <c r="H338" s="159">
        <v>3</v>
      </c>
      <c r="I338" s="160"/>
      <c r="L338" s="156"/>
      <c r="M338" s="161"/>
      <c r="T338" s="162"/>
      <c r="AT338" s="157" t="s">
        <v>277</v>
      </c>
      <c r="AU338" s="157" t="s">
        <v>89</v>
      </c>
      <c r="AV338" s="12" t="s">
        <v>89</v>
      </c>
      <c r="AW338" s="12" t="s">
        <v>32</v>
      </c>
      <c r="AX338" s="12" t="s">
        <v>76</v>
      </c>
      <c r="AY338" s="157" t="s">
        <v>264</v>
      </c>
    </row>
    <row r="339" spans="2:65" s="14" customFormat="1" ht="11.25">
      <c r="B339" s="170"/>
      <c r="D339" s="154" t="s">
        <v>277</v>
      </c>
      <c r="E339" s="171" t="s">
        <v>1</v>
      </c>
      <c r="F339" s="172" t="s">
        <v>3802</v>
      </c>
      <c r="H339" s="171" t="s">
        <v>1</v>
      </c>
      <c r="I339" s="173"/>
      <c r="L339" s="170"/>
      <c r="M339" s="174"/>
      <c r="T339" s="175"/>
      <c r="AT339" s="171" t="s">
        <v>277</v>
      </c>
      <c r="AU339" s="171" t="s">
        <v>89</v>
      </c>
      <c r="AV339" s="14" t="s">
        <v>83</v>
      </c>
      <c r="AW339" s="14" t="s">
        <v>32</v>
      </c>
      <c r="AX339" s="14" t="s">
        <v>76</v>
      </c>
      <c r="AY339" s="171" t="s">
        <v>264</v>
      </c>
    </row>
    <row r="340" spans="2:65" s="12" customFormat="1" ht="11.25">
      <c r="B340" s="156"/>
      <c r="D340" s="154" t="s">
        <v>277</v>
      </c>
      <c r="E340" s="157" t="s">
        <v>1</v>
      </c>
      <c r="F340" s="158" t="s">
        <v>83</v>
      </c>
      <c r="H340" s="159">
        <v>1</v>
      </c>
      <c r="I340" s="160"/>
      <c r="L340" s="156"/>
      <c r="M340" s="161"/>
      <c r="T340" s="162"/>
      <c r="AT340" s="157" t="s">
        <v>277</v>
      </c>
      <c r="AU340" s="157" t="s">
        <v>89</v>
      </c>
      <c r="AV340" s="12" t="s">
        <v>89</v>
      </c>
      <c r="AW340" s="12" t="s">
        <v>32</v>
      </c>
      <c r="AX340" s="12" t="s">
        <v>76</v>
      </c>
      <c r="AY340" s="157" t="s">
        <v>264</v>
      </c>
    </row>
    <row r="341" spans="2:65" s="13" customFormat="1" ht="11.25">
      <c r="B341" s="163"/>
      <c r="D341" s="154" t="s">
        <v>277</v>
      </c>
      <c r="E341" s="164" t="s">
        <v>1</v>
      </c>
      <c r="F341" s="165" t="s">
        <v>279</v>
      </c>
      <c r="H341" s="166">
        <v>4</v>
      </c>
      <c r="I341" s="167"/>
      <c r="L341" s="163"/>
      <c r="M341" s="168"/>
      <c r="T341" s="169"/>
      <c r="AT341" s="164" t="s">
        <v>277</v>
      </c>
      <c r="AU341" s="164" t="s">
        <v>89</v>
      </c>
      <c r="AV341" s="13" t="s">
        <v>271</v>
      </c>
      <c r="AW341" s="13" t="s">
        <v>32</v>
      </c>
      <c r="AX341" s="13" t="s">
        <v>83</v>
      </c>
      <c r="AY341" s="164" t="s">
        <v>264</v>
      </c>
    </row>
    <row r="342" spans="2:65" s="1" customFormat="1" ht="16.5" customHeight="1">
      <c r="B342" s="136"/>
      <c r="C342" s="176" t="s">
        <v>615</v>
      </c>
      <c r="D342" s="176" t="s">
        <v>310</v>
      </c>
      <c r="E342" s="177" t="s">
        <v>3860</v>
      </c>
      <c r="F342" s="178" t="s">
        <v>3861</v>
      </c>
      <c r="G342" s="179" t="s">
        <v>434</v>
      </c>
      <c r="H342" s="180">
        <v>4</v>
      </c>
      <c r="I342" s="181"/>
      <c r="J342" s="182">
        <f>ROUND(I342*H342,2)</f>
        <v>0</v>
      </c>
      <c r="K342" s="178" t="s">
        <v>270</v>
      </c>
      <c r="L342" s="183"/>
      <c r="M342" s="184" t="s">
        <v>1</v>
      </c>
      <c r="N342" s="185" t="s">
        <v>41</v>
      </c>
      <c r="P342" s="146">
        <f>O342*H342</f>
        <v>0</v>
      </c>
      <c r="Q342" s="146">
        <v>3.5000000000000001E-3</v>
      </c>
      <c r="R342" s="146">
        <f>Q342*H342</f>
        <v>1.4E-2</v>
      </c>
      <c r="S342" s="146">
        <v>0</v>
      </c>
      <c r="T342" s="147">
        <f>S342*H342</f>
        <v>0</v>
      </c>
      <c r="AR342" s="148" t="s">
        <v>468</v>
      </c>
      <c r="AT342" s="148" t="s">
        <v>310</v>
      </c>
      <c r="AU342" s="148" t="s">
        <v>89</v>
      </c>
      <c r="AY342" s="17" t="s">
        <v>264</v>
      </c>
      <c r="BE342" s="149">
        <f>IF(N342="základní",J342,0)</f>
        <v>0</v>
      </c>
      <c r="BF342" s="149">
        <f>IF(N342="snížená",J342,0)</f>
        <v>0</v>
      </c>
      <c r="BG342" s="149">
        <f>IF(N342="zákl. přenesená",J342,0)</f>
        <v>0</v>
      </c>
      <c r="BH342" s="149">
        <f>IF(N342="sníž. přenesená",J342,0)</f>
        <v>0</v>
      </c>
      <c r="BI342" s="149">
        <f>IF(N342="nulová",J342,0)</f>
        <v>0</v>
      </c>
      <c r="BJ342" s="17" t="s">
        <v>83</v>
      </c>
      <c r="BK342" s="149">
        <f>ROUND(I342*H342,2)</f>
        <v>0</v>
      </c>
      <c r="BL342" s="17" t="s">
        <v>366</v>
      </c>
      <c r="BM342" s="148" t="s">
        <v>3862</v>
      </c>
    </row>
    <row r="343" spans="2:65" s="12" customFormat="1" ht="11.25">
      <c r="B343" s="156"/>
      <c r="D343" s="154" t="s">
        <v>277</v>
      </c>
      <c r="E343" s="157" t="s">
        <v>1</v>
      </c>
      <c r="F343" s="158" t="s">
        <v>271</v>
      </c>
      <c r="H343" s="159">
        <v>4</v>
      </c>
      <c r="I343" s="160"/>
      <c r="L343" s="156"/>
      <c r="M343" s="161"/>
      <c r="T343" s="162"/>
      <c r="AT343" s="157" t="s">
        <v>277</v>
      </c>
      <c r="AU343" s="157" t="s">
        <v>89</v>
      </c>
      <c r="AV343" s="12" t="s">
        <v>89</v>
      </c>
      <c r="AW343" s="12" t="s">
        <v>32</v>
      </c>
      <c r="AX343" s="12" t="s">
        <v>83</v>
      </c>
      <c r="AY343" s="157" t="s">
        <v>264</v>
      </c>
    </row>
    <row r="344" spans="2:65" s="11" customFormat="1" ht="22.9" customHeight="1">
      <c r="B344" s="124"/>
      <c r="D344" s="125" t="s">
        <v>75</v>
      </c>
      <c r="E344" s="134" t="s">
        <v>3863</v>
      </c>
      <c r="F344" s="134" t="s">
        <v>3864</v>
      </c>
      <c r="I344" s="127"/>
      <c r="J344" s="135">
        <f>BK344</f>
        <v>0</v>
      </c>
      <c r="L344" s="124"/>
      <c r="M344" s="129"/>
      <c r="P344" s="130">
        <f>SUM(P345:P352)</f>
        <v>0</v>
      </c>
      <c r="R344" s="130">
        <f>SUM(R345:R352)</f>
        <v>9.3600000000000003E-3</v>
      </c>
      <c r="T344" s="131">
        <f>SUM(T345:T352)</f>
        <v>0</v>
      </c>
      <c r="AR344" s="125" t="s">
        <v>89</v>
      </c>
      <c r="AT344" s="132" t="s">
        <v>75</v>
      </c>
      <c r="AU344" s="132" t="s">
        <v>83</v>
      </c>
      <c r="AY344" s="125" t="s">
        <v>264</v>
      </c>
      <c r="BK344" s="133">
        <f>SUM(BK345:BK352)</f>
        <v>0</v>
      </c>
    </row>
    <row r="345" spans="2:65" s="1" customFormat="1" ht="21.75" customHeight="1">
      <c r="B345" s="136"/>
      <c r="C345" s="137" t="s">
        <v>623</v>
      </c>
      <c r="D345" s="137" t="s">
        <v>266</v>
      </c>
      <c r="E345" s="138" t="s">
        <v>3865</v>
      </c>
      <c r="F345" s="139" t="s">
        <v>3866</v>
      </c>
      <c r="G345" s="140" t="s">
        <v>428</v>
      </c>
      <c r="H345" s="141">
        <v>104</v>
      </c>
      <c r="I345" s="142"/>
      <c r="J345" s="143">
        <f>ROUND(I345*H345,2)</f>
        <v>0</v>
      </c>
      <c r="K345" s="139" t="s">
        <v>270</v>
      </c>
      <c r="L345" s="32"/>
      <c r="M345" s="144" t="s">
        <v>1</v>
      </c>
      <c r="N345" s="145" t="s">
        <v>41</v>
      </c>
      <c r="P345" s="146">
        <f>O345*H345</f>
        <v>0</v>
      </c>
      <c r="Q345" s="146">
        <v>0</v>
      </c>
      <c r="R345" s="146">
        <f>Q345*H345</f>
        <v>0</v>
      </c>
      <c r="S345" s="146">
        <v>0</v>
      </c>
      <c r="T345" s="147">
        <f>S345*H345</f>
        <v>0</v>
      </c>
      <c r="AR345" s="148" t="s">
        <v>366</v>
      </c>
      <c r="AT345" s="148" t="s">
        <v>266</v>
      </c>
      <c r="AU345" s="148" t="s">
        <v>89</v>
      </c>
      <c r="AY345" s="17" t="s">
        <v>264</v>
      </c>
      <c r="BE345" s="149">
        <f>IF(N345="základní",J345,0)</f>
        <v>0</v>
      </c>
      <c r="BF345" s="149">
        <f>IF(N345="snížená",J345,0)</f>
        <v>0</v>
      </c>
      <c r="BG345" s="149">
        <f>IF(N345="zákl. přenesená",J345,0)</f>
        <v>0</v>
      </c>
      <c r="BH345" s="149">
        <f>IF(N345="sníž. přenesená",J345,0)</f>
        <v>0</v>
      </c>
      <c r="BI345" s="149">
        <f>IF(N345="nulová",J345,0)</f>
        <v>0</v>
      </c>
      <c r="BJ345" s="17" t="s">
        <v>83</v>
      </c>
      <c r="BK345" s="149">
        <f>ROUND(I345*H345,2)</f>
        <v>0</v>
      </c>
      <c r="BL345" s="17" t="s">
        <v>366</v>
      </c>
      <c r="BM345" s="148" t="s">
        <v>3867</v>
      </c>
    </row>
    <row r="346" spans="2:65" s="1" customFormat="1" ht="11.25">
      <c r="B346" s="32"/>
      <c r="D346" s="150" t="s">
        <v>273</v>
      </c>
      <c r="F346" s="151" t="s">
        <v>3868</v>
      </c>
      <c r="I346" s="152"/>
      <c r="L346" s="32"/>
      <c r="M346" s="153"/>
      <c r="T346" s="56"/>
      <c r="AT346" s="17" t="s">
        <v>273</v>
      </c>
      <c r="AU346" s="17" t="s">
        <v>89</v>
      </c>
    </row>
    <row r="347" spans="2:65" s="1" customFormat="1" ht="19.5">
      <c r="B347" s="32"/>
      <c r="D347" s="154" t="s">
        <v>275</v>
      </c>
      <c r="F347" s="155" t="s">
        <v>3657</v>
      </c>
      <c r="I347" s="152"/>
      <c r="L347" s="32"/>
      <c r="M347" s="153"/>
      <c r="T347" s="56"/>
      <c r="AT347" s="17" t="s">
        <v>275</v>
      </c>
      <c r="AU347" s="17" t="s">
        <v>89</v>
      </c>
    </row>
    <row r="348" spans="2:65" s="14" customFormat="1" ht="11.25">
      <c r="B348" s="170"/>
      <c r="D348" s="154" t="s">
        <v>277</v>
      </c>
      <c r="E348" s="171" t="s">
        <v>1</v>
      </c>
      <c r="F348" s="172" t="s">
        <v>3869</v>
      </c>
      <c r="H348" s="171" t="s">
        <v>1</v>
      </c>
      <c r="I348" s="173"/>
      <c r="L348" s="170"/>
      <c r="M348" s="174"/>
      <c r="T348" s="175"/>
      <c r="AT348" s="171" t="s">
        <v>277</v>
      </c>
      <c r="AU348" s="171" t="s">
        <v>89</v>
      </c>
      <c r="AV348" s="14" t="s">
        <v>83</v>
      </c>
      <c r="AW348" s="14" t="s">
        <v>32</v>
      </c>
      <c r="AX348" s="14" t="s">
        <v>76</v>
      </c>
      <c r="AY348" s="171" t="s">
        <v>264</v>
      </c>
    </row>
    <row r="349" spans="2:65" s="12" customFormat="1" ht="11.25">
      <c r="B349" s="156"/>
      <c r="D349" s="154" t="s">
        <v>277</v>
      </c>
      <c r="E349" s="157" t="s">
        <v>1</v>
      </c>
      <c r="F349" s="158" t="s">
        <v>888</v>
      </c>
      <c r="H349" s="159">
        <v>104</v>
      </c>
      <c r="I349" s="160"/>
      <c r="L349" s="156"/>
      <c r="M349" s="161"/>
      <c r="T349" s="162"/>
      <c r="AT349" s="157" t="s">
        <v>277</v>
      </c>
      <c r="AU349" s="157" t="s">
        <v>89</v>
      </c>
      <c r="AV349" s="12" t="s">
        <v>89</v>
      </c>
      <c r="AW349" s="12" t="s">
        <v>32</v>
      </c>
      <c r="AX349" s="12" t="s">
        <v>83</v>
      </c>
      <c r="AY349" s="157" t="s">
        <v>264</v>
      </c>
    </row>
    <row r="350" spans="2:65" s="1" customFormat="1" ht="16.5" customHeight="1">
      <c r="B350" s="136"/>
      <c r="C350" s="176" t="s">
        <v>628</v>
      </c>
      <c r="D350" s="176" t="s">
        <v>310</v>
      </c>
      <c r="E350" s="177" t="s">
        <v>3870</v>
      </c>
      <c r="F350" s="178" t="s">
        <v>3871</v>
      </c>
      <c r="G350" s="179" t="s">
        <v>428</v>
      </c>
      <c r="H350" s="180">
        <v>104</v>
      </c>
      <c r="I350" s="181"/>
      <c r="J350" s="182">
        <f>ROUND(I350*H350,2)</f>
        <v>0</v>
      </c>
      <c r="K350" s="178" t="s">
        <v>270</v>
      </c>
      <c r="L350" s="183"/>
      <c r="M350" s="184" t="s">
        <v>1</v>
      </c>
      <c r="N350" s="185" t="s">
        <v>41</v>
      </c>
      <c r="P350" s="146">
        <f>O350*H350</f>
        <v>0</v>
      </c>
      <c r="Q350" s="146">
        <v>9.0000000000000006E-5</v>
      </c>
      <c r="R350" s="146">
        <f>Q350*H350</f>
        <v>9.3600000000000003E-3</v>
      </c>
      <c r="S350" s="146">
        <v>0</v>
      </c>
      <c r="T350" s="147">
        <f>S350*H350</f>
        <v>0</v>
      </c>
      <c r="AR350" s="148" t="s">
        <v>468</v>
      </c>
      <c r="AT350" s="148" t="s">
        <v>310</v>
      </c>
      <c r="AU350" s="148" t="s">
        <v>89</v>
      </c>
      <c r="AY350" s="17" t="s">
        <v>264</v>
      </c>
      <c r="BE350" s="149">
        <f>IF(N350="základní",J350,0)</f>
        <v>0</v>
      </c>
      <c r="BF350" s="149">
        <f>IF(N350="snížená",J350,0)</f>
        <v>0</v>
      </c>
      <c r="BG350" s="149">
        <f>IF(N350="zákl. přenesená",J350,0)</f>
        <v>0</v>
      </c>
      <c r="BH350" s="149">
        <f>IF(N350="sníž. přenesená",J350,0)</f>
        <v>0</v>
      </c>
      <c r="BI350" s="149">
        <f>IF(N350="nulová",J350,0)</f>
        <v>0</v>
      </c>
      <c r="BJ350" s="17" t="s">
        <v>83</v>
      </c>
      <c r="BK350" s="149">
        <f>ROUND(I350*H350,2)</f>
        <v>0</v>
      </c>
      <c r="BL350" s="17" t="s">
        <v>366</v>
      </c>
      <c r="BM350" s="148" t="s">
        <v>3872</v>
      </c>
    </row>
    <row r="351" spans="2:65" s="1" customFormat="1" ht="19.5">
      <c r="B351" s="32"/>
      <c r="D351" s="154" t="s">
        <v>275</v>
      </c>
      <c r="F351" s="155" t="s">
        <v>3873</v>
      </c>
      <c r="I351" s="152"/>
      <c r="L351" s="32"/>
      <c r="M351" s="153"/>
      <c r="T351" s="56"/>
      <c r="AT351" s="17" t="s">
        <v>275</v>
      </c>
      <c r="AU351" s="17" t="s">
        <v>89</v>
      </c>
    </row>
    <row r="352" spans="2:65" s="12" customFormat="1" ht="11.25">
      <c r="B352" s="156"/>
      <c r="D352" s="154" t="s">
        <v>277</v>
      </c>
      <c r="E352" s="157" t="s">
        <v>1</v>
      </c>
      <c r="F352" s="158" t="s">
        <v>888</v>
      </c>
      <c r="H352" s="159">
        <v>104</v>
      </c>
      <c r="I352" s="160"/>
      <c r="L352" s="156"/>
      <c r="M352" s="197"/>
      <c r="N352" s="198"/>
      <c r="O352" s="198"/>
      <c r="P352" s="198"/>
      <c r="Q352" s="198"/>
      <c r="R352" s="198"/>
      <c r="S352" s="198"/>
      <c r="T352" s="199"/>
      <c r="AT352" s="157" t="s">
        <v>277</v>
      </c>
      <c r="AU352" s="157" t="s">
        <v>89</v>
      </c>
      <c r="AV352" s="12" t="s">
        <v>89</v>
      </c>
      <c r="AW352" s="12" t="s">
        <v>32</v>
      </c>
      <c r="AX352" s="12" t="s">
        <v>83</v>
      </c>
      <c r="AY352" s="157" t="s">
        <v>264</v>
      </c>
    </row>
    <row r="353" spans="2:12" s="1" customFormat="1" ht="6.95" customHeight="1">
      <c r="B353" s="44"/>
      <c r="C353" s="45"/>
      <c r="D353" s="45"/>
      <c r="E353" s="45"/>
      <c r="F353" s="45"/>
      <c r="G353" s="45"/>
      <c r="H353" s="45"/>
      <c r="I353" s="45"/>
      <c r="J353" s="45"/>
      <c r="K353" s="45"/>
      <c r="L353" s="32"/>
    </row>
  </sheetData>
  <autoFilter ref="C126:K352" xr:uid="{00000000-0009-0000-0000-00001A000000}"/>
  <mergeCells count="12">
    <mergeCell ref="E119:H119"/>
    <mergeCell ref="L2:V2"/>
    <mergeCell ref="E85:H85"/>
    <mergeCell ref="E87:H87"/>
    <mergeCell ref="E89:H89"/>
    <mergeCell ref="E115:H115"/>
    <mergeCell ref="E117:H117"/>
    <mergeCell ref="E7:H7"/>
    <mergeCell ref="E9:H9"/>
    <mergeCell ref="E11:H11"/>
    <mergeCell ref="E20:H20"/>
    <mergeCell ref="E29:H29"/>
  </mergeCells>
  <hyperlinks>
    <hyperlink ref="F131" r:id="rId1" xr:uid="{00000000-0004-0000-1A00-000000000000}"/>
    <hyperlink ref="F136" r:id="rId2" xr:uid="{00000000-0004-0000-1A00-000001000000}"/>
    <hyperlink ref="F141" r:id="rId3" xr:uid="{00000000-0004-0000-1A00-000002000000}"/>
    <hyperlink ref="F145" r:id="rId4" xr:uid="{00000000-0004-0000-1A00-000003000000}"/>
    <hyperlink ref="F152" r:id="rId5" xr:uid="{00000000-0004-0000-1A00-000004000000}"/>
    <hyperlink ref="F156" r:id="rId6" xr:uid="{00000000-0004-0000-1A00-000005000000}"/>
    <hyperlink ref="F160" r:id="rId7" xr:uid="{00000000-0004-0000-1A00-000006000000}"/>
    <hyperlink ref="F168" r:id="rId8" xr:uid="{00000000-0004-0000-1A00-000007000000}"/>
    <hyperlink ref="F172" r:id="rId9" xr:uid="{00000000-0004-0000-1A00-000008000000}"/>
    <hyperlink ref="F176" r:id="rId10" xr:uid="{00000000-0004-0000-1A00-000009000000}"/>
    <hyperlink ref="F180" r:id="rId11" xr:uid="{00000000-0004-0000-1A00-00000A000000}"/>
    <hyperlink ref="F184" r:id="rId12" xr:uid="{00000000-0004-0000-1A00-00000B000000}"/>
    <hyperlink ref="F188" r:id="rId13" xr:uid="{00000000-0004-0000-1A00-00000C000000}"/>
    <hyperlink ref="F192" r:id="rId14" xr:uid="{00000000-0004-0000-1A00-00000D000000}"/>
    <hyperlink ref="F196" r:id="rId15" xr:uid="{00000000-0004-0000-1A00-00000E000000}"/>
    <hyperlink ref="F200" r:id="rId16" xr:uid="{00000000-0004-0000-1A00-00000F000000}"/>
    <hyperlink ref="F212" r:id="rId17" xr:uid="{00000000-0004-0000-1A00-000010000000}"/>
    <hyperlink ref="F221" r:id="rId18" xr:uid="{00000000-0004-0000-1A00-000011000000}"/>
    <hyperlink ref="F226" r:id="rId19" xr:uid="{00000000-0004-0000-1A00-000012000000}"/>
    <hyperlink ref="F235" r:id="rId20" xr:uid="{00000000-0004-0000-1A00-000013000000}"/>
    <hyperlink ref="F242" r:id="rId21" xr:uid="{00000000-0004-0000-1A00-000014000000}"/>
    <hyperlink ref="F249" r:id="rId22" xr:uid="{00000000-0004-0000-1A00-000015000000}"/>
    <hyperlink ref="F256" r:id="rId23" xr:uid="{00000000-0004-0000-1A00-000016000000}"/>
    <hyperlink ref="F262" r:id="rId24" xr:uid="{00000000-0004-0000-1A00-000017000000}"/>
    <hyperlink ref="F268" r:id="rId25" xr:uid="{00000000-0004-0000-1A00-000018000000}"/>
    <hyperlink ref="F274" r:id="rId26" xr:uid="{00000000-0004-0000-1A00-000019000000}"/>
    <hyperlink ref="F280" r:id="rId27" xr:uid="{00000000-0004-0000-1A00-00001A000000}"/>
    <hyperlink ref="F288" r:id="rId28" xr:uid="{00000000-0004-0000-1A00-00001B000000}"/>
    <hyperlink ref="F291" r:id="rId29" xr:uid="{00000000-0004-0000-1A00-00001C000000}"/>
    <hyperlink ref="F295" r:id="rId30" xr:uid="{00000000-0004-0000-1A00-00001D000000}"/>
    <hyperlink ref="F298" r:id="rId31" xr:uid="{00000000-0004-0000-1A00-00001E000000}"/>
    <hyperlink ref="F307" r:id="rId32" xr:uid="{00000000-0004-0000-1A00-00001F000000}"/>
    <hyperlink ref="F313" r:id="rId33" xr:uid="{00000000-0004-0000-1A00-000020000000}"/>
    <hyperlink ref="F317" r:id="rId34" xr:uid="{00000000-0004-0000-1A00-000021000000}"/>
    <hyperlink ref="F324" r:id="rId35" xr:uid="{00000000-0004-0000-1A00-000022000000}"/>
    <hyperlink ref="F328" r:id="rId36" xr:uid="{00000000-0004-0000-1A00-000023000000}"/>
    <hyperlink ref="F332" r:id="rId37" xr:uid="{00000000-0004-0000-1A00-000024000000}"/>
    <hyperlink ref="F336" r:id="rId38" xr:uid="{00000000-0004-0000-1A00-000025000000}"/>
    <hyperlink ref="F346" r:id="rId39" xr:uid="{00000000-0004-0000-1A00-000026000000}"/>
  </hyperlinks>
  <pageMargins left="0.39374999999999999" right="0.39374999999999999" top="0.39374999999999999" bottom="0.39374999999999999" header="0" footer="0"/>
  <pageSetup paperSize="9" fitToHeight="100" orientation="landscape" blackAndWhite="1"/>
  <headerFooter>
    <oddFooter>&amp;CStrana &amp;P z &amp;N</oddFooter>
  </headerFooter>
  <drawing r:id="rId4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B2:BM370"/>
  <sheetViews>
    <sheetView showGridLines="0" workbookViewId="0"/>
  </sheetViews>
  <sheetFormatPr defaultRowHeight="15"/>
  <cols>
    <col min="1" max="1" width="8.33203125" customWidth="1"/>
    <col min="2" max="2" width="1.1640625" customWidth="1"/>
    <col min="3" max="3" width="4.1640625" customWidth="1"/>
    <col min="4" max="4" width="4.33203125" customWidth="1"/>
    <col min="5" max="5" width="17.1640625" customWidth="1"/>
    <col min="6" max="6" width="100.83203125" customWidth="1"/>
    <col min="7" max="7" width="7.5" customWidth="1"/>
    <col min="8" max="8" width="14" customWidth="1"/>
    <col min="9" max="9" width="15.83203125" customWidth="1"/>
    <col min="10" max="11" width="22.33203125"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50000000000003" customHeight="1">
      <c r="L2" s="223" t="s">
        <v>5</v>
      </c>
      <c r="M2" s="208"/>
      <c r="N2" s="208"/>
      <c r="O2" s="208"/>
      <c r="P2" s="208"/>
      <c r="Q2" s="208"/>
      <c r="R2" s="208"/>
      <c r="S2" s="208"/>
      <c r="T2" s="208"/>
      <c r="U2" s="208"/>
      <c r="V2" s="208"/>
      <c r="AT2" s="17" t="s">
        <v>172</v>
      </c>
    </row>
    <row r="3" spans="2:46" ht="6.95" customHeight="1">
      <c r="B3" s="18"/>
      <c r="C3" s="19"/>
      <c r="D3" s="19"/>
      <c r="E3" s="19"/>
      <c r="F3" s="19"/>
      <c r="G3" s="19"/>
      <c r="H3" s="19"/>
      <c r="I3" s="19"/>
      <c r="J3" s="19"/>
      <c r="K3" s="19"/>
      <c r="L3" s="20"/>
      <c r="AT3" s="17" t="s">
        <v>89</v>
      </c>
    </row>
    <row r="4" spans="2:46" ht="24.95" customHeight="1">
      <c r="B4" s="20"/>
      <c r="D4" s="21" t="s">
        <v>212</v>
      </c>
      <c r="L4" s="20"/>
      <c r="M4" s="93" t="s">
        <v>10</v>
      </c>
      <c r="AT4" s="17" t="s">
        <v>3</v>
      </c>
    </row>
    <row r="5" spans="2:46" ht="6.95" customHeight="1">
      <c r="B5" s="20"/>
      <c r="L5" s="20"/>
    </row>
    <row r="6" spans="2:46" ht="12" customHeight="1">
      <c r="B6" s="20"/>
      <c r="D6" s="27" t="s">
        <v>16</v>
      </c>
      <c r="L6" s="20"/>
    </row>
    <row r="7" spans="2:46" ht="16.5" customHeight="1">
      <c r="B7" s="20"/>
      <c r="E7" s="248" t="str">
        <f>'Rekapitulace stavby'!K6</f>
        <v>Transformace domova Černovice – Lidmaň V. – Černovice</v>
      </c>
      <c r="F7" s="249"/>
      <c r="G7" s="249"/>
      <c r="H7" s="249"/>
      <c r="L7" s="20"/>
    </row>
    <row r="8" spans="2:46" ht="12" customHeight="1">
      <c r="B8" s="20"/>
      <c r="D8" s="27" t="s">
        <v>213</v>
      </c>
      <c r="L8" s="20"/>
    </row>
    <row r="9" spans="2:46" s="1" customFormat="1" ht="16.5" customHeight="1">
      <c r="B9" s="32"/>
      <c r="E9" s="248" t="s">
        <v>3650</v>
      </c>
      <c r="F9" s="250"/>
      <c r="G9" s="250"/>
      <c r="H9" s="250"/>
      <c r="L9" s="32"/>
    </row>
    <row r="10" spans="2:46" s="1" customFormat="1" ht="12" customHeight="1">
      <c r="B10" s="32"/>
      <c r="D10" s="27" t="s">
        <v>215</v>
      </c>
      <c r="L10" s="32"/>
    </row>
    <row r="11" spans="2:46" s="1" customFormat="1" ht="16.5" customHeight="1">
      <c r="B11" s="32"/>
      <c r="E11" s="230" t="s">
        <v>3874</v>
      </c>
      <c r="F11" s="250"/>
      <c r="G11" s="250"/>
      <c r="H11" s="250"/>
      <c r="L11" s="32"/>
    </row>
    <row r="12" spans="2:46" s="1" customFormat="1" ht="11.25">
      <c r="B12" s="32"/>
      <c r="L12" s="32"/>
    </row>
    <row r="13" spans="2:46" s="1" customFormat="1" ht="12" customHeight="1">
      <c r="B13" s="32"/>
      <c r="D13" s="27" t="s">
        <v>18</v>
      </c>
      <c r="F13" s="25" t="s">
        <v>1</v>
      </c>
      <c r="I13" s="27" t="s">
        <v>19</v>
      </c>
      <c r="J13" s="25" t="s">
        <v>1</v>
      </c>
      <c r="L13" s="32"/>
    </row>
    <row r="14" spans="2:46" s="1" customFormat="1" ht="12" customHeight="1">
      <c r="B14" s="32"/>
      <c r="D14" s="27" t="s">
        <v>20</v>
      </c>
      <c r="F14" s="25" t="s">
        <v>1911</v>
      </c>
      <c r="I14" s="27" t="s">
        <v>22</v>
      </c>
      <c r="J14" s="52" t="str">
        <f>'Rekapitulace stavby'!AN8</f>
        <v>10. 12. 2025</v>
      </c>
      <c r="L14" s="32"/>
    </row>
    <row r="15" spans="2:46" s="1" customFormat="1" ht="10.9" customHeight="1">
      <c r="B15" s="32"/>
      <c r="L15" s="32"/>
    </row>
    <row r="16" spans="2:46" s="1" customFormat="1" ht="12" customHeight="1">
      <c r="B16" s="32"/>
      <c r="D16" s="27" t="s">
        <v>24</v>
      </c>
      <c r="I16" s="27" t="s">
        <v>25</v>
      </c>
      <c r="J16" s="25" t="s">
        <v>1</v>
      </c>
      <c r="L16" s="32"/>
    </row>
    <row r="17" spans="2:12" s="1" customFormat="1" ht="18" customHeight="1">
      <c r="B17" s="32"/>
      <c r="E17" s="25" t="s">
        <v>1912</v>
      </c>
      <c r="I17" s="27" t="s">
        <v>27</v>
      </c>
      <c r="J17" s="25" t="s">
        <v>1</v>
      </c>
      <c r="L17" s="32"/>
    </row>
    <row r="18" spans="2:12" s="1" customFormat="1" ht="6.95" customHeight="1">
      <c r="B18" s="32"/>
      <c r="L18" s="32"/>
    </row>
    <row r="19" spans="2:12" s="1" customFormat="1" ht="12" customHeight="1">
      <c r="B19" s="32"/>
      <c r="D19" s="27" t="s">
        <v>28</v>
      </c>
      <c r="I19" s="27" t="s">
        <v>25</v>
      </c>
      <c r="J19" s="28" t="str">
        <f>'Rekapitulace stavby'!AN13</f>
        <v>Vyplň údaj</v>
      </c>
      <c r="L19" s="32"/>
    </row>
    <row r="20" spans="2:12" s="1" customFormat="1" ht="18" customHeight="1">
      <c r="B20" s="32"/>
      <c r="E20" s="251" t="str">
        <f>'Rekapitulace stavby'!E14</f>
        <v>Vyplň údaj</v>
      </c>
      <c r="F20" s="207"/>
      <c r="G20" s="207"/>
      <c r="H20" s="207"/>
      <c r="I20" s="27" t="s">
        <v>27</v>
      </c>
      <c r="J20" s="28" t="str">
        <f>'Rekapitulace stavby'!AN14</f>
        <v>Vyplň údaj</v>
      </c>
      <c r="L20" s="32"/>
    </row>
    <row r="21" spans="2:12" s="1" customFormat="1" ht="6.95" customHeight="1">
      <c r="B21" s="32"/>
      <c r="L21" s="32"/>
    </row>
    <row r="22" spans="2:12" s="1" customFormat="1" ht="12" customHeight="1">
      <c r="B22" s="32"/>
      <c r="D22" s="27" t="s">
        <v>30</v>
      </c>
      <c r="I22" s="27" t="s">
        <v>25</v>
      </c>
      <c r="J22" s="25" t="s">
        <v>1</v>
      </c>
      <c r="L22" s="32"/>
    </row>
    <row r="23" spans="2:12" s="1" customFormat="1" ht="18" customHeight="1">
      <c r="B23" s="32"/>
      <c r="E23" s="25" t="s">
        <v>31</v>
      </c>
      <c r="I23" s="27" t="s">
        <v>27</v>
      </c>
      <c r="J23" s="25" t="s">
        <v>1</v>
      </c>
      <c r="L23" s="32"/>
    </row>
    <row r="24" spans="2:12" s="1" customFormat="1" ht="6.95" customHeight="1">
      <c r="B24" s="32"/>
      <c r="L24" s="32"/>
    </row>
    <row r="25" spans="2:12" s="1" customFormat="1" ht="12" customHeight="1">
      <c r="B25" s="32"/>
      <c r="D25" s="27" t="s">
        <v>33</v>
      </c>
      <c r="I25" s="27" t="s">
        <v>25</v>
      </c>
      <c r="J25" s="25" t="s">
        <v>1</v>
      </c>
      <c r="L25" s="32"/>
    </row>
    <row r="26" spans="2:12" s="1" customFormat="1" ht="18" customHeight="1">
      <c r="B26" s="32"/>
      <c r="E26" s="25" t="s">
        <v>1913</v>
      </c>
      <c r="I26" s="27" t="s">
        <v>27</v>
      </c>
      <c r="J26" s="25" t="s">
        <v>1</v>
      </c>
      <c r="L26" s="32"/>
    </row>
    <row r="27" spans="2:12" s="1" customFormat="1" ht="6.95" customHeight="1">
      <c r="B27" s="32"/>
      <c r="L27" s="32"/>
    </row>
    <row r="28" spans="2:12" s="1" customFormat="1" ht="12" customHeight="1">
      <c r="B28" s="32"/>
      <c r="D28" s="27" t="s">
        <v>34</v>
      </c>
      <c r="L28" s="32"/>
    </row>
    <row r="29" spans="2:12" s="7" customFormat="1" ht="16.5" customHeight="1">
      <c r="B29" s="94"/>
      <c r="E29" s="212" t="s">
        <v>1</v>
      </c>
      <c r="F29" s="212"/>
      <c r="G29" s="212"/>
      <c r="H29" s="212"/>
      <c r="L29" s="94"/>
    </row>
    <row r="30" spans="2:12" s="1" customFormat="1" ht="6.95" customHeight="1">
      <c r="B30" s="32"/>
      <c r="L30" s="32"/>
    </row>
    <row r="31" spans="2:12" s="1" customFormat="1" ht="6.95" customHeight="1">
      <c r="B31" s="32"/>
      <c r="D31" s="53"/>
      <c r="E31" s="53"/>
      <c r="F31" s="53"/>
      <c r="G31" s="53"/>
      <c r="H31" s="53"/>
      <c r="I31" s="53"/>
      <c r="J31" s="53"/>
      <c r="K31" s="53"/>
      <c r="L31" s="32"/>
    </row>
    <row r="32" spans="2:12" s="1" customFormat="1" ht="25.35" customHeight="1">
      <c r="B32" s="32"/>
      <c r="D32" s="95" t="s">
        <v>36</v>
      </c>
      <c r="J32" s="66">
        <f>ROUND(J126, 2)</f>
        <v>0</v>
      </c>
      <c r="L32" s="32"/>
    </row>
    <row r="33" spans="2:12" s="1" customFormat="1" ht="6.95" customHeight="1">
      <c r="B33" s="32"/>
      <c r="D33" s="53"/>
      <c r="E33" s="53"/>
      <c r="F33" s="53"/>
      <c r="G33" s="53"/>
      <c r="H33" s="53"/>
      <c r="I33" s="53"/>
      <c r="J33" s="53"/>
      <c r="K33" s="53"/>
      <c r="L33" s="32"/>
    </row>
    <row r="34" spans="2:12" s="1" customFormat="1" ht="14.45" customHeight="1">
      <c r="B34" s="32"/>
      <c r="F34" s="35" t="s">
        <v>38</v>
      </c>
      <c r="I34" s="35" t="s">
        <v>37</v>
      </c>
      <c r="J34" s="35" t="s">
        <v>39</v>
      </c>
      <c r="L34" s="32"/>
    </row>
    <row r="35" spans="2:12" s="1" customFormat="1" ht="14.45" customHeight="1">
      <c r="B35" s="32"/>
      <c r="D35" s="55" t="s">
        <v>40</v>
      </c>
      <c r="E35" s="27" t="s">
        <v>41</v>
      </c>
      <c r="F35" s="86">
        <f>ROUND((SUM(BE126:BE369)),  2)</f>
        <v>0</v>
      </c>
      <c r="I35" s="96">
        <v>0.21</v>
      </c>
      <c r="J35" s="86">
        <f>ROUND(((SUM(BE126:BE369))*I35),  2)</f>
        <v>0</v>
      </c>
      <c r="L35" s="32"/>
    </row>
    <row r="36" spans="2:12" s="1" customFormat="1" ht="14.45" customHeight="1">
      <c r="B36" s="32"/>
      <c r="E36" s="27" t="s">
        <v>42</v>
      </c>
      <c r="F36" s="86">
        <f>ROUND((SUM(BF126:BF369)),  2)</f>
        <v>0</v>
      </c>
      <c r="I36" s="96">
        <v>0.12</v>
      </c>
      <c r="J36" s="86">
        <f>ROUND(((SUM(BF126:BF369))*I36),  2)</f>
        <v>0</v>
      </c>
      <c r="L36" s="32"/>
    </row>
    <row r="37" spans="2:12" s="1" customFormat="1" ht="14.45" hidden="1" customHeight="1">
      <c r="B37" s="32"/>
      <c r="E37" s="27" t="s">
        <v>43</v>
      </c>
      <c r="F37" s="86">
        <f>ROUND((SUM(BG126:BG369)),  2)</f>
        <v>0</v>
      </c>
      <c r="I37" s="96">
        <v>0.21</v>
      </c>
      <c r="J37" s="86">
        <f>0</f>
        <v>0</v>
      </c>
      <c r="L37" s="32"/>
    </row>
    <row r="38" spans="2:12" s="1" customFormat="1" ht="14.45" hidden="1" customHeight="1">
      <c r="B38" s="32"/>
      <c r="E38" s="27" t="s">
        <v>44</v>
      </c>
      <c r="F38" s="86">
        <f>ROUND((SUM(BH126:BH369)),  2)</f>
        <v>0</v>
      </c>
      <c r="I38" s="96">
        <v>0.12</v>
      </c>
      <c r="J38" s="86">
        <f>0</f>
        <v>0</v>
      </c>
      <c r="L38" s="32"/>
    </row>
    <row r="39" spans="2:12" s="1" customFormat="1" ht="14.45" hidden="1" customHeight="1">
      <c r="B39" s="32"/>
      <c r="E39" s="27" t="s">
        <v>45</v>
      </c>
      <c r="F39" s="86">
        <f>ROUND((SUM(BI126:BI369)),  2)</f>
        <v>0</v>
      </c>
      <c r="I39" s="96">
        <v>0</v>
      </c>
      <c r="J39" s="86">
        <f>0</f>
        <v>0</v>
      </c>
      <c r="L39" s="32"/>
    </row>
    <row r="40" spans="2:12" s="1" customFormat="1" ht="6.95" customHeight="1">
      <c r="B40" s="32"/>
      <c r="L40" s="32"/>
    </row>
    <row r="41" spans="2:12" s="1" customFormat="1" ht="25.35" customHeight="1">
      <c r="B41" s="32"/>
      <c r="C41" s="97"/>
      <c r="D41" s="98" t="s">
        <v>46</v>
      </c>
      <c r="E41" s="57"/>
      <c r="F41" s="57"/>
      <c r="G41" s="99" t="s">
        <v>47</v>
      </c>
      <c r="H41" s="100" t="s">
        <v>48</v>
      </c>
      <c r="I41" s="57"/>
      <c r="J41" s="101">
        <f>SUM(J32:J39)</f>
        <v>0</v>
      </c>
      <c r="K41" s="102"/>
      <c r="L41" s="32"/>
    </row>
    <row r="42" spans="2:12" s="1" customFormat="1" ht="14.45" customHeight="1">
      <c r="B42" s="32"/>
      <c r="L42" s="32"/>
    </row>
    <row r="43" spans="2:12" ht="14.45" customHeight="1">
      <c r="B43" s="20"/>
      <c r="L43" s="20"/>
    </row>
    <row r="44" spans="2:12" ht="14.45" customHeight="1">
      <c r="B44" s="20"/>
      <c r="L44" s="20"/>
    </row>
    <row r="45" spans="2:12" ht="14.45" customHeight="1">
      <c r="B45" s="20"/>
      <c r="L45" s="20"/>
    </row>
    <row r="46" spans="2:12" ht="14.45" customHeight="1">
      <c r="B46" s="20"/>
      <c r="L46" s="20"/>
    </row>
    <row r="47" spans="2:12" ht="14.45" customHeight="1">
      <c r="B47" s="20"/>
      <c r="L47" s="20"/>
    </row>
    <row r="48" spans="2:12" ht="14.45" customHeight="1">
      <c r="B48" s="20"/>
      <c r="L48" s="20"/>
    </row>
    <row r="49" spans="2:12" ht="14.45" customHeight="1">
      <c r="B49" s="20"/>
      <c r="L49" s="20"/>
    </row>
    <row r="50" spans="2:12" s="1" customFormat="1" ht="14.45" customHeight="1">
      <c r="B50" s="32"/>
      <c r="D50" s="41" t="s">
        <v>49</v>
      </c>
      <c r="E50" s="42"/>
      <c r="F50" s="42"/>
      <c r="G50" s="41" t="s">
        <v>50</v>
      </c>
      <c r="H50" s="42"/>
      <c r="I50" s="42"/>
      <c r="J50" s="42"/>
      <c r="K50" s="42"/>
      <c r="L50" s="32"/>
    </row>
    <row r="51" spans="2:12" ht="11.25">
      <c r="B51" s="20"/>
      <c r="L51" s="20"/>
    </row>
    <row r="52" spans="2:12" ht="11.25">
      <c r="B52" s="20"/>
      <c r="L52" s="20"/>
    </row>
    <row r="53" spans="2:12" ht="11.25">
      <c r="B53" s="20"/>
      <c r="L53" s="20"/>
    </row>
    <row r="54" spans="2:12" ht="11.25">
      <c r="B54" s="20"/>
      <c r="L54" s="20"/>
    </row>
    <row r="55" spans="2:12" ht="11.25">
      <c r="B55" s="20"/>
      <c r="L55" s="20"/>
    </row>
    <row r="56" spans="2:12" ht="11.25">
      <c r="B56" s="20"/>
      <c r="L56" s="20"/>
    </row>
    <row r="57" spans="2:12" ht="11.25">
      <c r="B57" s="20"/>
      <c r="L57" s="20"/>
    </row>
    <row r="58" spans="2:12" ht="11.25">
      <c r="B58" s="20"/>
      <c r="L58" s="20"/>
    </row>
    <row r="59" spans="2:12" ht="11.25">
      <c r="B59" s="20"/>
      <c r="L59" s="20"/>
    </row>
    <row r="60" spans="2:12" ht="11.25">
      <c r="B60" s="20"/>
      <c r="L60" s="20"/>
    </row>
    <row r="61" spans="2:12" s="1" customFormat="1" ht="12.75">
      <c r="B61" s="32"/>
      <c r="D61" s="43" t="s">
        <v>51</v>
      </c>
      <c r="E61" s="34"/>
      <c r="F61" s="103" t="s">
        <v>52</v>
      </c>
      <c r="G61" s="43" t="s">
        <v>51</v>
      </c>
      <c r="H61" s="34"/>
      <c r="I61" s="34"/>
      <c r="J61" s="104" t="s">
        <v>52</v>
      </c>
      <c r="K61" s="34"/>
      <c r="L61" s="32"/>
    </row>
    <row r="62" spans="2:12" ht="11.25">
      <c r="B62" s="20"/>
      <c r="L62" s="20"/>
    </row>
    <row r="63" spans="2:12" ht="11.25">
      <c r="B63" s="20"/>
      <c r="L63" s="20"/>
    </row>
    <row r="64" spans="2:12" ht="11.25">
      <c r="B64" s="20"/>
      <c r="L64" s="20"/>
    </row>
    <row r="65" spans="2:12" s="1" customFormat="1" ht="12.75">
      <c r="B65" s="32"/>
      <c r="D65" s="41" t="s">
        <v>53</v>
      </c>
      <c r="E65" s="42"/>
      <c r="F65" s="42"/>
      <c r="G65" s="41" t="s">
        <v>54</v>
      </c>
      <c r="H65" s="42"/>
      <c r="I65" s="42"/>
      <c r="J65" s="42"/>
      <c r="K65" s="42"/>
      <c r="L65" s="32"/>
    </row>
    <row r="66" spans="2:12" ht="11.25">
      <c r="B66" s="20"/>
      <c r="L66" s="20"/>
    </row>
    <row r="67" spans="2:12" ht="11.25">
      <c r="B67" s="20"/>
      <c r="L67" s="20"/>
    </row>
    <row r="68" spans="2:12" ht="11.25">
      <c r="B68" s="20"/>
      <c r="L68" s="20"/>
    </row>
    <row r="69" spans="2:12" ht="11.25">
      <c r="B69" s="20"/>
      <c r="L69" s="20"/>
    </row>
    <row r="70" spans="2:12" ht="11.25">
      <c r="B70" s="20"/>
      <c r="L70" s="20"/>
    </row>
    <row r="71" spans="2:12" ht="11.25">
      <c r="B71" s="20"/>
      <c r="L71" s="20"/>
    </row>
    <row r="72" spans="2:12" ht="11.25">
      <c r="B72" s="20"/>
      <c r="L72" s="20"/>
    </row>
    <row r="73" spans="2:12" ht="11.25">
      <c r="B73" s="20"/>
      <c r="L73" s="20"/>
    </row>
    <row r="74" spans="2:12" ht="11.25">
      <c r="B74" s="20"/>
      <c r="L74" s="20"/>
    </row>
    <row r="75" spans="2:12" ht="11.25">
      <c r="B75" s="20"/>
      <c r="L75" s="20"/>
    </row>
    <row r="76" spans="2:12" s="1" customFormat="1" ht="12.75">
      <c r="B76" s="32"/>
      <c r="D76" s="43" t="s">
        <v>51</v>
      </c>
      <c r="E76" s="34"/>
      <c r="F76" s="103" t="s">
        <v>52</v>
      </c>
      <c r="G76" s="43" t="s">
        <v>51</v>
      </c>
      <c r="H76" s="34"/>
      <c r="I76" s="34"/>
      <c r="J76" s="104" t="s">
        <v>52</v>
      </c>
      <c r="K76" s="34"/>
      <c r="L76" s="32"/>
    </row>
    <row r="77" spans="2:12" s="1" customFormat="1" ht="14.45" customHeight="1">
      <c r="B77" s="44"/>
      <c r="C77" s="45"/>
      <c r="D77" s="45"/>
      <c r="E77" s="45"/>
      <c r="F77" s="45"/>
      <c r="G77" s="45"/>
      <c r="H77" s="45"/>
      <c r="I77" s="45"/>
      <c r="J77" s="45"/>
      <c r="K77" s="45"/>
      <c r="L77" s="32"/>
    </row>
    <row r="81" spans="2:12" s="1" customFormat="1" ht="6.95" customHeight="1">
      <c r="B81" s="46"/>
      <c r="C81" s="47"/>
      <c r="D81" s="47"/>
      <c r="E81" s="47"/>
      <c r="F81" s="47"/>
      <c r="G81" s="47"/>
      <c r="H81" s="47"/>
      <c r="I81" s="47"/>
      <c r="J81" s="47"/>
      <c r="K81" s="47"/>
      <c r="L81" s="32"/>
    </row>
    <row r="82" spans="2:12" s="1" customFormat="1" ht="24.95" customHeight="1">
      <c r="B82" s="32"/>
      <c r="C82" s="21" t="s">
        <v>217</v>
      </c>
      <c r="L82" s="32"/>
    </row>
    <row r="83" spans="2:12" s="1" customFormat="1" ht="6.95" customHeight="1">
      <c r="B83" s="32"/>
      <c r="L83" s="32"/>
    </row>
    <row r="84" spans="2:12" s="1" customFormat="1" ht="12" customHeight="1">
      <c r="B84" s="32"/>
      <c r="C84" s="27" t="s">
        <v>16</v>
      </c>
      <c r="L84" s="32"/>
    </row>
    <row r="85" spans="2:12" s="1" customFormat="1" ht="16.5" customHeight="1">
      <c r="B85" s="32"/>
      <c r="E85" s="248" t="str">
        <f>E7</f>
        <v>Transformace domova Černovice – Lidmaň V. – Černovice</v>
      </c>
      <c r="F85" s="249"/>
      <c r="G85" s="249"/>
      <c r="H85" s="249"/>
      <c r="L85" s="32"/>
    </row>
    <row r="86" spans="2:12" ht="12" customHeight="1">
      <c r="B86" s="20"/>
      <c r="C86" s="27" t="s">
        <v>213</v>
      </c>
      <c r="L86" s="20"/>
    </row>
    <row r="87" spans="2:12" s="1" customFormat="1" ht="16.5" customHeight="1">
      <c r="B87" s="32"/>
      <c r="E87" s="248" t="s">
        <v>3650</v>
      </c>
      <c r="F87" s="250"/>
      <c r="G87" s="250"/>
      <c r="H87" s="250"/>
      <c r="L87" s="32"/>
    </row>
    <row r="88" spans="2:12" s="1" customFormat="1" ht="12" customHeight="1">
      <c r="B88" s="32"/>
      <c r="C88" s="27" t="s">
        <v>215</v>
      </c>
      <c r="L88" s="32"/>
    </row>
    <row r="89" spans="2:12" s="1" customFormat="1" ht="16.5" customHeight="1">
      <c r="B89" s="32"/>
      <c r="E89" s="230" t="str">
        <f>E11</f>
        <v>IO 02 - PRODLOUŽENÍ JEDNOTNÉ KANALIZACE</v>
      </c>
      <c r="F89" s="250"/>
      <c r="G89" s="250"/>
      <c r="H89" s="250"/>
      <c r="L89" s="32"/>
    </row>
    <row r="90" spans="2:12" s="1" customFormat="1" ht="6.95" customHeight="1">
      <c r="B90" s="32"/>
      <c r="L90" s="32"/>
    </row>
    <row r="91" spans="2:12" s="1" customFormat="1" ht="12" customHeight="1">
      <c r="B91" s="32"/>
      <c r="C91" s="27" t="s">
        <v>20</v>
      </c>
      <c r="F91" s="25" t="str">
        <f>F14</f>
        <v>Černovice</v>
      </c>
      <c r="I91" s="27" t="s">
        <v>22</v>
      </c>
      <c r="J91" s="52" t="str">
        <f>IF(J14="","",J14)</f>
        <v>10. 12. 2025</v>
      </c>
      <c r="L91" s="32"/>
    </row>
    <row r="92" spans="2:12" s="1" customFormat="1" ht="6.95" customHeight="1">
      <c r="B92" s="32"/>
      <c r="L92" s="32"/>
    </row>
    <row r="93" spans="2:12" s="1" customFormat="1" ht="25.7" customHeight="1">
      <c r="B93" s="32"/>
      <c r="C93" s="27" t="s">
        <v>24</v>
      </c>
      <c r="F93" s="25" t="str">
        <f>E17</f>
        <v>KRAJ VYSOČINA</v>
      </c>
      <c r="I93" s="27" t="s">
        <v>30</v>
      </c>
      <c r="J93" s="30" t="str">
        <f>E23</f>
        <v>ARPIK OSTRAVA s.r.o.</v>
      </c>
      <c r="L93" s="32"/>
    </row>
    <row r="94" spans="2:12" s="1" customFormat="1" ht="15.2" customHeight="1">
      <c r="B94" s="32"/>
      <c r="C94" s="27" t="s">
        <v>28</v>
      </c>
      <c r="F94" s="25" t="str">
        <f>IF(E20="","",E20)</f>
        <v>Vyplň údaj</v>
      </c>
      <c r="I94" s="27" t="s">
        <v>33</v>
      </c>
      <c r="J94" s="30" t="str">
        <f>E26</f>
        <v>Ing. Tomáš Janošec</v>
      </c>
      <c r="L94" s="32"/>
    </row>
    <row r="95" spans="2:12" s="1" customFormat="1" ht="10.35" customHeight="1">
      <c r="B95" s="32"/>
      <c r="L95" s="32"/>
    </row>
    <row r="96" spans="2:12" s="1" customFormat="1" ht="29.25" customHeight="1">
      <c r="B96" s="32"/>
      <c r="C96" s="105" t="s">
        <v>218</v>
      </c>
      <c r="D96" s="97"/>
      <c r="E96" s="97"/>
      <c r="F96" s="97"/>
      <c r="G96" s="97"/>
      <c r="H96" s="97"/>
      <c r="I96" s="97"/>
      <c r="J96" s="106" t="s">
        <v>219</v>
      </c>
      <c r="K96" s="97"/>
      <c r="L96" s="32"/>
    </row>
    <row r="97" spans="2:47" s="1" customFormat="1" ht="10.35" customHeight="1">
      <c r="B97" s="32"/>
      <c r="L97" s="32"/>
    </row>
    <row r="98" spans="2:47" s="1" customFormat="1" ht="22.9" customHeight="1">
      <c r="B98" s="32"/>
      <c r="C98" s="107" t="s">
        <v>220</v>
      </c>
      <c r="J98" s="66">
        <f>J126</f>
        <v>0</v>
      </c>
      <c r="L98" s="32"/>
      <c r="AU98" s="17" t="s">
        <v>221</v>
      </c>
    </row>
    <row r="99" spans="2:47" s="8" customFormat="1" ht="24.95" customHeight="1">
      <c r="B99" s="108"/>
      <c r="D99" s="109" t="s">
        <v>222</v>
      </c>
      <c r="E99" s="110"/>
      <c r="F99" s="110"/>
      <c r="G99" s="110"/>
      <c r="H99" s="110"/>
      <c r="I99" s="110"/>
      <c r="J99" s="111">
        <f>J127</f>
        <v>0</v>
      </c>
      <c r="L99" s="108"/>
    </row>
    <row r="100" spans="2:47" s="9" customFormat="1" ht="19.899999999999999" customHeight="1">
      <c r="B100" s="112"/>
      <c r="D100" s="113" t="s">
        <v>223</v>
      </c>
      <c r="E100" s="114"/>
      <c r="F100" s="114"/>
      <c r="G100" s="114"/>
      <c r="H100" s="114"/>
      <c r="I100" s="114"/>
      <c r="J100" s="115">
        <f>J128</f>
        <v>0</v>
      </c>
      <c r="L100" s="112"/>
    </row>
    <row r="101" spans="2:47" s="9" customFormat="1" ht="19.899999999999999" customHeight="1">
      <c r="B101" s="112"/>
      <c r="D101" s="113" t="s">
        <v>224</v>
      </c>
      <c r="E101" s="114"/>
      <c r="F101" s="114"/>
      <c r="G101" s="114"/>
      <c r="H101" s="114"/>
      <c r="I101" s="114"/>
      <c r="J101" s="115">
        <f>J233</f>
        <v>0</v>
      </c>
      <c r="L101" s="112"/>
    </row>
    <row r="102" spans="2:47" s="9" customFormat="1" ht="19.899999999999999" customHeight="1">
      <c r="B102" s="112"/>
      <c r="D102" s="113" t="s">
        <v>225</v>
      </c>
      <c r="E102" s="114"/>
      <c r="F102" s="114"/>
      <c r="G102" s="114"/>
      <c r="H102" s="114"/>
      <c r="I102" s="114"/>
      <c r="J102" s="115">
        <f>J241</f>
        <v>0</v>
      </c>
      <c r="L102" s="112"/>
    </row>
    <row r="103" spans="2:47" s="9" customFormat="1" ht="19.899999999999999" customHeight="1">
      <c r="B103" s="112"/>
      <c r="D103" s="113" t="s">
        <v>226</v>
      </c>
      <c r="E103" s="114"/>
      <c r="F103" s="114"/>
      <c r="G103" s="114"/>
      <c r="H103" s="114"/>
      <c r="I103" s="114"/>
      <c r="J103" s="115">
        <f>J249</f>
        <v>0</v>
      </c>
      <c r="L103" s="112"/>
    </row>
    <row r="104" spans="2:47" s="9" customFormat="1" ht="19.899999999999999" customHeight="1">
      <c r="B104" s="112"/>
      <c r="D104" s="113" t="s">
        <v>1915</v>
      </c>
      <c r="E104" s="114"/>
      <c r="F104" s="114"/>
      <c r="G104" s="114"/>
      <c r="H104" s="114"/>
      <c r="I104" s="114"/>
      <c r="J104" s="115">
        <f>J277</f>
        <v>0</v>
      </c>
      <c r="L104" s="112"/>
    </row>
    <row r="105" spans="2:47" s="1" customFormat="1" ht="21.75" customHeight="1">
      <c r="B105" s="32"/>
      <c r="L105" s="32"/>
    </row>
    <row r="106" spans="2:47" s="1" customFormat="1" ht="6.95" customHeight="1">
      <c r="B106" s="44"/>
      <c r="C106" s="45"/>
      <c r="D106" s="45"/>
      <c r="E106" s="45"/>
      <c r="F106" s="45"/>
      <c r="G106" s="45"/>
      <c r="H106" s="45"/>
      <c r="I106" s="45"/>
      <c r="J106" s="45"/>
      <c r="K106" s="45"/>
      <c r="L106" s="32"/>
    </row>
    <row r="110" spans="2:47" s="1" customFormat="1" ht="6.95" customHeight="1">
      <c r="B110" s="46"/>
      <c r="C110" s="47"/>
      <c r="D110" s="47"/>
      <c r="E110" s="47"/>
      <c r="F110" s="47"/>
      <c r="G110" s="47"/>
      <c r="H110" s="47"/>
      <c r="I110" s="47"/>
      <c r="J110" s="47"/>
      <c r="K110" s="47"/>
      <c r="L110" s="32"/>
    </row>
    <row r="111" spans="2:47" s="1" customFormat="1" ht="24.95" customHeight="1">
      <c r="B111" s="32"/>
      <c r="C111" s="21" t="s">
        <v>249</v>
      </c>
      <c r="L111" s="32"/>
    </row>
    <row r="112" spans="2:47" s="1" customFormat="1" ht="6.95" customHeight="1">
      <c r="B112" s="32"/>
      <c r="L112" s="32"/>
    </row>
    <row r="113" spans="2:63" s="1" customFormat="1" ht="12" customHeight="1">
      <c r="B113" s="32"/>
      <c r="C113" s="27" t="s">
        <v>16</v>
      </c>
      <c r="L113" s="32"/>
    </row>
    <row r="114" spans="2:63" s="1" customFormat="1" ht="16.5" customHeight="1">
      <c r="B114" s="32"/>
      <c r="E114" s="248" t="str">
        <f>E7</f>
        <v>Transformace domova Černovice – Lidmaň V. – Černovice</v>
      </c>
      <c r="F114" s="249"/>
      <c r="G114" s="249"/>
      <c r="H114" s="249"/>
      <c r="L114" s="32"/>
    </row>
    <row r="115" spans="2:63" ht="12" customHeight="1">
      <c r="B115" s="20"/>
      <c r="C115" s="27" t="s">
        <v>213</v>
      </c>
      <c r="L115" s="20"/>
    </row>
    <row r="116" spans="2:63" s="1" customFormat="1" ht="16.5" customHeight="1">
      <c r="B116" s="32"/>
      <c r="E116" s="248" t="s">
        <v>3650</v>
      </c>
      <c r="F116" s="250"/>
      <c r="G116" s="250"/>
      <c r="H116" s="250"/>
      <c r="L116" s="32"/>
    </row>
    <row r="117" spans="2:63" s="1" customFormat="1" ht="12" customHeight="1">
      <c r="B117" s="32"/>
      <c r="C117" s="27" t="s">
        <v>215</v>
      </c>
      <c r="L117" s="32"/>
    </row>
    <row r="118" spans="2:63" s="1" customFormat="1" ht="16.5" customHeight="1">
      <c r="B118" s="32"/>
      <c r="E118" s="230" t="str">
        <f>E11</f>
        <v>IO 02 - PRODLOUŽENÍ JEDNOTNÉ KANALIZACE</v>
      </c>
      <c r="F118" s="250"/>
      <c r="G118" s="250"/>
      <c r="H118" s="250"/>
      <c r="L118" s="32"/>
    </row>
    <row r="119" spans="2:63" s="1" customFormat="1" ht="6.95" customHeight="1">
      <c r="B119" s="32"/>
      <c r="L119" s="32"/>
    </row>
    <row r="120" spans="2:63" s="1" customFormat="1" ht="12" customHeight="1">
      <c r="B120" s="32"/>
      <c r="C120" s="27" t="s">
        <v>20</v>
      </c>
      <c r="F120" s="25" t="str">
        <f>F14</f>
        <v>Černovice</v>
      </c>
      <c r="I120" s="27" t="s">
        <v>22</v>
      </c>
      <c r="J120" s="52" t="str">
        <f>IF(J14="","",J14)</f>
        <v>10. 12. 2025</v>
      </c>
      <c r="L120" s="32"/>
    </row>
    <row r="121" spans="2:63" s="1" customFormat="1" ht="6.95" customHeight="1">
      <c r="B121" s="32"/>
      <c r="L121" s="32"/>
    </row>
    <row r="122" spans="2:63" s="1" customFormat="1" ht="25.7" customHeight="1">
      <c r="B122" s="32"/>
      <c r="C122" s="27" t="s">
        <v>24</v>
      </c>
      <c r="F122" s="25" t="str">
        <f>E17</f>
        <v>KRAJ VYSOČINA</v>
      </c>
      <c r="I122" s="27" t="s">
        <v>30</v>
      </c>
      <c r="J122" s="30" t="str">
        <f>E23</f>
        <v>ARPIK OSTRAVA s.r.o.</v>
      </c>
      <c r="L122" s="32"/>
    </row>
    <row r="123" spans="2:63" s="1" customFormat="1" ht="15.2" customHeight="1">
      <c r="B123" s="32"/>
      <c r="C123" s="27" t="s">
        <v>28</v>
      </c>
      <c r="F123" s="25" t="str">
        <f>IF(E20="","",E20)</f>
        <v>Vyplň údaj</v>
      </c>
      <c r="I123" s="27" t="s">
        <v>33</v>
      </c>
      <c r="J123" s="30" t="str">
        <f>E26</f>
        <v>Ing. Tomáš Janošec</v>
      </c>
      <c r="L123" s="32"/>
    </row>
    <row r="124" spans="2:63" s="1" customFormat="1" ht="10.35" customHeight="1">
      <c r="B124" s="32"/>
      <c r="L124" s="32"/>
    </row>
    <row r="125" spans="2:63" s="10" customFormat="1" ht="29.25" customHeight="1">
      <c r="B125" s="116"/>
      <c r="C125" s="117" t="s">
        <v>250</v>
      </c>
      <c r="D125" s="118" t="s">
        <v>61</v>
      </c>
      <c r="E125" s="118" t="s">
        <v>57</v>
      </c>
      <c r="F125" s="118" t="s">
        <v>58</v>
      </c>
      <c r="G125" s="118" t="s">
        <v>251</v>
      </c>
      <c r="H125" s="118" t="s">
        <v>252</v>
      </c>
      <c r="I125" s="118" t="s">
        <v>253</v>
      </c>
      <c r="J125" s="118" t="s">
        <v>219</v>
      </c>
      <c r="K125" s="119" t="s">
        <v>254</v>
      </c>
      <c r="L125" s="116"/>
      <c r="M125" s="59" t="s">
        <v>1</v>
      </c>
      <c r="N125" s="60" t="s">
        <v>40</v>
      </c>
      <c r="O125" s="60" t="s">
        <v>255</v>
      </c>
      <c r="P125" s="60" t="s">
        <v>256</v>
      </c>
      <c r="Q125" s="60" t="s">
        <v>257</v>
      </c>
      <c r="R125" s="60" t="s">
        <v>258</v>
      </c>
      <c r="S125" s="60" t="s">
        <v>259</v>
      </c>
      <c r="T125" s="61" t="s">
        <v>260</v>
      </c>
    </row>
    <row r="126" spans="2:63" s="1" customFormat="1" ht="22.9" customHeight="1">
      <c r="B126" s="32"/>
      <c r="C126" s="64" t="s">
        <v>261</v>
      </c>
      <c r="J126" s="120">
        <f>BK126</f>
        <v>0</v>
      </c>
      <c r="L126" s="32"/>
      <c r="M126" s="62"/>
      <c r="N126" s="53"/>
      <c r="O126" s="53"/>
      <c r="P126" s="121">
        <f>P127</f>
        <v>0</v>
      </c>
      <c r="Q126" s="53"/>
      <c r="R126" s="121">
        <f>R127</f>
        <v>637.48621140000012</v>
      </c>
      <c r="S126" s="53"/>
      <c r="T126" s="122">
        <f>T127</f>
        <v>0</v>
      </c>
      <c r="AT126" s="17" t="s">
        <v>75</v>
      </c>
      <c r="AU126" s="17" t="s">
        <v>221</v>
      </c>
      <c r="BK126" s="123">
        <f>BK127</f>
        <v>0</v>
      </c>
    </row>
    <row r="127" spans="2:63" s="11" customFormat="1" ht="25.9" customHeight="1">
      <c r="B127" s="124"/>
      <c r="D127" s="125" t="s">
        <v>75</v>
      </c>
      <c r="E127" s="126" t="s">
        <v>262</v>
      </c>
      <c r="F127" s="126" t="s">
        <v>263</v>
      </c>
      <c r="I127" s="127"/>
      <c r="J127" s="128">
        <f>BK127</f>
        <v>0</v>
      </c>
      <c r="L127" s="124"/>
      <c r="M127" s="129"/>
      <c r="P127" s="130">
        <f>P128+P233+P241+P249+P277</f>
        <v>0</v>
      </c>
      <c r="R127" s="130">
        <f>R128+R233+R241+R249+R277</f>
        <v>637.48621140000012</v>
      </c>
      <c r="T127" s="131">
        <f>T128+T233+T241+T249+T277</f>
        <v>0</v>
      </c>
      <c r="AR127" s="125" t="s">
        <v>83</v>
      </c>
      <c r="AT127" s="132" t="s">
        <v>75</v>
      </c>
      <c r="AU127" s="132" t="s">
        <v>76</v>
      </c>
      <c r="AY127" s="125" t="s">
        <v>264</v>
      </c>
      <c r="BK127" s="133">
        <f>BK128+BK233+BK241+BK249+BK277</f>
        <v>0</v>
      </c>
    </row>
    <row r="128" spans="2:63" s="11" customFormat="1" ht="22.9" customHeight="1">
      <c r="B128" s="124"/>
      <c r="D128" s="125" t="s">
        <v>75</v>
      </c>
      <c r="E128" s="134" t="s">
        <v>83</v>
      </c>
      <c r="F128" s="134" t="s">
        <v>265</v>
      </c>
      <c r="I128" s="127"/>
      <c r="J128" s="135">
        <f>BK128</f>
        <v>0</v>
      </c>
      <c r="L128" s="124"/>
      <c r="M128" s="129"/>
      <c r="P128" s="130">
        <f>SUM(P129:P232)</f>
        <v>0</v>
      </c>
      <c r="R128" s="130">
        <f>SUM(R129:R232)</f>
        <v>482.30560000000003</v>
      </c>
      <c r="T128" s="131">
        <f>SUM(T129:T232)</f>
        <v>0</v>
      </c>
      <c r="AR128" s="125" t="s">
        <v>83</v>
      </c>
      <c r="AT128" s="132" t="s">
        <v>75</v>
      </c>
      <c r="AU128" s="132" t="s">
        <v>83</v>
      </c>
      <c r="AY128" s="125" t="s">
        <v>264</v>
      </c>
      <c r="BK128" s="133">
        <f>SUM(BK129:BK232)</f>
        <v>0</v>
      </c>
    </row>
    <row r="129" spans="2:65" s="1" customFormat="1" ht="16.5" customHeight="1">
      <c r="B129" s="136"/>
      <c r="C129" s="137" t="s">
        <v>83</v>
      </c>
      <c r="D129" s="137" t="s">
        <v>266</v>
      </c>
      <c r="E129" s="138" t="s">
        <v>267</v>
      </c>
      <c r="F129" s="139" t="s">
        <v>268</v>
      </c>
      <c r="G129" s="140" t="s">
        <v>269</v>
      </c>
      <c r="H129" s="141">
        <v>150</v>
      </c>
      <c r="I129" s="142"/>
      <c r="J129" s="143">
        <f>ROUND(I129*H129,2)</f>
        <v>0</v>
      </c>
      <c r="K129" s="139" t="s">
        <v>270</v>
      </c>
      <c r="L129" s="32"/>
      <c r="M129" s="144" t="s">
        <v>1</v>
      </c>
      <c r="N129" s="145" t="s">
        <v>41</v>
      </c>
      <c r="P129" s="146">
        <f>O129*H129</f>
        <v>0</v>
      </c>
      <c r="Q129" s="146">
        <v>3.0000000000000001E-5</v>
      </c>
      <c r="R129" s="146">
        <f>Q129*H129</f>
        <v>4.5000000000000005E-3</v>
      </c>
      <c r="S129" s="146">
        <v>0</v>
      </c>
      <c r="T129" s="147">
        <f>S129*H129</f>
        <v>0</v>
      </c>
      <c r="AR129" s="148" t="s">
        <v>271</v>
      </c>
      <c r="AT129" s="148" t="s">
        <v>266</v>
      </c>
      <c r="AU129" s="148" t="s">
        <v>89</v>
      </c>
      <c r="AY129" s="17" t="s">
        <v>264</v>
      </c>
      <c r="BE129" s="149">
        <f>IF(N129="základní",J129,0)</f>
        <v>0</v>
      </c>
      <c r="BF129" s="149">
        <f>IF(N129="snížená",J129,0)</f>
        <v>0</v>
      </c>
      <c r="BG129" s="149">
        <f>IF(N129="zákl. přenesená",J129,0)</f>
        <v>0</v>
      </c>
      <c r="BH129" s="149">
        <f>IF(N129="sníž. přenesená",J129,0)</f>
        <v>0</v>
      </c>
      <c r="BI129" s="149">
        <f>IF(N129="nulová",J129,0)</f>
        <v>0</v>
      </c>
      <c r="BJ129" s="17" t="s">
        <v>83</v>
      </c>
      <c r="BK129" s="149">
        <f>ROUND(I129*H129,2)</f>
        <v>0</v>
      </c>
      <c r="BL129" s="17" t="s">
        <v>271</v>
      </c>
      <c r="BM129" s="148" t="s">
        <v>3875</v>
      </c>
    </row>
    <row r="130" spans="2:65" s="1" customFormat="1" ht="11.25">
      <c r="B130" s="32"/>
      <c r="D130" s="150" t="s">
        <v>273</v>
      </c>
      <c r="F130" s="151" t="s">
        <v>274</v>
      </c>
      <c r="I130" s="152"/>
      <c r="L130" s="32"/>
      <c r="M130" s="153"/>
      <c r="T130" s="56"/>
      <c r="AT130" s="17" t="s">
        <v>273</v>
      </c>
      <c r="AU130" s="17" t="s">
        <v>89</v>
      </c>
    </row>
    <row r="131" spans="2:65" s="14" customFormat="1" ht="11.25">
      <c r="B131" s="170"/>
      <c r="D131" s="154" t="s">
        <v>277</v>
      </c>
      <c r="E131" s="171" t="s">
        <v>1</v>
      </c>
      <c r="F131" s="172" t="s">
        <v>3876</v>
      </c>
      <c r="H131" s="171" t="s">
        <v>1</v>
      </c>
      <c r="I131" s="173"/>
      <c r="L131" s="170"/>
      <c r="M131" s="174"/>
      <c r="T131" s="175"/>
      <c r="AT131" s="171" t="s">
        <v>277</v>
      </c>
      <c r="AU131" s="171" t="s">
        <v>89</v>
      </c>
      <c r="AV131" s="14" t="s">
        <v>83</v>
      </c>
      <c r="AW131" s="14" t="s">
        <v>32</v>
      </c>
      <c r="AX131" s="14" t="s">
        <v>76</v>
      </c>
      <c r="AY131" s="171" t="s">
        <v>264</v>
      </c>
    </row>
    <row r="132" spans="2:65" s="12" customFormat="1" ht="11.25">
      <c r="B132" s="156"/>
      <c r="D132" s="154" t="s">
        <v>277</v>
      </c>
      <c r="E132" s="157" t="s">
        <v>1</v>
      </c>
      <c r="F132" s="158" t="s">
        <v>1148</v>
      </c>
      <c r="H132" s="159">
        <v>150</v>
      </c>
      <c r="I132" s="160"/>
      <c r="L132" s="156"/>
      <c r="M132" s="161"/>
      <c r="T132" s="162"/>
      <c r="AT132" s="157" t="s">
        <v>277</v>
      </c>
      <c r="AU132" s="157" t="s">
        <v>89</v>
      </c>
      <c r="AV132" s="12" t="s">
        <v>89</v>
      </c>
      <c r="AW132" s="12" t="s">
        <v>32</v>
      </c>
      <c r="AX132" s="12" t="s">
        <v>83</v>
      </c>
      <c r="AY132" s="157" t="s">
        <v>264</v>
      </c>
    </row>
    <row r="133" spans="2:65" s="1" customFormat="1" ht="16.5" customHeight="1">
      <c r="B133" s="136"/>
      <c r="C133" s="137" t="s">
        <v>89</v>
      </c>
      <c r="D133" s="137" t="s">
        <v>266</v>
      </c>
      <c r="E133" s="138" t="s">
        <v>3877</v>
      </c>
      <c r="F133" s="139" t="s">
        <v>3878</v>
      </c>
      <c r="G133" s="140" t="s">
        <v>3879</v>
      </c>
      <c r="H133" s="141">
        <v>15</v>
      </c>
      <c r="I133" s="142"/>
      <c r="J133" s="143">
        <f>ROUND(I133*H133,2)</f>
        <v>0</v>
      </c>
      <c r="K133" s="139" t="s">
        <v>270</v>
      </c>
      <c r="L133" s="32"/>
      <c r="M133" s="144" t="s">
        <v>1</v>
      </c>
      <c r="N133" s="145" t="s">
        <v>41</v>
      </c>
      <c r="P133" s="146">
        <f>O133*H133</f>
        <v>0</v>
      </c>
      <c r="Q133" s="146">
        <v>0</v>
      </c>
      <c r="R133" s="146">
        <f>Q133*H133</f>
        <v>0</v>
      </c>
      <c r="S133" s="146">
        <v>0</v>
      </c>
      <c r="T133" s="147">
        <f>S133*H133</f>
        <v>0</v>
      </c>
      <c r="AR133" s="148" t="s">
        <v>271</v>
      </c>
      <c r="AT133" s="148" t="s">
        <v>266</v>
      </c>
      <c r="AU133" s="148" t="s">
        <v>89</v>
      </c>
      <c r="AY133" s="17" t="s">
        <v>264</v>
      </c>
      <c r="BE133" s="149">
        <f>IF(N133="základní",J133,0)</f>
        <v>0</v>
      </c>
      <c r="BF133" s="149">
        <f>IF(N133="snížená",J133,0)</f>
        <v>0</v>
      </c>
      <c r="BG133" s="149">
        <f>IF(N133="zákl. přenesená",J133,0)</f>
        <v>0</v>
      </c>
      <c r="BH133" s="149">
        <f>IF(N133="sníž. přenesená",J133,0)</f>
        <v>0</v>
      </c>
      <c r="BI133" s="149">
        <f>IF(N133="nulová",J133,0)</f>
        <v>0</v>
      </c>
      <c r="BJ133" s="17" t="s">
        <v>83</v>
      </c>
      <c r="BK133" s="149">
        <f>ROUND(I133*H133,2)</f>
        <v>0</v>
      </c>
      <c r="BL133" s="17" t="s">
        <v>271</v>
      </c>
      <c r="BM133" s="148" t="s">
        <v>3880</v>
      </c>
    </row>
    <row r="134" spans="2:65" s="1" customFormat="1" ht="11.25">
      <c r="B134" s="32"/>
      <c r="D134" s="150" t="s">
        <v>273</v>
      </c>
      <c r="F134" s="151" t="s">
        <v>3881</v>
      </c>
      <c r="I134" s="152"/>
      <c r="L134" s="32"/>
      <c r="M134" s="153"/>
      <c r="T134" s="56"/>
      <c r="AT134" s="17" t="s">
        <v>273</v>
      </c>
      <c r="AU134" s="17" t="s">
        <v>89</v>
      </c>
    </row>
    <row r="135" spans="2:65" s="14" customFormat="1" ht="11.25">
      <c r="B135" s="170"/>
      <c r="D135" s="154" t="s">
        <v>277</v>
      </c>
      <c r="E135" s="171" t="s">
        <v>1</v>
      </c>
      <c r="F135" s="172" t="s">
        <v>3876</v>
      </c>
      <c r="H135" s="171" t="s">
        <v>1</v>
      </c>
      <c r="I135" s="173"/>
      <c r="L135" s="170"/>
      <c r="M135" s="174"/>
      <c r="T135" s="175"/>
      <c r="AT135" s="171" t="s">
        <v>277</v>
      </c>
      <c r="AU135" s="171" t="s">
        <v>89</v>
      </c>
      <c r="AV135" s="14" t="s">
        <v>83</v>
      </c>
      <c r="AW135" s="14" t="s">
        <v>32</v>
      </c>
      <c r="AX135" s="14" t="s">
        <v>76</v>
      </c>
      <c r="AY135" s="171" t="s">
        <v>264</v>
      </c>
    </row>
    <row r="136" spans="2:65" s="12" customFormat="1" ht="11.25">
      <c r="B136" s="156"/>
      <c r="D136" s="154" t="s">
        <v>277</v>
      </c>
      <c r="E136" s="157" t="s">
        <v>1</v>
      </c>
      <c r="F136" s="158" t="s">
        <v>361</v>
      </c>
      <c r="H136" s="159">
        <v>15</v>
      </c>
      <c r="I136" s="160"/>
      <c r="L136" s="156"/>
      <c r="M136" s="161"/>
      <c r="T136" s="162"/>
      <c r="AT136" s="157" t="s">
        <v>277</v>
      </c>
      <c r="AU136" s="157" t="s">
        <v>89</v>
      </c>
      <c r="AV136" s="12" t="s">
        <v>89</v>
      </c>
      <c r="AW136" s="12" t="s">
        <v>32</v>
      </c>
      <c r="AX136" s="12" t="s">
        <v>83</v>
      </c>
      <c r="AY136" s="157" t="s">
        <v>264</v>
      </c>
    </row>
    <row r="137" spans="2:65" s="1" customFormat="1" ht="16.5" customHeight="1">
      <c r="B137" s="136"/>
      <c r="C137" s="137" t="s">
        <v>96</v>
      </c>
      <c r="D137" s="137" t="s">
        <v>266</v>
      </c>
      <c r="E137" s="138" t="s">
        <v>3882</v>
      </c>
      <c r="F137" s="139" t="s">
        <v>3883</v>
      </c>
      <c r="G137" s="140" t="s">
        <v>428</v>
      </c>
      <c r="H137" s="141">
        <v>1</v>
      </c>
      <c r="I137" s="142"/>
      <c r="J137" s="143">
        <f>ROUND(I137*H137,2)</f>
        <v>0</v>
      </c>
      <c r="K137" s="139" t="s">
        <v>270</v>
      </c>
      <c r="L137" s="32"/>
      <c r="M137" s="144" t="s">
        <v>1</v>
      </c>
      <c r="N137" s="145" t="s">
        <v>41</v>
      </c>
      <c r="P137" s="146">
        <f>O137*H137</f>
        <v>0</v>
      </c>
      <c r="Q137" s="146">
        <v>8.6800000000000002E-3</v>
      </c>
      <c r="R137" s="146">
        <f>Q137*H137</f>
        <v>8.6800000000000002E-3</v>
      </c>
      <c r="S137" s="146">
        <v>0</v>
      </c>
      <c r="T137" s="147">
        <f>S137*H137</f>
        <v>0</v>
      </c>
      <c r="AR137" s="148" t="s">
        <v>271</v>
      </c>
      <c r="AT137" s="148" t="s">
        <v>266</v>
      </c>
      <c r="AU137" s="148" t="s">
        <v>89</v>
      </c>
      <c r="AY137" s="17" t="s">
        <v>264</v>
      </c>
      <c r="BE137" s="149">
        <f>IF(N137="základní",J137,0)</f>
        <v>0</v>
      </c>
      <c r="BF137" s="149">
        <f>IF(N137="snížená",J137,0)</f>
        <v>0</v>
      </c>
      <c r="BG137" s="149">
        <f>IF(N137="zákl. přenesená",J137,0)</f>
        <v>0</v>
      </c>
      <c r="BH137" s="149">
        <f>IF(N137="sníž. přenesená",J137,0)</f>
        <v>0</v>
      </c>
      <c r="BI137" s="149">
        <f>IF(N137="nulová",J137,0)</f>
        <v>0</v>
      </c>
      <c r="BJ137" s="17" t="s">
        <v>83</v>
      </c>
      <c r="BK137" s="149">
        <f>ROUND(I137*H137,2)</f>
        <v>0</v>
      </c>
      <c r="BL137" s="17" t="s">
        <v>271</v>
      </c>
      <c r="BM137" s="148" t="s">
        <v>3884</v>
      </c>
    </row>
    <row r="138" spans="2:65" s="1" customFormat="1" ht="11.25">
      <c r="B138" s="32"/>
      <c r="D138" s="150" t="s">
        <v>273</v>
      </c>
      <c r="F138" s="151" t="s">
        <v>3885</v>
      </c>
      <c r="I138" s="152"/>
      <c r="L138" s="32"/>
      <c r="M138" s="153"/>
      <c r="T138" s="56"/>
      <c r="AT138" s="17" t="s">
        <v>273</v>
      </c>
      <c r="AU138" s="17" t="s">
        <v>89</v>
      </c>
    </row>
    <row r="139" spans="2:65" s="14" customFormat="1" ht="11.25">
      <c r="B139" s="170"/>
      <c r="D139" s="154" t="s">
        <v>277</v>
      </c>
      <c r="E139" s="171" t="s">
        <v>1</v>
      </c>
      <c r="F139" s="172" t="s">
        <v>3886</v>
      </c>
      <c r="H139" s="171" t="s">
        <v>1</v>
      </c>
      <c r="I139" s="173"/>
      <c r="L139" s="170"/>
      <c r="M139" s="174"/>
      <c r="T139" s="175"/>
      <c r="AT139" s="171" t="s">
        <v>277</v>
      </c>
      <c r="AU139" s="171" t="s">
        <v>89</v>
      </c>
      <c r="AV139" s="14" t="s">
        <v>83</v>
      </c>
      <c r="AW139" s="14" t="s">
        <v>32</v>
      </c>
      <c r="AX139" s="14" t="s">
        <v>76</v>
      </c>
      <c r="AY139" s="171" t="s">
        <v>264</v>
      </c>
    </row>
    <row r="140" spans="2:65" s="12" customFormat="1" ht="11.25">
      <c r="B140" s="156"/>
      <c r="D140" s="154" t="s">
        <v>277</v>
      </c>
      <c r="E140" s="157" t="s">
        <v>1</v>
      </c>
      <c r="F140" s="158" t="s">
        <v>83</v>
      </c>
      <c r="H140" s="159">
        <v>1</v>
      </c>
      <c r="I140" s="160"/>
      <c r="L140" s="156"/>
      <c r="M140" s="161"/>
      <c r="T140" s="162"/>
      <c r="AT140" s="157" t="s">
        <v>277</v>
      </c>
      <c r="AU140" s="157" t="s">
        <v>89</v>
      </c>
      <c r="AV140" s="12" t="s">
        <v>89</v>
      </c>
      <c r="AW140" s="12" t="s">
        <v>32</v>
      </c>
      <c r="AX140" s="12" t="s">
        <v>83</v>
      </c>
      <c r="AY140" s="157" t="s">
        <v>264</v>
      </c>
    </row>
    <row r="141" spans="2:65" s="1" customFormat="1" ht="16.5" customHeight="1">
      <c r="B141" s="136"/>
      <c r="C141" s="137" t="s">
        <v>271</v>
      </c>
      <c r="D141" s="137" t="s">
        <v>266</v>
      </c>
      <c r="E141" s="138" t="s">
        <v>3659</v>
      </c>
      <c r="F141" s="139" t="s">
        <v>3660</v>
      </c>
      <c r="G141" s="140" t="s">
        <v>428</v>
      </c>
      <c r="H141" s="141">
        <v>1</v>
      </c>
      <c r="I141" s="142"/>
      <c r="J141" s="143">
        <f>ROUND(I141*H141,2)</f>
        <v>0</v>
      </c>
      <c r="K141" s="139" t="s">
        <v>270</v>
      </c>
      <c r="L141" s="32"/>
      <c r="M141" s="144" t="s">
        <v>1</v>
      </c>
      <c r="N141" s="145" t="s">
        <v>41</v>
      </c>
      <c r="P141" s="146">
        <f>O141*H141</f>
        <v>0</v>
      </c>
      <c r="Q141" s="146">
        <v>3.6900000000000002E-2</v>
      </c>
      <c r="R141" s="146">
        <f>Q141*H141</f>
        <v>3.6900000000000002E-2</v>
      </c>
      <c r="S141" s="146">
        <v>0</v>
      </c>
      <c r="T141" s="147">
        <f>S141*H141</f>
        <v>0</v>
      </c>
      <c r="AR141" s="148" t="s">
        <v>271</v>
      </c>
      <c r="AT141" s="148" t="s">
        <v>266</v>
      </c>
      <c r="AU141" s="148" t="s">
        <v>89</v>
      </c>
      <c r="AY141" s="17" t="s">
        <v>264</v>
      </c>
      <c r="BE141" s="149">
        <f>IF(N141="základní",J141,0)</f>
        <v>0</v>
      </c>
      <c r="BF141" s="149">
        <f>IF(N141="snížená",J141,0)</f>
        <v>0</v>
      </c>
      <c r="BG141" s="149">
        <f>IF(N141="zákl. přenesená",J141,0)</f>
        <v>0</v>
      </c>
      <c r="BH141" s="149">
        <f>IF(N141="sníž. přenesená",J141,0)</f>
        <v>0</v>
      </c>
      <c r="BI141" s="149">
        <f>IF(N141="nulová",J141,0)</f>
        <v>0</v>
      </c>
      <c r="BJ141" s="17" t="s">
        <v>83</v>
      </c>
      <c r="BK141" s="149">
        <f>ROUND(I141*H141,2)</f>
        <v>0</v>
      </c>
      <c r="BL141" s="17" t="s">
        <v>271</v>
      </c>
      <c r="BM141" s="148" t="s">
        <v>3887</v>
      </c>
    </row>
    <row r="142" spans="2:65" s="1" customFormat="1" ht="11.25">
      <c r="B142" s="32"/>
      <c r="D142" s="150" t="s">
        <v>273</v>
      </c>
      <c r="F142" s="151" t="s">
        <v>3662</v>
      </c>
      <c r="I142" s="152"/>
      <c r="L142" s="32"/>
      <c r="M142" s="153"/>
      <c r="T142" s="56"/>
      <c r="AT142" s="17" t="s">
        <v>273</v>
      </c>
      <c r="AU142" s="17" t="s">
        <v>89</v>
      </c>
    </row>
    <row r="143" spans="2:65" s="14" customFormat="1" ht="11.25">
      <c r="B143" s="170"/>
      <c r="D143" s="154" t="s">
        <v>277</v>
      </c>
      <c r="E143" s="171" t="s">
        <v>1</v>
      </c>
      <c r="F143" s="172" t="s">
        <v>3888</v>
      </c>
      <c r="H143" s="171" t="s">
        <v>1</v>
      </c>
      <c r="I143" s="173"/>
      <c r="L143" s="170"/>
      <c r="M143" s="174"/>
      <c r="T143" s="175"/>
      <c r="AT143" s="171" t="s">
        <v>277</v>
      </c>
      <c r="AU143" s="171" t="s">
        <v>89</v>
      </c>
      <c r="AV143" s="14" t="s">
        <v>83</v>
      </c>
      <c r="AW143" s="14" t="s">
        <v>32</v>
      </c>
      <c r="AX143" s="14" t="s">
        <v>76</v>
      </c>
      <c r="AY143" s="171" t="s">
        <v>264</v>
      </c>
    </row>
    <row r="144" spans="2:65" s="12" customFormat="1" ht="11.25">
      <c r="B144" s="156"/>
      <c r="D144" s="154" t="s">
        <v>277</v>
      </c>
      <c r="E144" s="157" t="s">
        <v>1</v>
      </c>
      <c r="F144" s="158" t="s">
        <v>83</v>
      </c>
      <c r="H144" s="159">
        <v>1</v>
      </c>
      <c r="I144" s="160"/>
      <c r="L144" s="156"/>
      <c r="M144" s="161"/>
      <c r="T144" s="162"/>
      <c r="AT144" s="157" t="s">
        <v>277</v>
      </c>
      <c r="AU144" s="157" t="s">
        <v>89</v>
      </c>
      <c r="AV144" s="12" t="s">
        <v>89</v>
      </c>
      <c r="AW144" s="12" t="s">
        <v>32</v>
      </c>
      <c r="AX144" s="12" t="s">
        <v>83</v>
      </c>
      <c r="AY144" s="157" t="s">
        <v>264</v>
      </c>
    </row>
    <row r="145" spans="2:65" s="1" customFormat="1" ht="16.5" customHeight="1">
      <c r="B145" s="136"/>
      <c r="C145" s="137" t="s">
        <v>297</v>
      </c>
      <c r="D145" s="137" t="s">
        <v>266</v>
      </c>
      <c r="E145" s="138" t="s">
        <v>3664</v>
      </c>
      <c r="F145" s="139" t="s">
        <v>3665</v>
      </c>
      <c r="G145" s="140" t="s">
        <v>282</v>
      </c>
      <c r="H145" s="141">
        <v>4.8</v>
      </c>
      <c r="I145" s="142"/>
      <c r="J145" s="143">
        <f>ROUND(I145*H145,2)</f>
        <v>0</v>
      </c>
      <c r="K145" s="139" t="s">
        <v>270</v>
      </c>
      <c r="L145" s="32"/>
      <c r="M145" s="144" t="s">
        <v>1</v>
      </c>
      <c r="N145" s="145" t="s">
        <v>41</v>
      </c>
      <c r="P145" s="146">
        <f>O145*H145</f>
        <v>0</v>
      </c>
      <c r="Q145" s="146">
        <v>0</v>
      </c>
      <c r="R145" s="146">
        <f>Q145*H145</f>
        <v>0</v>
      </c>
      <c r="S145" s="146">
        <v>0</v>
      </c>
      <c r="T145" s="147">
        <f>S145*H145</f>
        <v>0</v>
      </c>
      <c r="AR145" s="148" t="s">
        <v>271</v>
      </c>
      <c r="AT145" s="148" t="s">
        <v>266</v>
      </c>
      <c r="AU145" s="148" t="s">
        <v>89</v>
      </c>
      <c r="AY145" s="17" t="s">
        <v>264</v>
      </c>
      <c r="BE145" s="149">
        <f>IF(N145="základní",J145,0)</f>
        <v>0</v>
      </c>
      <c r="BF145" s="149">
        <f>IF(N145="snížená",J145,0)</f>
        <v>0</v>
      </c>
      <c r="BG145" s="149">
        <f>IF(N145="zákl. přenesená",J145,0)</f>
        <v>0</v>
      </c>
      <c r="BH145" s="149">
        <f>IF(N145="sníž. přenesená",J145,0)</f>
        <v>0</v>
      </c>
      <c r="BI145" s="149">
        <f>IF(N145="nulová",J145,0)</f>
        <v>0</v>
      </c>
      <c r="BJ145" s="17" t="s">
        <v>83</v>
      </c>
      <c r="BK145" s="149">
        <f>ROUND(I145*H145,2)</f>
        <v>0</v>
      </c>
      <c r="BL145" s="17" t="s">
        <v>271</v>
      </c>
      <c r="BM145" s="148" t="s">
        <v>3889</v>
      </c>
    </row>
    <row r="146" spans="2:65" s="1" customFormat="1" ht="11.25">
      <c r="B146" s="32"/>
      <c r="D146" s="150" t="s">
        <v>273</v>
      </c>
      <c r="F146" s="151" t="s">
        <v>3667</v>
      </c>
      <c r="I146" s="152"/>
      <c r="L146" s="32"/>
      <c r="M146" s="153"/>
      <c r="T146" s="56"/>
      <c r="AT146" s="17" t="s">
        <v>273</v>
      </c>
      <c r="AU146" s="17" t="s">
        <v>89</v>
      </c>
    </row>
    <row r="147" spans="2:65" s="12" customFormat="1" ht="11.25">
      <c r="B147" s="156"/>
      <c r="D147" s="154" t="s">
        <v>277</v>
      </c>
      <c r="E147" s="157" t="s">
        <v>1</v>
      </c>
      <c r="F147" s="158" t="s">
        <v>3890</v>
      </c>
      <c r="H147" s="159">
        <v>4.8</v>
      </c>
      <c r="I147" s="160"/>
      <c r="L147" s="156"/>
      <c r="M147" s="161"/>
      <c r="T147" s="162"/>
      <c r="AT147" s="157" t="s">
        <v>277</v>
      </c>
      <c r="AU147" s="157" t="s">
        <v>89</v>
      </c>
      <c r="AV147" s="12" t="s">
        <v>89</v>
      </c>
      <c r="AW147" s="12" t="s">
        <v>32</v>
      </c>
      <c r="AX147" s="12" t="s">
        <v>83</v>
      </c>
      <c r="AY147" s="157" t="s">
        <v>264</v>
      </c>
    </row>
    <row r="148" spans="2:65" s="1" customFormat="1" ht="16.5" customHeight="1">
      <c r="B148" s="136"/>
      <c r="C148" s="137" t="s">
        <v>303</v>
      </c>
      <c r="D148" s="137" t="s">
        <v>266</v>
      </c>
      <c r="E148" s="138" t="s">
        <v>3891</v>
      </c>
      <c r="F148" s="139" t="s">
        <v>3892</v>
      </c>
      <c r="G148" s="140" t="s">
        <v>341</v>
      </c>
      <c r="H148" s="141">
        <v>192</v>
      </c>
      <c r="I148" s="142"/>
      <c r="J148" s="143">
        <f>ROUND(I148*H148,2)</f>
        <v>0</v>
      </c>
      <c r="K148" s="139" t="s">
        <v>3893</v>
      </c>
      <c r="L148" s="32"/>
      <c r="M148" s="144" t="s">
        <v>1</v>
      </c>
      <c r="N148" s="145" t="s">
        <v>41</v>
      </c>
      <c r="P148" s="146">
        <f>O148*H148</f>
        <v>0</v>
      </c>
      <c r="Q148" s="146">
        <v>0</v>
      </c>
      <c r="R148" s="146">
        <f>Q148*H148</f>
        <v>0</v>
      </c>
      <c r="S148" s="146">
        <v>0</v>
      </c>
      <c r="T148" s="147">
        <f>S148*H148</f>
        <v>0</v>
      </c>
      <c r="AR148" s="148" t="s">
        <v>271</v>
      </c>
      <c r="AT148" s="148" t="s">
        <v>266</v>
      </c>
      <c r="AU148" s="148" t="s">
        <v>89</v>
      </c>
      <c r="AY148" s="17" t="s">
        <v>264</v>
      </c>
      <c r="BE148" s="149">
        <f>IF(N148="základní",J148,0)</f>
        <v>0</v>
      </c>
      <c r="BF148" s="149">
        <f>IF(N148="snížená",J148,0)</f>
        <v>0</v>
      </c>
      <c r="BG148" s="149">
        <f>IF(N148="zákl. přenesená",J148,0)</f>
        <v>0</v>
      </c>
      <c r="BH148" s="149">
        <f>IF(N148="sníž. přenesená",J148,0)</f>
        <v>0</v>
      </c>
      <c r="BI148" s="149">
        <f>IF(N148="nulová",J148,0)</f>
        <v>0</v>
      </c>
      <c r="BJ148" s="17" t="s">
        <v>83</v>
      </c>
      <c r="BK148" s="149">
        <f>ROUND(I148*H148,2)</f>
        <v>0</v>
      </c>
      <c r="BL148" s="17" t="s">
        <v>271</v>
      </c>
      <c r="BM148" s="148" t="s">
        <v>3894</v>
      </c>
    </row>
    <row r="149" spans="2:65" s="1" customFormat="1" ht="11.25">
      <c r="B149" s="32"/>
      <c r="D149" s="150" t="s">
        <v>273</v>
      </c>
      <c r="F149" s="151" t="s">
        <v>3895</v>
      </c>
      <c r="I149" s="152"/>
      <c r="L149" s="32"/>
      <c r="M149" s="153"/>
      <c r="T149" s="56"/>
      <c r="AT149" s="17" t="s">
        <v>273</v>
      </c>
      <c r="AU149" s="17" t="s">
        <v>89</v>
      </c>
    </row>
    <row r="150" spans="2:65" s="14" customFormat="1" ht="11.25">
      <c r="B150" s="170"/>
      <c r="D150" s="154" t="s">
        <v>277</v>
      </c>
      <c r="E150" s="171" t="s">
        <v>1</v>
      </c>
      <c r="F150" s="172" t="s">
        <v>3896</v>
      </c>
      <c r="H150" s="171" t="s">
        <v>1</v>
      </c>
      <c r="I150" s="173"/>
      <c r="L150" s="170"/>
      <c r="M150" s="174"/>
      <c r="T150" s="175"/>
      <c r="AT150" s="171" t="s">
        <v>277</v>
      </c>
      <c r="AU150" s="171" t="s">
        <v>89</v>
      </c>
      <c r="AV150" s="14" t="s">
        <v>83</v>
      </c>
      <c r="AW150" s="14" t="s">
        <v>32</v>
      </c>
      <c r="AX150" s="14" t="s">
        <v>76</v>
      </c>
      <c r="AY150" s="171" t="s">
        <v>264</v>
      </c>
    </row>
    <row r="151" spans="2:65" s="12" customFormat="1" ht="11.25">
      <c r="B151" s="156"/>
      <c r="D151" s="154" t="s">
        <v>277</v>
      </c>
      <c r="E151" s="157" t="s">
        <v>1</v>
      </c>
      <c r="F151" s="158" t="s">
        <v>3897</v>
      </c>
      <c r="H151" s="159">
        <v>192</v>
      </c>
      <c r="I151" s="160"/>
      <c r="L151" s="156"/>
      <c r="M151" s="161"/>
      <c r="T151" s="162"/>
      <c r="AT151" s="157" t="s">
        <v>277</v>
      </c>
      <c r="AU151" s="157" t="s">
        <v>89</v>
      </c>
      <c r="AV151" s="12" t="s">
        <v>89</v>
      </c>
      <c r="AW151" s="12" t="s">
        <v>32</v>
      </c>
      <c r="AX151" s="12" t="s">
        <v>83</v>
      </c>
      <c r="AY151" s="157" t="s">
        <v>264</v>
      </c>
    </row>
    <row r="152" spans="2:65" s="1" customFormat="1" ht="16.5" customHeight="1">
      <c r="B152" s="136"/>
      <c r="C152" s="137" t="s">
        <v>309</v>
      </c>
      <c r="D152" s="137" t="s">
        <v>266</v>
      </c>
      <c r="E152" s="138" t="s">
        <v>3898</v>
      </c>
      <c r="F152" s="139" t="s">
        <v>3899</v>
      </c>
      <c r="G152" s="140" t="s">
        <v>282</v>
      </c>
      <c r="H152" s="141">
        <v>16</v>
      </c>
      <c r="I152" s="142"/>
      <c r="J152" s="143">
        <f>ROUND(I152*H152,2)</f>
        <v>0</v>
      </c>
      <c r="K152" s="139" t="s">
        <v>270</v>
      </c>
      <c r="L152" s="32"/>
      <c r="M152" s="144" t="s">
        <v>1</v>
      </c>
      <c r="N152" s="145" t="s">
        <v>41</v>
      </c>
      <c r="P152" s="146">
        <f>O152*H152</f>
        <v>0</v>
      </c>
      <c r="Q152" s="146">
        <v>0</v>
      </c>
      <c r="R152" s="146">
        <f>Q152*H152</f>
        <v>0</v>
      </c>
      <c r="S152" s="146">
        <v>0</v>
      </c>
      <c r="T152" s="147">
        <f>S152*H152</f>
        <v>0</v>
      </c>
      <c r="AR152" s="148" t="s">
        <v>271</v>
      </c>
      <c r="AT152" s="148" t="s">
        <v>266</v>
      </c>
      <c r="AU152" s="148" t="s">
        <v>89</v>
      </c>
      <c r="AY152" s="17" t="s">
        <v>264</v>
      </c>
      <c r="BE152" s="149">
        <f>IF(N152="základní",J152,0)</f>
        <v>0</v>
      </c>
      <c r="BF152" s="149">
        <f>IF(N152="snížená",J152,0)</f>
        <v>0</v>
      </c>
      <c r="BG152" s="149">
        <f>IF(N152="zákl. přenesená",J152,0)</f>
        <v>0</v>
      </c>
      <c r="BH152" s="149">
        <f>IF(N152="sníž. přenesená",J152,0)</f>
        <v>0</v>
      </c>
      <c r="BI152" s="149">
        <f>IF(N152="nulová",J152,0)</f>
        <v>0</v>
      </c>
      <c r="BJ152" s="17" t="s">
        <v>83</v>
      </c>
      <c r="BK152" s="149">
        <f>ROUND(I152*H152,2)</f>
        <v>0</v>
      </c>
      <c r="BL152" s="17" t="s">
        <v>271</v>
      </c>
      <c r="BM152" s="148" t="s">
        <v>3900</v>
      </c>
    </row>
    <row r="153" spans="2:65" s="1" customFormat="1" ht="11.25">
      <c r="B153" s="32"/>
      <c r="D153" s="150" t="s">
        <v>273</v>
      </c>
      <c r="F153" s="151" t="s">
        <v>3901</v>
      </c>
      <c r="I153" s="152"/>
      <c r="L153" s="32"/>
      <c r="M153" s="153"/>
      <c r="T153" s="56"/>
      <c r="AT153" s="17" t="s">
        <v>273</v>
      </c>
      <c r="AU153" s="17" t="s">
        <v>89</v>
      </c>
    </row>
    <row r="154" spans="2:65" s="14" customFormat="1" ht="11.25">
      <c r="B154" s="170"/>
      <c r="D154" s="154" t="s">
        <v>277</v>
      </c>
      <c r="E154" s="171" t="s">
        <v>1</v>
      </c>
      <c r="F154" s="172" t="s">
        <v>3902</v>
      </c>
      <c r="H154" s="171" t="s">
        <v>1</v>
      </c>
      <c r="I154" s="173"/>
      <c r="L154" s="170"/>
      <c r="M154" s="174"/>
      <c r="T154" s="175"/>
      <c r="AT154" s="171" t="s">
        <v>277</v>
      </c>
      <c r="AU154" s="171" t="s">
        <v>89</v>
      </c>
      <c r="AV154" s="14" t="s">
        <v>83</v>
      </c>
      <c r="AW154" s="14" t="s">
        <v>32</v>
      </c>
      <c r="AX154" s="14" t="s">
        <v>76</v>
      </c>
      <c r="AY154" s="171" t="s">
        <v>264</v>
      </c>
    </row>
    <row r="155" spans="2:65" s="12" customFormat="1" ht="11.25">
      <c r="B155" s="156"/>
      <c r="D155" s="154" t="s">
        <v>277</v>
      </c>
      <c r="E155" s="157" t="s">
        <v>1</v>
      </c>
      <c r="F155" s="158" t="s">
        <v>3903</v>
      </c>
      <c r="H155" s="159">
        <v>16</v>
      </c>
      <c r="I155" s="160"/>
      <c r="L155" s="156"/>
      <c r="M155" s="161"/>
      <c r="T155" s="162"/>
      <c r="AT155" s="157" t="s">
        <v>277</v>
      </c>
      <c r="AU155" s="157" t="s">
        <v>89</v>
      </c>
      <c r="AV155" s="12" t="s">
        <v>89</v>
      </c>
      <c r="AW155" s="12" t="s">
        <v>32</v>
      </c>
      <c r="AX155" s="12" t="s">
        <v>83</v>
      </c>
      <c r="AY155" s="157" t="s">
        <v>264</v>
      </c>
    </row>
    <row r="156" spans="2:65" s="1" customFormat="1" ht="21.75" customHeight="1">
      <c r="B156" s="136"/>
      <c r="C156" s="137" t="s">
        <v>314</v>
      </c>
      <c r="D156" s="137" t="s">
        <v>266</v>
      </c>
      <c r="E156" s="138" t="s">
        <v>3904</v>
      </c>
      <c r="F156" s="139" t="s">
        <v>3905</v>
      </c>
      <c r="G156" s="140" t="s">
        <v>282</v>
      </c>
      <c r="H156" s="141">
        <v>496.8</v>
      </c>
      <c r="I156" s="142"/>
      <c r="J156" s="143">
        <f>ROUND(I156*H156,2)</f>
        <v>0</v>
      </c>
      <c r="K156" s="139" t="s">
        <v>270</v>
      </c>
      <c r="L156" s="32"/>
      <c r="M156" s="144" t="s">
        <v>1</v>
      </c>
      <c r="N156" s="145" t="s">
        <v>41</v>
      </c>
      <c r="P156" s="146">
        <f>O156*H156</f>
        <v>0</v>
      </c>
      <c r="Q156" s="146">
        <v>0</v>
      </c>
      <c r="R156" s="146">
        <f>Q156*H156</f>
        <v>0</v>
      </c>
      <c r="S156" s="146">
        <v>0</v>
      </c>
      <c r="T156" s="147">
        <f>S156*H156</f>
        <v>0</v>
      </c>
      <c r="AR156" s="148" t="s">
        <v>271</v>
      </c>
      <c r="AT156" s="148" t="s">
        <v>266</v>
      </c>
      <c r="AU156" s="148" t="s">
        <v>89</v>
      </c>
      <c r="AY156" s="17" t="s">
        <v>264</v>
      </c>
      <c r="BE156" s="149">
        <f>IF(N156="základní",J156,0)</f>
        <v>0</v>
      </c>
      <c r="BF156" s="149">
        <f>IF(N156="snížená",J156,0)</f>
        <v>0</v>
      </c>
      <c r="BG156" s="149">
        <f>IF(N156="zákl. přenesená",J156,0)</f>
        <v>0</v>
      </c>
      <c r="BH156" s="149">
        <f>IF(N156="sníž. přenesená",J156,0)</f>
        <v>0</v>
      </c>
      <c r="BI156" s="149">
        <f>IF(N156="nulová",J156,0)</f>
        <v>0</v>
      </c>
      <c r="BJ156" s="17" t="s">
        <v>83</v>
      </c>
      <c r="BK156" s="149">
        <f>ROUND(I156*H156,2)</f>
        <v>0</v>
      </c>
      <c r="BL156" s="17" t="s">
        <v>271</v>
      </c>
      <c r="BM156" s="148" t="s">
        <v>3906</v>
      </c>
    </row>
    <row r="157" spans="2:65" s="1" customFormat="1" ht="11.25">
      <c r="B157" s="32"/>
      <c r="D157" s="150" t="s">
        <v>273</v>
      </c>
      <c r="F157" s="151" t="s">
        <v>3907</v>
      </c>
      <c r="I157" s="152"/>
      <c r="L157" s="32"/>
      <c r="M157" s="153"/>
      <c r="T157" s="56"/>
      <c r="AT157" s="17" t="s">
        <v>273</v>
      </c>
      <c r="AU157" s="17" t="s">
        <v>89</v>
      </c>
    </row>
    <row r="158" spans="2:65" s="14" customFormat="1" ht="11.25">
      <c r="B158" s="170"/>
      <c r="D158" s="154" t="s">
        <v>277</v>
      </c>
      <c r="E158" s="171" t="s">
        <v>1</v>
      </c>
      <c r="F158" s="172" t="s">
        <v>3908</v>
      </c>
      <c r="H158" s="171" t="s">
        <v>1</v>
      </c>
      <c r="I158" s="173"/>
      <c r="L158" s="170"/>
      <c r="M158" s="174"/>
      <c r="T158" s="175"/>
      <c r="AT158" s="171" t="s">
        <v>277</v>
      </c>
      <c r="AU158" s="171" t="s">
        <v>89</v>
      </c>
      <c r="AV158" s="14" t="s">
        <v>83</v>
      </c>
      <c r="AW158" s="14" t="s">
        <v>32</v>
      </c>
      <c r="AX158" s="14" t="s">
        <v>76</v>
      </c>
      <c r="AY158" s="171" t="s">
        <v>264</v>
      </c>
    </row>
    <row r="159" spans="2:65" s="12" customFormat="1" ht="11.25">
      <c r="B159" s="156"/>
      <c r="D159" s="154" t="s">
        <v>277</v>
      </c>
      <c r="E159" s="157" t="s">
        <v>1</v>
      </c>
      <c r="F159" s="158" t="s">
        <v>3909</v>
      </c>
      <c r="H159" s="159">
        <v>307.2</v>
      </c>
      <c r="I159" s="160"/>
      <c r="L159" s="156"/>
      <c r="M159" s="161"/>
      <c r="T159" s="162"/>
      <c r="AT159" s="157" t="s">
        <v>277</v>
      </c>
      <c r="AU159" s="157" t="s">
        <v>89</v>
      </c>
      <c r="AV159" s="12" t="s">
        <v>89</v>
      </c>
      <c r="AW159" s="12" t="s">
        <v>32</v>
      </c>
      <c r="AX159" s="12" t="s">
        <v>76</v>
      </c>
      <c r="AY159" s="157" t="s">
        <v>264</v>
      </c>
    </row>
    <row r="160" spans="2:65" s="14" customFormat="1" ht="11.25">
      <c r="B160" s="170"/>
      <c r="D160" s="154" t="s">
        <v>277</v>
      </c>
      <c r="E160" s="171" t="s">
        <v>1</v>
      </c>
      <c r="F160" s="172" t="s">
        <v>3910</v>
      </c>
      <c r="H160" s="171" t="s">
        <v>1</v>
      </c>
      <c r="I160" s="173"/>
      <c r="L160" s="170"/>
      <c r="M160" s="174"/>
      <c r="T160" s="175"/>
      <c r="AT160" s="171" t="s">
        <v>277</v>
      </c>
      <c r="AU160" s="171" t="s">
        <v>89</v>
      </c>
      <c r="AV160" s="14" t="s">
        <v>83</v>
      </c>
      <c r="AW160" s="14" t="s">
        <v>32</v>
      </c>
      <c r="AX160" s="14" t="s">
        <v>76</v>
      </c>
      <c r="AY160" s="171" t="s">
        <v>264</v>
      </c>
    </row>
    <row r="161" spans="2:65" s="12" customFormat="1" ht="11.25">
      <c r="B161" s="156"/>
      <c r="D161" s="154" t="s">
        <v>277</v>
      </c>
      <c r="E161" s="157" t="s">
        <v>1</v>
      </c>
      <c r="F161" s="158" t="s">
        <v>3911</v>
      </c>
      <c r="H161" s="159">
        <v>189.6</v>
      </c>
      <c r="I161" s="160"/>
      <c r="L161" s="156"/>
      <c r="M161" s="161"/>
      <c r="T161" s="162"/>
      <c r="AT161" s="157" t="s">
        <v>277</v>
      </c>
      <c r="AU161" s="157" t="s">
        <v>89</v>
      </c>
      <c r="AV161" s="12" t="s">
        <v>89</v>
      </c>
      <c r="AW161" s="12" t="s">
        <v>32</v>
      </c>
      <c r="AX161" s="12" t="s">
        <v>76</v>
      </c>
      <c r="AY161" s="157" t="s">
        <v>264</v>
      </c>
    </row>
    <row r="162" spans="2:65" s="13" customFormat="1" ht="11.25">
      <c r="B162" s="163"/>
      <c r="D162" s="154" t="s">
        <v>277</v>
      </c>
      <c r="E162" s="164" t="s">
        <v>1</v>
      </c>
      <c r="F162" s="165" t="s">
        <v>279</v>
      </c>
      <c r="H162" s="166">
        <v>496.79999999999995</v>
      </c>
      <c r="I162" s="167"/>
      <c r="L162" s="163"/>
      <c r="M162" s="168"/>
      <c r="T162" s="169"/>
      <c r="AT162" s="164" t="s">
        <v>277</v>
      </c>
      <c r="AU162" s="164" t="s">
        <v>89</v>
      </c>
      <c r="AV162" s="13" t="s">
        <v>271</v>
      </c>
      <c r="AW162" s="13" t="s">
        <v>32</v>
      </c>
      <c r="AX162" s="13" t="s">
        <v>83</v>
      </c>
      <c r="AY162" s="164" t="s">
        <v>264</v>
      </c>
    </row>
    <row r="163" spans="2:65" s="1" customFormat="1" ht="16.5" customHeight="1">
      <c r="B163" s="136"/>
      <c r="C163" s="137" t="s">
        <v>323</v>
      </c>
      <c r="D163" s="137" t="s">
        <v>266</v>
      </c>
      <c r="E163" s="138" t="s">
        <v>3685</v>
      </c>
      <c r="F163" s="139" t="s">
        <v>3686</v>
      </c>
      <c r="G163" s="140" t="s">
        <v>341</v>
      </c>
      <c r="H163" s="141">
        <v>828</v>
      </c>
      <c r="I163" s="142"/>
      <c r="J163" s="143">
        <f>ROUND(I163*H163,2)</f>
        <v>0</v>
      </c>
      <c r="K163" s="139" t="s">
        <v>270</v>
      </c>
      <c r="L163" s="32"/>
      <c r="M163" s="144" t="s">
        <v>1</v>
      </c>
      <c r="N163" s="145" t="s">
        <v>41</v>
      </c>
      <c r="P163" s="146">
        <f>O163*H163</f>
        <v>0</v>
      </c>
      <c r="Q163" s="146">
        <v>8.4000000000000003E-4</v>
      </c>
      <c r="R163" s="146">
        <f>Q163*H163</f>
        <v>0.69552000000000003</v>
      </c>
      <c r="S163" s="146">
        <v>0</v>
      </c>
      <c r="T163" s="147">
        <f>S163*H163</f>
        <v>0</v>
      </c>
      <c r="AR163" s="148" t="s">
        <v>271</v>
      </c>
      <c r="AT163" s="148" t="s">
        <v>266</v>
      </c>
      <c r="AU163" s="148" t="s">
        <v>89</v>
      </c>
      <c r="AY163" s="17" t="s">
        <v>264</v>
      </c>
      <c r="BE163" s="149">
        <f>IF(N163="základní",J163,0)</f>
        <v>0</v>
      </c>
      <c r="BF163" s="149">
        <f>IF(N163="snížená",J163,0)</f>
        <v>0</v>
      </c>
      <c r="BG163" s="149">
        <f>IF(N163="zákl. přenesená",J163,0)</f>
        <v>0</v>
      </c>
      <c r="BH163" s="149">
        <f>IF(N163="sníž. přenesená",J163,0)</f>
        <v>0</v>
      </c>
      <c r="BI163" s="149">
        <f>IF(N163="nulová",J163,0)</f>
        <v>0</v>
      </c>
      <c r="BJ163" s="17" t="s">
        <v>83</v>
      </c>
      <c r="BK163" s="149">
        <f>ROUND(I163*H163,2)</f>
        <v>0</v>
      </c>
      <c r="BL163" s="17" t="s">
        <v>271</v>
      </c>
      <c r="BM163" s="148" t="s">
        <v>3912</v>
      </c>
    </row>
    <row r="164" spans="2:65" s="1" customFormat="1" ht="11.25">
      <c r="B164" s="32"/>
      <c r="D164" s="150" t="s">
        <v>273</v>
      </c>
      <c r="F164" s="151" t="s">
        <v>3688</v>
      </c>
      <c r="I164" s="152"/>
      <c r="L164" s="32"/>
      <c r="M164" s="153"/>
      <c r="T164" s="56"/>
      <c r="AT164" s="17" t="s">
        <v>273</v>
      </c>
      <c r="AU164" s="17" t="s">
        <v>89</v>
      </c>
    </row>
    <row r="165" spans="2:65" s="14" customFormat="1" ht="11.25">
      <c r="B165" s="170"/>
      <c r="D165" s="154" t="s">
        <v>277</v>
      </c>
      <c r="E165" s="171" t="s">
        <v>1</v>
      </c>
      <c r="F165" s="172" t="s">
        <v>3908</v>
      </c>
      <c r="H165" s="171" t="s">
        <v>1</v>
      </c>
      <c r="I165" s="173"/>
      <c r="L165" s="170"/>
      <c r="M165" s="174"/>
      <c r="T165" s="175"/>
      <c r="AT165" s="171" t="s">
        <v>277</v>
      </c>
      <c r="AU165" s="171" t="s">
        <v>89</v>
      </c>
      <c r="AV165" s="14" t="s">
        <v>83</v>
      </c>
      <c r="AW165" s="14" t="s">
        <v>32</v>
      </c>
      <c r="AX165" s="14" t="s">
        <v>76</v>
      </c>
      <c r="AY165" s="171" t="s">
        <v>264</v>
      </c>
    </row>
    <row r="166" spans="2:65" s="12" customFormat="1" ht="11.25">
      <c r="B166" s="156"/>
      <c r="D166" s="154" t="s">
        <v>277</v>
      </c>
      <c r="E166" s="157" t="s">
        <v>1</v>
      </c>
      <c r="F166" s="158" t="s">
        <v>3913</v>
      </c>
      <c r="H166" s="159">
        <v>512</v>
      </c>
      <c r="I166" s="160"/>
      <c r="L166" s="156"/>
      <c r="M166" s="161"/>
      <c r="T166" s="162"/>
      <c r="AT166" s="157" t="s">
        <v>277</v>
      </c>
      <c r="AU166" s="157" t="s">
        <v>89</v>
      </c>
      <c r="AV166" s="12" t="s">
        <v>89</v>
      </c>
      <c r="AW166" s="12" t="s">
        <v>32</v>
      </c>
      <c r="AX166" s="12" t="s">
        <v>76</v>
      </c>
      <c r="AY166" s="157" t="s">
        <v>264</v>
      </c>
    </row>
    <row r="167" spans="2:65" s="14" customFormat="1" ht="11.25">
      <c r="B167" s="170"/>
      <c r="D167" s="154" t="s">
        <v>277</v>
      </c>
      <c r="E167" s="171" t="s">
        <v>1</v>
      </c>
      <c r="F167" s="172" t="s">
        <v>3910</v>
      </c>
      <c r="H167" s="171" t="s">
        <v>1</v>
      </c>
      <c r="I167" s="173"/>
      <c r="L167" s="170"/>
      <c r="M167" s="174"/>
      <c r="T167" s="175"/>
      <c r="AT167" s="171" t="s">
        <v>277</v>
      </c>
      <c r="AU167" s="171" t="s">
        <v>89</v>
      </c>
      <c r="AV167" s="14" t="s">
        <v>83</v>
      </c>
      <c r="AW167" s="14" t="s">
        <v>32</v>
      </c>
      <c r="AX167" s="14" t="s">
        <v>76</v>
      </c>
      <c r="AY167" s="171" t="s">
        <v>264</v>
      </c>
    </row>
    <row r="168" spans="2:65" s="12" customFormat="1" ht="11.25">
      <c r="B168" s="156"/>
      <c r="D168" s="154" t="s">
        <v>277</v>
      </c>
      <c r="E168" s="157" t="s">
        <v>1</v>
      </c>
      <c r="F168" s="158" t="s">
        <v>3914</v>
      </c>
      <c r="H168" s="159">
        <v>316</v>
      </c>
      <c r="I168" s="160"/>
      <c r="L168" s="156"/>
      <c r="M168" s="161"/>
      <c r="T168" s="162"/>
      <c r="AT168" s="157" t="s">
        <v>277</v>
      </c>
      <c r="AU168" s="157" t="s">
        <v>89</v>
      </c>
      <c r="AV168" s="12" t="s">
        <v>89</v>
      </c>
      <c r="AW168" s="12" t="s">
        <v>32</v>
      </c>
      <c r="AX168" s="12" t="s">
        <v>76</v>
      </c>
      <c r="AY168" s="157" t="s">
        <v>264</v>
      </c>
    </row>
    <row r="169" spans="2:65" s="13" customFormat="1" ht="11.25">
      <c r="B169" s="163"/>
      <c r="D169" s="154" t="s">
        <v>277</v>
      </c>
      <c r="E169" s="164" t="s">
        <v>1</v>
      </c>
      <c r="F169" s="165" t="s">
        <v>279</v>
      </c>
      <c r="H169" s="166">
        <v>828</v>
      </c>
      <c r="I169" s="167"/>
      <c r="L169" s="163"/>
      <c r="M169" s="168"/>
      <c r="T169" s="169"/>
      <c r="AT169" s="164" t="s">
        <v>277</v>
      </c>
      <c r="AU169" s="164" t="s">
        <v>89</v>
      </c>
      <c r="AV169" s="13" t="s">
        <v>271</v>
      </c>
      <c r="AW169" s="13" t="s">
        <v>32</v>
      </c>
      <c r="AX169" s="13" t="s">
        <v>83</v>
      </c>
      <c r="AY169" s="164" t="s">
        <v>264</v>
      </c>
    </row>
    <row r="170" spans="2:65" s="1" customFormat="1" ht="16.5" customHeight="1">
      <c r="B170" s="136"/>
      <c r="C170" s="137" t="s">
        <v>328</v>
      </c>
      <c r="D170" s="137" t="s">
        <v>266</v>
      </c>
      <c r="E170" s="138" t="s">
        <v>3691</v>
      </c>
      <c r="F170" s="139" t="s">
        <v>3692</v>
      </c>
      <c r="G170" s="140" t="s">
        <v>341</v>
      </c>
      <c r="H170" s="141">
        <v>828</v>
      </c>
      <c r="I170" s="142"/>
      <c r="J170" s="143">
        <f>ROUND(I170*H170,2)</f>
        <v>0</v>
      </c>
      <c r="K170" s="139" t="s">
        <v>270</v>
      </c>
      <c r="L170" s="32"/>
      <c r="M170" s="144" t="s">
        <v>1</v>
      </c>
      <c r="N170" s="145" t="s">
        <v>41</v>
      </c>
      <c r="P170" s="146">
        <f>O170*H170</f>
        <v>0</v>
      </c>
      <c r="Q170" s="146">
        <v>0</v>
      </c>
      <c r="R170" s="146">
        <f>Q170*H170</f>
        <v>0</v>
      </c>
      <c r="S170" s="146">
        <v>0</v>
      </c>
      <c r="T170" s="147">
        <f>S170*H170</f>
        <v>0</v>
      </c>
      <c r="AR170" s="148" t="s">
        <v>271</v>
      </c>
      <c r="AT170" s="148" t="s">
        <v>266</v>
      </c>
      <c r="AU170" s="148" t="s">
        <v>89</v>
      </c>
      <c r="AY170" s="17" t="s">
        <v>264</v>
      </c>
      <c r="BE170" s="149">
        <f>IF(N170="základní",J170,0)</f>
        <v>0</v>
      </c>
      <c r="BF170" s="149">
        <f>IF(N170="snížená",J170,0)</f>
        <v>0</v>
      </c>
      <c r="BG170" s="149">
        <f>IF(N170="zákl. přenesená",J170,0)</f>
        <v>0</v>
      </c>
      <c r="BH170" s="149">
        <f>IF(N170="sníž. přenesená",J170,0)</f>
        <v>0</v>
      </c>
      <c r="BI170" s="149">
        <f>IF(N170="nulová",J170,0)</f>
        <v>0</v>
      </c>
      <c r="BJ170" s="17" t="s">
        <v>83</v>
      </c>
      <c r="BK170" s="149">
        <f>ROUND(I170*H170,2)</f>
        <v>0</v>
      </c>
      <c r="BL170" s="17" t="s">
        <v>271</v>
      </c>
      <c r="BM170" s="148" t="s">
        <v>3915</v>
      </c>
    </row>
    <row r="171" spans="2:65" s="1" customFormat="1" ht="11.25">
      <c r="B171" s="32"/>
      <c r="D171" s="150" t="s">
        <v>273</v>
      </c>
      <c r="F171" s="151" t="s">
        <v>3694</v>
      </c>
      <c r="I171" s="152"/>
      <c r="L171" s="32"/>
      <c r="M171" s="153"/>
      <c r="T171" s="56"/>
      <c r="AT171" s="17" t="s">
        <v>273</v>
      </c>
      <c r="AU171" s="17" t="s">
        <v>89</v>
      </c>
    </row>
    <row r="172" spans="2:65" s="1" customFormat="1" ht="19.5">
      <c r="B172" s="32"/>
      <c r="D172" s="154" t="s">
        <v>275</v>
      </c>
      <c r="F172" s="155" t="s">
        <v>3916</v>
      </c>
      <c r="I172" s="152"/>
      <c r="L172" s="32"/>
      <c r="M172" s="153"/>
      <c r="T172" s="56"/>
      <c r="AT172" s="17" t="s">
        <v>275</v>
      </c>
      <c r="AU172" s="17" t="s">
        <v>89</v>
      </c>
    </row>
    <row r="173" spans="2:65" s="12" customFormat="1" ht="11.25">
      <c r="B173" s="156"/>
      <c r="D173" s="154" t="s">
        <v>277</v>
      </c>
      <c r="E173" s="157" t="s">
        <v>1</v>
      </c>
      <c r="F173" s="158" t="s">
        <v>3917</v>
      </c>
      <c r="H173" s="159">
        <v>828</v>
      </c>
      <c r="I173" s="160"/>
      <c r="L173" s="156"/>
      <c r="M173" s="161"/>
      <c r="T173" s="162"/>
      <c r="AT173" s="157" t="s">
        <v>277</v>
      </c>
      <c r="AU173" s="157" t="s">
        <v>89</v>
      </c>
      <c r="AV173" s="12" t="s">
        <v>89</v>
      </c>
      <c r="AW173" s="12" t="s">
        <v>32</v>
      </c>
      <c r="AX173" s="12" t="s">
        <v>83</v>
      </c>
      <c r="AY173" s="157" t="s">
        <v>264</v>
      </c>
    </row>
    <row r="174" spans="2:65" s="1" customFormat="1" ht="16.5" customHeight="1">
      <c r="B174" s="136"/>
      <c r="C174" s="137" t="s">
        <v>334</v>
      </c>
      <c r="D174" s="137" t="s">
        <v>266</v>
      </c>
      <c r="E174" s="138" t="s">
        <v>1930</v>
      </c>
      <c r="F174" s="139" t="s">
        <v>1931</v>
      </c>
      <c r="G174" s="140" t="s">
        <v>282</v>
      </c>
      <c r="H174" s="141">
        <v>512.79999999999995</v>
      </c>
      <c r="I174" s="142"/>
      <c r="J174" s="143">
        <f>ROUND(I174*H174,2)</f>
        <v>0</v>
      </c>
      <c r="K174" s="139" t="s">
        <v>270</v>
      </c>
      <c r="L174" s="32"/>
      <c r="M174" s="144" t="s">
        <v>1</v>
      </c>
      <c r="N174" s="145" t="s">
        <v>41</v>
      </c>
      <c r="P174" s="146">
        <f>O174*H174</f>
        <v>0</v>
      </c>
      <c r="Q174" s="146">
        <v>0</v>
      </c>
      <c r="R174" s="146">
        <f>Q174*H174</f>
        <v>0</v>
      </c>
      <c r="S174" s="146">
        <v>0</v>
      </c>
      <c r="T174" s="147">
        <f>S174*H174</f>
        <v>0</v>
      </c>
      <c r="AR174" s="148" t="s">
        <v>271</v>
      </c>
      <c r="AT174" s="148" t="s">
        <v>266</v>
      </c>
      <c r="AU174" s="148" t="s">
        <v>89</v>
      </c>
      <c r="AY174" s="17" t="s">
        <v>264</v>
      </c>
      <c r="BE174" s="149">
        <f>IF(N174="základní",J174,0)</f>
        <v>0</v>
      </c>
      <c r="BF174" s="149">
        <f>IF(N174="snížená",J174,0)</f>
        <v>0</v>
      </c>
      <c r="BG174" s="149">
        <f>IF(N174="zákl. přenesená",J174,0)</f>
        <v>0</v>
      </c>
      <c r="BH174" s="149">
        <f>IF(N174="sníž. přenesená",J174,0)</f>
        <v>0</v>
      </c>
      <c r="BI174" s="149">
        <f>IF(N174="nulová",J174,0)</f>
        <v>0</v>
      </c>
      <c r="BJ174" s="17" t="s">
        <v>83</v>
      </c>
      <c r="BK174" s="149">
        <f>ROUND(I174*H174,2)</f>
        <v>0</v>
      </c>
      <c r="BL174" s="17" t="s">
        <v>271</v>
      </c>
      <c r="BM174" s="148" t="s">
        <v>3918</v>
      </c>
    </row>
    <row r="175" spans="2:65" s="1" customFormat="1" ht="11.25">
      <c r="B175" s="32"/>
      <c r="D175" s="150" t="s">
        <v>273</v>
      </c>
      <c r="F175" s="151" t="s">
        <v>1933</v>
      </c>
      <c r="I175" s="152"/>
      <c r="L175" s="32"/>
      <c r="M175" s="153"/>
      <c r="T175" s="56"/>
      <c r="AT175" s="17" t="s">
        <v>273</v>
      </c>
      <c r="AU175" s="17" t="s">
        <v>89</v>
      </c>
    </row>
    <row r="176" spans="2:65" s="1" customFormat="1" ht="19.5">
      <c r="B176" s="32"/>
      <c r="D176" s="154" t="s">
        <v>275</v>
      </c>
      <c r="F176" s="155" t="s">
        <v>3919</v>
      </c>
      <c r="I176" s="152"/>
      <c r="L176" s="32"/>
      <c r="M176" s="153"/>
      <c r="T176" s="56"/>
      <c r="AT176" s="17" t="s">
        <v>275</v>
      </c>
      <c r="AU176" s="17" t="s">
        <v>89</v>
      </c>
    </row>
    <row r="177" spans="2:65" s="14" customFormat="1" ht="11.25">
      <c r="B177" s="170"/>
      <c r="D177" s="154" t="s">
        <v>277</v>
      </c>
      <c r="E177" s="171" t="s">
        <v>1</v>
      </c>
      <c r="F177" s="172" t="s">
        <v>3920</v>
      </c>
      <c r="H177" s="171" t="s">
        <v>1</v>
      </c>
      <c r="I177" s="173"/>
      <c r="L177" s="170"/>
      <c r="M177" s="174"/>
      <c r="T177" s="175"/>
      <c r="AT177" s="171" t="s">
        <v>277</v>
      </c>
      <c r="AU177" s="171" t="s">
        <v>89</v>
      </c>
      <c r="AV177" s="14" t="s">
        <v>83</v>
      </c>
      <c r="AW177" s="14" t="s">
        <v>32</v>
      </c>
      <c r="AX177" s="14" t="s">
        <v>76</v>
      </c>
      <c r="AY177" s="171" t="s">
        <v>264</v>
      </c>
    </row>
    <row r="178" spans="2:65" s="12" customFormat="1" ht="11.25">
      <c r="B178" s="156"/>
      <c r="D178" s="154" t="s">
        <v>277</v>
      </c>
      <c r="E178" s="157" t="s">
        <v>1</v>
      </c>
      <c r="F178" s="158" t="s">
        <v>3921</v>
      </c>
      <c r="H178" s="159">
        <v>512.79999999999995</v>
      </c>
      <c r="I178" s="160"/>
      <c r="L178" s="156"/>
      <c r="M178" s="161"/>
      <c r="T178" s="162"/>
      <c r="AT178" s="157" t="s">
        <v>277</v>
      </c>
      <c r="AU178" s="157" t="s">
        <v>89</v>
      </c>
      <c r="AV178" s="12" t="s">
        <v>89</v>
      </c>
      <c r="AW178" s="12" t="s">
        <v>32</v>
      </c>
      <c r="AX178" s="12" t="s">
        <v>83</v>
      </c>
      <c r="AY178" s="157" t="s">
        <v>264</v>
      </c>
    </row>
    <row r="179" spans="2:65" s="1" customFormat="1" ht="21.75" customHeight="1">
      <c r="B179" s="136"/>
      <c r="C179" s="137" t="s">
        <v>8</v>
      </c>
      <c r="D179" s="137" t="s">
        <v>266</v>
      </c>
      <c r="E179" s="138" t="s">
        <v>1935</v>
      </c>
      <c r="F179" s="139" t="s">
        <v>1936</v>
      </c>
      <c r="G179" s="140" t="s">
        <v>282</v>
      </c>
      <c r="H179" s="141">
        <v>382.3</v>
      </c>
      <c r="I179" s="142"/>
      <c r="J179" s="143">
        <f>ROUND(I179*H179,2)</f>
        <v>0</v>
      </c>
      <c r="K179" s="139" t="s">
        <v>270</v>
      </c>
      <c r="L179" s="32"/>
      <c r="M179" s="144" t="s">
        <v>1</v>
      </c>
      <c r="N179" s="145" t="s">
        <v>41</v>
      </c>
      <c r="P179" s="146">
        <f>O179*H179</f>
        <v>0</v>
      </c>
      <c r="Q179" s="146">
        <v>0</v>
      </c>
      <c r="R179" s="146">
        <f>Q179*H179</f>
        <v>0</v>
      </c>
      <c r="S179" s="146">
        <v>0</v>
      </c>
      <c r="T179" s="147">
        <f>S179*H179</f>
        <v>0</v>
      </c>
      <c r="AR179" s="148" t="s">
        <v>271</v>
      </c>
      <c r="AT179" s="148" t="s">
        <v>266</v>
      </c>
      <c r="AU179" s="148" t="s">
        <v>89</v>
      </c>
      <c r="AY179" s="17" t="s">
        <v>264</v>
      </c>
      <c r="BE179" s="149">
        <f>IF(N179="základní",J179,0)</f>
        <v>0</v>
      </c>
      <c r="BF179" s="149">
        <f>IF(N179="snížená",J179,0)</f>
        <v>0</v>
      </c>
      <c r="BG179" s="149">
        <f>IF(N179="zákl. přenesená",J179,0)</f>
        <v>0</v>
      </c>
      <c r="BH179" s="149">
        <f>IF(N179="sníž. přenesená",J179,0)</f>
        <v>0</v>
      </c>
      <c r="BI179" s="149">
        <f>IF(N179="nulová",J179,0)</f>
        <v>0</v>
      </c>
      <c r="BJ179" s="17" t="s">
        <v>83</v>
      </c>
      <c r="BK179" s="149">
        <f>ROUND(I179*H179,2)</f>
        <v>0</v>
      </c>
      <c r="BL179" s="17" t="s">
        <v>271</v>
      </c>
      <c r="BM179" s="148" t="s">
        <v>3922</v>
      </c>
    </row>
    <row r="180" spans="2:65" s="1" customFormat="1" ht="11.25">
      <c r="B180" s="32"/>
      <c r="D180" s="150" t="s">
        <v>273</v>
      </c>
      <c r="F180" s="151" t="s">
        <v>1938</v>
      </c>
      <c r="I180" s="152"/>
      <c r="L180" s="32"/>
      <c r="M180" s="153"/>
      <c r="T180" s="56"/>
      <c r="AT180" s="17" t="s">
        <v>273</v>
      </c>
      <c r="AU180" s="17" t="s">
        <v>89</v>
      </c>
    </row>
    <row r="181" spans="2:65" s="14" customFormat="1" ht="11.25">
      <c r="B181" s="170"/>
      <c r="D181" s="154" t="s">
        <v>277</v>
      </c>
      <c r="E181" s="171" t="s">
        <v>1</v>
      </c>
      <c r="F181" s="172" t="s">
        <v>3923</v>
      </c>
      <c r="H181" s="171" t="s">
        <v>1</v>
      </c>
      <c r="I181" s="173"/>
      <c r="L181" s="170"/>
      <c r="M181" s="174"/>
      <c r="T181" s="175"/>
      <c r="AT181" s="171" t="s">
        <v>277</v>
      </c>
      <c r="AU181" s="171" t="s">
        <v>89</v>
      </c>
      <c r="AV181" s="14" t="s">
        <v>83</v>
      </c>
      <c r="AW181" s="14" t="s">
        <v>32</v>
      </c>
      <c r="AX181" s="14" t="s">
        <v>76</v>
      </c>
      <c r="AY181" s="171" t="s">
        <v>264</v>
      </c>
    </row>
    <row r="182" spans="2:65" s="12" customFormat="1" ht="11.25">
      <c r="B182" s="156"/>
      <c r="D182" s="154" t="s">
        <v>277</v>
      </c>
      <c r="E182" s="157" t="s">
        <v>1</v>
      </c>
      <c r="F182" s="158" t="s">
        <v>3924</v>
      </c>
      <c r="H182" s="159">
        <v>382.3</v>
      </c>
      <c r="I182" s="160"/>
      <c r="L182" s="156"/>
      <c r="M182" s="161"/>
      <c r="T182" s="162"/>
      <c r="AT182" s="157" t="s">
        <v>277</v>
      </c>
      <c r="AU182" s="157" t="s">
        <v>89</v>
      </c>
      <c r="AV182" s="12" t="s">
        <v>89</v>
      </c>
      <c r="AW182" s="12" t="s">
        <v>32</v>
      </c>
      <c r="AX182" s="12" t="s">
        <v>83</v>
      </c>
      <c r="AY182" s="157" t="s">
        <v>264</v>
      </c>
    </row>
    <row r="183" spans="2:65" s="1" customFormat="1" ht="21.75" customHeight="1">
      <c r="B183" s="136"/>
      <c r="C183" s="137" t="s">
        <v>348</v>
      </c>
      <c r="D183" s="137" t="s">
        <v>266</v>
      </c>
      <c r="E183" s="138" t="s">
        <v>292</v>
      </c>
      <c r="F183" s="139" t="s">
        <v>293</v>
      </c>
      <c r="G183" s="140" t="s">
        <v>282</v>
      </c>
      <c r="H183" s="141">
        <v>382.3</v>
      </c>
      <c r="I183" s="142"/>
      <c r="J183" s="143">
        <f>ROUND(I183*H183,2)</f>
        <v>0</v>
      </c>
      <c r="K183" s="139" t="s">
        <v>270</v>
      </c>
      <c r="L183" s="32"/>
      <c r="M183" s="144" t="s">
        <v>1</v>
      </c>
      <c r="N183" s="145" t="s">
        <v>41</v>
      </c>
      <c r="P183" s="146">
        <f>O183*H183</f>
        <v>0</v>
      </c>
      <c r="Q183" s="146">
        <v>0</v>
      </c>
      <c r="R183" s="146">
        <f>Q183*H183</f>
        <v>0</v>
      </c>
      <c r="S183" s="146">
        <v>0</v>
      </c>
      <c r="T183" s="147">
        <f>S183*H183</f>
        <v>0</v>
      </c>
      <c r="AR183" s="148" t="s">
        <v>271</v>
      </c>
      <c r="AT183" s="148" t="s">
        <v>266</v>
      </c>
      <c r="AU183" s="148" t="s">
        <v>89</v>
      </c>
      <c r="AY183" s="17" t="s">
        <v>264</v>
      </c>
      <c r="BE183" s="149">
        <f>IF(N183="základní",J183,0)</f>
        <v>0</v>
      </c>
      <c r="BF183" s="149">
        <f>IF(N183="snížená",J183,0)</f>
        <v>0</v>
      </c>
      <c r="BG183" s="149">
        <f>IF(N183="zákl. přenesená",J183,0)</f>
        <v>0</v>
      </c>
      <c r="BH183" s="149">
        <f>IF(N183="sníž. přenesená",J183,0)</f>
        <v>0</v>
      </c>
      <c r="BI183" s="149">
        <f>IF(N183="nulová",J183,0)</f>
        <v>0</v>
      </c>
      <c r="BJ183" s="17" t="s">
        <v>83</v>
      </c>
      <c r="BK183" s="149">
        <f>ROUND(I183*H183,2)</f>
        <v>0</v>
      </c>
      <c r="BL183" s="17" t="s">
        <v>271</v>
      </c>
      <c r="BM183" s="148" t="s">
        <v>3925</v>
      </c>
    </row>
    <row r="184" spans="2:65" s="1" customFormat="1" ht="11.25">
      <c r="B184" s="32"/>
      <c r="D184" s="150" t="s">
        <v>273</v>
      </c>
      <c r="F184" s="151" t="s">
        <v>295</v>
      </c>
      <c r="I184" s="152"/>
      <c r="L184" s="32"/>
      <c r="M184" s="153"/>
      <c r="T184" s="56"/>
      <c r="AT184" s="17" t="s">
        <v>273</v>
      </c>
      <c r="AU184" s="17" t="s">
        <v>89</v>
      </c>
    </row>
    <row r="185" spans="2:65" s="14" customFormat="1" ht="11.25">
      <c r="B185" s="170"/>
      <c r="D185" s="154" t="s">
        <v>277</v>
      </c>
      <c r="E185" s="171" t="s">
        <v>1</v>
      </c>
      <c r="F185" s="172" t="s">
        <v>1942</v>
      </c>
      <c r="H185" s="171" t="s">
        <v>1</v>
      </c>
      <c r="I185" s="173"/>
      <c r="L185" s="170"/>
      <c r="M185" s="174"/>
      <c r="T185" s="175"/>
      <c r="AT185" s="171" t="s">
        <v>277</v>
      </c>
      <c r="AU185" s="171" t="s">
        <v>89</v>
      </c>
      <c r="AV185" s="14" t="s">
        <v>83</v>
      </c>
      <c r="AW185" s="14" t="s">
        <v>32</v>
      </c>
      <c r="AX185" s="14" t="s">
        <v>76</v>
      </c>
      <c r="AY185" s="171" t="s">
        <v>264</v>
      </c>
    </row>
    <row r="186" spans="2:65" s="12" customFormat="1" ht="11.25">
      <c r="B186" s="156"/>
      <c r="D186" s="154" t="s">
        <v>277</v>
      </c>
      <c r="E186" s="157" t="s">
        <v>1</v>
      </c>
      <c r="F186" s="158" t="s">
        <v>3926</v>
      </c>
      <c r="H186" s="159">
        <v>382.3</v>
      </c>
      <c r="I186" s="160"/>
      <c r="L186" s="156"/>
      <c r="M186" s="161"/>
      <c r="T186" s="162"/>
      <c r="AT186" s="157" t="s">
        <v>277</v>
      </c>
      <c r="AU186" s="157" t="s">
        <v>89</v>
      </c>
      <c r="AV186" s="12" t="s">
        <v>89</v>
      </c>
      <c r="AW186" s="12" t="s">
        <v>32</v>
      </c>
      <c r="AX186" s="12" t="s">
        <v>83</v>
      </c>
      <c r="AY186" s="157" t="s">
        <v>264</v>
      </c>
    </row>
    <row r="187" spans="2:65" s="1" customFormat="1" ht="24.2" customHeight="1">
      <c r="B187" s="136"/>
      <c r="C187" s="137" t="s">
        <v>354</v>
      </c>
      <c r="D187" s="137" t="s">
        <v>266</v>
      </c>
      <c r="E187" s="138" t="s">
        <v>298</v>
      </c>
      <c r="F187" s="139" t="s">
        <v>299</v>
      </c>
      <c r="G187" s="140" t="s">
        <v>282</v>
      </c>
      <c r="H187" s="141">
        <v>5734.5</v>
      </c>
      <c r="I187" s="142"/>
      <c r="J187" s="143">
        <f>ROUND(I187*H187,2)</f>
        <v>0</v>
      </c>
      <c r="K187" s="139" t="s">
        <v>270</v>
      </c>
      <c r="L187" s="32"/>
      <c r="M187" s="144" t="s">
        <v>1</v>
      </c>
      <c r="N187" s="145" t="s">
        <v>41</v>
      </c>
      <c r="P187" s="146">
        <f>O187*H187</f>
        <v>0</v>
      </c>
      <c r="Q187" s="146">
        <v>0</v>
      </c>
      <c r="R187" s="146">
        <f>Q187*H187</f>
        <v>0</v>
      </c>
      <c r="S187" s="146">
        <v>0</v>
      </c>
      <c r="T187" s="147">
        <f>S187*H187</f>
        <v>0</v>
      </c>
      <c r="AR187" s="148" t="s">
        <v>271</v>
      </c>
      <c r="AT187" s="148" t="s">
        <v>266</v>
      </c>
      <c r="AU187" s="148" t="s">
        <v>89</v>
      </c>
      <c r="AY187" s="17" t="s">
        <v>264</v>
      </c>
      <c r="BE187" s="149">
        <f>IF(N187="základní",J187,0)</f>
        <v>0</v>
      </c>
      <c r="BF187" s="149">
        <f>IF(N187="snížená",J187,0)</f>
        <v>0</v>
      </c>
      <c r="BG187" s="149">
        <f>IF(N187="zákl. přenesená",J187,0)</f>
        <v>0</v>
      </c>
      <c r="BH187" s="149">
        <f>IF(N187="sníž. přenesená",J187,0)</f>
        <v>0</v>
      </c>
      <c r="BI187" s="149">
        <f>IF(N187="nulová",J187,0)</f>
        <v>0</v>
      </c>
      <c r="BJ187" s="17" t="s">
        <v>83</v>
      </c>
      <c r="BK187" s="149">
        <f>ROUND(I187*H187,2)</f>
        <v>0</v>
      </c>
      <c r="BL187" s="17" t="s">
        <v>271</v>
      </c>
      <c r="BM187" s="148" t="s">
        <v>3927</v>
      </c>
    </row>
    <row r="188" spans="2:65" s="1" customFormat="1" ht="11.25">
      <c r="B188" s="32"/>
      <c r="D188" s="150" t="s">
        <v>273</v>
      </c>
      <c r="F188" s="151" t="s">
        <v>301</v>
      </c>
      <c r="I188" s="152"/>
      <c r="L188" s="32"/>
      <c r="M188" s="153"/>
      <c r="T188" s="56"/>
      <c r="AT188" s="17" t="s">
        <v>273</v>
      </c>
      <c r="AU188" s="17" t="s">
        <v>89</v>
      </c>
    </row>
    <row r="189" spans="2:65" s="14" customFormat="1" ht="11.25">
      <c r="B189" s="170"/>
      <c r="D189" s="154" t="s">
        <v>277</v>
      </c>
      <c r="E189" s="171" t="s">
        <v>1</v>
      </c>
      <c r="F189" s="172" t="s">
        <v>1944</v>
      </c>
      <c r="H189" s="171" t="s">
        <v>1</v>
      </c>
      <c r="I189" s="173"/>
      <c r="L189" s="170"/>
      <c r="M189" s="174"/>
      <c r="T189" s="175"/>
      <c r="AT189" s="171" t="s">
        <v>277</v>
      </c>
      <c r="AU189" s="171" t="s">
        <v>89</v>
      </c>
      <c r="AV189" s="14" t="s">
        <v>83</v>
      </c>
      <c r="AW189" s="14" t="s">
        <v>32</v>
      </c>
      <c r="AX189" s="14" t="s">
        <v>76</v>
      </c>
      <c r="AY189" s="171" t="s">
        <v>264</v>
      </c>
    </row>
    <row r="190" spans="2:65" s="12" customFormat="1" ht="11.25">
      <c r="B190" s="156"/>
      <c r="D190" s="154" t="s">
        <v>277</v>
      </c>
      <c r="E190" s="157" t="s">
        <v>1</v>
      </c>
      <c r="F190" s="158" t="s">
        <v>3928</v>
      </c>
      <c r="H190" s="159">
        <v>5734.5</v>
      </c>
      <c r="I190" s="160"/>
      <c r="L190" s="156"/>
      <c r="M190" s="161"/>
      <c r="T190" s="162"/>
      <c r="AT190" s="157" t="s">
        <v>277</v>
      </c>
      <c r="AU190" s="157" t="s">
        <v>89</v>
      </c>
      <c r="AV190" s="12" t="s">
        <v>89</v>
      </c>
      <c r="AW190" s="12" t="s">
        <v>32</v>
      </c>
      <c r="AX190" s="12" t="s">
        <v>83</v>
      </c>
      <c r="AY190" s="157" t="s">
        <v>264</v>
      </c>
    </row>
    <row r="191" spans="2:65" s="1" customFormat="1" ht="16.5" customHeight="1">
      <c r="B191" s="136"/>
      <c r="C191" s="137" t="s">
        <v>361</v>
      </c>
      <c r="D191" s="137" t="s">
        <v>266</v>
      </c>
      <c r="E191" s="138" t="s">
        <v>3929</v>
      </c>
      <c r="F191" s="139" t="s">
        <v>3930</v>
      </c>
      <c r="G191" s="140" t="s">
        <v>282</v>
      </c>
      <c r="H191" s="141">
        <v>382.3</v>
      </c>
      <c r="I191" s="142"/>
      <c r="J191" s="143">
        <f>ROUND(I191*H191,2)</f>
        <v>0</v>
      </c>
      <c r="K191" s="139" t="s">
        <v>270</v>
      </c>
      <c r="L191" s="32"/>
      <c r="M191" s="144" t="s">
        <v>1</v>
      </c>
      <c r="N191" s="145" t="s">
        <v>41</v>
      </c>
      <c r="P191" s="146">
        <f>O191*H191</f>
        <v>0</v>
      </c>
      <c r="Q191" s="146">
        <v>0</v>
      </c>
      <c r="R191" s="146">
        <f>Q191*H191</f>
        <v>0</v>
      </c>
      <c r="S191" s="146">
        <v>0</v>
      </c>
      <c r="T191" s="147">
        <f>S191*H191</f>
        <v>0</v>
      </c>
      <c r="AR191" s="148" t="s">
        <v>271</v>
      </c>
      <c r="AT191" s="148" t="s">
        <v>266</v>
      </c>
      <c r="AU191" s="148" t="s">
        <v>89</v>
      </c>
      <c r="AY191" s="17" t="s">
        <v>264</v>
      </c>
      <c r="BE191" s="149">
        <f>IF(N191="základní",J191,0)</f>
        <v>0</v>
      </c>
      <c r="BF191" s="149">
        <f>IF(N191="snížená",J191,0)</f>
        <v>0</v>
      </c>
      <c r="BG191" s="149">
        <f>IF(N191="zákl. přenesená",J191,0)</f>
        <v>0</v>
      </c>
      <c r="BH191" s="149">
        <f>IF(N191="sníž. přenesená",J191,0)</f>
        <v>0</v>
      </c>
      <c r="BI191" s="149">
        <f>IF(N191="nulová",J191,0)</f>
        <v>0</v>
      </c>
      <c r="BJ191" s="17" t="s">
        <v>83</v>
      </c>
      <c r="BK191" s="149">
        <f>ROUND(I191*H191,2)</f>
        <v>0</v>
      </c>
      <c r="BL191" s="17" t="s">
        <v>271</v>
      </c>
      <c r="BM191" s="148" t="s">
        <v>3931</v>
      </c>
    </row>
    <row r="192" spans="2:65" s="1" customFormat="1" ht="11.25">
      <c r="B192" s="32"/>
      <c r="D192" s="150" t="s">
        <v>273</v>
      </c>
      <c r="F192" s="151" t="s">
        <v>3932</v>
      </c>
      <c r="I192" s="152"/>
      <c r="L192" s="32"/>
      <c r="M192" s="153"/>
      <c r="T192" s="56"/>
      <c r="AT192" s="17" t="s">
        <v>273</v>
      </c>
      <c r="AU192" s="17" t="s">
        <v>89</v>
      </c>
    </row>
    <row r="193" spans="2:65" s="1" customFormat="1" ht="19.5">
      <c r="B193" s="32"/>
      <c r="D193" s="154" t="s">
        <v>275</v>
      </c>
      <c r="F193" s="155" t="s">
        <v>1950</v>
      </c>
      <c r="I193" s="152"/>
      <c r="L193" s="32"/>
      <c r="M193" s="153"/>
      <c r="T193" s="56"/>
      <c r="AT193" s="17" t="s">
        <v>275</v>
      </c>
      <c r="AU193" s="17" t="s">
        <v>89</v>
      </c>
    </row>
    <row r="194" spans="2:65" s="12" customFormat="1" ht="11.25">
      <c r="B194" s="156"/>
      <c r="D194" s="154" t="s">
        <v>277</v>
      </c>
      <c r="E194" s="157" t="s">
        <v>1</v>
      </c>
      <c r="F194" s="158" t="s">
        <v>3926</v>
      </c>
      <c r="H194" s="159">
        <v>382.3</v>
      </c>
      <c r="I194" s="160"/>
      <c r="L194" s="156"/>
      <c r="M194" s="161"/>
      <c r="T194" s="162"/>
      <c r="AT194" s="157" t="s">
        <v>277</v>
      </c>
      <c r="AU194" s="157" t="s">
        <v>89</v>
      </c>
      <c r="AV194" s="12" t="s">
        <v>89</v>
      </c>
      <c r="AW194" s="12" t="s">
        <v>32</v>
      </c>
      <c r="AX194" s="12" t="s">
        <v>83</v>
      </c>
      <c r="AY194" s="157" t="s">
        <v>264</v>
      </c>
    </row>
    <row r="195" spans="2:65" s="1" customFormat="1" ht="16.5" customHeight="1">
      <c r="B195" s="136"/>
      <c r="C195" s="137" t="s">
        <v>366</v>
      </c>
      <c r="D195" s="137" t="s">
        <v>266</v>
      </c>
      <c r="E195" s="138" t="s">
        <v>317</v>
      </c>
      <c r="F195" s="139" t="s">
        <v>318</v>
      </c>
      <c r="G195" s="140" t="s">
        <v>319</v>
      </c>
      <c r="H195" s="141">
        <v>611.67999999999995</v>
      </c>
      <c r="I195" s="142"/>
      <c r="J195" s="143">
        <f>ROUND(I195*H195,2)</f>
        <v>0</v>
      </c>
      <c r="K195" s="139" t="s">
        <v>270</v>
      </c>
      <c r="L195" s="32"/>
      <c r="M195" s="144" t="s">
        <v>1</v>
      </c>
      <c r="N195" s="145" t="s">
        <v>41</v>
      </c>
      <c r="P195" s="146">
        <f>O195*H195</f>
        <v>0</v>
      </c>
      <c r="Q195" s="146">
        <v>0</v>
      </c>
      <c r="R195" s="146">
        <f>Q195*H195</f>
        <v>0</v>
      </c>
      <c r="S195" s="146">
        <v>0</v>
      </c>
      <c r="T195" s="147">
        <f>S195*H195</f>
        <v>0</v>
      </c>
      <c r="AR195" s="148" t="s">
        <v>271</v>
      </c>
      <c r="AT195" s="148" t="s">
        <v>266</v>
      </c>
      <c r="AU195" s="148" t="s">
        <v>89</v>
      </c>
      <c r="AY195" s="17" t="s">
        <v>264</v>
      </c>
      <c r="BE195" s="149">
        <f>IF(N195="základní",J195,0)</f>
        <v>0</v>
      </c>
      <c r="BF195" s="149">
        <f>IF(N195="snížená",J195,0)</f>
        <v>0</v>
      </c>
      <c r="BG195" s="149">
        <f>IF(N195="zákl. přenesená",J195,0)</f>
        <v>0</v>
      </c>
      <c r="BH195" s="149">
        <f>IF(N195="sníž. přenesená",J195,0)</f>
        <v>0</v>
      </c>
      <c r="BI195" s="149">
        <f>IF(N195="nulová",J195,0)</f>
        <v>0</v>
      </c>
      <c r="BJ195" s="17" t="s">
        <v>83</v>
      </c>
      <c r="BK195" s="149">
        <f>ROUND(I195*H195,2)</f>
        <v>0</v>
      </c>
      <c r="BL195" s="17" t="s">
        <v>271</v>
      </c>
      <c r="BM195" s="148" t="s">
        <v>3933</v>
      </c>
    </row>
    <row r="196" spans="2:65" s="1" customFormat="1" ht="11.25">
      <c r="B196" s="32"/>
      <c r="D196" s="150" t="s">
        <v>273</v>
      </c>
      <c r="F196" s="151" t="s">
        <v>321</v>
      </c>
      <c r="I196" s="152"/>
      <c r="L196" s="32"/>
      <c r="M196" s="153"/>
      <c r="T196" s="56"/>
      <c r="AT196" s="17" t="s">
        <v>273</v>
      </c>
      <c r="AU196" s="17" t="s">
        <v>89</v>
      </c>
    </row>
    <row r="197" spans="2:65" s="14" customFormat="1" ht="11.25">
      <c r="B197" s="170"/>
      <c r="D197" s="154" t="s">
        <v>277</v>
      </c>
      <c r="E197" s="171" t="s">
        <v>1</v>
      </c>
      <c r="F197" s="172" t="s">
        <v>1952</v>
      </c>
      <c r="H197" s="171" t="s">
        <v>1</v>
      </c>
      <c r="I197" s="173"/>
      <c r="L197" s="170"/>
      <c r="M197" s="174"/>
      <c r="T197" s="175"/>
      <c r="AT197" s="171" t="s">
        <v>277</v>
      </c>
      <c r="AU197" s="171" t="s">
        <v>89</v>
      </c>
      <c r="AV197" s="14" t="s">
        <v>83</v>
      </c>
      <c r="AW197" s="14" t="s">
        <v>32</v>
      </c>
      <c r="AX197" s="14" t="s">
        <v>76</v>
      </c>
      <c r="AY197" s="171" t="s">
        <v>264</v>
      </c>
    </row>
    <row r="198" spans="2:65" s="12" customFormat="1" ht="11.25">
      <c r="B198" s="156"/>
      <c r="D198" s="154" t="s">
        <v>277</v>
      </c>
      <c r="E198" s="157" t="s">
        <v>1</v>
      </c>
      <c r="F198" s="158" t="s">
        <v>3934</v>
      </c>
      <c r="H198" s="159">
        <v>611.67999999999995</v>
      </c>
      <c r="I198" s="160"/>
      <c r="L198" s="156"/>
      <c r="M198" s="161"/>
      <c r="T198" s="162"/>
      <c r="AT198" s="157" t="s">
        <v>277</v>
      </c>
      <c r="AU198" s="157" t="s">
        <v>89</v>
      </c>
      <c r="AV198" s="12" t="s">
        <v>89</v>
      </c>
      <c r="AW198" s="12" t="s">
        <v>32</v>
      </c>
      <c r="AX198" s="12" t="s">
        <v>83</v>
      </c>
      <c r="AY198" s="157" t="s">
        <v>264</v>
      </c>
    </row>
    <row r="199" spans="2:65" s="1" customFormat="1" ht="16.5" customHeight="1">
      <c r="B199" s="136"/>
      <c r="C199" s="137" t="s">
        <v>371</v>
      </c>
      <c r="D199" s="137" t="s">
        <v>266</v>
      </c>
      <c r="E199" s="138" t="s">
        <v>324</v>
      </c>
      <c r="F199" s="139" t="s">
        <v>325</v>
      </c>
      <c r="G199" s="140" t="s">
        <v>282</v>
      </c>
      <c r="H199" s="141">
        <v>382.3</v>
      </c>
      <c r="I199" s="142"/>
      <c r="J199" s="143">
        <f>ROUND(I199*H199,2)</f>
        <v>0</v>
      </c>
      <c r="K199" s="139" t="s">
        <v>270</v>
      </c>
      <c r="L199" s="32"/>
      <c r="M199" s="144" t="s">
        <v>1</v>
      </c>
      <c r="N199" s="145" t="s">
        <v>41</v>
      </c>
      <c r="P199" s="146">
        <f>O199*H199</f>
        <v>0</v>
      </c>
      <c r="Q199" s="146">
        <v>0</v>
      </c>
      <c r="R199" s="146">
        <f>Q199*H199</f>
        <v>0</v>
      </c>
      <c r="S199" s="146">
        <v>0</v>
      </c>
      <c r="T199" s="147">
        <f>S199*H199</f>
        <v>0</v>
      </c>
      <c r="AR199" s="148" t="s">
        <v>271</v>
      </c>
      <c r="AT199" s="148" t="s">
        <v>266</v>
      </c>
      <c r="AU199" s="148" t="s">
        <v>89</v>
      </c>
      <c r="AY199" s="17" t="s">
        <v>264</v>
      </c>
      <c r="BE199" s="149">
        <f>IF(N199="základní",J199,0)</f>
        <v>0</v>
      </c>
      <c r="BF199" s="149">
        <f>IF(N199="snížená",J199,0)</f>
        <v>0</v>
      </c>
      <c r="BG199" s="149">
        <f>IF(N199="zákl. přenesená",J199,0)</f>
        <v>0</v>
      </c>
      <c r="BH199" s="149">
        <f>IF(N199="sníž. přenesená",J199,0)</f>
        <v>0</v>
      </c>
      <c r="BI199" s="149">
        <f>IF(N199="nulová",J199,0)</f>
        <v>0</v>
      </c>
      <c r="BJ199" s="17" t="s">
        <v>83</v>
      </c>
      <c r="BK199" s="149">
        <f>ROUND(I199*H199,2)</f>
        <v>0</v>
      </c>
      <c r="BL199" s="17" t="s">
        <v>271</v>
      </c>
      <c r="BM199" s="148" t="s">
        <v>3935</v>
      </c>
    </row>
    <row r="200" spans="2:65" s="1" customFormat="1" ht="11.25">
      <c r="B200" s="32"/>
      <c r="D200" s="150" t="s">
        <v>273</v>
      </c>
      <c r="F200" s="151" t="s">
        <v>327</v>
      </c>
      <c r="I200" s="152"/>
      <c r="L200" s="32"/>
      <c r="M200" s="153"/>
      <c r="T200" s="56"/>
      <c r="AT200" s="17" t="s">
        <v>273</v>
      </c>
      <c r="AU200" s="17" t="s">
        <v>89</v>
      </c>
    </row>
    <row r="201" spans="2:65" s="14" customFormat="1" ht="11.25">
      <c r="B201" s="170"/>
      <c r="D201" s="154" t="s">
        <v>277</v>
      </c>
      <c r="E201" s="171" t="s">
        <v>1</v>
      </c>
      <c r="F201" s="172" t="s">
        <v>1942</v>
      </c>
      <c r="H201" s="171" t="s">
        <v>1</v>
      </c>
      <c r="I201" s="173"/>
      <c r="L201" s="170"/>
      <c r="M201" s="174"/>
      <c r="T201" s="175"/>
      <c r="AT201" s="171" t="s">
        <v>277</v>
      </c>
      <c r="AU201" s="171" t="s">
        <v>89</v>
      </c>
      <c r="AV201" s="14" t="s">
        <v>83</v>
      </c>
      <c r="AW201" s="14" t="s">
        <v>32</v>
      </c>
      <c r="AX201" s="14" t="s">
        <v>76</v>
      </c>
      <c r="AY201" s="171" t="s">
        <v>264</v>
      </c>
    </row>
    <row r="202" spans="2:65" s="12" customFormat="1" ht="11.25">
      <c r="B202" s="156"/>
      <c r="D202" s="154" t="s">
        <v>277</v>
      </c>
      <c r="E202" s="157" t="s">
        <v>1</v>
      </c>
      <c r="F202" s="158" t="s">
        <v>3926</v>
      </c>
      <c r="H202" s="159">
        <v>382.3</v>
      </c>
      <c r="I202" s="160"/>
      <c r="L202" s="156"/>
      <c r="M202" s="161"/>
      <c r="T202" s="162"/>
      <c r="AT202" s="157" t="s">
        <v>277</v>
      </c>
      <c r="AU202" s="157" t="s">
        <v>89</v>
      </c>
      <c r="AV202" s="12" t="s">
        <v>89</v>
      </c>
      <c r="AW202" s="12" t="s">
        <v>32</v>
      </c>
      <c r="AX202" s="12" t="s">
        <v>83</v>
      </c>
      <c r="AY202" s="157" t="s">
        <v>264</v>
      </c>
    </row>
    <row r="203" spans="2:65" s="1" customFormat="1" ht="16.5" customHeight="1">
      <c r="B203" s="136"/>
      <c r="C203" s="137" t="s">
        <v>377</v>
      </c>
      <c r="D203" s="137" t="s">
        <v>266</v>
      </c>
      <c r="E203" s="138" t="s">
        <v>1955</v>
      </c>
      <c r="F203" s="139" t="s">
        <v>330</v>
      </c>
      <c r="G203" s="140" t="s">
        <v>282</v>
      </c>
      <c r="H203" s="141">
        <v>213.54</v>
      </c>
      <c r="I203" s="142"/>
      <c r="J203" s="143">
        <f>ROUND(I203*H203,2)</f>
        <v>0</v>
      </c>
      <c r="K203" s="139" t="s">
        <v>270</v>
      </c>
      <c r="L203" s="32"/>
      <c r="M203" s="144" t="s">
        <v>1</v>
      </c>
      <c r="N203" s="145" t="s">
        <v>41</v>
      </c>
      <c r="P203" s="146">
        <f>O203*H203</f>
        <v>0</v>
      </c>
      <c r="Q203" s="146">
        <v>0</v>
      </c>
      <c r="R203" s="146">
        <f>Q203*H203</f>
        <v>0</v>
      </c>
      <c r="S203" s="146">
        <v>0</v>
      </c>
      <c r="T203" s="147">
        <f>S203*H203</f>
        <v>0</v>
      </c>
      <c r="AR203" s="148" t="s">
        <v>271</v>
      </c>
      <c r="AT203" s="148" t="s">
        <v>266</v>
      </c>
      <c r="AU203" s="148" t="s">
        <v>89</v>
      </c>
      <c r="AY203" s="17" t="s">
        <v>264</v>
      </c>
      <c r="BE203" s="149">
        <f>IF(N203="základní",J203,0)</f>
        <v>0</v>
      </c>
      <c r="BF203" s="149">
        <f>IF(N203="snížená",J203,0)</f>
        <v>0</v>
      </c>
      <c r="BG203" s="149">
        <f>IF(N203="zákl. přenesená",J203,0)</f>
        <v>0</v>
      </c>
      <c r="BH203" s="149">
        <f>IF(N203="sníž. přenesená",J203,0)</f>
        <v>0</v>
      </c>
      <c r="BI203" s="149">
        <f>IF(N203="nulová",J203,0)</f>
        <v>0</v>
      </c>
      <c r="BJ203" s="17" t="s">
        <v>83</v>
      </c>
      <c r="BK203" s="149">
        <f>ROUND(I203*H203,2)</f>
        <v>0</v>
      </c>
      <c r="BL203" s="17" t="s">
        <v>271</v>
      </c>
      <c r="BM203" s="148" t="s">
        <v>3936</v>
      </c>
    </row>
    <row r="204" spans="2:65" s="1" customFormat="1" ht="11.25">
      <c r="B204" s="32"/>
      <c r="D204" s="150" t="s">
        <v>273</v>
      </c>
      <c r="F204" s="151" t="s">
        <v>1957</v>
      </c>
      <c r="I204" s="152"/>
      <c r="L204" s="32"/>
      <c r="M204" s="153"/>
      <c r="T204" s="56"/>
      <c r="AT204" s="17" t="s">
        <v>273</v>
      </c>
      <c r="AU204" s="17" t="s">
        <v>89</v>
      </c>
    </row>
    <row r="205" spans="2:65" s="1" customFormat="1" ht="19.5">
      <c r="B205" s="32"/>
      <c r="D205" s="154" t="s">
        <v>275</v>
      </c>
      <c r="F205" s="155" t="s">
        <v>3937</v>
      </c>
      <c r="I205" s="152"/>
      <c r="L205" s="32"/>
      <c r="M205" s="153"/>
      <c r="T205" s="56"/>
      <c r="AT205" s="17" t="s">
        <v>275</v>
      </c>
      <c r="AU205" s="17" t="s">
        <v>89</v>
      </c>
    </row>
    <row r="206" spans="2:65" s="14" customFormat="1" ht="11.25">
      <c r="B206" s="170"/>
      <c r="D206" s="154" t="s">
        <v>277</v>
      </c>
      <c r="E206" s="171" t="s">
        <v>1</v>
      </c>
      <c r="F206" s="172" t="s">
        <v>3938</v>
      </c>
      <c r="H206" s="171" t="s">
        <v>1</v>
      </c>
      <c r="I206" s="173"/>
      <c r="L206" s="170"/>
      <c r="M206" s="174"/>
      <c r="T206" s="175"/>
      <c r="AT206" s="171" t="s">
        <v>277</v>
      </c>
      <c r="AU206" s="171" t="s">
        <v>89</v>
      </c>
      <c r="AV206" s="14" t="s">
        <v>83</v>
      </c>
      <c r="AW206" s="14" t="s">
        <v>32</v>
      </c>
      <c r="AX206" s="14" t="s">
        <v>76</v>
      </c>
      <c r="AY206" s="171" t="s">
        <v>264</v>
      </c>
    </row>
    <row r="207" spans="2:65" s="12" customFormat="1" ht="11.25">
      <c r="B207" s="156"/>
      <c r="D207" s="154" t="s">
        <v>277</v>
      </c>
      <c r="E207" s="157" t="s">
        <v>1</v>
      </c>
      <c r="F207" s="158" t="s">
        <v>3939</v>
      </c>
      <c r="H207" s="159">
        <v>130.5</v>
      </c>
      <c r="I207" s="160"/>
      <c r="L207" s="156"/>
      <c r="M207" s="161"/>
      <c r="T207" s="162"/>
      <c r="AT207" s="157" t="s">
        <v>277</v>
      </c>
      <c r="AU207" s="157" t="s">
        <v>89</v>
      </c>
      <c r="AV207" s="12" t="s">
        <v>89</v>
      </c>
      <c r="AW207" s="12" t="s">
        <v>32</v>
      </c>
      <c r="AX207" s="12" t="s">
        <v>76</v>
      </c>
      <c r="AY207" s="157" t="s">
        <v>264</v>
      </c>
    </row>
    <row r="208" spans="2:65" s="14" customFormat="1" ht="11.25">
      <c r="B208" s="170"/>
      <c r="D208" s="154" t="s">
        <v>277</v>
      </c>
      <c r="E208" s="171" t="s">
        <v>1</v>
      </c>
      <c r="F208" s="172" t="s">
        <v>3940</v>
      </c>
      <c r="H208" s="171" t="s">
        <v>1</v>
      </c>
      <c r="I208" s="173"/>
      <c r="L208" s="170"/>
      <c r="M208" s="174"/>
      <c r="T208" s="175"/>
      <c r="AT208" s="171" t="s">
        <v>277</v>
      </c>
      <c r="AU208" s="171" t="s">
        <v>89</v>
      </c>
      <c r="AV208" s="14" t="s">
        <v>83</v>
      </c>
      <c r="AW208" s="14" t="s">
        <v>32</v>
      </c>
      <c r="AX208" s="14" t="s">
        <v>76</v>
      </c>
      <c r="AY208" s="171" t="s">
        <v>264</v>
      </c>
    </row>
    <row r="209" spans="2:65" s="12" customFormat="1" ht="11.25">
      <c r="B209" s="156"/>
      <c r="D209" s="154" t="s">
        <v>277</v>
      </c>
      <c r="E209" s="157" t="s">
        <v>1</v>
      </c>
      <c r="F209" s="158" t="s">
        <v>3941</v>
      </c>
      <c r="H209" s="159">
        <v>7.2</v>
      </c>
      <c r="I209" s="160"/>
      <c r="L209" s="156"/>
      <c r="M209" s="161"/>
      <c r="T209" s="162"/>
      <c r="AT209" s="157" t="s">
        <v>277</v>
      </c>
      <c r="AU209" s="157" t="s">
        <v>89</v>
      </c>
      <c r="AV209" s="12" t="s">
        <v>89</v>
      </c>
      <c r="AW209" s="12" t="s">
        <v>32</v>
      </c>
      <c r="AX209" s="12" t="s">
        <v>76</v>
      </c>
      <c r="AY209" s="157" t="s">
        <v>264</v>
      </c>
    </row>
    <row r="210" spans="2:65" s="14" customFormat="1" ht="11.25">
      <c r="B210" s="170"/>
      <c r="D210" s="154" t="s">
        <v>277</v>
      </c>
      <c r="E210" s="171" t="s">
        <v>1</v>
      </c>
      <c r="F210" s="172" t="s">
        <v>3942</v>
      </c>
      <c r="H210" s="171" t="s">
        <v>1</v>
      </c>
      <c r="I210" s="173"/>
      <c r="L210" s="170"/>
      <c r="M210" s="174"/>
      <c r="T210" s="175"/>
      <c r="AT210" s="171" t="s">
        <v>277</v>
      </c>
      <c r="AU210" s="171" t="s">
        <v>89</v>
      </c>
      <c r="AV210" s="14" t="s">
        <v>83</v>
      </c>
      <c r="AW210" s="14" t="s">
        <v>32</v>
      </c>
      <c r="AX210" s="14" t="s">
        <v>76</v>
      </c>
      <c r="AY210" s="171" t="s">
        <v>264</v>
      </c>
    </row>
    <row r="211" spans="2:65" s="12" customFormat="1" ht="11.25">
      <c r="B211" s="156"/>
      <c r="D211" s="154" t="s">
        <v>277</v>
      </c>
      <c r="E211" s="157" t="s">
        <v>1</v>
      </c>
      <c r="F211" s="158" t="s">
        <v>3943</v>
      </c>
      <c r="H211" s="159">
        <v>75.84</v>
      </c>
      <c r="I211" s="160"/>
      <c r="L211" s="156"/>
      <c r="M211" s="161"/>
      <c r="T211" s="162"/>
      <c r="AT211" s="157" t="s">
        <v>277</v>
      </c>
      <c r="AU211" s="157" t="s">
        <v>89</v>
      </c>
      <c r="AV211" s="12" t="s">
        <v>89</v>
      </c>
      <c r="AW211" s="12" t="s">
        <v>32</v>
      </c>
      <c r="AX211" s="12" t="s">
        <v>76</v>
      </c>
      <c r="AY211" s="157" t="s">
        <v>264</v>
      </c>
    </row>
    <row r="212" spans="2:65" s="13" customFormat="1" ht="11.25">
      <c r="B212" s="163"/>
      <c r="D212" s="154" t="s">
        <v>277</v>
      </c>
      <c r="E212" s="164" t="s">
        <v>1</v>
      </c>
      <c r="F212" s="165" t="s">
        <v>279</v>
      </c>
      <c r="H212" s="166">
        <v>213.54</v>
      </c>
      <c r="I212" s="167"/>
      <c r="L212" s="163"/>
      <c r="M212" s="168"/>
      <c r="T212" s="169"/>
      <c r="AT212" s="164" t="s">
        <v>277</v>
      </c>
      <c r="AU212" s="164" t="s">
        <v>89</v>
      </c>
      <c r="AV212" s="13" t="s">
        <v>271</v>
      </c>
      <c r="AW212" s="13" t="s">
        <v>3</v>
      </c>
      <c r="AX212" s="13" t="s">
        <v>83</v>
      </c>
      <c r="AY212" s="164" t="s">
        <v>264</v>
      </c>
    </row>
    <row r="213" spans="2:65" s="1" customFormat="1" ht="16.5" customHeight="1">
      <c r="B213" s="136"/>
      <c r="C213" s="176" t="s">
        <v>387</v>
      </c>
      <c r="D213" s="176" t="s">
        <v>310</v>
      </c>
      <c r="E213" s="177" t="s">
        <v>3717</v>
      </c>
      <c r="F213" s="178" t="s">
        <v>3718</v>
      </c>
      <c r="G213" s="179" t="s">
        <v>319</v>
      </c>
      <c r="H213" s="180">
        <v>166.08</v>
      </c>
      <c r="I213" s="181"/>
      <c r="J213" s="182">
        <f>ROUND(I213*H213,2)</f>
        <v>0</v>
      </c>
      <c r="K213" s="178" t="s">
        <v>270</v>
      </c>
      <c r="L213" s="183"/>
      <c r="M213" s="184" t="s">
        <v>1</v>
      </c>
      <c r="N213" s="185" t="s">
        <v>41</v>
      </c>
      <c r="P213" s="146">
        <f>O213*H213</f>
        <v>0</v>
      </c>
      <c r="Q213" s="146">
        <v>1</v>
      </c>
      <c r="R213" s="146">
        <f>Q213*H213</f>
        <v>166.08</v>
      </c>
      <c r="S213" s="146">
        <v>0</v>
      </c>
      <c r="T213" s="147">
        <f>S213*H213</f>
        <v>0</v>
      </c>
      <c r="AR213" s="148" t="s">
        <v>1040</v>
      </c>
      <c r="AT213" s="148" t="s">
        <v>310</v>
      </c>
      <c r="AU213" s="148" t="s">
        <v>89</v>
      </c>
      <c r="AY213" s="17" t="s">
        <v>264</v>
      </c>
      <c r="BE213" s="149">
        <f>IF(N213="základní",J213,0)</f>
        <v>0</v>
      </c>
      <c r="BF213" s="149">
        <f>IF(N213="snížená",J213,0)</f>
        <v>0</v>
      </c>
      <c r="BG213" s="149">
        <f>IF(N213="zákl. přenesená",J213,0)</f>
        <v>0</v>
      </c>
      <c r="BH213" s="149">
        <f>IF(N213="sníž. přenesená",J213,0)</f>
        <v>0</v>
      </c>
      <c r="BI213" s="149">
        <f>IF(N213="nulová",J213,0)</f>
        <v>0</v>
      </c>
      <c r="BJ213" s="17" t="s">
        <v>83</v>
      </c>
      <c r="BK213" s="149">
        <f>ROUND(I213*H213,2)</f>
        <v>0</v>
      </c>
      <c r="BL213" s="17" t="s">
        <v>1040</v>
      </c>
      <c r="BM213" s="148" t="s">
        <v>3944</v>
      </c>
    </row>
    <row r="214" spans="2:65" s="1" customFormat="1" ht="19.5">
      <c r="B214" s="32"/>
      <c r="D214" s="154" t="s">
        <v>275</v>
      </c>
      <c r="F214" s="155" t="s">
        <v>3720</v>
      </c>
      <c r="I214" s="152"/>
      <c r="L214" s="32"/>
      <c r="M214" s="153"/>
      <c r="T214" s="56"/>
      <c r="AT214" s="17" t="s">
        <v>275</v>
      </c>
      <c r="AU214" s="17" t="s">
        <v>89</v>
      </c>
    </row>
    <row r="215" spans="2:65" s="12" customFormat="1" ht="11.25">
      <c r="B215" s="156"/>
      <c r="D215" s="154" t="s">
        <v>277</v>
      </c>
      <c r="E215" s="157" t="s">
        <v>1</v>
      </c>
      <c r="F215" s="158" t="s">
        <v>3945</v>
      </c>
      <c r="H215" s="159">
        <v>83.04</v>
      </c>
      <c r="I215" s="160"/>
      <c r="L215" s="156"/>
      <c r="M215" s="161"/>
      <c r="T215" s="162"/>
      <c r="AT215" s="157" t="s">
        <v>277</v>
      </c>
      <c r="AU215" s="157" t="s">
        <v>89</v>
      </c>
      <c r="AV215" s="12" t="s">
        <v>89</v>
      </c>
      <c r="AW215" s="12" t="s">
        <v>32</v>
      </c>
      <c r="AX215" s="12" t="s">
        <v>76</v>
      </c>
      <c r="AY215" s="157" t="s">
        <v>264</v>
      </c>
    </row>
    <row r="216" spans="2:65" s="12" customFormat="1" ht="11.25">
      <c r="B216" s="156"/>
      <c r="D216" s="154" t="s">
        <v>277</v>
      </c>
      <c r="E216" s="157" t="s">
        <v>1</v>
      </c>
      <c r="F216" s="158" t="s">
        <v>3946</v>
      </c>
      <c r="H216" s="159">
        <v>166.08</v>
      </c>
      <c r="I216" s="160"/>
      <c r="L216" s="156"/>
      <c r="M216" s="161"/>
      <c r="T216" s="162"/>
      <c r="AT216" s="157" t="s">
        <v>277</v>
      </c>
      <c r="AU216" s="157" t="s">
        <v>89</v>
      </c>
      <c r="AV216" s="12" t="s">
        <v>89</v>
      </c>
      <c r="AW216" s="12" t="s">
        <v>32</v>
      </c>
      <c r="AX216" s="12" t="s">
        <v>83</v>
      </c>
      <c r="AY216" s="157" t="s">
        <v>264</v>
      </c>
    </row>
    <row r="217" spans="2:65" s="1" customFormat="1" ht="16.5" customHeight="1">
      <c r="B217" s="136"/>
      <c r="C217" s="137" t="s">
        <v>396</v>
      </c>
      <c r="D217" s="137" t="s">
        <v>266</v>
      </c>
      <c r="E217" s="138" t="s">
        <v>1960</v>
      </c>
      <c r="F217" s="139" t="s">
        <v>1961</v>
      </c>
      <c r="G217" s="140" t="s">
        <v>282</v>
      </c>
      <c r="H217" s="141">
        <v>157.74</v>
      </c>
      <c r="I217" s="142"/>
      <c r="J217" s="143">
        <f>ROUND(I217*H217,2)</f>
        <v>0</v>
      </c>
      <c r="K217" s="139" t="s">
        <v>270</v>
      </c>
      <c r="L217" s="32"/>
      <c r="M217" s="144" t="s">
        <v>1</v>
      </c>
      <c r="N217" s="145" t="s">
        <v>41</v>
      </c>
      <c r="P217" s="146">
        <f>O217*H217</f>
        <v>0</v>
      </c>
      <c r="Q217" s="146">
        <v>0</v>
      </c>
      <c r="R217" s="146">
        <f>Q217*H217</f>
        <v>0</v>
      </c>
      <c r="S217" s="146">
        <v>0</v>
      </c>
      <c r="T217" s="147">
        <f>S217*H217</f>
        <v>0</v>
      </c>
      <c r="AR217" s="148" t="s">
        <v>271</v>
      </c>
      <c r="AT217" s="148" t="s">
        <v>266</v>
      </c>
      <c r="AU217" s="148" t="s">
        <v>89</v>
      </c>
      <c r="AY217" s="17" t="s">
        <v>264</v>
      </c>
      <c r="BE217" s="149">
        <f>IF(N217="základní",J217,0)</f>
        <v>0</v>
      </c>
      <c r="BF217" s="149">
        <f>IF(N217="snížená",J217,0)</f>
        <v>0</v>
      </c>
      <c r="BG217" s="149">
        <f>IF(N217="zákl. přenesená",J217,0)</f>
        <v>0</v>
      </c>
      <c r="BH217" s="149">
        <f>IF(N217="sníž. přenesená",J217,0)</f>
        <v>0</v>
      </c>
      <c r="BI217" s="149">
        <f>IF(N217="nulová",J217,0)</f>
        <v>0</v>
      </c>
      <c r="BJ217" s="17" t="s">
        <v>83</v>
      </c>
      <c r="BK217" s="149">
        <f>ROUND(I217*H217,2)</f>
        <v>0</v>
      </c>
      <c r="BL217" s="17" t="s">
        <v>271</v>
      </c>
      <c r="BM217" s="148" t="s">
        <v>3947</v>
      </c>
    </row>
    <row r="218" spans="2:65" s="1" customFormat="1" ht="11.25">
      <c r="B218" s="32"/>
      <c r="D218" s="150" t="s">
        <v>273</v>
      </c>
      <c r="F218" s="151" t="s">
        <v>1963</v>
      </c>
      <c r="I218" s="152"/>
      <c r="L218" s="32"/>
      <c r="M218" s="153"/>
      <c r="T218" s="56"/>
      <c r="AT218" s="17" t="s">
        <v>273</v>
      </c>
      <c r="AU218" s="17" t="s">
        <v>89</v>
      </c>
    </row>
    <row r="219" spans="2:65" s="14" customFormat="1" ht="11.25">
      <c r="B219" s="170"/>
      <c r="D219" s="154" t="s">
        <v>277</v>
      </c>
      <c r="E219" s="171" t="s">
        <v>1</v>
      </c>
      <c r="F219" s="172" t="s">
        <v>3908</v>
      </c>
      <c r="H219" s="171" t="s">
        <v>1</v>
      </c>
      <c r="I219" s="173"/>
      <c r="L219" s="170"/>
      <c r="M219" s="174"/>
      <c r="T219" s="175"/>
      <c r="AT219" s="171" t="s">
        <v>277</v>
      </c>
      <c r="AU219" s="171" t="s">
        <v>89</v>
      </c>
      <c r="AV219" s="14" t="s">
        <v>83</v>
      </c>
      <c r="AW219" s="14" t="s">
        <v>32</v>
      </c>
      <c r="AX219" s="14" t="s">
        <v>76</v>
      </c>
      <c r="AY219" s="171" t="s">
        <v>264</v>
      </c>
    </row>
    <row r="220" spans="2:65" s="12" customFormat="1" ht="11.25">
      <c r="B220" s="156"/>
      <c r="D220" s="154" t="s">
        <v>277</v>
      </c>
      <c r="E220" s="157" t="s">
        <v>1</v>
      </c>
      <c r="F220" s="158" t="s">
        <v>3948</v>
      </c>
      <c r="H220" s="159">
        <v>105.6</v>
      </c>
      <c r="I220" s="160"/>
      <c r="L220" s="156"/>
      <c r="M220" s="161"/>
      <c r="T220" s="162"/>
      <c r="AT220" s="157" t="s">
        <v>277</v>
      </c>
      <c r="AU220" s="157" t="s">
        <v>89</v>
      </c>
      <c r="AV220" s="12" t="s">
        <v>89</v>
      </c>
      <c r="AW220" s="12" t="s">
        <v>32</v>
      </c>
      <c r="AX220" s="12" t="s">
        <v>76</v>
      </c>
      <c r="AY220" s="157" t="s">
        <v>264</v>
      </c>
    </row>
    <row r="221" spans="2:65" s="14" customFormat="1" ht="11.25">
      <c r="B221" s="170"/>
      <c r="D221" s="154" t="s">
        <v>277</v>
      </c>
      <c r="E221" s="171" t="s">
        <v>1</v>
      </c>
      <c r="F221" s="172" t="s">
        <v>3910</v>
      </c>
      <c r="H221" s="171" t="s">
        <v>1</v>
      </c>
      <c r="I221" s="173"/>
      <c r="L221" s="170"/>
      <c r="M221" s="174"/>
      <c r="T221" s="175"/>
      <c r="AT221" s="171" t="s">
        <v>277</v>
      </c>
      <c r="AU221" s="171" t="s">
        <v>89</v>
      </c>
      <c r="AV221" s="14" t="s">
        <v>83</v>
      </c>
      <c r="AW221" s="14" t="s">
        <v>32</v>
      </c>
      <c r="AX221" s="14" t="s">
        <v>76</v>
      </c>
      <c r="AY221" s="171" t="s">
        <v>264</v>
      </c>
    </row>
    <row r="222" spans="2:65" s="12" customFormat="1" ht="11.25">
      <c r="B222" s="156"/>
      <c r="D222" s="154" t="s">
        <v>277</v>
      </c>
      <c r="E222" s="157" t="s">
        <v>1</v>
      </c>
      <c r="F222" s="158" t="s">
        <v>3949</v>
      </c>
      <c r="H222" s="159">
        <v>52.14</v>
      </c>
      <c r="I222" s="160"/>
      <c r="L222" s="156"/>
      <c r="M222" s="161"/>
      <c r="T222" s="162"/>
      <c r="AT222" s="157" t="s">
        <v>277</v>
      </c>
      <c r="AU222" s="157" t="s">
        <v>89</v>
      </c>
      <c r="AV222" s="12" t="s">
        <v>89</v>
      </c>
      <c r="AW222" s="12" t="s">
        <v>32</v>
      </c>
      <c r="AX222" s="12" t="s">
        <v>76</v>
      </c>
      <c r="AY222" s="157" t="s">
        <v>264</v>
      </c>
    </row>
    <row r="223" spans="2:65" s="13" customFormat="1" ht="11.25">
      <c r="B223" s="163"/>
      <c r="D223" s="154" t="s">
        <v>277</v>
      </c>
      <c r="E223" s="164" t="s">
        <v>1</v>
      </c>
      <c r="F223" s="165" t="s">
        <v>279</v>
      </c>
      <c r="H223" s="166">
        <v>157.74</v>
      </c>
      <c r="I223" s="167"/>
      <c r="L223" s="163"/>
      <c r="M223" s="168"/>
      <c r="T223" s="169"/>
      <c r="AT223" s="164" t="s">
        <v>277</v>
      </c>
      <c r="AU223" s="164" t="s">
        <v>89</v>
      </c>
      <c r="AV223" s="13" t="s">
        <v>271</v>
      </c>
      <c r="AW223" s="13" t="s">
        <v>32</v>
      </c>
      <c r="AX223" s="13" t="s">
        <v>83</v>
      </c>
      <c r="AY223" s="164" t="s">
        <v>264</v>
      </c>
    </row>
    <row r="224" spans="2:65" s="1" customFormat="1" ht="16.5" customHeight="1">
      <c r="B224" s="136"/>
      <c r="C224" s="176" t="s">
        <v>7</v>
      </c>
      <c r="D224" s="176" t="s">
        <v>310</v>
      </c>
      <c r="E224" s="177" t="s">
        <v>1965</v>
      </c>
      <c r="F224" s="178" t="s">
        <v>1966</v>
      </c>
      <c r="G224" s="179" t="s">
        <v>319</v>
      </c>
      <c r="H224" s="180">
        <v>315.48</v>
      </c>
      <c r="I224" s="181"/>
      <c r="J224" s="182">
        <f>ROUND(I224*H224,2)</f>
        <v>0</v>
      </c>
      <c r="K224" s="178" t="s">
        <v>270</v>
      </c>
      <c r="L224" s="183"/>
      <c r="M224" s="184" t="s">
        <v>1</v>
      </c>
      <c r="N224" s="185" t="s">
        <v>41</v>
      </c>
      <c r="P224" s="146">
        <f>O224*H224</f>
        <v>0</v>
      </c>
      <c r="Q224" s="146">
        <v>1</v>
      </c>
      <c r="R224" s="146">
        <f>Q224*H224</f>
        <v>315.48</v>
      </c>
      <c r="S224" s="146">
        <v>0</v>
      </c>
      <c r="T224" s="147">
        <f>S224*H224</f>
        <v>0</v>
      </c>
      <c r="AR224" s="148" t="s">
        <v>314</v>
      </c>
      <c r="AT224" s="148" t="s">
        <v>310</v>
      </c>
      <c r="AU224" s="148" t="s">
        <v>89</v>
      </c>
      <c r="AY224" s="17" t="s">
        <v>264</v>
      </c>
      <c r="BE224" s="149">
        <f>IF(N224="základní",J224,0)</f>
        <v>0</v>
      </c>
      <c r="BF224" s="149">
        <f>IF(N224="snížená",J224,0)</f>
        <v>0</v>
      </c>
      <c r="BG224" s="149">
        <f>IF(N224="zákl. přenesená",J224,0)</f>
        <v>0</v>
      </c>
      <c r="BH224" s="149">
        <f>IF(N224="sníž. přenesená",J224,0)</f>
        <v>0</v>
      </c>
      <c r="BI224" s="149">
        <f>IF(N224="nulová",J224,0)</f>
        <v>0</v>
      </c>
      <c r="BJ224" s="17" t="s">
        <v>83</v>
      </c>
      <c r="BK224" s="149">
        <f>ROUND(I224*H224,2)</f>
        <v>0</v>
      </c>
      <c r="BL224" s="17" t="s">
        <v>271</v>
      </c>
      <c r="BM224" s="148" t="s">
        <v>3950</v>
      </c>
    </row>
    <row r="225" spans="2:65" s="1" customFormat="1" ht="19.5">
      <c r="B225" s="32"/>
      <c r="D225" s="154" t="s">
        <v>275</v>
      </c>
      <c r="F225" s="155" t="s">
        <v>1968</v>
      </c>
      <c r="I225" s="152"/>
      <c r="L225" s="32"/>
      <c r="M225" s="153"/>
      <c r="T225" s="56"/>
      <c r="AT225" s="17" t="s">
        <v>275</v>
      </c>
      <c r="AU225" s="17" t="s">
        <v>89</v>
      </c>
    </row>
    <row r="226" spans="2:65" s="12" customFormat="1" ht="11.25">
      <c r="B226" s="156"/>
      <c r="D226" s="154" t="s">
        <v>277</v>
      </c>
      <c r="E226" s="157" t="s">
        <v>1</v>
      </c>
      <c r="F226" s="158" t="s">
        <v>3951</v>
      </c>
      <c r="H226" s="159">
        <v>157.74</v>
      </c>
      <c r="I226" s="160"/>
      <c r="L226" s="156"/>
      <c r="M226" s="161"/>
      <c r="T226" s="162"/>
      <c r="AT226" s="157" t="s">
        <v>277</v>
      </c>
      <c r="AU226" s="157" t="s">
        <v>89</v>
      </c>
      <c r="AV226" s="12" t="s">
        <v>89</v>
      </c>
      <c r="AW226" s="12" t="s">
        <v>32</v>
      </c>
      <c r="AX226" s="12" t="s">
        <v>76</v>
      </c>
      <c r="AY226" s="157" t="s">
        <v>264</v>
      </c>
    </row>
    <row r="227" spans="2:65" s="12" customFormat="1" ht="11.25">
      <c r="B227" s="156"/>
      <c r="D227" s="154" t="s">
        <v>277</v>
      </c>
      <c r="E227" s="157" t="s">
        <v>1</v>
      </c>
      <c r="F227" s="158" t="s">
        <v>3952</v>
      </c>
      <c r="H227" s="159">
        <v>315.48</v>
      </c>
      <c r="I227" s="160"/>
      <c r="L227" s="156"/>
      <c r="M227" s="161"/>
      <c r="T227" s="162"/>
      <c r="AT227" s="157" t="s">
        <v>277</v>
      </c>
      <c r="AU227" s="157" t="s">
        <v>89</v>
      </c>
      <c r="AV227" s="12" t="s">
        <v>89</v>
      </c>
      <c r="AW227" s="12" t="s">
        <v>32</v>
      </c>
      <c r="AX227" s="12" t="s">
        <v>83</v>
      </c>
      <c r="AY227" s="157" t="s">
        <v>264</v>
      </c>
    </row>
    <row r="228" spans="2:65" s="1" customFormat="1" ht="16.5" customHeight="1">
      <c r="B228" s="136"/>
      <c r="C228" s="137" t="s">
        <v>407</v>
      </c>
      <c r="D228" s="137" t="s">
        <v>266</v>
      </c>
      <c r="E228" s="138" t="s">
        <v>3363</v>
      </c>
      <c r="F228" s="139" t="s">
        <v>3364</v>
      </c>
      <c r="G228" s="140" t="s">
        <v>341</v>
      </c>
      <c r="H228" s="141">
        <v>192</v>
      </c>
      <c r="I228" s="142"/>
      <c r="J228" s="143">
        <f>ROUND(I228*H228,2)</f>
        <v>0</v>
      </c>
      <c r="K228" s="139" t="s">
        <v>3893</v>
      </c>
      <c r="L228" s="32"/>
      <c r="M228" s="144" t="s">
        <v>1</v>
      </c>
      <c r="N228" s="145" t="s">
        <v>41</v>
      </c>
      <c r="P228" s="146">
        <f>O228*H228</f>
        <v>0</v>
      </c>
      <c r="Q228" s="146">
        <v>0</v>
      </c>
      <c r="R228" s="146">
        <f>Q228*H228</f>
        <v>0</v>
      </c>
      <c r="S228" s="146">
        <v>0</v>
      </c>
      <c r="T228" s="147">
        <f>S228*H228</f>
        <v>0</v>
      </c>
      <c r="AR228" s="148" t="s">
        <v>271</v>
      </c>
      <c r="AT228" s="148" t="s">
        <v>266</v>
      </c>
      <c r="AU228" s="148" t="s">
        <v>89</v>
      </c>
      <c r="AY228" s="17" t="s">
        <v>264</v>
      </c>
      <c r="BE228" s="149">
        <f>IF(N228="základní",J228,0)</f>
        <v>0</v>
      </c>
      <c r="BF228" s="149">
        <f>IF(N228="snížená",J228,0)</f>
        <v>0</v>
      </c>
      <c r="BG228" s="149">
        <f>IF(N228="zákl. přenesená",J228,0)</f>
        <v>0</v>
      </c>
      <c r="BH228" s="149">
        <f>IF(N228="sníž. přenesená",J228,0)</f>
        <v>0</v>
      </c>
      <c r="BI228" s="149">
        <f>IF(N228="nulová",J228,0)</f>
        <v>0</v>
      </c>
      <c r="BJ228" s="17" t="s">
        <v>83</v>
      </c>
      <c r="BK228" s="149">
        <f>ROUND(I228*H228,2)</f>
        <v>0</v>
      </c>
      <c r="BL228" s="17" t="s">
        <v>271</v>
      </c>
      <c r="BM228" s="148" t="s">
        <v>3953</v>
      </c>
    </row>
    <row r="229" spans="2:65" s="1" customFormat="1" ht="11.25">
      <c r="B229" s="32"/>
      <c r="D229" s="150" t="s">
        <v>273</v>
      </c>
      <c r="F229" s="151" t="s">
        <v>3954</v>
      </c>
      <c r="I229" s="152"/>
      <c r="L229" s="32"/>
      <c r="M229" s="153"/>
      <c r="T229" s="56"/>
      <c r="AT229" s="17" t="s">
        <v>273</v>
      </c>
      <c r="AU229" s="17" t="s">
        <v>89</v>
      </c>
    </row>
    <row r="230" spans="2:65" s="1" customFormat="1" ht="19.5">
      <c r="B230" s="32"/>
      <c r="D230" s="154" t="s">
        <v>275</v>
      </c>
      <c r="F230" s="155" t="s">
        <v>3955</v>
      </c>
      <c r="I230" s="152"/>
      <c r="L230" s="32"/>
      <c r="M230" s="153"/>
      <c r="T230" s="56"/>
      <c r="AT230" s="17" t="s">
        <v>275</v>
      </c>
      <c r="AU230" s="17" t="s">
        <v>89</v>
      </c>
    </row>
    <row r="231" spans="2:65" s="14" customFormat="1" ht="11.25">
      <c r="B231" s="170"/>
      <c r="D231" s="154" t="s">
        <v>277</v>
      </c>
      <c r="E231" s="171" t="s">
        <v>1</v>
      </c>
      <c r="F231" s="172" t="s">
        <v>3896</v>
      </c>
      <c r="H231" s="171" t="s">
        <v>1</v>
      </c>
      <c r="I231" s="173"/>
      <c r="L231" s="170"/>
      <c r="M231" s="174"/>
      <c r="T231" s="175"/>
      <c r="AT231" s="171" t="s">
        <v>277</v>
      </c>
      <c r="AU231" s="171" t="s">
        <v>89</v>
      </c>
      <c r="AV231" s="14" t="s">
        <v>83</v>
      </c>
      <c r="AW231" s="14" t="s">
        <v>32</v>
      </c>
      <c r="AX231" s="14" t="s">
        <v>76</v>
      </c>
      <c r="AY231" s="171" t="s">
        <v>264</v>
      </c>
    </row>
    <row r="232" spans="2:65" s="12" customFormat="1" ht="11.25">
      <c r="B232" s="156"/>
      <c r="D232" s="154" t="s">
        <v>277</v>
      </c>
      <c r="E232" s="157" t="s">
        <v>1</v>
      </c>
      <c r="F232" s="158" t="s">
        <v>3897</v>
      </c>
      <c r="H232" s="159">
        <v>192</v>
      </c>
      <c r="I232" s="160"/>
      <c r="L232" s="156"/>
      <c r="M232" s="161"/>
      <c r="T232" s="162"/>
      <c r="AT232" s="157" t="s">
        <v>277</v>
      </c>
      <c r="AU232" s="157" t="s">
        <v>89</v>
      </c>
      <c r="AV232" s="12" t="s">
        <v>89</v>
      </c>
      <c r="AW232" s="12" t="s">
        <v>32</v>
      </c>
      <c r="AX232" s="12" t="s">
        <v>83</v>
      </c>
      <c r="AY232" s="157" t="s">
        <v>264</v>
      </c>
    </row>
    <row r="233" spans="2:65" s="11" customFormat="1" ht="22.9" customHeight="1">
      <c r="B233" s="124"/>
      <c r="D233" s="125" t="s">
        <v>75</v>
      </c>
      <c r="E233" s="134" t="s">
        <v>89</v>
      </c>
      <c r="F233" s="134" t="s">
        <v>347</v>
      </c>
      <c r="I233" s="127"/>
      <c r="J233" s="135">
        <f>BK233</f>
        <v>0</v>
      </c>
      <c r="L233" s="124"/>
      <c r="M233" s="129"/>
      <c r="P233" s="130">
        <f>SUM(P234:P240)</f>
        <v>0</v>
      </c>
      <c r="R233" s="130">
        <f>SUM(R234:R240)</f>
        <v>48.102150000000002</v>
      </c>
      <c r="T233" s="131">
        <f>SUM(T234:T240)</f>
        <v>0</v>
      </c>
      <c r="AR233" s="125" t="s">
        <v>83</v>
      </c>
      <c r="AT233" s="132" t="s">
        <v>75</v>
      </c>
      <c r="AU233" s="132" t="s">
        <v>83</v>
      </c>
      <c r="AY233" s="125" t="s">
        <v>264</v>
      </c>
      <c r="BK233" s="133">
        <f>SUM(BK234:BK240)</f>
        <v>0</v>
      </c>
    </row>
    <row r="234" spans="2:65" s="1" customFormat="1" ht="24.2" customHeight="1">
      <c r="B234" s="136"/>
      <c r="C234" s="137" t="s">
        <v>418</v>
      </c>
      <c r="D234" s="137" t="s">
        <v>266</v>
      </c>
      <c r="E234" s="138" t="s">
        <v>3956</v>
      </c>
      <c r="F234" s="139" t="s">
        <v>3957</v>
      </c>
      <c r="G234" s="140" t="s">
        <v>428</v>
      </c>
      <c r="H234" s="141">
        <v>235</v>
      </c>
      <c r="I234" s="142"/>
      <c r="J234" s="143">
        <f>ROUND(I234*H234,2)</f>
        <v>0</v>
      </c>
      <c r="K234" s="139" t="s">
        <v>270</v>
      </c>
      <c r="L234" s="32"/>
      <c r="M234" s="144" t="s">
        <v>1</v>
      </c>
      <c r="N234" s="145" t="s">
        <v>41</v>
      </c>
      <c r="P234" s="146">
        <f>O234*H234</f>
        <v>0</v>
      </c>
      <c r="Q234" s="146">
        <v>0.20469000000000001</v>
      </c>
      <c r="R234" s="146">
        <f>Q234*H234</f>
        <v>48.102150000000002</v>
      </c>
      <c r="S234" s="146">
        <v>0</v>
      </c>
      <c r="T234" s="147">
        <f>S234*H234</f>
        <v>0</v>
      </c>
      <c r="AR234" s="148" t="s">
        <v>271</v>
      </c>
      <c r="AT234" s="148" t="s">
        <v>266</v>
      </c>
      <c r="AU234" s="148" t="s">
        <v>89</v>
      </c>
      <c r="AY234" s="17" t="s">
        <v>264</v>
      </c>
      <c r="BE234" s="149">
        <f>IF(N234="základní",J234,0)</f>
        <v>0</v>
      </c>
      <c r="BF234" s="149">
        <f>IF(N234="snížená",J234,0)</f>
        <v>0</v>
      </c>
      <c r="BG234" s="149">
        <f>IF(N234="zákl. přenesená",J234,0)</f>
        <v>0</v>
      </c>
      <c r="BH234" s="149">
        <f>IF(N234="sníž. přenesená",J234,0)</f>
        <v>0</v>
      </c>
      <c r="BI234" s="149">
        <f>IF(N234="nulová",J234,0)</f>
        <v>0</v>
      </c>
      <c r="BJ234" s="17" t="s">
        <v>83</v>
      </c>
      <c r="BK234" s="149">
        <f>ROUND(I234*H234,2)</f>
        <v>0</v>
      </c>
      <c r="BL234" s="17" t="s">
        <v>271</v>
      </c>
      <c r="BM234" s="148" t="s">
        <v>3958</v>
      </c>
    </row>
    <row r="235" spans="2:65" s="1" customFormat="1" ht="11.25">
      <c r="B235" s="32"/>
      <c r="D235" s="150" t="s">
        <v>273</v>
      </c>
      <c r="F235" s="151" t="s">
        <v>3959</v>
      </c>
      <c r="I235" s="152"/>
      <c r="L235" s="32"/>
      <c r="M235" s="153"/>
      <c r="T235" s="56"/>
      <c r="AT235" s="17" t="s">
        <v>273</v>
      </c>
      <c r="AU235" s="17" t="s">
        <v>89</v>
      </c>
    </row>
    <row r="236" spans="2:65" s="14" customFormat="1" ht="11.25">
      <c r="B236" s="170"/>
      <c r="D236" s="154" t="s">
        <v>277</v>
      </c>
      <c r="E236" s="171" t="s">
        <v>1</v>
      </c>
      <c r="F236" s="172" t="s">
        <v>3908</v>
      </c>
      <c r="H236" s="171" t="s">
        <v>1</v>
      </c>
      <c r="I236" s="173"/>
      <c r="L236" s="170"/>
      <c r="M236" s="174"/>
      <c r="T236" s="175"/>
      <c r="AT236" s="171" t="s">
        <v>277</v>
      </c>
      <c r="AU236" s="171" t="s">
        <v>89</v>
      </c>
      <c r="AV236" s="14" t="s">
        <v>83</v>
      </c>
      <c r="AW236" s="14" t="s">
        <v>32</v>
      </c>
      <c r="AX236" s="14" t="s">
        <v>76</v>
      </c>
      <c r="AY236" s="171" t="s">
        <v>264</v>
      </c>
    </row>
    <row r="237" spans="2:65" s="12" customFormat="1" ht="11.25">
      <c r="B237" s="156"/>
      <c r="D237" s="154" t="s">
        <v>277</v>
      </c>
      <c r="E237" s="157" t="s">
        <v>1</v>
      </c>
      <c r="F237" s="158" t="s">
        <v>1175</v>
      </c>
      <c r="H237" s="159">
        <v>156</v>
      </c>
      <c r="I237" s="160"/>
      <c r="L237" s="156"/>
      <c r="M237" s="161"/>
      <c r="T237" s="162"/>
      <c r="AT237" s="157" t="s">
        <v>277</v>
      </c>
      <c r="AU237" s="157" t="s">
        <v>89</v>
      </c>
      <c r="AV237" s="12" t="s">
        <v>89</v>
      </c>
      <c r="AW237" s="12" t="s">
        <v>32</v>
      </c>
      <c r="AX237" s="12" t="s">
        <v>76</v>
      </c>
      <c r="AY237" s="157" t="s">
        <v>264</v>
      </c>
    </row>
    <row r="238" spans="2:65" s="14" customFormat="1" ht="11.25">
      <c r="B238" s="170"/>
      <c r="D238" s="154" t="s">
        <v>277</v>
      </c>
      <c r="E238" s="171" t="s">
        <v>1</v>
      </c>
      <c r="F238" s="172" t="s">
        <v>3910</v>
      </c>
      <c r="H238" s="171" t="s">
        <v>1</v>
      </c>
      <c r="I238" s="173"/>
      <c r="L238" s="170"/>
      <c r="M238" s="174"/>
      <c r="T238" s="175"/>
      <c r="AT238" s="171" t="s">
        <v>277</v>
      </c>
      <c r="AU238" s="171" t="s">
        <v>89</v>
      </c>
      <c r="AV238" s="14" t="s">
        <v>83</v>
      </c>
      <c r="AW238" s="14" t="s">
        <v>32</v>
      </c>
      <c r="AX238" s="14" t="s">
        <v>76</v>
      </c>
      <c r="AY238" s="171" t="s">
        <v>264</v>
      </c>
    </row>
    <row r="239" spans="2:65" s="12" customFormat="1" ht="11.25">
      <c r="B239" s="156"/>
      <c r="D239" s="154" t="s">
        <v>277</v>
      </c>
      <c r="E239" s="157" t="s">
        <v>1</v>
      </c>
      <c r="F239" s="158" t="s">
        <v>753</v>
      </c>
      <c r="H239" s="159">
        <v>79</v>
      </c>
      <c r="I239" s="160"/>
      <c r="L239" s="156"/>
      <c r="M239" s="161"/>
      <c r="T239" s="162"/>
      <c r="AT239" s="157" t="s">
        <v>277</v>
      </c>
      <c r="AU239" s="157" t="s">
        <v>89</v>
      </c>
      <c r="AV239" s="12" t="s">
        <v>89</v>
      </c>
      <c r="AW239" s="12" t="s">
        <v>32</v>
      </c>
      <c r="AX239" s="12" t="s">
        <v>76</v>
      </c>
      <c r="AY239" s="157" t="s">
        <v>264</v>
      </c>
    </row>
    <row r="240" spans="2:65" s="13" customFormat="1" ht="11.25">
      <c r="B240" s="163"/>
      <c r="D240" s="154" t="s">
        <v>277</v>
      </c>
      <c r="E240" s="164" t="s">
        <v>1</v>
      </c>
      <c r="F240" s="165" t="s">
        <v>279</v>
      </c>
      <c r="H240" s="166">
        <v>235</v>
      </c>
      <c r="I240" s="167"/>
      <c r="L240" s="163"/>
      <c r="M240" s="168"/>
      <c r="T240" s="169"/>
      <c r="AT240" s="164" t="s">
        <v>277</v>
      </c>
      <c r="AU240" s="164" t="s">
        <v>89</v>
      </c>
      <c r="AV240" s="13" t="s">
        <v>271</v>
      </c>
      <c r="AW240" s="13" t="s">
        <v>32</v>
      </c>
      <c r="AX240" s="13" t="s">
        <v>83</v>
      </c>
      <c r="AY240" s="164" t="s">
        <v>264</v>
      </c>
    </row>
    <row r="241" spans="2:65" s="11" customFormat="1" ht="22.9" customHeight="1">
      <c r="B241" s="124"/>
      <c r="D241" s="125" t="s">
        <v>75</v>
      </c>
      <c r="E241" s="134" t="s">
        <v>96</v>
      </c>
      <c r="F241" s="134" t="s">
        <v>406</v>
      </c>
      <c r="I241" s="127"/>
      <c r="J241" s="135">
        <f>BK241</f>
        <v>0</v>
      </c>
      <c r="L241" s="124"/>
      <c r="M241" s="129"/>
      <c r="P241" s="130">
        <f>SUM(P242:P248)</f>
        <v>0</v>
      </c>
      <c r="R241" s="130">
        <f>SUM(R242:R248)</f>
        <v>0</v>
      </c>
      <c r="T241" s="131">
        <f>SUM(T242:T248)</f>
        <v>0</v>
      </c>
      <c r="AR241" s="125" t="s">
        <v>83</v>
      </c>
      <c r="AT241" s="132" t="s">
        <v>75</v>
      </c>
      <c r="AU241" s="132" t="s">
        <v>83</v>
      </c>
      <c r="AY241" s="125" t="s">
        <v>264</v>
      </c>
      <c r="BK241" s="133">
        <f>SUM(BK242:BK248)</f>
        <v>0</v>
      </c>
    </row>
    <row r="242" spans="2:65" s="1" customFormat="1" ht="16.5" customHeight="1">
      <c r="B242" s="136"/>
      <c r="C242" s="137" t="s">
        <v>425</v>
      </c>
      <c r="D242" s="137" t="s">
        <v>266</v>
      </c>
      <c r="E242" s="138" t="s">
        <v>1970</v>
      </c>
      <c r="F242" s="139" t="s">
        <v>1971</v>
      </c>
      <c r="G242" s="140" t="s">
        <v>428</v>
      </c>
      <c r="H242" s="141">
        <v>239</v>
      </c>
      <c r="I242" s="142"/>
      <c r="J242" s="143">
        <f>ROUND(I242*H242,2)</f>
        <v>0</v>
      </c>
      <c r="K242" s="139" t="s">
        <v>270</v>
      </c>
      <c r="L242" s="32"/>
      <c r="M242" s="144" t="s">
        <v>1</v>
      </c>
      <c r="N242" s="145" t="s">
        <v>41</v>
      </c>
      <c r="P242" s="146">
        <f>O242*H242</f>
        <v>0</v>
      </c>
      <c r="Q242" s="146">
        <v>0</v>
      </c>
      <c r="R242" s="146">
        <f>Q242*H242</f>
        <v>0</v>
      </c>
      <c r="S242" s="146">
        <v>0</v>
      </c>
      <c r="T242" s="147">
        <f>S242*H242</f>
        <v>0</v>
      </c>
      <c r="AR242" s="148" t="s">
        <v>271</v>
      </c>
      <c r="AT242" s="148" t="s">
        <v>266</v>
      </c>
      <c r="AU242" s="148" t="s">
        <v>89</v>
      </c>
      <c r="AY242" s="17" t="s">
        <v>264</v>
      </c>
      <c r="BE242" s="149">
        <f>IF(N242="základní",J242,0)</f>
        <v>0</v>
      </c>
      <c r="BF242" s="149">
        <f>IF(N242="snížená",J242,0)</f>
        <v>0</v>
      </c>
      <c r="BG242" s="149">
        <f>IF(N242="zákl. přenesená",J242,0)</f>
        <v>0</v>
      </c>
      <c r="BH242" s="149">
        <f>IF(N242="sníž. přenesená",J242,0)</f>
        <v>0</v>
      </c>
      <c r="BI242" s="149">
        <f>IF(N242="nulová",J242,0)</f>
        <v>0</v>
      </c>
      <c r="BJ242" s="17" t="s">
        <v>83</v>
      </c>
      <c r="BK242" s="149">
        <f>ROUND(I242*H242,2)</f>
        <v>0</v>
      </c>
      <c r="BL242" s="17" t="s">
        <v>271</v>
      </c>
      <c r="BM242" s="148" t="s">
        <v>3960</v>
      </c>
    </row>
    <row r="243" spans="2:65" s="1" customFormat="1" ht="11.25">
      <c r="B243" s="32"/>
      <c r="D243" s="150" t="s">
        <v>273</v>
      </c>
      <c r="F243" s="151" t="s">
        <v>1973</v>
      </c>
      <c r="I243" s="152"/>
      <c r="L243" s="32"/>
      <c r="M243" s="153"/>
      <c r="T243" s="56"/>
      <c r="AT243" s="17" t="s">
        <v>273</v>
      </c>
      <c r="AU243" s="17" t="s">
        <v>89</v>
      </c>
    </row>
    <row r="244" spans="2:65" s="14" customFormat="1" ht="11.25">
      <c r="B244" s="170"/>
      <c r="D244" s="154" t="s">
        <v>277</v>
      </c>
      <c r="E244" s="171" t="s">
        <v>1</v>
      </c>
      <c r="F244" s="172" t="s">
        <v>3961</v>
      </c>
      <c r="H244" s="171" t="s">
        <v>1</v>
      </c>
      <c r="I244" s="173"/>
      <c r="L244" s="170"/>
      <c r="M244" s="174"/>
      <c r="T244" s="175"/>
      <c r="AT244" s="171" t="s">
        <v>277</v>
      </c>
      <c r="AU244" s="171" t="s">
        <v>89</v>
      </c>
      <c r="AV244" s="14" t="s">
        <v>83</v>
      </c>
      <c r="AW244" s="14" t="s">
        <v>32</v>
      </c>
      <c r="AX244" s="14" t="s">
        <v>76</v>
      </c>
      <c r="AY244" s="171" t="s">
        <v>264</v>
      </c>
    </row>
    <row r="245" spans="2:65" s="12" customFormat="1" ht="11.25">
      <c r="B245" s="156"/>
      <c r="D245" s="154" t="s">
        <v>277</v>
      </c>
      <c r="E245" s="157" t="s">
        <v>1</v>
      </c>
      <c r="F245" s="158" t="s">
        <v>1194</v>
      </c>
      <c r="H245" s="159">
        <v>160</v>
      </c>
      <c r="I245" s="160"/>
      <c r="L245" s="156"/>
      <c r="M245" s="161"/>
      <c r="T245" s="162"/>
      <c r="AT245" s="157" t="s">
        <v>277</v>
      </c>
      <c r="AU245" s="157" t="s">
        <v>89</v>
      </c>
      <c r="AV245" s="12" t="s">
        <v>89</v>
      </c>
      <c r="AW245" s="12" t="s">
        <v>32</v>
      </c>
      <c r="AX245" s="12" t="s">
        <v>76</v>
      </c>
      <c r="AY245" s="157" t="s">
        <v>264</v>
      </c>
    </row>
    <row r="246" spans="2:65" s="14" customFormat="1" ht="11.25">
      <c r="B246" s="170"/>
      <c r="D246" s="154" t="s">
        <v>277</v>
      </c>
      <c r="E246" s="171" t="s">
        <v>1</v>
      </c>
      <c r="F246" s="172" t="s">
        <v>3962</v>
      </c>
      <c r="H246" s="171" t="s">
        <v>1</v>
      </c>
      <c r="I246" s="173"/>
      <c r="L246" s="170"/>
      <c r="M246" s="174"/>
      <c r="T246" s="175"/>
      <c r="AT246" s="171" t="s">
        <v>277</v>
      </c>
      <c r="AU246" s="171" t="s">
        <v>89</v>
      </c>
      <c r="AV246" s="14" t="s">
        <v>83</v>
      </c>
      <c r="AW246" s="14" t="s">
        <v>32</v>
      </c>
      <c r="AX246" s="14" t="s">
        <v>76</v>
      </c>
      <c r="AY246" s="171" t="s">
        <v>264</v>
      </c>
    </row>
    <row r="247" spans="2:65" s="12" customFormat="1" ht="11.25">
      <c r="B247" s="156"/>
      <c r="D247" s="154" t="s">
        <v>277</v>
      </c>
      <c r="E247" s="157" t="s">
        <v>1</v>
      </c>
      <c r="F247" s="158" t="s">
        <v>753</v>
      </c>
      <c r="H247" s="159">
        <v>79</v>
      </c>
      <c r="I247" s="160"/>
      <c r="L247" s="156"/>
      <c r="M247" s="161"/>
      <c r="T247" s="162"/>
      <c r="AT247" s="157" t="s">
        <v>277</v>
      </c>
      <c r="AU247" s="157" t="s">
        <v>89</v>
      </c>
      <c r="AV247" s="12" t="s">
        <v>89</v>
      </c>
      <c r="AW247" s="12" t="s">
        <v>32</v>
      </c>
      <c r="AX247" s="12" t="s">
        <v>76</v>
      </c>
      <c r="AY247" s="157" t="s">
        <v>264</v>
      </c>
    </row>
    <row r="248" spans="2:65" s="13" customFormat="1" ht="11.25">
      <c r="B248" s="163"/>
      <c r="D248" s="154" t="s">
        <v>277</v>
      </c>
      <c r="E248" s="164" t="s">
        <v>1</v>
      </c>
      <c r="F248" s="165" t="s">
        <v>279</v>
      </c>
      <c r="H248" s="166">
        <v>239</v>
      </c>
      <c r="I248" s="167"/>
      <c r="L248" s="163"/>
      <c r="M248" s="168"/>
      <c r="T248" s="169"/>
      <c r="AT248" s="164" t="s">
        <v>277</v>
      </c>
      <c r="AU248" s="164" t="s">
        <v>89</v>
      </c>
      <c r="AV248" s="13" t="s">
        <v>271</v>
      </c>
      <c r="AW248" s="13" t="s">
        <v>32</v>
      </c>
      <c r="AX248" s="13" t="s">
        <v>83</v>
      </c>
      <c r="AY248" s="164" t="s">
        <v>264</v>
      </c>
    </row>
    <row r="249" spans="2:65" s="11" customFormat="1" ht="22.9" customHeight="1">
      <c r="B249" s="124"/>
      <c r="D249" s="125" t="s">
        <v>75</v>
      </c>
      <c r="E249" s="134" t="s">
        <v>271</v>
      </c>
      <c r="F249" s="134" t="s">
        <v>532</v>
      </c>
      <c r="I249" s="127"/>
      <c r="J249" s="135">
        <f>BK249</f>
        <v>0</v>
      </c>
      <c r="L249" s="124"/>
      <c r="M249" s="129"/>
      <c r="P249" s="130">
        <f>SUM(P250:P276)</f>
        <v>0</v>
      </c>
      <c r="R249" s="130">
        <f>SUM(R250:R276)</f>
        <v>71.757459999999995</v>
      </c>
      <c r="T249" s="131">
        <f>SUM(T250:T276)</f>
        <v>0</v>
      </c>
      <c r="AR249" s="125" t="s">
        <v>83</v>
      </c>
      <c r="AT249" s="132" t="s">
        <v>75</v>
      </c>
      <c r="AU249" s="132" t="s">
        <v>83</v>
      </c>
      <c r="AY249" s="125" t="s">
        <v>264</v>
      </c>
      <c r="BK249" s="133">
        <f>SUM(BK250:BK276)</f>
        <v>0</v>
      </c>
    </row>
    <row r="250" spans="2:65" s="1" customFormat="1" ht="16.5" customHeight="1">
      <c r="B250" s="136"/>
      <c r="C250" s="137" t="s">
        <v>431</v>
      </c>
      <c r="D250" s="137" t="s">
        <v>266</v>
      </c>
      <c r="E250" s="138" t="s">
        <v>3963</v>
      </c>
      <c r="F250" s="139" t="s">
        <v>3964</v>
      </c>
      <c r="G250" s="140" t="s">
        <v>434</v>
      </c>
      <c r="H250" s="141">
        <v>13</v>
      </c>
      <c r="I250" s="142"/>
      <c r="J250" s="143">
        <f>ROUND(I250*H250,2)</f>
        <v>0</v>
      </c>
      <c r="K250" s="139" t="s">
        <v>270</v>
      </c>
      <c r="L250" s="32"/>
      <c r="M250" s="144" t="s">
        <v>1</v>
      </c>
      <c r="N250" s="145" t="s">
        <v>41</v>
      </c>
      <c r="P250" s="146">
        <f>O250*H250</f>
        <v>0</v>
      </c>
      <c r="Q250" s="146">
        <v>8.7419999999999998E-2</v>
      </c>
      <c r="R250" s="146">
        <f>Q250*H250</f>
        <v>1.13646</v>
      </c>
      <c r="S250" s="146">
        <v>0</v>
      </c>
      <c r="T250" s="147">
        <f>S250*H250</f>
        <v>0</v>
      </c>
      <c r="AR250" s="148" t="s">
        <v>271</v>
      </c>
      <c r="AT250" s="148" t="s">
        <v>266</v>
      </c>
      <c r="AU250" s="148" t="s">
        <v>89</v>
      </c>
      <c r="AY250" s="17" t="s">
        <v>264</v>
      </c>
      <c r="BE250" s="149">
        <f>IF(N250="základní",J250,0)</f>
        <v>0</v>
      </c>
      <c r="BF250" s="149">
        <f>IF(N250="snížená",J250,0)</f>
        <v>0</v>
      </c>
      <c r="BG250" s="149">
        <f>IF(N250="zákl. přenesená",J250,0)</f>
        <v>0</v>
      </c>
      <c r="BH250" s="149">
        <f>IF(N250="sníž. přenesená",J250,0)</f>
        <v>0</v>
      </c>
      <c r="BI250" s="149">
        <f>IF(N250="nulová",J250,0)</f>
        <v>0</v>
      </c>
      <c r="BJ250" s="17" t="s">
        <v>83</v>
      </c>
      <c r="BK250" s="149">
        <f>ROUND(I250*H250,2)</f>
        <v>0</v>
      </c>
      <c r="BL250" s="17" t="s">
        <v>271</v>
      </c>
      <c r="BM250" s="148" t="s">
        <v>3965</v>
      </c>
    </row>
    <row r="251" spans="2:65" s="1" customFormat="1" ht="11.25">
      <c r="B251" s="32"/>
      <c r="D251" s="150" t="s">
        <v>273</v>
      </c>
      <c r="F251" s="151" t="s">
        <v>3966</v>
      </c>
      <c r="I251" s="152"/>
      <c r="L251" s="32"/>
      <c r="M251" s="153"/>
      <c r="T251" s="56"/>
      <c r="AT251" s="17" t="s">
        <v>273</v>
      </c>
      <c r="AU251" s="17" t="s">
        <v>89</v>
      </c>
    </row>
    <row r="252" spans="2:65" s="12" customFormat="1" ht="11.25">
      <c r="B252" s="156"/>
      <c r="D252" s="154" t="s">
        <v>277</v>
      </c>
      <c r="E252" s="157" t="s">
        <v>1</v>
      </c>
      <c r="F252" s="158" t="s">
        <v>348</v>
      </c>
      <c r="H252" s="159">
        <v>13</v>
      </c>
      <c r="I252" s="160"/>
      <c r="L252" s="156"/>
      <c r="M252" s="161"/>
      <c r="T252" s="162"/>
      <c r="AT252" s="157" t="s">
        <v>277</v>
      </c>
      <c r="AU252" s="157" t="s">
        <v>89</v>
      </c>
      <c r="AV252" s="12" t="s">
        <v>89</v>
      </c>
      <c r="AW252" s="12" t="s">
        <v>32</v>
      </c>
      <c r="AX252" s="12" t="s">
        <v>83</v>
      </c>
      <c r="AY252" s="157" t="s">
        <v>264</v>
      </c>
    </row>
    <row r="253" spans="2:65" s="1" customFormat="1" ht="16.5" customHeight="1">
      <c r="B253" s="136"/>
      <c r="C253" s="176" t="s">
        <v>437</v>
      </c>
      <c r="D253" s="176" t="s">
        <v>310</v>
      </c>
      <c r="E253" s="177" t="s">
        <v>3967</v>
      </c>
      <c r="F253" s="178" t="s">
        <v>3968</v>
      </c>
      <c r="G253" s="179" t="s">
        <v>434</v>
      </c>
      <c r="H253" s="180">
        <v>2</v>
      </c>
      <c r="I253" s="181"/>
      <c r="J253" s="182">
        <f>ROUND(I253*H253,2)</f>
        <v>0</v>
      </c>
      <c r="K253" s="178" t="s">
        <v>270</v>
      </c>
      <c r="L253" s="183"/>
      <c r="M253" s="184" t="s">
        <v>1</v>
      </c>
      <c r="N253" s="185" t="s">
        <v>41</v>
      </c>
      <c r="P253" s="146">
        <f>O253*H253</f>
        <v>0</v>
      </c>
      <c r="Q253" s="146">
        <v>2.1000000000000001E-2</v>
      </c>
      <c r="R253" s="146">
        <f>Q253*H253</f>
        <v>4.2000000000000003E-2</v>
      </c>
      <c r="S253" s="146">
        <v>0</v>
      </c>
      <c r="T253" s="147">
        <f>S253*H253</f>
        <v>0</v>
      </c>
      <c r="AR253" s="148" t="s">
        <v>314</v>
      </c>
      <c r="AT253" s="148" t="s">
        <v>310</v>
      </c>
      <c r="AU253" s="148" t="s">
        <v>89</v>
      </c>
      <c r="AY253" s="17" t="s">
        <v>264</v>
      </c>
      <c r="BE253" s="149">
        <f>IF(N253="základní",J253,0)</f>
        <v>0</v>
      </c>
      <c r="BF253" s="149">
        <f>IF(N253="snížená",J253,0)</f>
        <v>0</v>
      </c>
      <c r="BG253" s="149">
        <f>IF(N253="zákl. přenesená",J253,0)</f>
        <v>0</v>
      </c>
      <c r="BH253" s="149">
        <f>IF(N253="sníž. přenesená",J253,0)</f>
        <v>0</v>
      </c>
      <c r="BI253" s="149">
        <f>IF(N253="nulová",J253,0)</f>
        <v>0</v>
      </c>
      <c r="BJ253" s="17" t="s">
        <v>83</v>
      </c>
      <c r="BK253" s="149">
        <f>ROUND(I253*H253,2)</f>
        <v>0</v>
      </c>
      <c r="BL253" s="17" t="s">
        <v>271</v>
      </c>
      <c r="BM253" s="148" t="s">
        <v>3969</v>
      </c>
    </row>
    <row r="254" spans="2:65" s="12" customFormat="1" ht="11.25">
      <c r="B254" s="156"/>
      <c r="D254" s="154" t="s">
        <v>277</v>
      </c>
      <c r="E254" s="157" t="s">
        <v>1</v>
      </c>
      <c r="F254" s="158" t="s">
        <v>89</v>
      </c>
      <c r="H254" s="159">
        <v>2</v>
      </c>
      <c r="I254" s="160"/>
      <c r="L254" s="156"/>
      <c r="M254" s="161"/>
      <c r="T254" s="162"/>
      <c r="AT254" s="157" t="s">
        <v>277</v>
      </c>
      <c r="AU254" s="157" t="s">
        <v>89</v>
      </c>
      <c r="AV254" s="12" t="s">
        <v>89</v>
      </c>
      <c r="AW254" s="12" t="s">
        <v>32</v>
      </c>
      <c r="AX254" s="12" t="s">
        <v>83</v>
      </c>
      <c r="AY254" s="157" t="s">
        <v>264</v>
      </c>
    </row>
    <row r="255" spans="2:65" s="1" customFormat="1" ht="16.5" customHeight="1">
      <c r="B255" s="136"/>
      <c r="C255" s="176" t="s">
        <v>442</v>
      </c>
      <c r="D255" s="176" t="s">
        <v>310</v>
      </c>
      <c r="E255" s="177" t="s">
        <v>3970</v>
      </c>
      <c r="F255" s="178" t="s">
        <v>3971</v>
      </c>
      <c r="G255" s="179" t="s">
        <v>434</v>
      </c>
      <c r="H255" s="180">
        <v>4</v>
      </c>
      <c r="I255" s="181"/>
      <c r="J255" s="182">
        <f>ROUND(I255*H255,2)</f>
        <v>0</v>
      </c>
      <c r="K255" s="178" t="s">
        <v>270</v>
      </c>
      <c r="L255" s="183"/>
      <c r="M255" s="184" t="s">
        <v>1</v>
      </c>
      <c r="N255" s="185" t="s">
        <v>41</v>
      </c>
      <c r="P255" s="146">
        <f>O255*H255</f>
        <v>0</v>
      </c>
      <c r="Q255" s="146">
        <v>3.2000000000000001E-2</v>
      </c>
      <c r="R255" s="146">
        <f>Q255*H255</f>
        <v>0.128</v>
      </c>
      <c r="S255" s="146">
        <v>0</v>
      </c>
      <c r="T255" s="147">
        <f>S255*H255</f>
        <v>0</v>
      </c>
      <c r="AR255" s="148" t="s">
        <v>314</v>
      </c>
      <c r="AT255" s="148" t="s">
        <v>310</v>
      </c>
      <c r="AU255" s="148" t="s">
        <v>89</v>
      </c>
      <c r="AY255" s="17" t="s">
        <v>264</v>
      </c>
      <c r="BE255" s="149">
        <f>IF(N255="základní",J255,0)</f>
        <v>0</v>
      </c>
      <c r="BF255" s="149">
        <f>IF(N255="snížená",J255,0)</f>
        <v>0</v>
      </c>
      <c r="BG255" s="149">
        <f>IF(N255="zákl. přenesená",J255,0)</f>
        <v>0</v>
      </c>
      <c r="BH255" s="149">
        <f>IF(N255="sníž. přenesená",J255,0)</f>
        <v>0</v>
      </c>
      <c r="BI255" s="149">
        <f>IF(N255="nulová",J255,0)</f>
        <v>0</v>
      </c>
      <c r="BJ255" s="17" t="s">
        <v>83</v>
      </c>
      <c r="BK255" s="149">
        <f>ROUND(I255*H255,2)</f>
        <v>0</v>
      </c>
      <c r="BL255" s="17" t="s">
        <v>271</v>
      </c>
      <c r="BM255" s="148" t="s">
        <v>3972</v>
      </c>
    </row>
    <row r="256" spans="2:65" s="12" customFormat="1" ht="11.25">
      <c r="B256" s="156"/>
      <c r="D256" s="154" t="s">
        <v>277</v>
      </c>
      <c r="E256" s="157" t="s">
        <v>1</v>
      </c>
      <c r="F256" s="158" t="s">
        <v>271</v>
      </c>
      <c r="H256" s="159">
        <v>4</v>
      </c>
      <c r="I256" s="160"/>
      <c r="L256" s="156"/>
      <c r="M256" s="161"/>
      <c r="T256" s="162"/>
      <c r="AT256" s="157" t="s">
        <v>277</v>
      </c>
      <c r="AU256" s="157" t="s">
        <v>89</v>
      </c>
      <c r="AV256" s="12" t="s">
        <v>89</v>
      </c>
      <c r="AW256" s="12" t="s">
        <v>32</v>
      </c>
      <c r="AX256" s="12" t="s">
        <v>83</v>
      </c>
      <c r="AY256" s="157" t="s">
        <v>264</v>
      </c>
    </row>
    <row r="257" spans="2:65" s="1" customFormat="1" ht="16.5" customHeight="1">
      <c r="B257" s="136"/>
      <c r="C257" s="176" t="s">
        <v>447</v>
      </c>
      <c r="D257" s="176" t="s">
        <v>310</v>
      </c>
      <c r="E257" s="177" t="s">
        <v>3973</v>
      </c>
      <c r="F257" s="178" t="s">
        <v>3974</v>
      </c>
      <c r="G257" s="179" t="s">
        <v>434</v>
      </c>
      <c r="H257" s="180">
        <v>2</v>
      </c>
      <c r="I257" s="181"/>
      <c r="J257" s="182">
        <f>ROUND(I257*H257,2)</f>
        <v>0</v>
      </c>
      <c r="K257" s="178" t="s">
        <v>270</v>
      </c>
      <c r="L257" s="183"/>
      <c r="M257" s="184" t="s">
        <v>1</v>
      </c>
      <c r="N257" s="185" t="s">
        <v>41</v>
      </c>
      <c r="P257" s="146">
        <f>O257*H257</f>
        <v>0</v>
      </c>
      <c r="Q257" s="146">
        <v>4.1000000000000002E-2</v>
      </c>
      <c r="R257" s="146">
        <f>Q257*H257</f>
        <v>8.2000000000000003E-2</v>
      </c>
      <c r="S257" s="146">
        <v>0</v>
      </c>
      <c r="T257" s="147">
        <f>S257*H257</f>
        <v>0</v>
      </c>
      <c r="AR257" s="148" t="s">
        <v>314</v>
      </c>
      <c r="AT257" s="148" t="s">
        <v>310</v>
      </c>
      <c r="AU257" s="148" t="s">
        <v>89</v>
      </c>
      <c r="AY257" s="17" t="s">
        <v>264</v>
      </c>
      <c r="BE257" s="149">
        <f>IF(N257="základní",J257,0)</f>
        <v>0</v>
      </c>
      <c r="BF257" s="149">
        <f>IF(N257="snížená",J257,0)</f>
        <v>0</v>
      </c>
      <c r="BG257" s="149">
        <f>IF(N257="zákl. přenesená",J257,0)</f>
        <v>0</v>
      </c>
      <c r="BH257" s="149">
        <f>IF(N257="sníž. přenesená",J257,0)</f>
        <v>0</v>
      </c>
      <c r="BI257" s="149">
        <f>IF(N257="nulová",J257,0)</f>
        <v>0</v>
      </c>
      <c r="BJ257" s="17" t="s">
        <v>83</v>
      </c>
      <c r="BK257" s="149">
        <f>ROUND(I257*H257,2)</f>
        <v>0</v>
      </c>
      <c r="BL257" s="17" t="s">
        <v>271</v>
      </c>
      <c r="BM257" s="148" t="s">
        <v>3975</v>
      </c>
    </row>
    <row r="258" spans="2:65" s="12" customFormat="1" ht="11.25">
      <c r="B258" s="156"/>
      <c r="D258" s="154" t="s">
        <v>277</v>
      </c>
      <c r="E258" s="157" t="s">
        <v>1</v>
      </c>
      <c r="F258" s="158" t="s">
        <v>89</v>
      </c>
      <c r="H258" s="159">
        <v>2</v>
      </c>
      <c r="I258" s="160"/>
      <c r="L258" s="156"/>
      <c r="M258" s="161"/>
      <c r="T258" s="162"/>
      <c r="AT258" s="157" t="s">
        <v>277</v>
      </c>
      <c r="AU258" s="157" t="s">
        <v>89</v>
      </c>
      <c r="AV258" s="12" t="s">
        <v>89</v>
      </c>
      <c r="AW258" s="12" t="s">
        <v>32</v>
      </c>
      <c r="AX258" s="12" t="s">
        <v>83</v>
      </c>
      <c r="AY258" s="157" t="s">
        <v>264</v>
      </c>
    </row>
    <row r="259" spans="2:65" s="1" customFormat="1" ht="16.5" customHeight="1">
      <c r="B259" s="136"/>
      <c r="C259" s="176" t="s">
        <v>452</v>
      </c>
      <c r="D259" s="176" t="s">
        <v>310</v>
      </c>
      <c r="E259" s="177" t="s">
        <v>3976</v>
      </c>
      <c r="F259" s="178" t="s">
        <v>3977</v>
      </c>
      <c r="G259" s="179" t="s">
        <v>434</v>
      </c>
      <c r="H259" s="180">
        <v>5</v>
      </c>
      <c r="I259" s="181"/>
      <c r="J259" s="182">
        <f>ROUND(I259*H259,2)</f>
        <v>0</v>
      </c>
      <c r="K259" s="178" t="s">
        <v>270</v>
      </c>
      <c r="L259" s="183"/>
      <c r="M259" s="184" t="s">
        <v>1</v>
      </c>
      <c r="N259" s="185" t="s">
        <v>41</v>
      </c>
      <c r="P259" s="146">
        <f>O259*H259</f>
        <v>0</v>
      </c>
      <c r="Q259" s="146">
        <v>5.2999999999999999E-2</v>
      </c>
      <c r="R259" s="146">
        <f>Q259*H259</f>
        <v>0.26500000000000001</v>
      </c>
      <c r="S259" s="146">
        <v>0</v>
      </c>
      <c r="T259" s="147">
        <f>S259*H259</f>
        <v>0</v>
      </c>
      <c r="AR259" s="148" t="s">
        <v>314</v>
      </c>
      <c r="AT259" s="148" t="s">
        <v>310</v>
      </c>
      <c r="AU259" s="148" t="s">
        <v>89</v>
      </c>
      <c r="AY259" s="17" t="s">
        <v>264</v>
      </c>
      <c r="BE259" s="149">
        <f>IF(N259="základní",J259,0)</f>
        <v>0</v>
      </c>
      <c r="BF259" s="149">
        <f>IF(N259="snížená",J259,0)</f>
        <v>0</v>
      </c>
      <c r="BG259" s="149">
        <f>IF(N259="zákl. přenesená",J259,0)</f>
        <v>0</v>
      </c>
      <c r="BH259" s="149">
        <f>IF(N259="sníž. přenesená",J259,0)</f>
        <v>0</v>
      </c>
      <c r="BI259" s="149">
        <f>IF(N259="nulová",J259,0)</f>
        <v>0</v>
      </c>
      <c r="BJ259" s="17" t="s">
        <v>83</v>
      </c>
      <c r="BK259" s="149">
        <f>ROUND(I259*H259,2)</f>
        <v>0</v>
      </c>
      <c r="BL259" s="17" t="s">
        <v>271</v>
      </c>
      <c r="BM259" s="148" t="s">
        <v>3978</v>
      </c>
    </row>
    <row r="260" spans="2:65" s="12" customFormat="1" ht="11.25">
      <c r="B260" s="156"/>
      <c r="D260" s="154" t="s">
        <v>277</v>
      </c>
      <c r="E260" s="157" t="s">
        <v>1</v>
      </c>
      <c r="F260" s="158" t="s">
        <v>297</v>
      </c>
      <c r="H260" s="159">
        <v>5</v>
      </c>
      <c r="I260" s="160"/>
      <c r="L260" s="156"/>
      <c r="M260" s="161"/>
      <c r="T260" s="162"/>
      <c r="AT260" s="157" t="s">
        <v>277</v>
      </c>
      <c r="AU260" s="157" t="s">
        <v>89</v>
      </c>
      <c r="AV260" s="12" t="s">
        <v>89</v>
      </c>
      <c r="AW260" s="12" t="s">
        <v>32</v>
      </c>
      <c r="AX260" s="12" t="s">
        <v>83</v>
      </c>
      <c r="AY260" s="157" t="s">
        <v>264</v>
      </c>
    </row>
    <row r="261" spans="2:65" s="1" customFormat="1" ht="21.75" customHeight="1">
      <c r="B261" s="136"/>
      <c r="C261" s="137" t="s">
        <v>457</v>
      </c>
      <c r="D261" s="137" t="s">
        <v>266</v>
      </c>
      <c r="E261" s="138" t="s">
        <v>3979</v>
      </c>
      <c r="F261" s="139" t="s">
        <v>3980</v>
      </c>
      <c r="G261" s="140" t="s">
        <v>282</v>
      </c>
      <c r="H261" s="141">
        <v>2.2999999999999998</v>
      </c>
      <c r="I261" s="142"/>
      <c r="J261" s="143">
        <f>ROUND(I261*H261,2)</f>
        <v>0</v>
      </c>
      <c r="K261" s="139" t="s">
        <v>270</v>
      </c>
      <c r="L261" s="32"/>
      <c r="M261" s="144" t="s">
        <v>1</v>
      </c>
      <c r="N261" s="145" t="s">
        <v>41</v>
      </c>
      <c r="P261" s="146">
        <f>O261*H261</f>
        <v>0</v>
      </c>
      <c r="Q261" s="146">
        <v>0</v>
      </c>
      <c r="R261" s="146">
        <f>Q261*H261</f>
        <v>0</v>
      </c>
      <c r="S261" s="146">
        <v>0</v>
      </c>
      <c r="T261" s="147">
        <f>S261*H261</f>
        <v>0</v>
      </c>
      <c r="AR261" s="148" t="s">
        <v>271</v>
      </c>
      <c r="AT261" s="148" t="s">
        <v>266</v>
      </c>
      <c r="AU261" s="148" t="s">
        <v>89</v>
      </c>
      <c r="AY261" s="17" t="s">
        <v>264</v>
      </c>
      <c r="BE261" s="149">
        <f>IF(N261="základní",J261,0)</f>
        <v>0</v>
      </c>
      <c r="BF261" s="149">
        <f>IF(N261="snížená",J261,0)</f>
        <v>0</v>
      </c>
      <c r="BG261" s="149">
        <f>IF(N261="zákl. přenesená",J261,0)</f>
        <v>0</v>
      </c>
      <c r="BH261" s="149">
        <f>IF(N261="sníž. přenesená",J261,0)</f>
        <v>0</v>
      </c>
      <c r="BI261" s="149">
        <f>IF(N261="nulová",J261,0)</f>
        <v>0</v>
      </c>
      <c r="BJ261" s="17" t="s">
        <v>83</v>
      </c>
      <c r="BK261" s="149">
        <f>ROUND(I261*H261,2)</f>
        <v>0</v>
      </c>
      <c r="BL261" s="17" t="s">
        <v>271</v>
      </c>
      <c r="BM261" s="148" t="s">
        <v>3981</v>
      </c>
    </row>
    <row r="262" spans="2:65" s="1" customFormat="1" ht="11.25">
      <c r="B262" s="32"/>
      <c r="D262" s="150" t="s">
        <v>273</v>
      </c>
      <c r="F262" s="151" t="s">
        <v>3982</v>
      </c>
      <c r="I262" s="152"/>
      <c r="L262" s="32"/>
      <c r="M262" s="153"/>
      <c r="T262" s="56"/>
      <c r="AT262" s="17" t="s">
        <v>273</v>
      </c>
      <c r="AU262" s="17" t="s">
        <v>89</v>
      </c>
    </row>
    <row r="263" spans="2:65" s="14" customFormat="1" ht="11.25">
      <c r="B263" s="170"/>
      <c r="D263" s="154" t="s">
        <v>277</v>
      </c>
      <c r="E263" s="171" t="s">
        <v>1</v>
      </c>
      <c r="F263" s="172" t="s">
        <v>3983</v>
      </c>
      <c r="H263" s="171" t="s">
        <v>1</v>
      </c>
      <c r="I263" s="173"/>
      <c r="L263" s="170"/>
      <c r="M263" s="174"/>
      <c r="T263" s="175"/>
      <c r="AT263" s="171" t="s">
        <v>277</v>
      </c>
      <c r="AU263" s="171" t="s">
        <v>89</v>
      </c>
      <c r="AV263" s="14" t="s">
        <v>83</v>
      </c>
      <c r="AW263" s="14" t="s">
        <v>32</v>
      </c>
      <c r="AX263" s="14" t="s">
        <v>76</v>
      </c>
      <c r="AY263" s="171" t="s">
        <v>264</v>
      </c>
    </row>
    <row r="264" spans="2:65" s="12" customFormat="1" ht="11.25">
      <c r="B264" s="156"/>
      <c r="D264" s="154" t="s">
        <v>277</v>
      </c>
      <c r="E264" s="157" t="s">
        <v>1</v>
      </c>
      <c r="F264" s="158" t="s">
        <v>3984</v>
      </c>
      <c r="H264" s="159">
        <v>1.8</v>
      </c>
      <c r="I264" s="160"/>
      <c r="L264" s="156"/>
      <c r="M264" s="161"/>
      <c r="T264" s="162"/>
      <c r="AT264" s="157" t="s">
        <v>277</v>
      </c>
      <c r="AU264" s="157" t="s">
        <v>89</v>
      </c>
      <c r="AV264" s="12" t="s">
        <v>89</v>
      </c>
      <c r="AW264" s="12" t="s">
        <v>32</v>
      </c>
      <c r="AX264" s="12" t="s">
        <v>76</v>
      </c>
      <c r="AY264" s="157" t="s">
        <v>264</v>
      </c>
    </row>
    <row r="265" spans="2:65" s="14" customFormat="1" ht="11.25">
      <c r="B265" s="170"/>
      <c r="D265" s="154" t="s">
        <v>277</v>
      </c>
      <c r="E265" s="171" t="s">
        <v>1</v>
      </c>
      <c r="F265" s="172" t="s">
        <v>3985</v>
      </c>
      <c r="H265" s="171" t="s">
        <v>1</v>
      </c>
      <c r="I265" s="173"/>
      <c r="L265" s="170"/>
      <c r="M265" s="174"/>
      <c r="T265" s="175"/>
      <c r="AT265" s="171" t="s">
        <v>277</v>
      </c>
      <c r="AU265" s="171" t="s">
        <v>89</v>
      </c>
      <c r="AV265" s="14" t="s">
        <v>83</v>
      </c>
      <c r="AW265" s="14" t="s">
        <v>32</v>
      </c>
      <c r="AX265" s="14" t="s">
        <v>76</v>
      </c>
      <c r="AY265" s="171" t="s">
        <v>264</v>
      </c>
    </row>
    <row r="266" spans="2:65" s="12" customFormat="1" ht="11.25">
      <c r="B266" s="156"/>
      <c r="D266" s="154" t="s">
        <v>277</v>
      </c>
      <c r="E266" s="157" t="s">
        <v>1</v>
      </c>
      <c r="F266" s="158" t="s">
        <v>3986</v>
      </c>
      <c r="H266" s="159">
        <v>0.5</v>
      </c>
      <c r="I266" s="160"/>
      <c r="L266" s="156"/>
      <c r="M266" s="161"/>
      <c r="T266" s="162"/>
      <c r="AT266" s="157" t="s">
        <v>277</v>
      </c>
      <c r="AU266" s="157" t="s">
        <v>89</v>
      </c>
      <c r="AV266" s="12" t="s">
        <v>89</v>
      </c>
      <c r="AW266" s="12" t="s">
        <v>32</v>
      </c>
      <c r="AX266" s="12" t="s">
        <v>76</v>
      </c>
      <c r="AY266" s="157" t="s">
        <v>264</v>
      </c>
    </row>
    <row r="267" spans="2:65" s="13" customFormat="1" ht="11.25">
      <c r="B267" s="163"/>
      <c r="D267" s="154" t="s">
        <v>277</v>
      </c>
      <c r="E267" s="164" t="s">
        <v>1</v>
      </c>
      <c r="F267" s="165" t="s">
        <v>279</v>
      </c>
      <c r="H267" s="166">
        <v>2.2999999999999998</v>
      </c>
      <c r="I267" s="167"/>
      <c r="L267" s="163"/>
      <c r="M267" s="168"/>
      <c r="T267" s="169"/>
      <c r="AT267" s="164" t="s">
        <v>277</v>
      </c>
      <c r="AU267" s="164" t="s">
        <v>89</v>
      </c>
      <c r="AV267" s="13" t="s">
        <v>271</v>
      </c>
      <c r="AW267" s="13" t="s">
        <v>32</v>
      </c>
      <c r="AX267" s="13" t="s">
        <v>83</v>
      </c>
      <c r="AY267" s="164" t="s">
        <v>264</v>
      </c>
    </row>
    <row r="268" spans="2:65" s="1" customFormat="1" ht="16.5" customHeight="1">
      <c r="B268" s="136"/>
      <c r="C268" s="137" t="s">
        <v>462</v>
      </c>
      <c r="D268" s="137" t="s">
        <v>266</v>
      </c>
      <c r="E268" s="138" t="s">
        <v>1976</v>
      </c>
      <c r="F268" s="139" t="s">
        <v>1977</v>
      </c>
      <c r="G268" s="140" t="s">
        <v>341</v>
      </c>
      <c r="H268" s="141">
        <v>304.8</v>
      </c>
      <c r="I268" s="142"/>
      <c r="J268" s="143">
        <f>ROUND(I268*H268,2)</f>
        <v>0</v>
      </c>
      <c r="K268" s="139" t="s">
        <v>270</v>
      </c>
      <c r="L268" s="32"/>
      <c r="M268" s="144" t="s">
        <v>1</v>
      </c>
      <c r="N268" s="145" t="s">
        <v>41</v>
      </c>
      <c r="P268" s="146">
        <f>O268*H268</f>
        <v>0</v>
      </c>
      <c r="Q268" s="146">
        <v>0.23</v>
      </c>
      <c r="R268" s="146">
        <f>Q268*H268</f>
        <v>70.103999999999999</v>
      </c>
      <c r="S268" s="146">
        <v>0</v>
      </c>
      <c r="T268" s="147">
        <f>S268*H268</f>
        <v>0</v>
      </c>
      <c r="AR268" s="148" t="s">
        <v>271</v>
      </c>
      <c r="AT268" s="148" t="s">
        <v>266</v>
      </c>
      <c r="AU268" s="148" t="s">
        <v>89</v>
      </c>
      <c r="AY268" s="17" t="s">
        <v>264</v>
      </c>
      <c r="BE268" s="149">
        <f>IF(N268="základní",J268,0)</f>
        <v>0</v>
      </c>
      <c r="BF268" s="149">
        <f>IF(N268="snížená",J268,0)</f>
        <v>0</v>
      </c>
      <c r="BG268" s="149">
        <f>IF(N268="zákl. přenesená",J268,0)</f>
        <v>0</v>
      </c>
      <c r="BH268" s="149">
        <f>IF(N268="sníž. přenesená",J268,0)</f>
        <v>0</v>
      </c>
      <c r="BI268" s="149">
        <f>IF(N268="nulová",J268,0)</f>
        <v>0</v>
      </c>
      <c r="BJ268" s="17" t="s">
        <v>83</v>
      </c>
      <c r="BK268" s="149">
        <f>ROUND(I268*H268,2)</f>
        <v>0</v>
      </c>
      <c r="BL268" s="17" t="s">
        <v>271</v>
      </c>
      <c r="BM268" s="148" t="s">
        <v>3987</v>
      </c>
    </row>
    <row r="269" spans="2:65" s="1" customFormat="1" ht="11.25">
      <c r="B269" s="32"/>
      <c r="D269" s="150" t="s">
        <v>273</v>
      </c>
      <c r="F269" s="151" t="s">
        <v>1979</v>
      </c>
      <c r="I269" s="152"/>
      <c r="L269" s="32"/>
      <c r="M269" s="153"/>
      <c r="T269" s="56"/>
      <c r="AT269" s="17" t="s">
        <v>273</v>
      </c>
      <c r="AU269" s="17" t="s">
        <v>89</v>
      </c>
    </row>
    <row r="270" spans="2:65" s="14" customFormat="1" ht="11.25">
      <c r="B270" s="170"/>
      <c r="D270" s="154" t="s">
        <v>277</v>
      </c>
      <c r="E270" s="171" t="s">
        <v>1</v>
      </c>
      <c r="F270" s="172" t="s">
        <v>3908</v>
      </c>
      <c r="H270" s="171" t="s">
        <v>1</v>
      </c>
      <c r="I270" s="173"/>
      <c r="L270" s="170"/>
      <c r="M270" s="174"/>
      <c r="T270" s="175"/>
      <c r="AT270" s="171" t="s">
        <v>277</v>
      </c>
      <c r="AU270" s="171" t="s">
        <v>89</v>
      </c>
      <c r="AV270" s="14" t="s">
        <v>83</v>
      </c>
      <c r="AW270" s="14" t="s">
        <v>32</v>
      </c>
      <c r="AX270" s="14" t="s">
        <v>76</v>
      </c>
      <c r="AY270" s="171" t="s">
        <v>264</v>
      </c>
    </row>
    <row r="271" spans="2:65" s="12" customFormat="1" ht="11.25">
      <c r="B271" s="156"/>
      <c r="D271" s="154" t="s">
        <v>277</v>
      </c>
      <c r="E271" s="157" t="s">
        <v>1</v>
      </c>
      <c r="F271" s="158" t="s">
        <v>3897</v>
      </c>
      <c r="H271" s="159">
        <v>192</v>
      </c>
      <c r="I271" s="160"/>
      <c r="L271" s="156"/>
      <c r="M271" s="161"/>
      <c r="T271" s="162"/>
      <c r="AT271" s="157" t="s">
        <v>277</v>
      </c>
      <c r="AU271" s="157" t="s">
        <v>89</v>
      </c>
      <c r="AV271" s="12" t="s">
        <v>89</v>
      </c>
      <c r="AW271" s="12" t="s">
        <v>32</v>
      </c>
      <c r="AX271" s="12" t="s">
        <v>76</v>
      </c>
      <c r="AY271" s="157" t="s">
        <v>264</v>
      </c>
    </row>
    <row r="272" spans="2:65" s="14" customFormat="1" ht="11.25">
      <c r="B272" s="170"/>
      <c r="D272" s="154" t="s">
        <v>277</v>
      </c>
      <c r="E272" s="171" t="s">
        <v>1</v>
      </c>
      <c r="F272" s="172" t="s">
        <v>3910</v>
      </c>
      <c r="H272" s="171" t="s">
        <v>1</v>
      </c>
      <c r="I272" s="173"/>
      <c r="L272" s="170"/>
      <c r="M272" s="174"/>
      <c r="T272" s="175"/>
      <c r="AT272" s="171" t="s">
        <v>277</v>
      </c>
      <c r="AU272" s="171" t="s">
        <v>89</v>
      </c>
      <c r="AV272" s="14" t="s">
        <v>83</v>
      </c>
      <c r="AW272" s="14" t="s">
        <v>32</v>
      </c>
      <c r="AX272" s="14" t="s">
        <v>76</v>
      </c>
      <c r="AY272" s="171" t="s">
        <v>264</v>
      </c>
    </row>
    <row r="273" spans="2:65" s="12" customFormat="1" ht="11.25">
      <c r="B273" s="156"/>
      <c r="D273" s="154" t="s">
        <v>277</v>
      </c>
      <c r="E273" s="157" t="s">
        <v>1</v>
      </c>
      <c r="F273" s="158" t="s">
        <v>3988</v>
      </c>
      <c r="H273" s="159">
        <v>94.8</v>
      </c>
      <c r="I273" s="160"/>
      <c r="L273" s="156"/>
      <c r="M273" s="161"/>
      <c r="T273" s="162"/>
      <c r="AT273" s="157" t="s">
        <v>277</v>
      </c>
      <c r="AU273" s="157" t="s">
        <v>89</v>
      </c>
      <c r="AV273" s="12" t="s">
        <v>89</v>
      </c>
      <c r="AW273" s="12" t="s">
        <v>32</v>
      </c>
      <c r="AX273" s="12" t="s">
        <v>76</v>
      </c>
      <c r="AY273" s="157" t="s">
        <v>264</v>
      </c>
    </row>
    <row r="274" spans="2:65" s="14" customFormat="1" ht="11.25">
      <c r="B274" s="170"/>
      <c r="D274" s="154" t="s">
        <v>277</v>
      </c>
      <c r="E274" s="171" t="s">
        <v>1</v>
      </c>
      <c r="F274" s="172" t="s">
        <v>3989</v>
      </c>
      <c r="H274" s="171" t="s">
        <v>1</v>
      </c>
      <c r="I274" s="173"/>
      <c r="L274" s="170"/>
      <c r="M274" s="174"/>
      <c r="T274" s="175"/>
      <c r="AT274" s="171" t="s">
        <v>277</v>
      </c>
      <c r="AU274" s="171" t="s">
        <v>89</v>
      </c>
      <c r="AV274" s="14" t="s">
        <v>83</v>
      </c>
      <c r="AW274" s="14" t="s">
        <v>32</v>
      </c>
      <c r="AX274" s="14" t="s">
        <v>76</v>
      </c>
      <c r="AY274" s="171" t="s">
        <v>264</v>
      </c>
    </row>
    <row r="275" spans="2:65" s="12" customFormat="1" ht="11.25">
      <c r="B275" s="156"/>
      <c r="D275" s="154" t="s">
        <v>277</v>
      </c>
      <c r="E275" s="157" t="s">
        <v>1</v>
      </c>
      <c r="F275" s="158" t="s">
        <v>3990</v>
      </c>
      <c r="H275" s="159">
        <v>18</v>
      </c>
      <c r="I275" s="160"/>
      <c r="L275" s="156"/>
      <c r="M275" s="161"/>
      <c r="T275" s="162"/>
      <c r="AT275" s="157" t="s">
        <v>277</v>
      </c>
      <c r="AU275" s="157" t="s">
        <v>89</v>
      </c>
      <c r="AV275" s="12" t="s">
        <v>89</v>
      </c>
      <c r="AW275" s="12" t="s">
        <v>32</v>
      </c>
      <c r="AX275" s="12" t="s">
        <v>76</v>
      </c>
      <c r="AY275" s="157" t="s">
        <v>264</v>
      </c>
    </row>
    <row r="276" spans="2:65" s="13" customFormat="1" ht="11.25">
      <c r="B276" s="163"/>
      <c r="D276" s="154" t="s">
        <v>277</v>
      </c>
      <c r="E276" s="164" t="s">
        <v>1</v>
      </c>
      <c r="F276" s="165" t="s">
        <v>279</v>
      </c>
      <c r="H276" s="166">
        <v>304.8</v>
      </c>
      <c r="I276" s="167"/>
      <c r="L276" s="163"/>
      <c r="M276" s="168"/>
      <c r="T276" s="169"/>
      <c r="AT276" s="164" t="s">
        <v>277</v>
      </c>
      <c r="AU276" s="164" t="s">
        <v>89</v>
      </c>
      <c r="AV276" s="13" t="s">
        <v>271</v>
      </c>
      <c r="AW276" s="13" t="s">
        <v>32</v>
      </c>
      <c r="AX276" s="13" t="s">
        <v>83</v>
      </c>
      <c r="AY276" s="164" t="s">
        <v>264</v>
      </c>
    </row>
    <row r="277" spans="2:65" s="11" customFormat="1" ht="22.9" customHeight="1">
      <c r="B277" s="124"/>
      <c r="D277" s="125" t="s">
        <v>75</v>
      </c>
      <c r="E277" s="134" t="s">
        <v>314</v>
      </c>
      <c r="F277" s="134" t="s">
        <v>1981</v>
      </c>
      <c r="I277" s="127"/>
      <c r="J277" s="135">
        <f>BK277</f>
        <v>0</v>
      </c>
      <c r="L277" s="124"/>
      <c r="M277" s="129"/>
      <c r="P277" s="130">
        <f>SUM(P278:P369)</f>
        <v>0</v>
      </c>
      <c r="R277" s="130">
        <f>SUM(R278:R369)</f>
        <v>35.3210014</v>
      </c>
      <c r="T277" s="131">
        <f>SUM(T278:T369)</f>
        <v>0</v>
      </c>
      <c r="AR277" s="125" t="s">
        <v>83</v>
      </c>
      <c r="AT277" s="132" t="s">
        <v>75</v>
      </c>
      <c r="AU277" s="132" t="s">
        <v>83</v>
      </c>
      <c r="AY277" s="125" t="s">
        <v>264</v>
      </c>
      <c r="BK277" s="133">
        <f>SUM(BK278:BK369)</f>
        <v>0</v>
      </c>
    </row>
    <row r="278" spans="2:65" s="1" customFormat="1" ht="16.5" customHeight="1">
      <c r="B278" s="136"/>
      <c r="C278" s="137" t="s">
        <v>468</v>
      </c>
      <c r="D278" s="137" t="s">
        <v>266</v>
      </c>
      <c r="E278" s="138" t="s">
        <v>3991</v>
      </c>
      <c r="F278" s="139" t="s">
        <v>3992</v>
      </c>
      <c r="G278" s="140" t="s">
        <v>428</v>
      </c>
      <c r="H278" s="141">
        <v>158</v>
      </c>
      <c r="I278" s="142"/>
      <c r="J278" s="143">
        <f>ROUND(I278*H278,2)</f>
        <v>0</v>
      </c>
      <c r="K278" s="139" t="s">
        <v>270</v>
      </c>
      <c r="L278" s="32"/>
      <c r="M278" s="144" t="s">
        <v>1</v>
      </c>
      <c r="N278" s="145" t="s">
        <v>41</v>
      </c>
      <c r="P278" s="146">
        <f>O278*H278</f>
        <v>0</v>
      </c>
      <c r="Q278" s="146">
        <v>2.0000000000000002E-5</v>
      </c>
      <c r="R278" s="146">
        <f>Q278*H278</f>
        <v>3.16E-3</v>
      </c>
      <c r="S278" s="146">
        <v>0</v>
      </c>
      <c r="T278" s="147">
        <f>S278*H278</f>
        <v>0</v>
      </c>
      <c r="AR278" s="148" t="s">
        <v>271</v>
      </c>
      <c r="AT278" s="148" t="s">
        <v>266</v>
      </c>
      <c r="AU278" s="148" t="s">
        <v>89</v>
      </c>
      <c r="AY278" s="17" t="s">
        <v>264</v>
      </c>
      <c r="BE278" s="149">
        <f>IF(N278="základní",J278,0)</f>
        <v>0</v>
      </c>
      <c r="BF278" s="149">
        <f>IF(N278="snížená",J278,0)</f>
        <v>0</v>
      </c>
      <c r="BG278" s="149">
        <f>IF(N278="zákl. přenesená",J278,0)</f>
        <v>0</v>
      </c>
      <c r="BH278" s="149">
        <f>IF(N278="sníž. přenesená",J278,0)</f>
        <v>0</v>
      </c>
      <c r="BI278" s="149">
        <f>IF(N278="nulová",J278,0)</f>
        <v>0</v>
      </c>
      <c r="BJ278" s="17" t="s">
        <v>83</v>
      </c>
      <c r="BK278" s="149">
        <f>ROUND(I278*H278,2)</f>
        <v>0</v>
      </c>
      <c r="BL278" s="17" t="s">
        <v>271</v>
      </c>
      <c r="BM278" s="148" t="s">
        <v>3993</v>
      </c>
    </row>
    <row r="279" spans="2:65" s="1" customFormat="1" ht="11.25">
      <c r="B279" s="32"/>
      <c r="D279" s="150" t="s">
        <v>273</v>
      </c>
      <c r="F279" s="151" t="s">
        <v>3994</v>
      </c>
      <c r="I279" s="152"/>
      <c r="L279" s="32"/>
      <c r="M279" s="153"/>
      <c r="T279" s="56"/>
      <c r="AT279" s="17" t="s">
        <v>273</v>
      </c>
      <c r="AU279" s="17" t="s">
        <v>89</v>
      </c>
    </row>
    <row r="280" spans="2:65" s="14" customFormat="1" ht="11.25">
      <c r="B280" s="170"/>
      <c r="D280" s="154" t="s">
        <v>277</v>
      </c>
      <c r="E280" s="171" t="s">
        <v>1</v>
      </c>
      <c r="F280" s="172" t="s">
        <v>3995</v>
      </c>
      <c r="H280" s="171" t="s">
        <v>1</v>
      </c>
      <c r="I280" s="173"/>
      <c r="L280" s="170"/>
      <c r="M280" s="174"/>
      <c r="T280" s="175"/>
      <c r="AT280" s="171" t="s">
        <v>277</v>
      </c>
      <c r="AU280" s="171" t="s">
        <v>89</v>
      </c>
      <c r="AV280" s="14" t="s">
        <v>83</v>
      </c>
      <c r="AW280" s="14" t="s">
        <v>32</v>
      </c>
      <c r="AX280" s="14" t="s">
        <v>76</v>
      </c>
      <c r="AY280" s="171" t="s">
        <v>264</v>
      </c>
    </row>
    <row r="281" spans="2:65" s="12" customFormat="1" ht="11.25">
      <c r="B281" s="156"/>
      <c r="D281" s="154" t="s">
        <v>277</v>
      </c>
      <c r="E281" s="157" t="s">
        <v>1</v>
      </c>
      <c r="F281" s="158" t="s">
        <v>1175</v>
      </c>
      <c r="H281" s="159">
        <v>156</v>
      </c>
      <c r="I281" s="160"/>
      <c r="L281" s="156"/>
      <c r="M281" s="161"/>
      <c r="T281" s="162"/>
      <c r="AT281" s="157" t="s">
        <v>277</v>
      </c>
      <c r="AU281" s="157" t="s">
        <v>89</v>
      </c>
      <c r="AV281" s="12" t="s">
        <v>89</v>
      </c>
      <c r="AW281" s="12" t="s">
        <v>32</v>
      </c>
      <c r="AX281" s="12" t="s">
        <v>76</v>
      </c>
      <c r="AY281" s="157" t="s">
        <v>264</v>
      </c>
    </row>
    <row r="282" spans="2:65" s="14" customFormat="1" ht="11.25">
      <c r="B282" s="170"/>
      <c r="D282" s="154" t="s">
        <v>277</v>
      </c>
      <c r="E282" s="171" t="s">
        <v>1</v>
      </c>
      <c r="F282" s="172" t="s">
        <v>3996</v>
      </c>
      <c r="H282" s="171" t="s">
        <v>1</v>
      </c>
      <c r="I282" s="173"/>
      <c r="L282" s="170"/>
      <c r="M282" s="174"/>
      <c r="T282" s="175"/>
      <c r="AT282" s="171" t="s">
        <v>277</v>
      </c>
      <c r="AU282" s="171" t="s">
        <v>89</v>
      </c>
      <c r="AV282" s="14" t="s">
        <v>83</v>
      </c>
      <c r="AW282" s="14" t="s">
        <v>32</v>
      </c>
      <c r="AX282" s="14" t="s">
        <v>76</v>
      </c>
      <c r="AY282" s="171" t="s">
        <v>264</v>
      </c>
    </row>
    <row r="283" spans="2:65" s="12" customFormat="1" ht="11.25">
      <c r="B283" s="156"/>
      <c r="D283" s="154" t="s">
        <v>277</v>
      </c>
      <c r="E283" s="157" t="s">
        <v>1</v>
      </c>
      <c r="F283" s="158" t="s">
        <v>89</v>
      </c>
      <c r="H283" s="159">
        <v>2</v>
      </c>
      <c r="I283" s="160"/>
      <c r="L283" s="156"/>
      <c r="M283" s="161"/>
      <c r="T283" s="162"/>
      <c r="AT283" s="157" t="s">
        <v>277</v>
      </c>
      <c r="AU283" s="157" t="s">
        <v>89</v>
      </c>
      <c r="AV283" s="12" t="s">
        <v>89</v>
      </c>
      <c r="AW283" s="12" t="s">
        <v>32</v>
      </c>
      <c r="AX283" s="12" t="s">
        <v>76</v>
      </c>
      <c r="AY283" s="157" t="s">
        <v>264</v>
      </c>
    </row>
    <row r="284" spans="2:65" s="13" customFormat="1" ht="11.25">
      <c r="B284" s="163"/>
      <c r="D284" s="154" t="s">
        <v>277</v>
      </c>
      <c r="E284" s="164" t="s">
        <v>1</v>
      </c>
      <c r="F284" s="165" t="s">
        <v>279</v>
      </c>
      <c r="H284" s="166">
        <v>158</v>
      </c>
      <c r="I284" s="167"/>
      <c r="L284" s="163"/>
      <c r="M284" s="168"/>
      <c r="T284" s="169"/>
      <c r="AT284" s="164" t="s">
        <v>277</v>
      </c>
      <c r="AU284" s="164" t="s">
        <v>89</v>
      </c>
      <c r="AV284" s="13" t="s">
        <v>271</v>
      </c>
      <c r="AW284" s="13" t="s">
        <v>32</v>
      </c>
      <c r="AX284" s="13" t="s">
        <v>83</v>
      </c>
      <c r="AY284" s="164" t="s">
        <v>264</v>
      </c>
    </row>
    <row r="285" spans="2:65" s="1" customFormat="1" ht="16.5" customHeight="1">
      <c r="B285" s="136"/>
      <c r="C285" s="176" t="s">
        <v>474</v>
      </c>
      <c r="D285" s="176" t="s">
        <v>310</v>
      </c>
      <c r="E285" s="177" t="s">
        <v>3997</v>
      </c>
      <c r="F285" s="178" t="s">
        <v>3998</v>
      </c>
      <c r="G285" s="179" t="s">
        <v>428</v>
      </c>
      <c r="H285" s="180">
        <v>162.74</v>
      </c>
      <c r="I285" s="181"/>
      <c r="J285" s="182">
        <f>ROUND(I285*H285,2)</f>
        <v>0</v>
      </c>
      <c r="K285" s="178" t="s">
        <v>270</v>
      </c>
      <c r="L285" s="183"/>
      <c r="M285" s="184" t="s">
        <v>1</v>
      </c>
      <c r="N285" s="185" t="s">
        <v>41</v>
      </c>
      <c r="P285" s="146">
        <f>O285*H285</f>
        <v>0</v>
      </c>
      <c r="Q285" s="146">
        <v>9.9500000000000005E-3</v>
      </c>
      <c r="R285" s="146">
        <f>Q285*H285</f>
        <v>1.6192630000000001</v>
      </c>
      <c r="S285" s="146">
        <v>0</v>
      </c>
      <c r="T285" s="147">
        <f>S285*H285</f>
        <v>0</v>
      </c>
      <c r="AR285" s="148" t="s">
        <v>314</v>
      </c>
      <c r="AT285" s="148" t="s">
        <v>310</v>
      </c>
      <c r="AU285" s="148" t="s">
        <v>89</v>
      </c>
      <c r="AY285" s="17" t="s">
        <v>264</v>
      </c>
      <c r="BE285" s="149">
        <f>IF(N285="základní",J285,0)</f>
        <v>0</v>
      </c>
      <c r="BF285" s="149">
        <f>IF(N285="snížená",J285,0)</f>
        <v>0</v>
      </c>
      <c r="BG285" s="149">
        <f>IF(N285="zákl. přenesená",J285,0)</f>
        <v>0</v>
      </c>
      <c r="BH285" s="149">
        <f>IF(N285="sníž. přenesená",J285,0)</f>
        <v>0</v>
      </c>
      <c r="BI285" s="149">
        <f>IF(N285="nulová",J285,0)</f>
        <v>0</v>
      </c>
      <c r="BJ285" s="17" t="s">
        <v>83</v>
      </c>
      <c r="BK285" s="149">
        <f>ROUND(I285*H285,2)</f>
        <v>0</v>
      </c>
      <c r="BL285" s="17" t="s">
        <v>271</v>
      </c>
      <c r="BM285" s="148" t="s">
        <v>3999</v>
      </c>
    </row>
    <row r="286" spans="2:65" s="12" customFormat="1" ht="11.25">
      <c r="B286" s="156"/>
      <c r="D286" s="154" t="s">
        <v>277</v>
      </c>
      <c r="E286" s="157" t="s">
        <v>1</v>
      </c>
      <c r="F286" s="158" t="s">
        <v>1185</v>
      </c>
      <c r="H286" s="159">
        <v>158</v>
      </c>
      <c r="I286" s="160"/>
      <c r="L286" s="156"/>
      <c r="M286" s="161"/>
      <c r="T286" s="162"/>
      <c r="AT286" s="157" t="s">
        <v>277</v>
      </c>
      <c r="AU286" s="157" t="s">
        <v>89</v>
      </c>
      <c r="AV286" s="12" t="s">
        <v>89</v>
      </c>
      <c r="AW286" s="12" t="s">
        <v>32</v>
      </c>
      <c r="AX286" s="12" t="s">
        <v>76</v>
      </c>
      <c r="AY286" s="157" t="s">
        <v>264</v>
      </c>
    </row>
    <row r="287" spans="2:65" s="12" customFormat="1" ht="11.25">
      <c r="B287" s="156"/>
      <c r="D287" s="154" t="s">
        <v>277</v>
      </c>
      <c r="E287" s="157" t="s">
        <v>1</v>
      </c>
      <c r="F287" s="158" t="s">
        <v>4000</v>
      </c>
      <c r="H287" s="159">
        <v>162.74</v>
      </c>
      <c r="I287" s="160"/>
      <c r="L287" s="156"/>
      <c r="M287" s="161"/>
      <c r="T287" s="162"/>
      <c r="AT287" s="157" t="s">
        <v>277</v>
      </c>
      <c r="AU287" s="157" t="s">
        <v>89</v>
      </c>
      <c r="AV287" s="12" t="s">
        <v>89</v>
      </c>
      <c r="AW287" s="12" t="s">
        <v>32</v>
      </c>
      <c r="AX287" s="12" t="s">
        <v>83</v>
      </c>
      <c r="AY287" s="157" t="s">
        <v>264</v>
      </c>
    </row>
    <row r="288" spans="2:65" s="1" customFormat="1" ht="16.5" customHeight="1">
      <c r="B288" s="136"/>
      <c r="C288" s="137" t="s">
        <v>483</v>
      </c>
      <c r="D288" s="137" t="s">
        <v>266</v>
      </c>
      <c r="E288" s="138" t="s">
        <v>4001</v>
      </c>
      <c r="F288" s="139" t="s">
        <v>4002</v>
      </c>
      <c r="G288" s="140" t="s">
        <v>428</v>
      </c>
      <c r="H288" s="141">
        <v>79</v>
      </c>
      <c r="I288" s="142"/>
      <c r="J288" s="143">
        <f>ROUND(I288*H288,2)</f>
        <v>0</v>
      </c>
      <c r="K288" s="139" t="s">
        <v>270</v>
      </c>
      <c r="L288" s="32"/>
      <c r="M288" s="144" t="s">
        <v>1</v>
      </c>
      <c r="N288" s="145" t="s">
        <v>41</v>
      </c>
      <c r="P288" s="146">
        <f>O288*H288</f>
        <v>0</v>
      </c>
      <c r="Q288" s="146">
        <v>2.0000000000000002E-5</v>
      </c>
      <c r="R288" s="146">
        <f>Q288*H288</f>
        <v>1.58E-3</v>
      </c>
      <c r="S288" s="146">
        <v>0</v>
      </c>
      <c r="T288" s="147">
        <f>S288*H288</f>
        <v>0</v>
      </c>
      <c r="AR288" s="148" t="s">
        <v>271</v>
      </c>
      <c r="AT288" s="148" t="s">
        <v>266</v>
      </c>
      <c r="AU288" s="148" t="s">
        <v>89</v>
      </c>
      <c r="AY288" s="17" t="s">
        <v>264</v>
      </c>
      <c r="BE288" s="149">
        <f>IF(N288="základní",J288,0)</f>
        <v>0</v>
      </c>
      <c r="BF288" s="149">
        <f>IF(N288="snížená",J288,0)</f>
        <v>0</v>
      </c>
      <c r="BG288" s="149">
        <f>IF(N288="zákl. přenesená",J288,0)</f>
        <v>0</v>
      </c>
      <c r="BH288" s="149">
        <f>IF(N288="sníž. přenesená",J288,0)</f>
        <v>0</v>
      </c>
      <c r="BI288" s="149">
        <f>IF(N288="nulová",J288,0)</f>
        <v>0</v>
      </c>
      <c r="BJ288" s="17" t="s">
        <v>83</v>
      </c>
      <c r="BK288" s="149">
        <f>ROUND(I288*H288,2)</f>
        <v>0</v>
      </c>
      <c r="BL288" s="17" t="s">
        <v>271</v>
      </c>
      <c r="BM288" s="148" t="s">
        <v>4003</v>
      </c>
    </row>
    <row r="289" spans="2:65" s="1" customFormat="1" ht="11.25">
      <c r="B289" s="32"/>
      <c r="D289" s="150" t="s">
        <v>273</v>
      </c>
      <c r="F289" s="151" t="s">
        <v>4004</v>
      </c>
      <c r="I289" s="152"/>
      <c r="L289" s="32"/>
      <c r="M289" s="153"/>
      <c r="T289" s="56"/>
      <c r="AT289" s="17" t="s">
        <v>273</v>
      </c>
      <c r="AU289" s="17" t="s">
        <v>89</v>
      </c>
    </row>
    <row r="290" spans="2:65" s="14" customFormat="1" ht="11.25">
      <c r="B290" s="170"/>
      <c r="D290" s="154" t="s">
        <v>277</v>
      </c>
      <c r="E290" s="171" t="s">
        <v>1</v>
      </c>
      <c r="F290" s="172" t="s">
        <v>3910</v>
      </c>
      <c r="H290" s="171" t="s">
        <v>1</v>
      </c>
      <c r="I290" s="173"/>
      <c r="L290" s="170"/>
      <c r="M290" s="174"/>
      <c r="T290" s="175"/>
      <c r="AT290" s="171" t="s">
        <v>277</v>
      </c>
      <c r="AU290" s="171" t="s">
        <v>89</v>
      </c>
      <c r="AV290" s="14" t="s">
        <v>83</v>
      </c>
      <c r="AW290" s="14" t="s">
        <v>32</v>
      </c>
      <c r="AX290" s="14" t="s">
        <v>76</v>
      </c>
      <c r="AY290" s="171" t="s">
        <v>264</v>
      </c>
    </row>
    <row r="291" spans="2:65" s="12" customFormat="1" ht="11.25">
      <c r="B291" s="156"/>
      <c r="D291" s="154" t="s">
        <v>277</v>
      </c>
      <c r="E291" s="157" t="s">
        <v>1</v>
      </c>
      <c r="F291" s="158" t="s">
        <v>753</v>
      </c>
      <c r="H291" s="159">
        <v>79</v>
      </c>
      <c r="I291" s="160"/>
      <c r="L291" s="156"/>
      <c r="M291" s="161"/>
      <c r="T291" s="162"/>
      <c r="AT291" s="157" t="s">
        <v>277</v>
      </c>
      <c r="AU291" s="157" t="s">
        <v>89</v>
      </c>
      <c r="AV291" s="12" t="s">
        <v>89</v>
      </c>
      <c r="AW291" s="12" t="s">
        <v>32</v>
      </c>
      <c r="AX291" s="12" t="s">
        <v>83</v>
      </c>
      <c r="AY291" s="157" t="s">
        <v>264</v>
      </c>
    </row>
    <row r="292" spans="2:65" s="1" customFormat="1" ht="16.5" customHeight="1">
      <c r="B292" s="136"/>
      <c r="C292" s="176" t="s">
        <v>491</v>
      </c>
      <c r="D292" s="176" t="s">
        <v>310</v>
      </c>
      <c r="E292" s="177" t="s">
        <v>4005</v>
      </c>
      <c r="F292" s="178" t="s">
        <v>4006</v>
      </c>
      <c r="G292" s="179" t="s">
        <v>428</v>
      </c>
      <c r="H292" s="180">
        <v>81.37</v>
      </c>
      <c r="I292" s="181"/>
      <c r="J292" s="182">
        <f>ROUND(I292*H292,2)</f>
        <v>0</v>
      </c>
      <c r="K292" s="178" t="s">
        <v>270</v>
      </c>
      <c r="L292" s="183"/>
      <c r="M292" s="184" t="s">
        <v>1</v>
      </c>
      <c r="N292" s="185" t="s">
        <v>41</v>
      </c>
      <c r="P292" s="146">
        <f>O292*H292</f>
        <v>0</v>
      </c>
      <c r="Q292" s="146">
        <v>1.052E-2</v>
      </c>
      <c r="R292" s="146">
        <f>Q292*H292</f>
        <v>0.85601240000000001</v>
      </c>
      <c r="S292" s="146">
        <v>0</v>
      </c>
      <c r="T292" s="147">
        <f>S292*H292</f>
        <v>0</v>
      </c>
      <c r="AR292" s="148" t="s">
        <v>314</v>
      </c>
      <c r="AT292" s="148" t="s">
        <v>310</v>
      </c>
      <c r="AU292" s="148" t="s">
        <v>89</v>
      </c>
      <c r="AY292" s="17" t="s">
        <v>264</v>
      </c>
      <c r="BE292" s="149">
        <f>IF(N292="základní",J292,0)</f>
        <v>0</v>
      </c>
      <c r="BF292" s="149">
        <f>IF(N292="snížená",J292,0)</f>
        <v>0</v>
      </c>
      <c r="BG292" s="149">
        <f>IF(N292="zákl. přenesená",J292,0)</f>
        <v>0</v>
      </c>
      <c r="BH292" s="149">
        <f>IF(N292="sníž. přenesená",J292,0)</f>
        <v>0</v>
      </c>
      <c r="BI292" s="149">
        <f>IF(N292="nulová",J292,0)</f>
        <v>0</v>
      </c>
      <c r="BJ292" s="17" t="s">
        <v>83</v>
      </c>
      <c r="BK292" s="149">
        <f>ROUND(I292*H292,2)</f>
        <v>0</v>
      </c>
      <c r="BL292" s="17" t="s">
        <v>271</v>
      </c>
      <c r="BM292" s="148" t="s">
        <v>4007</v>
      </c>
    </row>
    <row r="293" spans="2:65" s="12" customFormat="1" ht="11.25">
      <c r="B293" s="156"/>
      <c r="D293" s="154" t="s">
        <v>277</v>
      </c>
      <c r="E293" s="157" t="s">
        <v>1</v>
      </c>
      <c r="F293" s="158" t="s">
        <v>753</v>
      </c>
      <c r="H293" s="159">
        <v>79</v>
      </c>
      <c r="I293" s="160"/>
      <c r="L293" s="156"/>
      <c r="M293" s="161"/>
      <c r="T293" s="162"/>
      <c r="AT293" s="157" t="s">
        <v>277</v>
      </c>
      <c r="AU293" s="157" t="s">
        <v>89</v>
      </c>
      <c r="AV293" s="12" t="s">
        <v>89</v>
      </c>
      <c r="AW293" s="12" t="s">
        <v>32</v>
      </c>
      <c r="AX293" s="12" t="s">
        <v>76</v>
      </c>
      <c r="AY293" s="157" t="s">
        <v>264</v>
      </c>
    </row>
    <row r="294" spans="2:65" s="12" customFormat="1" ht="11.25">
      <c r="B294" s="156"/>
      <c r="D294" s="154" t="s">
        <v>277</v>
      </c>
      <c r="E294" s="157" t="s">
        <v>1</v>
      </c>
      <c r="F294" s="158" t="s">
        <v>4008</v>
      </c>
      <c r="H294" s="159">
        <v>81.37</v>
      </c>
      <c r="I294" s="160"/>
      <c r="L294" s="156"/>
      <c r="M294" s="161"/>
      <c r="T294" s="162"/>
      <c r="AT294" s="157" t="s">
        <v>277</v>
      </c>
      <c r="AU294" s="157" t="s">
        <v>89</v>
      </c>
      <c r="AV294" s="12" t="s">
        <v>89</v>
      </c>
      <c r="AW294" s="12" t="s">
        <v>32</v>
      </c>
      <c r="AX294" s="12" t="s">
        <v>83</v>
      </c>
      <c r="AY294" s="157" t="s">
        <v>264</v>
      </c>
    </row>
    <row r="295" spans="2:65" s="1" customFormat="1" ht="16.5" customHeight="1">
      <c r="B295" s="136"/>
      <c r="C295" s="137" t="s">
        <v>496</v>
      </c>
      <c r="D295" s="137" t="s">
        <v>266</v>
      </c>
      <c r="E295" s="138" t="s">
        <v>4009</v>
      </c>
      <c r="F295" s="139" t="s">
        <v>4010</v>
      </c>
      <c r="G295" s="140" t="s">
        <v>428</v>
      </c>
      <c r="H295" s="141">
        <v>2</v>
      </c>
      <c r="I295" s="142"/>
      <c r="J295" s="143">
        <f>ROUND(I295*H295,2)</f>
        <v>0</v>
      </c>
      <c r="K295" s="139" t="s">
        <v>270</v>
      </c>
      <c r="L295" s="32"/>
      <c r="M295" s="144" t="s">
        <v>1</v>
      </c>
      <c r="N295" s="145" t="s">
        <v>41</v>
      </c>
      <c r="P295" s="146">
        <f>O295*H295</f>
        <v>0</v>
      </c>
      <c r="Q295" s="146">
        <v>3.0000000000000001E-5</v>
      </c>
      <c r="R295" s="146">
        <f>Q295*H295</f>
        <v>6.0000000000000002E-5</v>
      </c>
      <c r="S295" s="146">
        <v>0</v>
      </c>
      <c r="T295" s="147">
        <f>S295*H295</f>
        <v>0</v>
      </c>
      <c r="AR295" s="148" t="s">
        <v>271</v>
      </c>
      <c r="AT295" s="148" t="s">
        <v>266</v>
      </c>
      <c r="AU295" s="148" t="s">
        <v>89</v>
      </c>
      <c r="AY295" s="17" t="s">
        <v>264</v>
      </c>
      <c r="BE295" s="149">
        <f>IF(N295="základní",J295,0)</f>
        <v>0</v>
      </c>
      <c r="BF295" s="149">
        <f>IF(N295="snížená",J295,0)</f>
        <v>0</v>
      </c>
      <c r="BG295" s="149">
        <f>IF(N295="zákl. přenesená",J295,0)</f>
        <v>0</v>
      </c>
      <c r="BH295" s="149">
        <f>IF(N295="sníž. přenesená",J295,0)</f>
        <v>0</v>
      </c>
      <c r="BI295" s="149">
        <f>IF(N295="nulová",J295,0)</f>
        <v>0</v>
      </c>
      <c r="BJ295" s="17" t="s">
        <v>83</v>
      </c>
      <c r="BK295" s="149">
        <f>ROUND(I295*H295,2)</f>
        <v>0</v>
      </c>
      <c r="BL295" s="17" t="s">
        <v>271</v>
      </c>
      <c r="BM295" s="148" t="s">
        <v>4011</v>
      </c>
    </row>
    <row r="296" spans="2:65" s="1" customFormat="1" ht="11.25">
      <c r="B296" s="32"/>
      <c r="D296" s="150" t="s">
        <v>273</v>
      </c>
      <c r="F296" s="151" t="s">
        <v>4012</v>
      </c>
      <c r="I296" s="152"/>
      <c r="L296" s="32"/>
      <c r="M296" s="153"/>
      <c r="T296" s="56"/>
      <c r="AT296" s="17" t="s">
        <v>273</v>
      </c>
      <c r="AU296" s="17" t="s">
        <v>89</v>
      </c>
    </row>
    <row r="297" spans="2:65" s="14" customFormat="1" ht="11.25">
      <c r="B297" s="170"/>
      <c r="D297" s="154" t="s">
        <v>277</v>
      </c>
      <c r="E297" s="171" t="s">
        <v>1</v>
      </c>
      <c r="F297" s="172" t="s">
        <v>4013</v>
      </c>
      <c r="H297" s="171" t="s">
        <v>1</v>
      </c>
      <c r="I297" s="173"/>
      <c r="L297" s="170"/>
      <c r="M297" s="174"/>
      <c r="T297" s="175"/>
      <c r="AT297" s="171" t="s">
        <v>277</v>
      </c>
      <c r="AU297" s="171" t="s">
        <v>89</v>
      </c>
      <c r="AV297" s="14" t="s">
        <v>83</v>
      </c>
      <c r="AW297" s="14" t="s">
        <v>32</v>
      </c>
      <c r="AX297" s="14" t="s">
        <v>76</v>
      </c>
      <c r="AY297" s="171" t="s">
        <v>264</v>
      </c>
    </row>
    <row r="298" spans="2:65" s="12" customFormat="1" ht="11.25">
      <c r="B298" s="156"/>
      <c r="D298" s="154" t="s">
        <v>277</v>
      </c>
      <c r="E298" s="157" t="s">
        <v>1</v>
      </c>
      <c r="F298" s="158" t="s">
        <v>89</v>
      </c>
      <c r="H298" s="159">
        <v>2</v>
      </c>
      <c r="I298" s="160"/>
      <c r="L298" s="156"/>
      <c r="M298" s="161"/>
      <c r="T298" s="162"/>
      <c r="AT298" s="157" t="s">
        <v>277</v>
      </c>
      <c r="AU298" s="157" t="s">
        <v>89</v>
      </c>
      <c r="AV298" s="12" t="s">
        <v>89</v>
      </c>
      <c r="AW298" s="12" t="s">
        <v>32</v>
      </c>
      <c r="AX298" s="12" t="s">
        <v>83</v>
      </c>
      <c r="AY298" s="157" t="s">
        <v>264</v>
      </c>
    </row>
    <row r="299" spans="2:65" s="1" customFormat="1" ht="16.5" customHeight="1">
      <c r="B299" s="136"/>
      <c r="C299" s="176" t="s">
        <v>502</v>
      </c>
      <c r="D299" s="176" t="s">
        <v>310</v>
      </c>
      <c r="E299" s="177" t="s">
        <v>4014</v>
      </c>
      <c r="F299" s="178" t="s">
        <v>4015</v>
      </c>
      <c r="G299" s="179" t="s">
        <v>428</v>
      </c>
      <c r="H299" s="180">
        <v>2.06</v>
      </c>
      <c r="I299" s="181"/>
      <c r="J299" s="182">
        <f>ROUND(I299*H299,2)</f>
        <v>0</v>
      </c>
      <c r="K299" s="178" t="s">
        <v>270</v>
      </c>
      <c r="L299" s="183"/>
      <c r="M299" s="184" t="s">
        <v>1</v>
      </c>
      <c r="N299" s="185" t="s">
        <v>41</v>
      </c>
      <c r="P299" s="146">
        <f>O299*H299</f>
        <v>0</v>
      </c>
      <c r="Q299" s="146">
        <v>2.6100000000000002E-2</v>
      </c>
      <c r="R299" s="146">
        <f>Q299*H299</f>
        <v>5.3766000000000008E-2</v>
      </c>
      <c r="S299" s="146">
        <v>0</v>
      </c>
      <c r="T299" s="147">
        <f>S299*H299</f>
        <v>0</v>
      </c>
      <c r="AR299" s="148" t="s">
        <v>314</v>
      </c>
      <c r="AT299" s="148" t="s">
        <v>310</v>
      </c>
      <c r="AU299" s="148" t="s">
        <v>89</v>
      </c>
      <c r="AY299" s="17" t="s">
        <v>264</v>
      </c>
      <c r="BE299" s="149">
        <f>IF(N299="základní",J299,0)</f>
        <v>0</v>
      </c>
      <c r="BF299" s="149">
        <f>IF(N299="snížená",J299,0)</f>
        <v>0</v>
      </c>
      <c r="BG299" s="149">
        <f>IF(N299="zákl. přenesená",J299,0)</f>
        <v>0</v>
      </c>
      <c r="BH299" s="149">
        <f>IF(N299="sníž. přenesená",J299,0)</f>
        <v>0</v>
      </c>
      <c r="BI299" s="149">
        <f>IF(N299="nulová",J299,0)</f>
        <v>0</v>
      </c>
      <c r="BJ299" s="17" t="s">
        <v>83</v>
      </c>
      <c r="BK299" s="149">
        <f>ROUND(I299*H299,2)</f>
        <v>0</v>
      </c>
      <c r="BL299" s="17" t="s">
        <v>271</v>
      </c>
      <c r="BM299" s="148" t="s">
        <v>4016</v>
      </c>
    </row>
    <row r="300" spans="2:65" s="12" customFormat="1" ht="11.25">
      <c r="B300" s="156"/>
      <c r="D300" s="154" t="s">
        <v>277</v>
      </c>
      <c r="E300" s="157" t="s">
        <v>1</v>
      </c>
      <c r="F300" s="158" t="s">
        <v>89</v>
      </c>
      <c r="H300" s="159">
        <v>2</v>
      </c>
      <c r="I300" s="160"/>
      <c r="L300" s="156"/>
      <c r="M300" s="161"/>
      <c r="T300" s="162"/>
      <c r="AT300" s="157" t="s">
        <v>277</v>
      </c>
      <c r="AU300" s="157" t="s">
        <v>89</v>
      </c>
      <c r="AV300" s="12" t="s">
        <v>89</v>
      </c>
      <c r="AW300" s="12" t="s">
        <v>32</v>
      </c>
      <c r="AX300" s="12" t="s">
        <v>76</v>
      </c>
      <c r="AY300" s="157" t="s">
        <v>264</v>
      </c>
    </row>
    <row r="301" spans="2:65" s="12" customFormat="1" ht="11.25">
      <c r="B301" s="156"/>
      <c r="D301" s="154" t="s">
        <v>277</v>
      </c>
      <c r="E301" s="157" t="s">
        <v>1</v>
      </c>
      <c r="F301" s="158" t="s">
        <v>4017</v>
      </c>
      <c r="H301" s="159">
        <v>2.06</v>
      </c>
      <c r="I301" s="160"/>
      <c r="L301" s="156"/>
      <c r="M301" s="161"/>
      <c r="T301" s="162"/>
      <c r="AT301" s="157" t="s">
        <v>277</v>
      </c>
      <c r="AU301" s="157" t="s">
        <v>89</v>
      </c>
      <c r="AV301" s="12" t="s">
        <v>89</v>
      </c>
      <c r="AW301" s="12" t="s">
        <v>32</v>
      </c>
      <c r="AX301" s="12" t="s">
        <v>83</v>
      </c>
      <c r="AY301" s="157" t="s">
        <v>264</v>
      </c>
    </row>
    <row r="302" spans="2:65" s="1" customFormat="1" ht="21.75" customHeight="1">
      <c r="B302" s="136"/>
      <c r="C302" s="137" t="s">
        <v>509</v>
      </c>
      <c r="D302" s="137" t="s">
        <v>266</v>
      </c>
      <c r="E302" s="138" t="s">
        <v>4018</v>
      </c>
      <c r="F302" s="139" t="s">
        <v>4019</v>
      </c>
      <c r="G302" s="140" t="s">
        <v>434</v>
      </c>
      <c r="H302" s="141">
        <v>2</v>
      </c>
      <c r="I302" s="142"/>
      <c r="J302" s="143">
        <f>ROUND(I302*H302,2)</f>
        <v>0</v>
      </c>
      <c r="K302" s="139" t="s">
        <v>270</v>
      </c>
      <c r="L302" s="32"/>
      <c r="M302" s="144" t="s">
        <v>1</v>
      </c>
      <c r="N302" s="145" t="s">
        <v>41</v>
      </c>
      <c r="P302" s="146">
        <f>O302*H302</f>
        <v>0</v>
      </c>
      <c r="Q302" s="146">
        <v>0</v>
      </c>
      <c r="R302" s="146">
        <f>Q302*H302</f>
        <v>0</v>
      </c>
      <c r="S302" s="146">
        <v>0</v>
      </c>
      <c r="T302" s="147">
        <f>S302*H302</f>
        <v>0</v>
      </c>
      <c r="AR302" s="148" t="s">
        <v>271</v>
      </c>
      <c r="AT302" s="148" t="s">
        <v>266</v>
      </c>
      <c r="AU302" s="148" t="s">
        <v>89</v>
      </c>
      <c r="AY302" s="17" t="s">
        <v>264</v>
      </c>
      <c r="BE302" s="149">
        <f>IF(N302="základní",J302,0)</f>
        <v>0</v>
      </c>
      <c r="BF302" s="149">
        <f>IF(N302="snížená",J302,0)</f>
        <v>0</v>
      </c>
      <c r="BG302" s="149">
        <f>IF(N302="zákl. přenesená",J302,0)</f>
        <v>0</v>
      </c>
      <c r="BH302" s="149">
        <f>IF(N302="sníž. přenesená",J302,0)</f>
        <v>0</v>
      </c>
      <c r="BI302" s="149">
        <f>IF(N302="nulová",J302,0)</f>
        <v>0</v>
      </c>
      <c r="BJ302" s="17" t="s">
        <v>83</v>
      </c>
      <c r="BK302" s="149">
        <f>ROUND(I302*H302,2)</f>
        <v>0</v>
      </c>
      <c r="BL302" s="17" t="s">
        <v>271</v>
      </c>
      <c r="BM302" s="148" t="s">
        <v>4020</v>
      </c>
    </row>
    <row r="303" spans="2:65" s="1" customFormat="1" ht="11.25">
      <c r="B303" s="32"/>
      <c r="D303" s="150" t="s">
        <v>273</v>
      </c>
      <c r="F303" s="151" t="s">
        <v>4021</v>
      </c>
      <c r="I303" s="152"/>
      <c r="L303" s="32"/>
      <c r="M303" s="153"/>
      <c r="T303" s="56"/>
      <c r="AT303" s="17" t="s">
        <v>273</v>
      </c>
      <c r="AU303" s="17" t="s">
        <v>89</v>
      </c>
    </row>
    <row r="304" spans="2:65" s="14" customFormat="1" ht="11.25">
      <c r="B304" s="170"/>
      <c r="D304" s="154" t="s">
        <v>277</v>
      </c>
      <c r="E304" s="171" t="s">
        <v>1</v>
      </c>
      <c r="F304" s="172" t="s">
        <v>4013</v>
      </c>
      <c r="H304" s="171" t="s">
        <v>1</v>
      </c>
      <c r="I304" s="173"/>
      <c r="L304" s="170"/>
      <c r="M304" s="174"/>
      <c r="T304" s="175"/>
      <c r="AT304" s="171" t="s">
        <v>277</v>
      </c>
      <c r="AU304" s="171" t="s">
        <v>89</v>
      </c>
      <c r="AV304" s="14" t="s">
        <v>83</v>
      </c>
      <c r="AW304" s="14" t="s">
        <v>32</v>
      </c>
      <c r="AX304" s="14" t="s">
        <v>76</v>
      </c>
      <c r="AY304" s="171" t="s">
        <v>264</v>
      </c>
    </row>
    <row r="305" spans="2:65" s="12" customFormat="1" ht="11.25">
      <c r="B305" s="156"/>
      <c r="D305" s="154" t="s">
        <v>277</v>
      </c>
      <c r="E305" s="157" t="s">
        <v>1</v>
      </c>
      <c r="F305" s="158" t="s">
        <v>89</v>
      </c>
      <c r="H305" s="159">
        <v>2</v>
      </c>
      <c r="I305" s="160"/>
      <c r="L305" s="156"/>
      <c r="M305" s="161"/>
      <c r="T305" s="162"/>
      <c r="AT305" s="157" t="s">
        <v>277</v>
      </c>
      <c r="AU305" s="157" t="s">
        <v>89</v>
      </c>
      <c r="AV305" s="12" t="s">
        <v>89</v>
      </c>
      <c r="AW305" s="12" t="s">
        <v>32</v>
      </c>
      <c r="AX305" s="12" t="s">
        <v>83</v>
      </c>
      <c r="AY305" s="157" t="s">
        <v>264</v>
      </c>
    </row>
    <row r="306" spans="2:65" s="1" customFormat="1" ht="16.5" customHeight="1">
      <c r="B306" s="136"/>
      <c r="C306" s="176" t="s">
        <v>515</v>
      </c>
      <c r="D306" s="176" t="s">
        <v>310</v>
      </c>
      <c r="E306" s="177" t="s">
        <v>4022</v>
      </c>
      <c r="F306" s="178" t="s">
        <v>4023</v>
      </c>
      <c r="G306" s="179" t="s">
        <v>434</v>
      </c>
      <c r="H306" s="180">
        <v>2</v>
      </c>
      <c r="I306" s="181"/>
      <c r="J306" s="182">
        <f>ROUND(I306*H306,2)</f>
        <v>0</v>
      </c>
      <c r="K306" s="178" t="s">
        <v>270</v>
      </c>
      <c r="L306" s="183"/>
      <c r="M306" s="184" t="s">
        <v>1</v>
      </c>
      <c r="N306" s="185" t="s">
        <v>41</v>
      </c>
      <c r="P306" s="146">
        <f>O306*H306</f>
        <v>0</v>
      </c>
      <c r="Q306" s="146">
        <v>8.5000000000000006E-3</v>
      </c>
      <c r="R306" s="146">
        <f>Q306*H306</f>
        <v>1.7000000000000001E-2</v>
      </c>
      <c r="S306" s="146">
        <v>0</v>
      </c>
      <c r="T306" s="147">
        <f>S306*H306</f>
        <v>0</v>
      </c>
      <c r="AR306" s="148" t="s">
        <v>314</v>
      </c>
      <c r="AT306" s="148" t="s">
        <v>310</v>
      </c>
      <c r="AU306" s="148" t="s">
        <v>89</v>
      </c>
      <c r="AY306" s="17" t="s">
        <v>264</v>
      </c>
      <c r="BE306" s="149">
        <f>IF(N306="základní",J306,0)</f>
        <v>0</v>
      </c>
      <c r="BF306" s="149">
        <f>IF(N306="snížená",J306,0)</f>
        <v>0</v>
      </c>
      <c r="BG306" s="149">
        <f>IF(N306="zákl. přenesená",J306,0)</f>
        <v>0</v>
      </c>
      <c r="BH306" s="149">
        <f>IF(N306="sníž. přenesená",J306,0)</f>
        <v>0</v>
      </c>
      <c r="BI306" s="149">
        <f>IF(N306="nulová",J306,0)</f>
        <v>0</v>
      </c>
      <c r="BJ306" s="17" t="s">
        <v>83</v>
      </c>
      <c r="BK306" s="149">
        <f>ROUND(I306*H306,2)</f>
        <v>0</v>
      </c>
      <c r="BL306" s="17" t="s">
        <v>271</v>
      </c>
      <c r="BM306" s="148" t="s">
        <v>4024</v>
      </c>
    </row>
    <row r="307" spans="2:65" s="12" customFormat="1" ht="11.25">
      <c r="B307" s="156"/>
      <c r="D307" s="154" t="s">
        <v>277</v>
      </c>
      <c r="E307" s="157" t="s">
        <v>1</v>
      </c>
      <c r="F307" s="158" t="s">
        <v>89</v>
      </c>
      <c r="H307" s="159">
        <v>2</v>
      </c>
      <c r="I307" s="160"/>
      <c r="L307" s="156"/>
      <c r="M307" s="161"/>
      <c r="T307" s="162"/>
      <c r="AT307" s="157" t="s">
        <v>277</v>
      </c>
      <c r="AU307" s="157" t="s">
        <v>89</v>
      </c>
      <c r="AV307" s="12" t="s">
        <v>89</v>
      </c>
      <c r="AW307" s="12" t="s">
        <v>32</v>
      </c>
      <c r="AX307" s="12" t="s">
        <v>83</v>
      </c>
      <c r="AY307" s="157" t="s">
        <v>264</v>
      </c>
    </row>
    <row r="308" spans="2:65" s="1" customFormat="1" ht="16.5" customHeight="1">
      <c r="B308" s="136"/>
      <c r="C308" s="137" t="s">
        <v>521</v>
      </c>
      <c r="D308" s="137" t="s">
        <v>266</v>
      </c>
      <c r="E308" s="138" t="s">
        <v>2018</v>
      </c>
      <c r="F308" s="139" t="s">
        <v>2019</v>
      </c>
      <c r="G308" s="140" t="s">
        <v>434</v>
      </c>
      <c r="H308" s="141">
        <v>2</v>
      </c>
      <c r="I308" s="142"/>
      <c r="J308" s="143">
        <f>ROUND(I308*H308,2)</f>
        <v>0</v>
      </c>
      <c r="K308" s="139" t="s">
        <v>270</v>
      </c>
      <c r="L308" s="32"/>
      <c r="M308" s="144" t="s">
        <v>1</v>
      </c>
      <c r="N308" s="145" t="s">
        <v>41</v>
      </c>
      <c r="P308" s="146">
        <f>O308*H308</f>
        <v>0</v>
      </c>
      <c r="Q308" s="146">
        <v>0.45937</v>
      </c>
      <c r="R308" s="146">
        <f>Q308*H308</f>
        <v>0.91874</v>
      </c>
      <c r="S308" s="146">
        <v>0</v>
      </c>
      <c r="T308" s="147">
        <f>S308*H308</f>
        <v>0</v>
      </c>
      <c r="AR308" s="148" t="s">
        <v>271</v>
      </c>
      <c r="AT308" s="148" t="s">
        <v>266</v>
      </c>
      <c r="AU308" s="148" t="s">
        <v>89</v>
      </c>
      <c r="AY308" s="17" t="s">
        <v>264</v>
      </c>
      <c r="BE308" s="149">
        <f>IF(N308="základní",J308,0)</f>
        <v>0</v>
      </c>
      <c r="BF308" s="149">
        <f>IF(N308="snížená",J308,0)</f>
        <v>0</v>
      </c>
      <c r="BG308" s="149">
        <f>IF(N308="zákl. přenesená",J308,0)</f>
        <v>0</v>
      </c>
      <c r="BH308" s="149">
        <f>IF(N308="sníž. přenesená",J308,0)</f>
        <v>0</v>
      </c>
      <c r="BI308" s="149">
        <f>IF(N308="nulová",J308,0)</f>
        <v>0</v>
      </c>
      <c r="BJ308" s="17" t="s">
        <v>83</v>
      </c>
      <c r="BK308" s="149">
        <f>ROUND(I308*H308,2)</f>
        <v>0</v>
      </c>
      <c r="BL308" s="17" t="s">
        <v>271</v>
      </c>
      <c r="BM308" s="148" t="s">
        <v>4025</v>
      </c>
    </row>
    <row r="309" spans="2:65" s="1" customFormat="1" ht="11.25">
      <c r="B309" s="32"/>
      <c r="D309" s="150" t="s">
        <v>273</v>
      </c>
      <c r="F309" s="151" t="s">
        <v>2021</v>
      </c>
      <c r="I309" s="152"/>
      <c r="L309" s="32"/>
      <c r="M309" s="153"/>
      <c r="T309" s="56"/>
      <c r="AT309" s="17" t="s">
        <v>273</v>
      </c>
      <c r="AU309" s="17" t="s">
        <v>89</v>
      </c>
    </row>
    <row r="310" spans="2:65" s="12" customFormat="1" ht="11.25">
      <c r="B310" s="156"/>
      <c r="D310" s="154" t="s">
        <v>277</v>
      </c>
      <c r="E310" s="157" t="s">
        <v>1</v>
      </c>
      <c r="F310" s="158" t="s">
        <v>89</v>
      </c>
      <c r="H310" s="159">
        <v>2</v>
      </c>
      <c r="I310" s="160"/>
      <c r="L310" s="156"/>
      <c r="M310" s="161"/>
      <c r="T310" s="162"/>
      <c r="AT310" s="157" t="s">
        <v>277</v>
      </c>
      <c r="AU310" s="157" t="s">
        <v>89</v>
      </c>
      <c r="AV310" s="12" t="s">
        <v>89</v>
      </c>
      <c r="AW310" s="12" t="s">
        <v>32</v>
      </c>
      <c r="AX310" s="12" t="s">
        <v>83</v>
      </c>
      <c r="AY310" s="157" t="s">
        <v>264</v>
      </c>
    </row>
    <row r="311" spans="2:65" s="1" customFormat="1" ht="16.5" customHeight="1">
      <c r="B311" s="136"/>
      <c r="C311" s="137" t="s">
        <v>526</v>
      </c>
      <c r="D311" s="137" t="s">
        <v>266</v>
      </c>
      <c r="E311" s="138" t="s">
        <v>4026</v>
      </c>
      <c r="F311" s="139" t="s">
        <v>4027</v>
      </c>
      <c r="G311" s="140" t="s">
        <v>428</v>
      </c>
      <c r="H311" s="141">
        <v>239</v>
      </c>
      <c r="I311" s="142"/>
      <c r="J311" s="143">
        <f>ROUND(I311*H311,2)</f>
        <v>0</v>
      </c>
      <c r="K311" s="139" t="s">
        <v>270</v>
      </c>
      <c r="L311" s="32"/>
      <c r="M311" s="144" t="s">
        <v>1</v>
      </c>
      <c r="N311" s="145" t="s">
        <v>41</v>
      </c>
      <c r="P311" s="146">
        <f>O311*H311</f>
        <v>0</v>
      </c>
      <c r="Q311" s="146">
        <v>0</v>
      </c>
      <c r="R311" s="146">
        <f>Q311*H311</f>
        <v>0</v>
      </c>
      <c r="S311" s="146">
        <v>0</v>
      </c>
      <c r="T311" s="147">
        <f>S311*H311</f>
        <v>0</v>
      </c>
      <c r="AR311" s="148" t="s">
        <v>271</v>
      </c>
      <c r="AT311" s="148" t="s">
        <v>266</v>
      </c>
      <c r="AU311" s="148" t="s">
        <v>89</v>
      </c>
      <c r="AY311" s="17" t="s">
        <v>264</v>
      </c>
      <c r="BE311" s="149">
        <f>IF(N311="základní",J311,0)</f>
        <v>0</v>
      </c>
      <c r="BF311" s="149">
        <f>IF(N311="snížená",J311,0)</f>
        <v>0</v>
      </c>
      <c r="BG311" s="149">
        <f>IF(N311="zákl. přenesená",J311,0)</f>
        <v>0</v>
      </c>
      <c r="BH311" s="149">
        <f>IF(N311="sníž. přenesená",J311,0)</f>
        <v>0</v>
      </c>
      <c r="BI311" s="149">
        <f>IF(N311="nulová",J311,0)</f>
        <v>0</v>
      </c>
      <c r="BJ311" s="17" t="s">
        <v>83</v>
      </c>
      <c r="BK311" s="149">
        <f>ROUND(I311*H311,2)</f>
        <v>0</v>
      </c>
      <c r="BL311" s="17" t="s">
        <v>271</v>
      </c>
      <c r="BM311" s="148" t="s">
        <v>4028</v>
      </c>
    </row>
    <row r="312" spans="2:65" s="1" customFormat="1" ht="11.25">
      <c r="B312" s="32"/>
      <c r="D312" s="150" t="s">
        <v>273</v>
      </c>
      <c r="F312" s="151" t="s">
        <v>4029</v>
      </c>
      <c r="I312" s="152"/>
      <c r="L312" s="32"/>
      <c r="M312" s="153"/>
      <c r="T312" s="56"/>
      <c r="AT312" s="17" t="s">
        <v>273</v>
      </c>
      <c r="AU312" s="17" t="s">
        <v>89</v>
      </c>
    </row>
    <row r="313" spans="2:65" s="12" customFormat="1" ht="11.25">
      <c r="B313" s="156"/>
      <c r="D313" s="154" t="s">
        <v>277</v>
      </c>
      <c r="E313" s="157" t="s">
        <v>1</v>
      </c>
      <c r="F313" s="158" t="s">
        <v>4030</v>
      </c>
      <c r="H313" s="159">
        <v>239</v>
      </c>
      <c r="I313" s="160"/>
      <c r="L313" s="156"/>
      <c r="M313" s="161"/>
      <c r="T313" s="162"/>
      <c r="AT313" s="157" t="s">
        <v>277</v>
      </c>
      <c r="AU313" s="157" t="s">
        <v>89</v>
      </c>
      <c r="AV313" s="12" t="s">
        <v>89</v>
      </c>
      <c r="AW313" s="12" t="s">
        <v>32</v>
      </c>
      <c r="AX313" s="12" t="s">
        <v>83</v>
      </c>
      <c r="AY313" s="157" t="s">
        <v>264</v>
      </c>
    </row>
    <row r="314" spans="2:65" s="1" customFormat="1" ht="16.5" customHeight="1">
      <c r="B314" s="136"/>
      <c r="C314" s="137" t="s">
        <v>533</v>
      </c>
      <c r="D314" s="137" t="s">
        <v>266</v>
      </c>
      <c r="E314" s="138" t="s">
        <v>4031</v>
      </c>
      <c r="F314" s="139" t="s">
        <v>4032</v>
      </c>
      <c r="G314" s="140" t="s">
        <v>434</v>
      </c>
      <c r="H314" s="141">
        <v>8</v>
      </c>
      <c r="I314" s="142"/>
      <c r="J314" s="143">
        <f>ROUND(I314*H314,2)</f>
        <v>0</v>
      </c>
      <c r="K314" s="139" t="s">
        <v>270</v>
      </c>
      <c r="L314" s="32"/>
      <c r="M314" s="144" t="s">
        <v>1</v>
      </c>
      <c r="N314" s="145" t="s">
        <v>41</v>
      </c>
      <c r="P314" s="146">
        <f>O314*H314</f>
        <v>0</v>
      </c>
      <c r="Q314" s="146">
        <v>3.5749999999999997E-2</v>
      </c>
      <c r="R314" s="146">
        <f>Q314*H314</f>
        <v>0.28599999999999998</v>
      </c>
      <c r="S314" s="146">
        <v>0</v>
      </c>
      <c r="T314" s="147">
        <f>S314*H314</f>
        <v>0</v>
      </c>
      <c r="AR314" s="148" t="s">
        <v>271</v>
      </c>
      <c r="AT314" s="148" t="s">
        <v>266</v>
      </c>
      <c r="AU314" s="148" t="s">
        <v>89</v>
      </c>
      <c r="AY314" s="17" t="s">
        <v>264</v>
      </c>
      <c r="BE314" s="149">
        <f>IF(N314="základní",J314,0)</f>
        <v>0</v>
      </c>
      <c r="BF314" s="149">
        <f>IF(N314="snížená",J314,0)</f>
        <v>0</v>
      </c>
      <c r="BG314" s="149">
        <f>IF(N314="zákl. přenesená",J314,0)</f>
        <v>0</v>
      </c>
      <c r="BH314" s="149">
        <f>IF(N314="sníž. přenesená",J314,0)</f>
        <v>0</v>
      </c>
      <c r="BI314" s="149">
        <f>IF(N314="nulová",J314,0)</f>
        <v>0</v>
      </c>
      <c r="BJ314" s="17" t="s">
        <v>83</v>
      </c>
      <c r="BK314" s="149">
        <f>ROUND(I314*H314,2)</f>
        <v>0</v>
      </c>
      <c r="BL314" s="17" t="s">
        <v>271</v>
      </c>
      <c r="BM314" s="148" t="s">
        <v>4033</v>
      </c>
    </row>
    <row r="315" spans="2:65" s="1" customFormat="1" ht="11.25">
      <c r="B315" s="32"/>
      <c r="D315" s="150" t="s">
        <v>273</v>
      </c>
      <c r="F315" s="151" t="s">
        <v>4034</v>
      </c>
      <c r="I315" s="152"/>
      <c r="L315" s="32"/>
      <c r="M315" s="153"/>
      <c r="T315" s="56"/>
      <c r="AT315" s="17" t="s">
        <v>273</v>
      </c>
      <c r="AU315" s="17" t="s">
        <v>89</v>
      </c>
    </row>
    <row r="316" spans="2:65" s="12" customFormat="1" ht="11.25">
      <c r="B316" s="156"/>
      <c r="D316" s="154" t="s">
        <v>277</v>
      </c>
      <c r="E316" s="157" t="s">
        <v>1</v>
      </c>
      <c r="F316" s="158" t="s">
        <v>314</v>
      </c>
      <c r="H316" s="159">
        <v>8</v>
      </c>
      <c r="I316" s="160"/>
      <c r="L316" s="156"/>
      <c r="M316" s="161"/>
      <c r="T316" s="162"/>
      <c r="AT316" s="157" t="s">
        <v>277</v>
      </c>
      <c r="AU316" s="157" t="s">
        <v>89</v>
      </c>
      <c r="AV316" s="12" t="s">
        <v>89</v>
      </c>
      <c r="AW316" s="12" t="s">
        <v>32</v>
      </c>
      <c r="AX316" s="12" t="s">
        <v>83</v>
      </c>
      <c r="AY316" s="157" t="s">
        <v>264</v>
      </c>
    </row>
    <row r="317" spans="2:65" s="1" customFormat="1" ht="16.5" customHeight="1">
      <c r="B317" s="136"/>
      <c r="C317" s="137" t="s">
        <v>541</v>
      </c>
      <c r="D317" s="137" t="s">
        <v>266</v>
      </c>
      <c r="E317" s="138" t="s">
        <v>4035</v>
      </c>
      <c r="F317" s="139" t="s">
        <v>4036</v>
      </c>
      <c r="G317" s="140" t="s">
        <v>434</v>
      </c>
      <c r="H317" s="141">
        <v>8</v>
      </c>
      <c r="I317" s="142"/>
      <c r="J317" s="143">
        <f>ROUND(I317*H317,2)</f>
        <v>0</v>
      </c>
      <c r="K317" s="139" t="s">
        <v>270</v>
      </c>
      <c r="L317" s="32"/>
      <c r="M317" s="144" t="s">
        <v>1</v>
      </c>
      <c r="N317" s="145" t="s">
        <v>41</v>
      </c>
      <c r="P317" s="146">
        <f>O317*H317</f>
        <v>0</v>
      </c>
      <c r="Q317" s="146">
        <v>0.41948000000000002</v>
      </c>
      <c r="R317" s="146">
        <f>Q317*H317</f>
        <v>3.3558400000000002</v>
      </c>
      <c r="S317" s="146">
        <v>0</v>
      </c>
      <c r="T317" s="147">
        <f>S317*H317</f>
        <v>0</v>
      </c>
      <c r="AR317" s="148" t="s">
        <v>271</v>
      </c>
      <c r="AT317" s="148" t="s">
        <v>266</v>
      </c>
      <c r="AU317" s="148" t="s">
        <v>89</v>
      </c>
      <c r="AY317" s="17" t="s">
        <v>264</v>
      </c>
      <c r="BE317" s="149">
        <f>IF(N317="základní",J317,0)</f>
        <v>0</v>
      </c>
      <c r="BF317" s="149">
        <f>IF(N317="snížená",J317,0)</f>
        <v>0</v>
      </c>
      <c r="BG317" s="149">
        <f>IF(N317="zákl. přenesená",J317,0)</f>
        <v>0</v>
      </c>
      <c r="BH317" s="149">
        <f>IF(N317="sníž. přenesená",J317,0)</f>
        <v>0</v>
      </c>
      <c r="BI317" s="149">
        <f>IF(N317="nulová",J317,0)</f>
        <v>0</v>
      </c>
      <c r="BJ317" s="17" t="s">
        <v>83</v>
      </c>
      <c r="BK317" s="149">
        <f>ROUND(I317*H317,2)</f>
        <v>0</v>
      </c>
      <c r="BL317" s="17" t="s">
        <v>271</v>
      </c>
      <c r="BM317" s="148" t="s">
        <v>4037</v>
      </c>
    </row>
    <row r="318" spans="2:65" s="1" customFormat="1" ht="11.25">
      <c r="B318" s="32"/>
      <c r="D318" s="150" t="s">
        <v>273</v>
      </c>
      <c r="F318" s="151" t="s">
        <v>4038</v>
      </c>
      <c r="I318" s="152"/>
      <c r="L318" s="32"/>
      <c r="M318" s="153"/>
      <c r="T318" s="56"/>
      <c r="AT318" s="17" t="s">
        <v>273</v>
      </c>
      <c r="AU318" s="17" t="s">
        <v>89</v>
      </c>
    </row>
    <row r="319" spans="2:65" s="1" customFormat="1" ht="19.5">
      <c r="B319" s="32"/>
      <c r="D319" s="154" t="s">
        <v>275</v>
      </c>
      <c r="F319" s="155" t="s">
        <v>4039</v>
      </c>
      <c r="I319" s="152"/>
      <c r="L319" s="32"/>
      <c r="M319" s="153"/>
      <c r="T319" s="56"/>
      <c r="AT319" s="17" t="s">
        <v>275</v>
      </c>
      <c r="AU319" s="17" t="s">
        <v>89</v>
      </c>
    </row>
    <row r="320" spans="2:65" s="12" customFormat="1" ht="11.25">
      <c r="B320" s="156"/>
      <c r="D320" s="154" t="s">
        <v>277</v>
      </c>
      <c r="E320" s="157" t="s">
        <v>1</v>
      </c>
      <c r="F320" s="158" t="s">
        <v>314</v>
      </c>
      <c r="H320" s="159">
        <v>8</v>
      </c>
      <c r="I320" s="160"/>
      <c r="L320" s="156"/>
      <c r="M320" s="161"/>
      <c r="T320" s="162"/>
      <c r="AT320" s="157" t="s">
        <v>277</v>
      </c>
      <c r="AU320" s="157" t="s">
        <v>89</v>
      </c>
      <c r="AV320" s="12" t="s">
        <v>89</v>
      </c>
      <c r="AW320" s="12" t="s">
        <v>32</v>
      </c>
      <c r="AX320" s="12" t="s">
        <v>83</v>
      </c>
      <c r="AY320" s="157" t="s">
        <v>264</v>
      </c>
    </row>
    <row r="321" spans="2:65" s="1" customFormat="1" ht="16.5" customHeight="1">
      <c r="B321" s="136"/>
      <c r="C321" s="176" t="s">
        <v>549</v>
      </c>
      <c r="D321" s="176" t="s">
        <v>310</v>
      </c>
      <c r="E321" s="177" t="s">
        <v>4040</v>
      </c>
      <c r="F321" s="178" t="s">
        <v>4041</v>
      </c>
      <c r="G321" s="179" t="s">
        <v>434</v>
      </c>
      <c r="H321" s="180">
        <v>8</v>
      </c>
      <c r="I321" s="181"/>
      <c r="J321" s="182">
        <f>ROUND(I321*H321,2)</f>
        <v>0</v>
      </c>
      <c r="K321" s="178" t="s">
        <v>270</v>
      </c>
      <c r="L321" s="183"/>
      <c r="M321" s="184" t="s">
        <v>1</v>
      </c>
      <c r="N321" s="185" t="s">
        <v>41</v>
      </c>
      <c r="P321" s="146">
        <f>O321*H321</f>
        <v>0</v>
      </c>
      <c r="Q321" s="146">
        <v>1.6</v>
      </c>
      <c r="R321" s="146">
        <f>Q321*H321</f>
        <v>12.8</v>
      </c>
      <c r="S321" s="146">
        <v>0</v>
      </c>
      <c r="T321" s="147">
        <f>S321*H321</f>
        <v>0</v>
      </c>
      <c r="AR321" s="148" t="s">
        <v>314</v>
      </c>
      <c r="AT321" s="148" t="s">
        <v>310</v>
      </c>
      <c r="AU321" s="148" t="s">
        <v>89</v>
      </c>
      <c r="AY321" s="17" t="s">
        <v>264</v>
      </c>
      <c r="BE321" s="149">
        <f>IF(N321="základní",J321,0)</f>
        <v>0</v>
      </c>
      <c r="BF321" s="149">
        <f>IF(N321="snížená",J321,0)</f>
        <v>0</v>
      </c>
      <c r="BG321" s="149">
        <f>IF(N321="zákl. přenesená",J321,0)</f>
        <v>0</v>
      </c>
      <c r="BH321" s="149">
        <f>IF(N321="sníž. přenesená",J321,0)</f>
        <v>0</v>
      </c>
      <c r="BI321" s="149">
        <f>IF(N321="nulová",J321,0)</f>
        <v>0</v>
      </c>
      <c r="BJ321" s="17" t="s">
        <v>83</v>
      </c>
      <c r="BK321" s="149">
        <f>ROUND(I321*H321,2)</f>
        <v>0</v>
      </c>
      <c r="BL321" s="17" t="s">
        <v>271</v>
      </c>
      <c r="BM321" s="148" t="s">
        <v>4042</v>
      </c>
    </row>
    <row r="322" spans="2:65" s="1" customFormat="1" ht="19.5">
      <c r="B322" s="32"/>
      <c r="D322" s="154" t="s">
        <v>275</v>
      </c>
      <c r="F322" s="155" t="s">
        <v>4039</v>
      </c>
      <c r="I322" s="152"/>
      <c r="L322" s="32"/>
      <c r="M322" s="153"/>
      <c r="T322" s="56"/>
      <c r="AT322" s="17" t="s">
        <v>275</v>
      </c>
      <c r="AU322" s="17" t="s">
        <v>89</v>
      </c>
    </row>
    <row r="323" spans="2:65" s="12" customFormat="1" ht="11.25">
      <c r="B323" s="156"/>
      <c r="D323" s="154" t="s">
        <v>277</v>
      </c>
      <c r="E323" s="157" t="s">
        <v>1</v>
      </c>
      <c r="F323" s="158" t="s">
        <v>314</v>
      </c>
      <c r="H323" s="159">
        <v>8</v>
      </c>
      <c r="I323" s="160"/>
      <c r="L323" s="156"/>
      <c r="M323" s="161"/>
      <c r="T323" s="162"/>
      <c r="AT323" s="157" t="s">
        <v>277</v>
      </c>
      <c r="AU323" s="157" t="s">
        <v>89</v>
      </c>
      <c r="AV323" s="12" t="s">
        <v>89</v>
      </c>
      <c r="AW323" s="12" t="s">
        <v>32</v>
      </c>
      <c r="AX323" s="12" t="s">
        <v>83</v>
      </c>
      <c r="AY323" s="157" t="s">
        <v>264</v>
      </c>
    </row>
    <row r="324" spans="2:65" s="1" customFormat="1" ht="16.5" customHeight="1">
      <c r="B324" s="136"/>
      <c r="C324" s="176" t="s">
        <v>554</v>
      </c>
      <c r="D324" s="176" t="s">
        <v>310</v>
      </c>
      <c r="E324" s="177" t="s">
        <v>4043</v>
      </c>
      <c r="F324" s="178" t="s">
        <v>4044</v>
      </c>
      <c r="G324" s="179" t="s">
        <v>434</v>
      </c>
      <c r="H324" s="180">
        <v>15</v>
      </c>
      <c r="I324" s="181"/>
      <c r="J324" s="182">
        <f>ROUND(I324*H324,2)</f>
        <v>0</v>
      </c>
      <c r="K324" s="178" t="s">
        <v>270</v>
      </c>
      <c r="L324" s="183"/>
      <c r="M324" s="184" t="s">
        <v>1</v>
      </c>
      <c r="N324" s="185" t="s">
        <v>41</v>
      </c>
      <c r="P324" s="146">
        <f>O324*H324</f>
        <v>0</v>
      </c>
      <c r="Q324" s="146">
        <v>2E-3</v>
      </c>
      <c r="R324" s="146">
        <f>Q324*H324</f>
        <v>0.03</v>
      </c>
      <c r="S324" s="146">
        <v>0</v>
      </c>
      <c r="T324" s="147">
        <f>S324*H324</f>
        <v>0</v>
      </c>
      <c r="AR324" s="148" t="s">
        <v>314</v>
      </c>
      <c r="AT324" s="148" t="s">
        <v>310</v>
      </c>
      <c r="AU324" s="148" t="s">
        <v>89</v>
      </c>
      <c r="AY324" s="17" t="s">
        <v>264</v>
      </c>
      <c r="BE324" s="149">
        <f>IF(N324="základní",J324,0)</f>
        <v>0</v>
      </c>
      <c r="BF324" s="149">
        <f>IF(N324="snížená",J324,0)</f>
        <v>0</v>
      </c>
      <c r="BG324" s="149">
        <f>IF(N324="zákl. přenesená",J324,0)</f>
        <v>0</v>
      </c>
      <c r="BH324" s="149">
        <f>IF(N324="sníž. přenesená",J324,0)</f>
        <v>0</v>
      </c>
      <c r="BI324" s="149">
        <f>IF(N324="nulová",J324,0)</f>
        <v>0</v>
      </c>
      <c r="BJ324" s="17" t="s">
        <v>83</v>
      </c>
      <c r="BK324" s="149">
        <f>ROUND(I324*H324,2)</f>
        <v>0</v>
      </c>
      <c r="BL324" s="17" t="s">
        <v>271</v>
      </c>
      <c r="BM324" s="148" t="s">
        <v>4045</v>
      </c>
    </row>
    <row r="325" spans="2:65" s="12" customFormat="1" ht="11.25">
      <c r="B325" s="156"/>
      <c r="D325" s="154" t="s">
        <v>277</v>
      </c>
      <c r="E325" s="157" t="s">
        <v>1</v>
      </c>
      <c r="F325" s="158" t="s">
        <v>361</v>
      </c>
      <c r="H325" s="159">
        <v>15</v>
      </c>
      <c r="I325" s="160"/>
      <c r="L325" s="156"/>
      <c r="M325" s="161"/>
      <c r="T325" s="162"/>
      <c r="AT325" s="157" t="s">
        <v>277</v>
      </c>
      <c r="AU325" s="157" t="s">
        <v>89</v>
      </c>
      <c r="AV325" s="12" t="s">
        <v>89</v>
      </c>
      <c r="AW325" s="12" t="s">
        <v>32</v>
      </c>
      <c r="AX325" s="12" t="s">
        <v>83</v>
      </c>
      <c r="AY325" s="157" t="s">
        <v>264</v>
      </c>
    </row>
    <row r="326" spans="2:65" s="1" customFormat="1" ht="16.5" customHeight="1">
      <c r="B326" s="136"/>
      <c r="C326" s="137" t="s">
        <v>559</v>
      </c>
      <c r="D326" s="137" t="s">
        <v>266</v>
      </c>
      <c r="E326" s="138" t="s">
        <v>4046</v>
      </c>
      <c r="F326" s="139" t="s">
        <v>4047</v>
      </c>
      <c r="G326" s="140" t="s">
        <v>434</v>
      </c>
      <c r="H326" s="141">
        <v>2</v>
      </c>
      <c r="I326" s="142"/>
      <c r="J326" s="143">
        <f>ROUND(I326*H326,2)</f>
        <v>0</v>
      </c>
      <c r="K326" s="139" t="s">
        <v>270</v>
      </c>
      <c r="L326" s="32"/>
      <c r="M326" s="144" t="s">
        <v>1</v>
      </c>
      <c r="N326" s="145" t="s">
        <v>41</v>
      </c>
      <c r="P326" s="146">
        <f>O326*H326</f>
        <v>0</v>
      </c>
      <c r="Q326" s="146">
        <v>9.8899999999999995E-3</v>
      </c>
      <c r="R326" s="146">
        <f>Q326*H326</f>
        <v>1.9779999999999999E-2</v>
      </c>
      <c r="S326" s="146">
        <v>0</v>
      </c>
      <c r="T326" s="147">
        <f>S326*H326</f>
        <v>0</v>
      </c>
      <c r="AR326" s="148" t="s">
        <v>271</v>
      </c>
      <c r="AT326" s="148" t="s">
        <v>266</v>
      </c>
      <c r="AU326" s="148" t="s">
        <v>89</v>
      </c>
      <c r="AY326" s="17" t="s">
        <v>264</v>
      </c>
      <c r="BE326" s="149">
        <f>IF(N326="základní",J326,0)</f>
        <v>0</v>
      </c>
      <c r="BF326" s="149">
        <f>IF(N326="snížená",J326,0)</f>
        <v>0</v>
      </c>
      <c r="BG326" s="149">
        <f>IF(N326="zákl. přenesená",J326,0)</f>
        <v>0</v>
      </c>
      <c r="BH326" s="149">
        <f>IF(N326="sníž. přenesená",J326,0)</f>
        <v>0</v>
      </c>
      <c r="BI326" s="149">
        <f>IF(N326="nulová",J326,0)</f>
        <v>0</v>
      </c>
      <c r="BJ326" s="17" t="s">
        <v>83</v>
      </c>
      <c r="BK326" s="149">
        <f>ROUND(I326*H326,2)</f>
        <v>0</v>
      </c>
      <c r="BL326" s="17" t="s">
        <v>271</v>
      </c>
      <c r="BM326" s="148" t="s">
        <v>4048</v>
      </c>
    </row>
    <row r="327" spans="2:65" s="1" customFormat="1" ht="11.25">
      <c r="B327" s="32"/>
      <c r="D327" s="150" t="s">
        <v>273</v>
      </c>
      <c r="F327" s="151" t="s">
        <v>4049</v>
      </c>
      <c r="I327" s="152"/>
      <c r="L327" s="32"/>
      <c r="M327" s="153"/>
      <c r="T327" s="56"/>
      <c r="AT327" s="17" t="s">
        <v>273</v>
      </c>
      <c r="AU327" s="17" t="s">
        <v>89</v>
      </c>
    </row>
    <row r="328" spans="2:65" s="12" customFormat="1" ht="11.25">
      <c r="B328" s="156"/>
      <c r="D328" s="154" t="s">
        <v>277</v>
      </c>
      <c r="E328" s="157" t="s">
        <v>1</v>
      </c>
      <c r="F328" s="158" t="s">
        <v>89</v>
      </c>
      <c r="H328" s="159">
        <v>2</v>
      </c>
      <c r="I328" s="160"/>
      <c r="L328" s="156"/>
      <c r="M328" s="161"/>
      <c r="T328" s="162"/>
      <c r="AT328" s="157" t="s">
        <v>277</v>
      </c>
      <c r="AU328" s="157" t="s">
        <v>89</v>
      </c>
      <c r="AV328" s="12" t="s">
        <v>89</v>
      </c>
      <c r="AW328" s="12" t="s">
        <v>32</v>
      </c>
      <c r="AX328" s="12" t="s">
        <v>83</v>
      </c>
      <c r="AY328" s="157" t="s">
        <v>264</v>
      </c>
    </row>
    <row r="329" spans="2:65" s="1" customFormat="1" ht="16.5" customHeight="1">
      <c r="B329" s="136"/>
      <c r="C329" s="176" t="s">
        <v>564</v>
      </c>
      <c r="D329" s="176" t="s">
        <v>310</v>
      </c>
      <c r="E329" s="177" t="s">
        <v>4050</v>
      </c>
      <c r="F329" s="178" t="s">
        <v>4051</v>
      </c>
      <c r="G329" s="179" t="s">
        <v>434</v>
      </c>
      <c r="H329" s="180">
        <v>2</v>
      </c>
      <c r="I329" s="181"/>
      <c r="J329" s="182">
        <f>ROUND(I329*H329,2)</f>
        <v>0</v>
      </c>
      <c r="K329" s="178" t="s">
        <v>270</v>
      </c>
      <c r="L329" s="183"/>
      <c r="M329" s="184" t="s">
        <v>1</v>
      </c>
      <c r="N329" s="185" t="s">
        <v>41</v>
      </c>
      <c r="P329" s="146">
        <f>O329*H329</f>
        <v>0</v>
      </c>
      <c r="Q329" s="146">
        <v>0.26200000000000001</v>
      </c>
      <c r="R329" s="146">
        <f>Q329*H329</f>
        <v>0.52400000000000002</v>
      </c>
      <c r="S329" s="146">
        <v>0</v>
      </c>
      <c r="T329" s="147">
        <f>S329*H329</f>
        <v>0</v>
      </c>
      <c r="AR329" s="148" t="s">
        <v>314</v>
      </c>
      <c r="AT329" s="148" t="s">
        <v>310</v>
      </c>
      <c r="AU329" s="148" t="s">
        <v>89</v>
      </c>
      <c r="AY329" s="17" t="s">
        <v>264</v>
      </c>
      <c r="BE329" s="149">
        <f>IF(N329="základní",J329,0)</f>
        <v>0</v>
      </c>
      <c r="BF329" s="149">
        <f>IF(N329="snížená",J329,0)</f>
        <v>0</v>
      </c>
      <c r="BG329" s="149">
        <f>IF(N329="zákl. přenesená",J329,0)</f>
        <v>0</v>
      </c>
      <c r="BH329" s="149">
        <f>IF(N329="sníž. přenesená",J329,0)</f>
        <v>0</v>
      </c>
      <c r="BI329" s="149">
        <f>IF(N329="nulová",J329,0)</f>
        <v>0</v>
      </c>
      <c r="BJ329" s="17" t="s">
        <v>83</v>
      </c>
      <c r="BK329" s="149">
        <f>ROUND(I329*H329,2)</f>
        <v>0</v>
      </c>
      <c r="BL329" s="17" t="s">
        <v>271</v>
      </c>
      <c r="BM329" s="148" t="s">
        <v>4052</v>
      </c>
    </row>
    <row r="330" spans="2:65" s="12" customFormat="1" ht="11.25">
      <c r="B330" s="156"/>
      <c r="D330" s="154" t="s">
        <v>277</v>
      </c>
      <c r="E330" s="157" t="s">
        <v>1</v>
      </c>
      <c r="F330" s="158" t="s">
        <v>89</v>
      </c>
      <c r="H330" s="159">
        <v>2</v>
      </c>
      <c r="I330" s="160"/>
      <c r="L330" s="156"/>
      <c r="M330" s="161"/>
      <c r="T330" s="162"/>
      <c r="AT330" s="157" t="s">
        <v>277</v>
      </c>
      <c r="AU330" s="157" t="s">
        <v>89</v>
      </c>
      <c r="AV330" s="12" t="s">
        <v>89</v>
      </c>
      <c r="AW330" s="12" t="s">
        <v>32</v>
      </c>
      <c r="AX330" s="12" t="s">
        <v>83</v>
      </c>
      <c r="AY330" s="157" t="s">
        <v>264</v>
      </c>
    </row>
    <row r="331" spans="2:65" s="1" customFormat="1" ht="16.5" customHeight="1">
      <c r="B331" s="136"/>
      <c r="C331" s="137" t="s">
        <v>570</v>
      </c>
      <c r="D331" s="137" t="s">
        <v>266</v>
      </c>
      <c r="E331" s="138" t="s">
        <v>4053</v>
      </c>
      <c r="F331" s="139" t="s">
        <v>4054</v>
      </c>
      <c r="G331" s="140" t="s">
        <v>434</v>
      </c>
      <c r="H331" s="141">
        <v>8</v>
      </c>
      <c r="I331" s="142"/>
      <c r="J331" s="143">
        <f>ROUND(I331*H331,2)</f>
        <v>0</v>
      </c>
      <c r="K331" s="139" t="s">
        <v>270</v>
      </c>
      <c r="L331" s="32"/>
      <c r="M331" s="144" t="s">
        <v>1</v>
      </c>
      <c r="N331" s="145" t="s">
        <v>41</v>
      </c>
      <c r="P331" s="146">
        <f>O331*H331</f>
        <v>0</v>
      </c>
      <c r="Q331" s="146">
        <v>9.8899999999999995E-3</v>
      </c>
      <c r="R331" s="146">
        <f>Q331*H331</f>
        <v>7.9119999999999996E-2</v>
      </c>
      <c r="S331" s="146">
        <v>0</v>
      </c>
      <c r="T331" s="147">
        <f>S331*H331</f>
        <v>0</v>
      </c>
      <c r="AR331" s="148" t="s">
        <v>271</v>
      </c>
      <c r="AT331" s="148" t="s">
        <v>266</v>
      </c>
      <c r="AU331" s="148" t="s">
        <v>89</v>
      </c>
      <c r="AY331" s="17" t="s">
        <v>264</v>
      </c>
      <c r="BE331" s="149">
        <f>IF(N331="základní",J331,0)</f>
        <v>0</v>
      </c>
      <c r="BF331" s="149">
        <f>IF(N331="snížená",J331,0)</f>
        <v>0</v>
      </c>
      <c r="BG331" s="149">
        <f>IF(N331="zákl. přenesená",J331,0)</f>
        <v>0</v>
      </c>
      <c r="BH331" s="149">
        <f>IF(N331="sníž. přenesená",J331,0)</f>
        <v>0</v>
      </c>
      <c r="BI331" s="149">
        <f>IF(N331="nulová",J331,0)</f>
        <v>0</v>
      </c>
      <c r="BJ331" s="17" t="s">
        <v>83</v>
      </c>
      <c r="BK331" s="149">
        <f>ROUND(I331*H331,2)</f>
        <v>0</v>
      </c>
      <c r="BL331" s="17" t="s">
        <v>271</v>
      </c>
      <c r="BM331" s="148" t="s">
        <v>4055</v>
      </c>
    </row>
    <row r="332" spans="2:65" s="1" customFormat="1" ht="11.25">
      <c r="B332" s="32"/>
      <c r="D332" s="150" t="s">
        <v>273</v>
      </c>
      <c r="F332" s="151" t="s">
        <v>4056</v>
      </c>
      <c r="I332" s="152"/>
      <c r="L332" s="32"/>
      <c r="M332" s="153"/>
      <c r="T332" s="56"/>
      <c r="AT332" s="17" t="s">
        <v>273</v>
      </c>
      <c r="AU332" s="17" t="s">
        <v>89</v>
      </c>
    </row>
    <row r="333" spans="2:65" s="12" customFormat="1" ht="11.25">
      <c r="B333" s="156"/>
      <c r="D333" s="154" t="s">
        <v>277</v>
      </c>
      <c r="E333" s="157" t="s">
        <v>1</v>
      </c>
      <c r="F333" s="158" t="s">
        <v>314</v>
      </c>
      <c r="H333" s="159">
        <v>8</v>
      </c>
      <c r="I333" s="160"/>
      <c r="L333" s="156"/>
      <c r="M333" s="161"/>
      <c r="T333" s="162"/>
      <c r="AT333" s="157" t="s">
        <v>277</v>
      </c>
      <c r="AU333" s="157" t="s">
        <v>89</v>
      </c>
      <c r="AV333" s="12" t="s">
        <v>89</v>
      </c>
      <c r="AW333" s="12" t="s">
        <v>32</v>
      </c>
      <c r="AX333" s="12" t="s">
        <v>83</v>
      </c>
      <c r="AY333" s="157" t="s">
        <v>264</v>
      </c>
    </row>
    <row r="334" spans="2:65" s="1" customFormat="1" ht="16.5" customHeight="1">
      <c r="B334" s="136"/>
      <c r="C334" s="176" t="s">
        <v>577</v>
      </c>
      <c r="D334" s="176" t="s">
        <v>310</v>
      </c>
      <c r="E334" s="177" t="s">
        <v>4057</v>
      </c>
      <c r="F334" s="178" t="s">
        <v>4058</v>
      </c>
      <c r="G334" s="179" t="s">
        <v>434</v>
      </c>
      <c r="H334" s="180">
        <v>8</v>
      </c>
      <c r="I334" s="181"/>
      <c r="J334" s="182">
        <f>ROUND(I334*H334,2)</f>
        <v>0</v>
      </c>
      <c r="K334" s="178" t="s">
        <v>270</v>
      </c>
      <c r="L334" s="183"/>
      <c r="M334" s="184" t="s">
        <v>1</v>
      </c>
      <c r="N334" s="185" t="s">
        <v>41</v>
      </c>
      <c r="P334" s="146">
        <f>O334*H334</f>
        <v>0</v>
      </c>
      <c r="Q334" s="146">
        <v>0.52600000000000002</v>
      </c>
      <c r="R334" s="146">
        <f>Q334*H334</f>
        <v>4.2080000000000002</v>
      </c>
      <c r="S334" s="146">
        <v>0</v>
      </c>
      <c r="T334" s="147">
        <f>S334*H334</f>
        <v>0</v>
      </c>
      <c r="AR334" s="148" t="s">
        <v>314</v>
      </c>
      <c r="AT334" s="148" t="s">
        <v>310</v>
      </c>
      <c r="AU334" s="148" t="s">
        <v>89</v>
      </c>
      <c r="AY334" s="17" t="s">
        <v>264</v>
      </c>
      <c r="BE334" s="149">
        <f>IF(N334="základní",J334,0)</f>
        <v>0</v>
      </c>
      <c r="BF334" s="149">
        <f>IF(N334="snížená",J334,0)</f>
        <v>0</v>
      </c>
      <c r="BG334" s="149">
        <f>IF(N334="zákl. přenesená",J334,0)</f>
        <v>0</v>
      </c>
      <c r="BH334" s="149">
        <f>IF(N334="sníž. přenesená",J334,0)</f>
        <v>0</v>
      </c>
      <c r="BI334" s="149">
        <f>IF(N334="nulová",J334,0)</f>
        <v>0</v>
      </c>
      <c r="BJ334" s="17" t="s">
        <v>83</v>
      </c>
      <c r="BK334" s="149">
        <f>ROUND(I334*H334,2)</f>
        <v>0</v>
      </c>
      <c r="BL334" s="17" t="s">
        <v>271</v>
      </c>
      <c r="BM334" s="148" t="s">
        <v>4059</v>
      </c>
    </row>
    <row r="335" spans="2:65" s="12" customFormat="1" ht="11.25">
      <c r="B335" s="156"/>
      <c r="D335" s="154" t="s">
        <v>277</v>
      </c>
      <c r="E335" s="157" t="s">
        <v>1</v>
      </c>
      <c r="F335" s="158" t="s">
        <v>314</v>
      </c>
      <c r="H335" s="159">
        <v>8</v>
      </c>
      <c r="I335" s="160"/>
      <c r="L335" s="156"/>
      <c r="M335" s="161"/>
      <c r="T335" s="162"/>
      <c r="AT335" s="157" t="s">
        <v>277</v>
      </c>
      <c r="AU335" s="157" t="s">
        <v>89</v>
      </c>
      <c r="AV335" s="12" t="s">
        <v>89</v>
      </c>
      <c r="AW335" s="12" t="s">
        <v>32</v>
      </c>
      <c r="AX335" s="12" t="s">
        <v>83</v>
      </c>
      <c r="AY335" s="157" t="s">
        <v>264</v>
      </c>
    </row>
    <row r="336" spans="2:65" s="1" customFormat="1" ht="16.5" customHeight="1">
      <c r="B336" s="136"/>
      <c r="C336" s="137" t="s">
        <v>584</v>
      </c>
      <c r="D336" s="137" t="s">
        <v>266</v>
      </c>
      <c r="E336" s="138" t="s">
        <v>4060</v>
      </c>
      <c r="F336" s="139" t="s">
        <v>4061</v>
      </c>
      <c r="G336" s="140" t="s">
        <v>434</v>
      </c>
      <c r="H336" s="141">
        <v>8</v>
      </c>
      <c r="I336" s="142"/>
      <c r="J336" s="143">
        <f>ROUND(I336*H336,2)</f>
        <v>0</v>
      </c>
      <c r="K336" s="139" t="s">
        <v>270</v>
      </c>
      <c r="L336" s="32"/>
      <c r="M336" s="144" t="s">
        <v>1</v>
      </c>
      <c r="N336" s="145" t="s">
        <v>41</v>
      </c>
      <c r="P336" s="146">
        <f>O336*H336</f>
        <v>0</v>
      </c>
      <c r="Q336" s="146">
        <v>1.218E-2</v>
      </c>
      <c r="R336" s="146">
        <f>Q336*H336</f>
        <v>9.7439999999999999E-2</v>
      </c>
      <c r="S336" s="146">
        <v>0</v>
      </c>
      <c r="T336" s="147">
        <f>S336*H336</f>
        <v>0</v>
      </c>
      <c r="AR336" s="148" t="s">
        <v>271</v>
      </c>
      <c r="AT336" s="148" t="s">
        <v>266</v>
      </c>
      <c r="AU336" s="148" t="s">
        <v>89</v>
      </c>
      <c r="AY336" s="17" t="s">
        <v>264</v>
      </c>
      <c r="BE336" s="149">
        <f>IF(N336="základní",J336,0)</f>
        <v>0</v>
      </c>
      <c r="BF336" s="149">
        <f>IF(N336="snížená",J336,0)</f>
        <v>0</v>
      </c>
      <c r="BG336" s="149">
        <f>IF(N336="zákl. přenesená",J336,0)</f>
        <v>0</v>
      </c>
      <c r="BH336" s="149">
        <f>IF(N336="sníž. přenesená",J336,0)</f>
        <v>0</v>
      </c>
      <c r="BI336" s="149">
        <f>IF(N336="nulová",J336,0)</f>
        <v>0</v>
      </c>
      <c r="BJ336" s="17" t="s">
        <v>83</v>
      </c>
      <c r="BK336" s="149">
        <f>ROUND(I336*H336,2)</f>
        <v>0</v>
      </c>
      <c r="BL336" s="17" t="s">
        <v>271</v>
      </c>
      <c r="BM336" s="148" t="s">
        <v>4062</v>
      </c>
    </row>
    <row r="337" spans="2:65" s="1" customFormat="1" ht="11.25">
      <c r="B337" s="32"/>
      <c r="D337" s="150" t="s">
        <v>273</v>
      </c>
      <c r="F337" s="151" t="s">
        <v>4063</v>
      </c>
      <c r="I337" s="152"/>
      <c r="L337" s="32"/>
      <c r="M337" s="153"/>
      <c r="T337" s="56"/>
      <c r="AT337" s="17" t="s">
        <v>273</v>
      </c>
      <c r="AU337" s="17" t="s">
        <v>89</v>
      </c>
    </row>
    <row r="338" spans="2:65" s="12" customFormat="1" ht="11.25">
      <c r="B338" s="156"/>
      <c r="D338" s="154" t="s">
        <v>277</v>
      </c>
      <c r="E338" s="157" t="s">
        <v>1</v>
      </c>
      <c r="F338" s="158" t="s">
        <v>314</v>
      </c>
      <c r="H338" s="159">
        <v>8</v>
      </c>
      <c r="I338" s="160"/>
      <c r="L338" s="156"/>
      <c r="M338" s="161"/>
      <c r="T338" s="162"/>
      <c r="AT338" s="157" t="s">
        <v>277</v>
      </c>
      <c r="AU338" s="157" t="s">
        <v>89</v>
      </c>
      <c r="AV338" s="12" t="s">
        <v>89</v>
      </c>
      <c r="AW338" s="12" t="s">
        <v>32</v>
      </c>
      <c r="AX338" s="12" t="s">
        <v>83</v>
      </c>
      <c r="AY338" s="157" t="s">
        <v>264</v>
      </c>
    </row>
    <row r="339" spans="2:65" s="1" customFormat="1" ht="16.5" customHeight="1">
      <c r="B339" s="136"/>
      <c r="C339" s="176" t="s">
        <v>589</v>
      </c>
      <c r="D339" s="176" t="s">
        <v>310</v>
      </c>
      <c r="E339" s="177" t="s">
        <v>4064</v>
      </c>
      <c r="F339" s="178" t="s">
        <v>4065</v>
      </c>
      <c r="G339" s="179" t="s">
        <v>434</v>
      </c>
      <c r="H339" s="180">
        <v>8</v>
      </c>
      <c r="I339" s="181"/>
      <c r="J339" s="182">
        <f>ROUND(I339*H339,2)</f>
        <v>0</v>
      </c>
      <c r="K339" s="178" t="s">
        <v>270</v>
      </c>
      <c r="L339" s="183"/>
      <c r="M339" s="184" t="s">
        <v>1</v>
      </c>
      <c r="N339" s="185" t="s">
        <v>41</v>
      </c>
      <c r="P339" s="146">
        <f>O339*H339</f>
        <v>0</v>
      </c>
      <c r="Q339" s="146">
        <v>0.58499999999999996</v>
      </c>
      <c r="R339" s="146">
        <f>Q339*H339</f>
        <v>4.68</v>
      </c>
      <c r="S339" s="146">
        <v>0</v>
      </c>
      <c r="T339" s="147">
        <f>S339*H339</f>
        <v>0</v>
      </c>
      <c r="AR339" s="148" t="s">
        <v>314</v>
      </c>
      <c r="AT339" s="148" t="s">
        <v>310</v>
      </c>
      <c r="AU339" s="148" t="s">
        <v>89</v>
      </c>
      <c r="AY339" s="17" t="s">
        <v>264</v>
      </c>
      <c r="BE339" s="149">
        <f>IF(N339="základní",J339,0)</f>
        <v>0</v>
      </c>
      <c r="BF339" s="149">
        <f>IF(N339="snížená",J339,0)</f>
        <v>0</v>
      </c>
      <c r="BG339" s="149">
        <f>IF(N339="zákl. přenesená",J339,0)</f>
        <v>0</v>
      </c>
      <c r="BH339" s="149">
        <f>IF(N339="sníž. přenesená",J339,0)</f>
        <v>0</v>
      </c>
      <c r="BI339" s="149">
        <f>IF(N339="nulová",J339,0)</f>
        <v>0</v>
      </c>
      <c r="BJ339" s="17" t="s">
        <v>83</v>
      </c>
      <c r="BK339" s="149">
        <f>ROUND(I339*H339,2)</f>
        <v>0</v>
      </c>
      <c r="BL339" s="17" t="s">
        <v>271</v>
      </c>
      <c r="BM339" s="148" t="s">
        <v>4066</v>
      </c>
    </row>
    <row r="340" spans="2:65" s="12" customFormat="1" ht="11.25">
      <c r="B340" s="156"/>
      <c r="D340" s="154" t="s">
        <v>277</v>
      </c>
      <c r="E340" s="157" t="s">
        <v>1</v>
      </c>
      <c r="F340" s="158" t="s">
        <v>314</v>
      </c>
      <c r="H340" s="159">
        <v>8</v>
      </c>
      <c r="I340" s="160"/>
      <c r="L340" s="156"/>
      <c r="M340" s="161"/>
      <c r="T340" s="162"/>
      <c r="AT340" s="157" t="s">
        <v>277</v>
      </c>
      <c r="AU340" s="157" t="s">
        <v>89</v>
      </c>
      <c r="AV340" s="12" t="s">
        <v>89</v>
      </c>
      <c r="AW340" s="12" t="s">
        <v>32</v>
      </c>
      <c r="AX340" s="12" t="s">
        <v>83</v>
      </c>
      <c r="AY340" s="157" t="s">
        <v>264</v>
      </c>
    </row>
    <row r="341" spans="2:65" s="1" customFormat="1" ht="16.5" customHeight="1">
      <c r="B341" s="136"/>
      <c r="C341" s="137" t="s">
        <v>596</v>
      </c>
      <c r="D341" s="137" t="s">
        <v>266</v>
      </c>
      <c r="E341" s="138" t="s">
        <v>4067</v>
      </c>
      <c r="F341" s="139" t="s">
        <v>4068</v>
      </c>
      <c r="G341" s="140" t="s">
        <v>434</v>
      </c>
      <c r="H341" s="141">
        <v>1</v>
      </c>
      <c r="I341" s="142"/>
      <c r="J341" s="143">
        <f>ROUND(I341*H341,2)</f>
        <v>0</v>
      </c>
      <c r="K341" s="139" t="s">
        <v>270</v>
      </c>
      <c r="L341" s="32"/>
      <c r="M341" s="144" t="s">
        <v>1</v>
      </c>
      <c r="N341" s="145" t="s">
        <v>41</v>
      </c>
      <c r="P341" s="146">
        <f>O341*H341</f>
        <v>0</v>
      </c>
      <c r="Q341" s="146">
        <v>2.8552</v>
      </c>
      <c r="R341" s="146">
        <f>Q341*H341</f>
        <v>2.8552</v>
      </c>
      <c r="S341" s="146">
        <v>0</v>
      </c>
      <c r="T341" s="147">
        <f>S341*H341</f>
        <v>0</v>
      </c>
      <c r="AR341" s="148" t="s">
        <v>271</v>
      </c>
      <c r="AT341" s="148" t="s">
        <v>266</v>
      </c>
      <c r="AU341" s="148" t="s">
        <v>89</v>
      </c>
      <c r="AY341" s="17" t="s">
        <v>264</v>
      </c>
      <c r="BE341" s="149">
        <f>IF(N341="základní",J341,0)</f>
        <v>0</v>
      </c>
      <c r="BF341" s="149">
        <f>IF(N341="snížená",J341,0)</f>
        <v>0</v>
      </c>
      <c r="BG341" s="149">
        <f>IF(N341="zákl. přenesená",J341,0)</f>
        <v>0</v>
      </c>
      <c r="BH341" s="149">
        <f>IF(N341="sníž. přenesená",J341,0)</f>
        <v>0</v>
      </c>
      <c r="BI341" s="149">
        <f>IF(N341="nulová",J341,0)</f>
        <v>0</v>
      </c>
      <c r="BJ341" s="17" t="s">
        <v>83</v>
      </c>
      <c r="BK341" s="149">
        <f>ROUND(I341*H341,2)</f>
        <v>0</v>
      </c>
      <c r="BL341" s="17" t="s">
        <v>271</v>
      </c>
      <c r="BM341" s="148" t="s">
        <v>4069</v>
      </c>
    </row>
    <row r="342" spans="2:65" s="1" customFormat="1" ht="11.25">
      <c r="B342" s="32"/>
      <c r="D342" s="150" t="s">
        <v>273</v>
      </c>
      <c r="F342" s="151" t="s">
        <v>4070</v>
      </c>
      <c r="I342" s="152"/>
      <c r="L342" s="32"/>
      <c r="M342" s="153"/>
      <c r="T342" s="56"/>
      <c r="AT342" s="17" t="s">
        <v>273</v>
      </c>
      <c r="AU342" s="17" t="s">
        <v>89</v>
      </c>
    </row>
    <row r="343" spans="2:65" s="14" customFormat="1" ht="11.25">
      <c r="B343" s="170"/>
      <c r="D343" s="154" t="s">
        <v>277</v>
      </c>
      <c r="E343" s="171" t="s">
        <v>1</v>
      </c>
      <c r="F343" s="172" t="s">
        <v>4071</v>
      </c>
      <c r="H343" s="171" t="s">
        <v>1</v>
      </c>
      <c r="I343" s="173"/>
      <c r="L343" s="170"/>
      <c r="M343" s="174"/>
      <c r="T343" s="175"/>
      <c r="AT343" s="171" t="s">
        <v>277</v>
      </c>
      <c r="AU343" s="171" t="s">
        <v>89</v>
      </c>
      <c r="AV343" s="14" t="s">
        <v>83</v>
      </c>
      <c r="AW343" s="14" t="s">
        <v>32</v>
      </c>
      <c r="AX343" s="14" t="s">
        <v>76</v>
      </c>
      <c r="AY343" s="171" t="s">
        <v>264</v>
      </c>
    </row>
    <row r="344" spans="2:65" s="12" customFormat="1" ht="11.25">
      <c r="B344" s="156"/>
      <c r="D344" s="154" t="s">
        <v>277</v>
      </c>
      <c r="E344" s="157" t="s">
        <v>1</v>
      </c>
      <c r="F344" s="158" t="s">
        <v>83</v>
      </c>
      <c r="H344" s="159">
        <v>1</v>
      </c>
      <c r="I344" s="160"/>
      <c r="L344" s="156"/>
      <c r="M344" s="161"/>
      <c r="T344" s="162"/>
      <c r="AT344" s="157" t="s">
        <v>277</v>
      </c>
      <c r="AU344" s="157" t="s">
        <v>89</v>
      </c>
      <c r="AV344" s="12" t="s">
        <v>89</v>
      </c>
      <c r="AW344" s="12" t="s">
        <v>32</v>
      </c>
      <c r="AX344" s="12" t="s">
        <v>83</v>
      </c>
      <c r="AY344" s="157" t="s">
        <v>264</v>
      </c>
    </row>
    <row r="345" spans="2:65" s="1" customFormat="1" ht="16.5" customHeight="1">
      <c r="B345" s="136"/>
      <c r="C345" s="176" t="s">
        <v>601</v>
      </c>
      <c r="D345" s="176" t="s">
        <v>310</v>
      </c>
      <c r="E345" s="177" t="s">
        <v>4072</v>
      </c>
      <c r="F345" s="178" t="s">
        <v>4073</v>
      </c>
      <c r="G345" s="179" t="s">
        <v>434</v>
      </c>
      <c r="H345" s="180">
        <v>1</v>
      </c>
      <c r="I345" s="181"/>
      <c r="J345" s="182">
        <f>ROUND(I345*H345,2)</f>
        <v>0</v>
      </c>
      <c r="K345" s="178" t="s">
        <v>270</v>
      </c>
      <c r="L345" s="183"/>
      <c r="M345" s="184" t="s">
        <v>1</v>
      </c>
      <c r="N345" s="185" t="s">
        <v>41</v>
      </c>
      <c r="P345" s="146">
        <f>O345*H345</f>
        <v>0</v>
      </c>
      <c r="Q345" s="146">
        <v>0.26</v>
      </c>
      <c r="R345" s="146">
        <f>Q345*H345</f>
        <v>0.26</v>
      </c>
      <c r="S345" s="146">
        <v>0</v>
      </c>
      <c r="T345" s="147">
        <f>S345*H345</f>
        <v>0</v>
      </c>
      <c r="AR345" s="148" t="s">
        <v>314</v>
      </c>
      <c r="AT345" s="148" t="s">
        <v>310</v>
      </c>
      <c r="AU345" s="148" t="s">
        <v>89</v>
      </c>
      <c r="AY345" s="17" t="s">
        <v>264</v>
      </c>
      <c r="BE345" s="149">
        <f>IF(N345="základní",J345,0)</f>
        <v>0</v>
      </c>
      <c r="BF345" s="149">
        <f>IF(N345="snížená",J345,0)</f>
        <v>0</v>
      </c>
      <c r="BG345" s="149">
        <f>IF(N345="zákl. přenesená",J345,0)</f>
        <v>0</v>
      </c>
      <c r="BH345" s="149">
        <f>IF(N345="sníž. přenesená",J345,0)</f>
        <v>0</v>
      </c>
      <c r="BI345" s="149">
        <f>IF(N345="nulová",J345,0)</f>
        <v>0</v>
      </c>
      <c r="BJ345" s="17" t="s">
        <v>83</v>
      </c>
      <c r="BK345" s="149">
        <f>ROUND(I345*H345,2)</f>
        <v>0</v>
      </c>
      <c r="BL345" s="17" t="s">
        <v>271</v>
      </c>
      <c r="BM345" s="148" t="s">
        <v>4074</v>
      </c>
    </row>
    <row r="346" spans="2:65" s="14" customFormat="1" ht="11.25">
      <c r="B346" s="170"/>
      <c r="D346" s="154" t="s">
        <v>277</v>
      </c>
      <c r="E346" s="171" t="s">
        <v>1</v>
      </c>
      <c r="F346" s="172" t="s">
        <v>4071</v>
      </c>
      <c r="H346" s="171" t="s">
        <v>1</v>
      </c>
      <c r="I346" s="173"/>
      <c r="L346" s="170"/>
      <c r="M346" s="174"/>
      <c r="T346" s="175"/>
      <c r="AT346" s="171" t="s">
        <v>277</v>
      </c>
      <c r="AU346" s="171" t="s">
        <v>89</v>
      </c>
      <c r="AV346" s="14" t="s">
        <v>83</v>
      </c>
      <c r="AW346" s="14" t="s">
        <v>32</v>
      </c>
      <c r="AX346" s="14" t="s">
        <v>76</v>
      </c>
      <c r="AY346" s="171" t="s">
        <v>264</v>
      </c>
    </row>
    <row r="347" spans="2:65" s="12" customFormat="1" ht="11.25">
      <c r="B347" s="156"/>
      <c r="D347" s="154" t="s">
        <v>277</v>
      </c>
      <c r="E347" s="157" t="s">
        <v>1</v>
      </c>
      <c r="F347" s="158" t="s">
        <v>83</v>
      </c>
      <c r="H347" s="159">
        <v>1</v>
      </c>
      <c r="I347" s="160"/>
      <c r="L347" s="156"/>
      <c r="M347" s="161"/>
      <c r="T347" s="162"/>
      <c r="AT347" s="157" t="s">
        <v>277</v>
      </c>
      <c r="AU347" s="157" t="s">
        <v>89</v>
      </c>
      <c r="AV347" s="12" t="s">
        <v>89</v>
      </c>
      <c r="AW347" s="12" t="s">
        <v>32</v>
      </c>
      <c r="AX347" s="12" t="s">
        <v>83</v>
      </c>
      <c r="AY347" s="157" t="s">
        <v>264</v>
      </c>
    </row>
    <row r="348" spans="2:65" s="1" customFormat="1" ht="16.5" customHeight="1">
      <c r="B348" s="136"/>
      <c r="C348" s="137" t="s">
        <v>607</v>
      </c>
      <c r="D348" s="137" t="s">
        <v>266</v>
      </c>
      <c r="E348" s="138" t="s">
        <v>4075</v>
      </c>
      <c r="F348" s="139" t="s">
        <v>4076</v>
      </c>
      <c r="G348" s="140" t="s">
        <v>434</v>
      </c>
      <c r="H348" s="141">
        <v>1</v>
      </c>
      <c r="I348" s="142"/>
      <c r="J348" s="143">
        <f>ROUND(I348*H348,2)</f>
        <v>0</v>
      </c>
      <c r="K348" s="139" t="s">
        <v>270</v>
      </c>
      <c r="L348" s="32"/>
      <c r="M348" s="144" t="s">
        <v>1</v>
      </c>
      <c r="N348" s="145" t="s">
        <v>41</v>
      </c>
      <c r="P348" s="146">
        <f>O348*H348</f>
        <v>0</v>
      </c>
      <c r="Q348" s="146">
        <v>0.45839999999999997</v>
      </c>
      <c r="R348" s="146">
        <f>Q348*H348</f>
        <v>0.45839999999999997</v>
      </c>
      <c r="S348" s="146">
        <v>0</v>
      </c>
      <c r="T348" s="147">
        <f>S348*H348</f>
        <v>0</v>
      </c>
      <c r="AR348" s="148" t="s">
        <v>271</v>
      </c>
      <c r="AT348" s="148" t="s">
        <v>266</v>
      </c>
      <c r="AU348" s="148" t="s">
        <v>89</v>
      </c>
      <c r="AY348" s="17" t="s">
        <v>264</v>
      </c>
      <c r="BE348" s="149">
        <f>IF(N348="základní",J348,0)</f>
        <v>0</v>
      </c>
      <c r="BF348" s="149">
        <f>IF(N348="snížená",J348,0)</f>
        <v>0</v>
      </c>
      <c r="BG348" s="149">
        <f>IF(N348="zákl. přenesená",J348,0)</f>
        <v>0</v>
      </c>
      <c r="BH348" s="149">
        <f>IF(N348="sníž. přenesená",J348,0)</f>
        <v>0</v>
      </c>
      <c r="BI348" s="149">
        <f>IF(N348="nulová",J348,0)</f>
        <v>0</v>
      </c>
      <c r="BJ348" s="17" t="s">
        <v>83</v>
      </c>
      <c r="BK348" s="149">
        <f>ROUND(I348*H348,2)</f>
        <v>0</v>
      </c>
      <c r="BL348" s="17" t="s">
        <v>271</v>
      </c>
      <c r="BM348" s="148" t="s">
        <v>4077</v>
      </c>
    </row>
    <row r="349" spans="2:65" s="1" customFormat="1" ht="11.25">
      <c r="B349" s="32"/>
      <c r="D349" s="150" t="s">
        <v>273</v>
      </c>
      <c r="F349" s="151" t="s">
        <v>4078</v>
      </c>
      <c r="I349" s="152"/>
      <c r="L349" s="32"/>
      <c r="M349" s="153"/>
      <c r="T349" s="56"/>
      <c r="AT349" s="17" t="s">
        <v>273</v>
      </c>
      <c r="AU349" s="17" t="s">
        <v>89</v>
      </c>
    </row>
    <row r="350" spans="2:65" s="14" customFormat="1" ht="11.25">
      <c r="B350" s="170"/>
      <c r="D350" s="154" t="s">
        <v>277</v>
      </c>
      <c r="E350" s="171" t="s">
        <v>1</v>
      </c>
      <c r="F350" s="172" t="s">
        <v>4071</v>
      </c>
      <c r="H350" s="171" t="s">
        <v>1</v>
      </c>
      <c r="I350" s="173"/>
      <c r="L350" s="170"/>
      <c r="M350" s="174"/>
      <c r="T350" s="175"/>
      <c r="AT350" s="171" t="s">
        <v>277</v>
      </c>
      <c r="AU350" s="171" t="s">
        <v>89</v>
      </c>
      <c r="AV350" s="14" t="s">
        <v>83</v>
      </c>
      <c r="AW350" s="14" t="s">
        <v>32</v>
      </c>
      <c r="AX350" s="14" t="s">
        <v>76</v>
      </c>
      <c r="AY350" s="171" t="s">
        <v>264</v>
      </c>
    </row>
    <row r="351" spans="2:65" s="12" customFormat="1" ht="11.25">
      <c r="B351" s="156"/>
      <c r="D351" s="154" t="s">
        <v>277</v>
      </c>
      <c r="E351" s="157" t="s">
        <v>1</v>
      </c>
      <c r="F351" s="158" t="s">
        <v>83</v>
      </c>
      <c r="H351" s="159">
        <v>1</v>
      </c>
      <c r="I351" s="160"/>
      <c r="L351" s="156"/>
      <c r="M351" s="161"/>
      <c r="T351" s="162"/>
      <c r="AT351" s="157" t="s">
        <v>277</v>
      </c>
      <c r="AU351" s="157" t="s">
        <v>89</v>
      </c>
      <c r="AV351" s="12" t="s">
        <v>89</v>
      </c>
      <c r="AW351" s="12" t="s">
        <v>32</v>
      </c>
      <c r="AX351" s="12" t="s">
        <v>83</v>
      </c>
      <c r="AY351" s="157" t="s">
        <v>264</v>
      </c>
    </row>
    <row r="352" spans="2:65" s="1" customFormat="1" ht="16.5" customHeight="1">
      <c r="B352" s="136"/>
      <c r="C352" s="176" t="s">
        <v>615</v>
      </c>
      <c r="D352" s="176" t="s">
        <v>310</v>
      </c>
      <c r="E352" s="177" t="s">
        <v>4079</v>
      </c>
      <c r="F352" s="178" t="s">
        <v>4080</v>
      </c>
      <c r="G352" s="179" t="s">
        <v>434</v>
      </c>
      <c r="H352" s="180">
        <v>1</v>
      </c>
      <c r="I352" s="181"/>
      <c r="J352" s="182">
        <f>ROUND(I352*H352,2)</f>
        <v>0</v>
      </c>
      <c r="K352" s="178" t="s">
        <v>270</v>
      </c>
      <c r="L352" s="183"/>
      <c r="M352" s="184" t="s">
        <v>1</v>
      </c>
      <c r="N352" s="185" t="s">
        <v>41</v>
      </c>
      <c r="P352" s="146">
        <f>O352*H352</f>
        <v>0</v>
      </c>
      <c r="Q352" s="146">
        <v>0.45300000000000001</v>
      </c>
      <c r="R352" s="146">
        <f>Q352*H352</f>
        <v>0.45300000000000001</v>
      </c>
      <c r="S352" s="146">
        <v>0</v>
      </c>
      <c r="T352" s="147">
        <f>S352*H352</f>
        <v>0</v>
      </c>
      <c r="AR352" s="148" t="s">
        <v>314</v>
      </c>
      <c r="AT352" s="148" t="s">
        <v>310</v>
      </c>
      <c r="AU352" s="148" t="s">
        <v>89</v>
      </c>
      <c r="AY352" s="17" t="s">
        <v>264</v>
      </c>
      <c r="BE352" s="149">
        <f>IF(N352="základní",J352,0)</f>
        <v>0</v>
      </c>
      <c r="BF352" s="149">
        <f>IF(N352="snížená",J352,0)</f>
        <v>0</v>
      </c>
      <c r="BG352" s="149">
        <f>IF(N352="zákl. přenesená",J352,0)</f>
        <v>0</v>
      </c>
      <c r="BH352" s="149">
        <f>IF(N352="sníž. přenesená",J352,0)</f>
        <v>0</v>
      </c>
      <c r="BI352" s="149">
        <f>IF(N352="nulová",J352,0)</f>
        <v>0</v>
      </c>
      <c r="BJ352" s="17" t="s">
        <v>83</v>
      </c>
      <c r="BK352" s="149">
        <f>ROUND(I352*H352,2)</f>
        <v>0</v>
      </c>
      <c r="BL352" s="17" t="s">
        <v>271</v>
      </c>
      <c r="BM352" s="148" t="s">
        <v>4081</v>
      </c>
    </row>
    <row r="353" spans="2:65" s="12" customFormat="1" ht="11.25">
      <c r="B353" s="156"/>
      <c r="D353" s="154" t="s">
        <v>277</v>
      </c>
      <c r="E353" s="157" t="s">
        <v>1</v>
      </c>
      <c r="F353" s="158" t="s">
        <v>83</v>
      </c>
      <c r="H353" s="159">
        <v>1</v>
      </c>
      <c r="I353" s="160"/>
      <c r="L353" s="156"/>
      <c r="M353" s="161"/>
      <c r="T353" s="162"/>
      <c r="AT353" s="157" t="s">
        <v>277</v>
      </c>
      <c r="AU353" s="157" t="s">
        <v>89</v>
      </c>
      <c r="AV353" s="12" t="s">
        <v>89</v>
      </c>
      <c r="AW353" s="12" t="s">
        <v>32</v>
      </c>
      <c r="AX353" s="12" t="s">
        <v>83</v>
      </c>
      <c r="AY353" s="157" t="s">
        <v>264</v>
      </c>
    </row>
    <row r="354" spans="2:65" s="1" customFormat="1" ht="21.75" customHeight="1">
      <c r="B354" s="136"/>
      <c r="C354" s="137" t="s">
        <v>623</v>
      </c>
      <c r="D354" s="137" t="s">
        <v>266</v>
      </c>
      <c r="E354" s="138" t="s">
        <v>4082</v>
      </c>
      <c r="F354" s="139" t="s">
        <v>4083</v>
      </c>
      <c r="G354" s="140" t="s">
        <v>434</v>
      </c>
      <c r="H354" s="141">
        <v>4</v>
      </c>
      <c r="I354" s="142"/>
      <c r="J354" s="143">
        <f>ROUND(I354*H354,2)</f>
        <v>0</v>
      </c>
      <c r="K354" s="139" t="s">
        <v>270</v>
      </c>
      <c r="L354" s="32"/>
      <c r="M354" s="144" t="s">
        <v>1</v>
      </c>
      <c r="N354" s="145" t="s">
        <v>41</v>
      </c>
      <c r="P354" s="146">
        <f>O354*H354</f>
        <v>0</v>
      </c>
      <c r="Q354" s="146">
        <v>0.09</v>
      </c>
      <c r="R354" s="146">
        <f>Q354*H354</f>
        <v>0.36</v>
      </c>
      <c r="S354" s="146">
        <v>0</v>
      </c>
      <c r="T354" s="147">
        <f>S354*H354</f>
        <v>0</v>
      </c>
      <c r="AR354" s="148" t="s">
        <v>271</v>
      </c>
      <c r="AT354" s="148" t="s">
        <v>266</v>
      </c>
      <c r="AU354" s="148" t="s">
        <v>89</v>
      </c>
      <c r="AY354" s="17" t="s">
        <v>264</v>
      </c>
      <c r="BE354" s="149">
        <f>IF(N354="základní",J354,0)</f>
        <v>0</v>
      </c>
      <c r="BF354" s="149">
        <f>IF(N354="snížená",J354,0)</f>
        <v>0</v>
      </c>
      <c r="BG354" s="149">
        <f>IF(N354="zákl. přenesená",J354,0)</f>
        <v>0</v>
      </c>
      <c r="BH354" s="149">
        <f>IF(N354="sníž. přenesená",J354,0)</f>
        <v>0</v>
      </c>
      <c r="BI354" s="149">
        <f>IF(N354="nulová",J354,0)</f>
        <v>0</v>
      </c>
      <c r="BJ354" s="17" t="s">
        <v>83</v>
      </c>
      <c r="BK354" s="149">
        <f>ROUND(I354*H354,2)</f>
        <v>0</v>
      </c>
      <c r="BL354" s="17" t="s">
        <v>271</v>
      </c>
      <c r="BM354" s="148" t="s">
        <v>4084</v>
      </c>
    </row>
    <row r="355" spans="2:65" s="1" customFormat="1" ht="11.25">
      <c r="B355" s="32"/>
      <c r="D355" s="150" t="s">
        <v>273</v>
      </c>
      <c r="F355" s="151" t="s">
        <v>4085</v>
      </c>
      <c r="I355" s="152"/>
      <c r="L355" s="32"/>
      <c r="M355" s="153"/>
      <c r="T355" s="56"/>
      <c r="AT355" s="17" t="s">
        <v>273</v>
      </c>
      <c r="AU355" s="17" t="s">
        <v>89</v>
      </c>
    </row>
    <row r="356" spans="2:65" s="12" customFormat="1" ht="11.25">
      <c r="B356" s="156"/>
      <c r="D356" s="154" t="s">
        <v>277</v>
      </c>
      <c r="E356" s="157" t="s">
        <v>1</v>
      </c>
      <c r="F356" s="158" t="s">
        <v>271</v>
      </c>
      <c r="H356" s="159">
        <v>4</v>
      </c>
      <c r="I356" s="160"/>
      <c r="L356" s="156"/>
      <c r="M356" s="161"/>
      <c r="T356" s="162"/>
      <c r="AT356" s="157" t="s">
        <v>277</v>
      </c>
      <c r="AU356" s="157" t="s">
        <v>89</v>
      </c>
      <c r="AV356" s="12" t="s">
        <v>89</v>
      </c>
      <c r="AW356" s="12" t="s">
        <v>32</v>
      </c>
      <c r="AX356" s="12" t="s">
        <v>83</v>
      </c>
      <c r="AY356" s="157" t="s">
        <v>264</v>
      </c>
    </row>
    <row r="357" spans="2:65" s="1" customFormat="1" ht="16.5" customHeight="1">
      <c r="B357" s="136"/>
      <c r="C357" s="176" t="s">
        <v>628</v>
      </c>
      <c r="D357" s="176" t="s">
        <v>310</v>
      </c>
      <c r="E357" s="177" t="s">
        <v>4086</v>
      </c>
      <c r="F357" s="178" t="s">
        <v>4087</v>
      </c>
      <c r="G357" s="179" t="s">
        <v>434</v>
      </c>
      <c r="H357" s="180">
        <v>4</v>
      </c>
      <c r="I357" s="181"/>
      <c r="J357" s="182">
        <f>ROUND(I357*H357,2)</f>
        <v>0</v>
      </c>
      <c r="K357" s="178" t="s">
        <v>270</v>
      </c>
      <c r="L357" s="183"/>
      <c r="M357" s="184" t="s">
        <v>1</v>
      </c>
      <c r="N357" s="185" t="s">
        <v>41</v>
      </c>
      <c r="P357" s="146">
        <f>O357*H357</f>
        <v>0</v>
      </c>
      <c r="Q357" s="146">
        <v>0.06</v>
      </c>
      <c r="R357" s="146">
        <f>Q357*H357</f>
        <v>0.24</v>
      </c>
      <c r="S357" s="146">
        <v>0</v>
      </c>
      <c r="T357" s="147">
        <f>S357*H357</f>
        <v>0</v>
      </c>
      <c r="AR357" s="148" t="s">
        <v>314</v>
      </c>
      <c r="AT357" s="148" t="s">
        <v>310</v>
      </c>
      <c r="AU357" s="148" t="s">
        <v>89</v>
      </c>
      <c r="AY357" s="17" t="s">
        <v>264</v>
      </c>
      <c r="BE357" s="149">
        <f>IF(N357="základní",J357,0)</f>
        <v>0</v>
      </c>
      <c r="BF357" s="149">
        <f>IF(N357="snížená",J357,0)</f>
        <v>0</v>
      </c>
      <c r="BG357" s="149">
        <f>IF(N357="zákl. přenesená",J357,0)</f>
        <v>0</v>
      </c>
      <c r="BH357" s="149">
        <f>IF(N357="sníž. přenesená",J357,0)</f>
        <v>0</v>
      </c>
      <c r="BI357" s="149">
        <f>IF(N357="nulová",J357,0)</f>
        <v>0</v>
      </c>
      <c r="BJ357" s="17" t="s">
        <v>83</v>
      </c>
      <c r="BK357" s="149">
        <f>ROUND(I357*H357,2)</f>
        <v>0</v>
      </c>
      <c r="BL357" s="17" t="s">
        <v>271</v>
      </c>
      <c r="BM357" s="148" t="s">
        <v>4088</v>
      </c>
    </row>
    <row r="358" spans="2:65" s="12" customFormat="1" ht="11.25">
      <c r="B358" s="156"/>
      <c r="D358" s="154" t="s">
        <v>277</v>
      </c>
      <c r="E358" s="157" t="s">
        <v>1</v>
      </c>
      <c r="F358" s="158" t="s">
        <v>271</v>
      </c>
      <c r="H358" s="159">
        <v>4</v>
      </c>
      <c r="I358" s="160"/>
      <c r="L358" s="156"/>
      <c r="M358" s="161"/>
      <c r="T358" s="162"/>
      <c r="AT358" s="157" t="s">
        <v>277</v>
      </c>
      <c r="AU358" s="157" t="s">
        <v>89</v>
      </c>
      <c r="AV358" s="12" t="s">
        <v>89</v>
      </c>
      <c r="AW358" s="12" t="s">
        <v>32</v>
      </c>
      <c r="AX358" s="12" t="s">
        <v>83</v>
      </c>
      <c r="AY358" s="157" t="s">
        <v>264</v>
      </c>
    </row>
    <row r="359" spans="2:65" s="1" customFormat="1" ht="21.75" customHeight="1">
      <c r="B359" s="136"/>
      <c r="C359" s="137" t="s">
        <v>634</v>
      </c>
      <c r="D359" s="137" t="s">
        <v>266</v>
      </c>
      <c r="E359" s="138" t="s">
        <v>4089</v>
      </c>
      <c r="F359" s="139" t="s">
        <v>4090</v>
      </c>
      <c r="G359" s="140" t="s">
        <v>434</v>
      </c>
      <c r="H359" s="141">
        <v>4</v>
      </c>
      <c r="I359" s="142"/>
      <c r="J359" s="143">
        <f>ROUND(I359*H359,2)</f>
        <v>0</v>
      </c>
      <c r="K359" s="139" t="s">
        <v>270</v>
      </c>
      <c r="L359" s="32"/>
      <c r="M359" s="144" t="s">
        <v>1</v>
      </c>
      <c r="N359" s="145" t="s">
        <v>41</v>
      </c>
      <c r="P359" s="146">
        <f>O359*H359</f>
        <v>0</v>
      </c>
      <c r="Q359" s="146">
        <v>0.09</v>
      </c>
      <c r="R359" s="146">
        <f>Q359*H359</f>
        <v>0.36</v>
      </c>
      <c r="S359" s="146">
        <v>0</v>
      </c>
      <c r="T359" s="147">
        <f>S359*H359</f>
        <v>0</v>
      </c>
      <c r="AR359" s="148" t="s">
        <v>271</v>
      </c>
      <c r="AT359" s="148" t="s">
        <v>266</v>
      </c>
      <c r="AU359" s="148" t="s">
        <v>89</v>
      </c>
      <c r="AY359" s="17" t="s">
        <v>264</v>
      </c>
      <c r="BE359" s="149">
        <f>IF(N359="základní",J359,0)</f>
        <v>0</v>
      </c>
      <c r="BF359" s="149">
        <f>IF(N359="snížená",J359,0)</f>
        <v>0</v>
      </c>
      <c r="BG359" s="149">
        <f>IF(N359="zákl. přenesená",J359,0)</f>
        <v>0</v>
      </c>
      <c r="BH359" s="149">
        <f>IF(N359="sníž. přenesená",J359,0)</f>
        <v>0</v>
      </c>
      <c r="BI359" s="149">
        <f>IF(N359="nulová",J359,0)</f>
        <v>0</v>
      </c>
      <c r="BJ359" s="17" t="s">
        <v>83</v>
      </c>
      <c r="BK359" s="149">
        <f>ROUND(I359*H359,2)</f>
        <v>0</v>
      </c>
      <c r="BL359" s="17" t="s">
        <v>271</v>
      </c>
      <c r="BM359" s="148" t="s">
        <v>4091</v>
      </c>
    </row>
    <row r="360" spans="2:65" s="1" customFormat="1" ht="11.25">
      <c r="B360" s="32"/>
      <c r="D360" s="150" t="s">
        <v>273</v>
      </c>
      <c r="F360" s="151" t="s">
        <v>4092</v>
      </c>
      <c r="I360" s="152"/>
      <c r="L360" s="32"/>
      <c r="M360" s="153"/>
      <c r="T360" s="56"/>
      <c r="AT360" s="17" t="s">
        <v>273</v>
      </c>
      <c r="AU360" s="17" t="s">
        <v>89</v>
      </c>
    </row>
    <row r="361" spans="2:65" s="12" customFormat="1" ht="11.25">
      <c r="B361" s="156"/>
      <c r="D361" s="154" t="s">
        <v>277</v>
      </c>
      <c r="E361" s="157" t="s">
        <v>1</v>
      </c>
      <c r="F361" s="158" t="s">
        <v>271</v>
      </c>
      <c r="H361" s="159">
        <v>4</v>
      </c>
      <c r="I361" s="160"/>
      <c r="L361" s="156"/>
      <c r="M361" s="161"/>
      <c r="T361" s="162"/>
      <c r="AT361" s="157" t="s">
        <v>277</v>
      </c>
      <c r="AU361" s="157" t="s">
        <v>89</v>
      </c>
      <c r="AV361" s="12" t="s">
        <v>89</v>
      </c>
      <c r="AW361" s="12" t="s">
        <v>32</v>
      </c>
      <c r="AX361" s="12" t="s">
        <v>83</v>
      </c>
      <c r="AY361" s="157" t="s">
        <v>264</v>
      </c>
    </row>
    <row r="362" spans="2:65" s="1" customFormat="1" ht="16.5" customHeight="1">
      <c r="B362" s="136"/>
      <c r="C362" s="176" t="s">
        <v>639</v>
      </c>
      <c r="D362" s="176" t="s">
        <v>310</v>
      </c>
      <c r="E362" s="177" t="s">
        <v>4093</v>
      </c>
      <c r="F362" s="178" t="s">
        <v>4094</v>
      </c>
      <c r="G362" s="179" t="s">
        <v>434</v>
      </c>
      <c r="H362" s="180">
        <v>4</v>
      </c>
      <c r="I362" s="181"/>
      <c r="J362" s="182">
        <f>ROUND(I362*H362,2)</f>
        <v>0</v>
      </c>
      <c r="K362" s="178" t="s">
        <v>270</v>
      </c>
      <c r="L362" s="183"/>
      <c r="M362" s="184" t="s">
        <v>1</v>
      </c>
      <c r="N362" s="185" t="s">
        <v>41</v>
      </c>
      <c r="P362" s="146">
        <f>O362*H362</f>
        <v>0</v>
      </c>
      <c r="Q362" s="146">
        <v>0.19600000000000001</v>
      </c>
      <c r="R362" s="146">
        <f>Q362*H362</f>
        <v>0.78400000000000003</v>
      </c>
      <c r="S362" s="146">
        <v>0</v>
      </c>
      <c r="T362" s="147">
        <f>S362*H362</f>
        <v>0</v>
      </c>
      <c r="AR362" s="148" t="s">
        <v>314</v>
      </c>
      <c r="AT362" s="148" t="s">
        <v>310</v>
      </c>
      <c r="AU362" s="148" t="s">
        <v>89</v>
      </c>
      <c r="AY362" s="17" t="s">
        <v>264</v>
      </c>
      <c r="BE362" s="149">
        <f>IF(N362="základní",J362,0)</f>
        <v>0</v>
      </c>
      <c r="BF362" s="149">
        <f>IF(N362="snížená",J362,0)</f>
        <v>0</v>
      </c>
      <c r="BG362" s="149">
        <f>IF(N362="zákl. přenesená",J362,0)</f>
        <v>0</v>
      </c>
      <c r="BH362" s="149">
        <f>IF(N362="sníž. přenesená",J362,0)</f>
        <v>0</v>
      </c>
      <c r="BI362" s="149">
        <f>IF(N362="nulová",J362,0)</f>
        <v>0</v>
      </c>
      <c r="BJ362" s="17" t="s">
        <v>83</v>
      </c>
      <c r="BK362" s="149">
        <f>ROUND(I362*H362,2)</f>
        <v>0</v>
      </c>
      <c r="BL362" s="17" t="s">
        <v>271</v>
      </c>
      <c r="BM362" s="148" t="s">
        <v>4095</v>
      </c>
    </row>
    <row r="363" spans="2:65" s="12" customFormat="1" ht="11.25">
      <c r="B363" s="156"/>
      <c r="D363" s="154" t="s">
        <v>277</v>
      </c>
      <c r="E363" s="157" t="s">
        <v>1</v>
      </c>
      <c r="F363" s="158" t="s">
        <v>271</v>
      </c>
      <c r="H363" s="159">
        <v>4</v>
      </c>
      <c r="I363" s="160"/>
      <c r="L363" s="156"/>
      <c r="M363" s="161"/>
      <c r="T363" s="162"/>
      <c r="AT363" s="157" t="s">
        <v>277</v>
      </c>
      <c r="AU363" s="157" t="s">
        <v>89</v>
      </c>
      <c r="AV363" s="12" t="s">
        <v>89</v>
      </c>
      <c r="AW363" s="12" t="s">
        <v>32</v>
      </c>
      <c r="AX363" s="12" t="s">
        <v>83</v>
      </c>
      <c r="AY363" s="157" t="s">
        <v>264</v>
      </c>
    </row>
    <row r="364" spans="2:65" s="1" customFormat="1" ht="16.5" customHeight="1">
      <c r="B364" s="136"/>
      <c r="C364" s="137" t="s">
        <v>644</v>
      </c>
      <c r="D364" s="137" t="s">
        <v>266</v>
      </c>
      <c r="E364" s="138" t="s">
        <v>3831</v>
      </c>
      <c r="F364" s="139" t="s">
        <v>3832</v>
      </c>
      <c r="G364" s="140" t="s">
        <v>434</v>
      </c>
      <c r="H364" s="141">
        <v>4</v>
      </c>
      <c r="I364" s="142"/>
      <c r="J364" s="143">
        <f>ROUND(I364*H364,2)</f>
        <v>0</v>
      </c>
      <c r="K364" s="139" t="s">
        <v>270</v>
      </c>
      <c r="L364" s="32"/>
      <c r="M364" s="144" t="s">
        <v>1</v>
      </c>
      <c r="N364" s="145" t="s">
        <v>41</v>
      </c>
      <c r="P364" s="146">
        <f>O364*H364</f>
        <v>0</v>
      </c>
      <c r="Q364" s="146">
        <v>1.6000000000000001E-4</v>
      </c>
      <c r="R364" s="146">
        <f>Q364*H364</f>
        <v>6.4000000000000005E-4</v>
      </c>
      <c r="S364" s="146">
        <v>0</v>
      </c>
      <c r="T364" s="147">
        <f>S364*H364</f>
        <v>0</v>
      </c>
      <c r="AR364" s="148" t="s">
        <v>271</v>
      </c>
      <c r="AT364" s="148" t="s">
        <v>266</v>
      </c>
      <c r="AU364" s="148" t="s">
        <v>89</v>
      </c>
      <c r="AY364" s="17" t="s">
        <v>264</v>
      </c>
      <c r="BE364" s="149">
        <f>IF(N364="základní",J364,0)</f>
        <v>0</v>
      </c>
      <c r="BF364" s="149">
        <f>IF(N364="snížená",J364,0)</f>
        <v>0</v>
      </c>
      <c r="BG364" s="149">
        <f>IF(N364="zákl. přenesená",J364,0)</f>
        <v>0</v>
      </c>
      <c r="BH364" s="149">
        <f>IF(N364="sníž. přenesená",J364,0)</f>
        <v>0</v>
      </c>
      <c r="BI364" s="149">
        <f>IF(N364="nulová",J364,0)</f>
        <v>0</v>
      </c>
      <c r="BJ364" s="17" t="s">
        <v>83</v>
      </c>
      <c r="BK364" s="149">
        <f>ROUND(I364*H364,2)</f>
        <v>0</v>
      </c>
      <c r="BL364" s="17" t="s">
        <v>271</v>
      </c>
      <c r="BM364" s="148" t="s">
        <v>4096</v>
      </c>
    </row>
    <row r="365" spans="2:65" s="1" customFormat="1" ht="11.25">
      <c r="B365" s="32"/>
      <c r="D365" s="150" t="s">
        <v>273</v>
      </c>
      <c r="F365" s="151" t="s">
        <v>3834</v>
      </c>
      <c r="I365" s="152"/>
      <c r="L365" s="32"/>
      <c r="M365" s="153"/>
      <c r="T365" s="56"/>
      <c r="AT365" s="17" t="s">
        <v>273</v>
      </c>
      <c r="AU365" s="17" t="s">
        <v>89</v>
      </c>
    </row>
    <row r="366" spans="2:65" s="14" customFormat="1" ht="11.25">
      <c r="B366" s="170"/>
      <c r="D366" s="154" t="s">
        <v>277</v>
      </c>
      <c r="E366" s="171" t="s">
        <v>1</v>
      </c>
      <c r="F366" s="172" t="s">
        <v>4097</v>
      </c>
      <c r="H366" s="171" t="s">
        <v>1</v>
      </c>
      <c r="I366" s="173"/>
      <c r="L366" s="170"/>
      <c r="M366" s="174"/>
      <c r="T366" s="175"/>
      <c r="AT366" s="171" t="s">
        <v>277</v>
      </c>
      <c r="AU366" s="171" t="s">
        <v>89</v>
      </c>
      <c r="AV366" s="14" t="s">
        <v>83</v>
      </c>
      <c r="AW366" s="14" t="s">
        <v>32</v>
      </c>
      <c r="AX366" s="14" t="s">
        <v>76</v>
      </c>
      <c r="AY366" s="171" t="s">
        <v>264</v>
      </c>
    </row>
    <row r="367" spans="2:65" s="12" customFormat="1" ht="11.25">
      <c r="B367" s="156"/>
      <c r="D367" s="154" t="s">
        <v>277</v>
      </c>
      <c r="E367" s="157" t="s">
        <v>1</v>
      </c>
      <c r="F367" s="158" t="s">
        <v>271</v>
      </c>
      <c r="H367" s="159">
        <v>4</v>
      </c>
      <c r="I367" s="160"/>
      <c r="L367" s="156"/>
      <c r="M367" s="161"/>
      <c r="T367" s="162"/>
      <c r="AT367" s="157" t="s">
        <v>277</v>
      </c>
      <c r="AU367" s="157" t="s">
        <v>89</v>
      </c>
      <c r="AV367" s="12" t="s">
        <v>89</v>
      </c>
      <c r="AW367" s="12" t="s">
        <v>32</v>
      </c>
      <c r="AX367" s="12" t="s">
        <v>83</v>
      </c>
      <c r="AY367" s="157" t="s">
        <v>264</v>
      </c>
    </row>
    <row r="368" spans="2:65" s="1" customFormat="1" ht="16.5" customHeight="1">
      <c r="B368" s="136"/>
      <c r="C368" s="137" t="s">
        <v>649</v>
      </c>
      <c r="D368" s="137" t="s">
        <v>266</v>
      </c>
      <c r="E368" s="138" t="s">
        <v>2022</v>
      </c>
      <c r="F368" s="139" t="s">
        <v>2023</v>
      </c>
      <c r="G368" s="140" t="s">
        <v>319</v>
      </c>
      <c r="H368" s="141">
        <v>35.320999999999998</v>
      </c>
      <c r="I368" s="142"/>
      <c r="J368" s="143">
        <f>ROUND(I368*H368,2)</f>
        <v>0</v>
      </c>
      <c r="K368" s="139" t="s">
        <v>270</v>
      </c>
      <c r="L368" s="32"/>
      <c r="M368" s="144" t="s">
        <v>1</v>
      </c>
      <c r="N368" s="145" t="s">
        <v>41</v>
      </c>
      <c r="P368" s="146">
        <f>O368*H368</f>
        <v>0</v>
      </c>
      <c r="Q368" s="146">
        <v>0</v>
      </c>
      <c r="R368" s="146">
        <f>Q368*H368</f>
        <v>0</v>
      </c>
      <c r="S368" s="146">
        <v>0</v>
      </c>
      <c r="T368" s="147">
        <f>S368*H368</f>
        <v>0</v>
      </c>
      <c r="AR368" s="148" t="s">
        <v>271</v>
      </c>
      <c r="AT368" s="148" t="s">
        <v>266</v>
      </c>
      <c r="AU368" s="148" t="s">
        <v>89</v>
      </c>
      <c r="AY368" s="17" t="s">
        <v>264</v>
      </c>
      <c r="BE368" s="149">
        <f>IF(N368="základní",J368,0)</f>
        <v>0</v>
      </c>
      <c r="BF368" s="149">
        <f>IF(N368="snížená",J368,0)</f>
        <v>0</v>
      </c>
      <c r="BG368" s="149">
        <f>IF(N368="zákl. přenesená",J368,0)</f>
        <v>0</v>
      </c>
      <c r="BH368" s="149">
        <f>IF(N368="sníž. přenesená",J368,0)</f>
        <v>0</v>
      </c>
      <c r="BI368" s="149">
        <f>IF(N368="nulová",J368,0)</f>
        <v>0</v>
      </c>
      <c r="BJ368" s="17" t="s">
        <v>83</v>
      </c>
      <c r="BK368" s="149">
        <f>ROUND(I368*H368,2)</f>
        <v>0</v>
      </c>
      <c r="BL368" s="17" t="s">
        <v>271</v>
      </c>
      <c r="BM368" s="148" t="s">
        <v>4098</v>
      </c>
    </row>
    <row r="369" spans="2:47" s="1" customFormat="1" ht="11.25">
      <c r="B369" s="32"/>
      <c r="D369" s="150" t="s">
        <v>273</v>
      </c>
      <c r="F369" s="151" t="s">
        <v>2025</v>
      </c>
      <c r="I369" s="152"/>
      <c r="L369" s="32"/>
      <c r="M369" s="194"/>
      <c r="N369" s="195"/>
      <c r="O369" s="195"/>
      <c r="P369" s="195"/>
      <c r="Q369" s="195"/>
      <c r="R369" s="195"/>
      <c r="S369" s="195"/>
      <c r="T369" s="196"/>
      <c r="AT369" s="17" t="s">
        <v>273</v>
      </c>
      <c r="AU369" s="17" t="s">
        <v>89</v>
      </c>
    </row>
    <row r="370" spans="2:47" s="1" customFormat="1" ht="6.95" customHeight="1">
      <c r="B370" s="44"/>
      <c r="C370" s="45"/>
      <c r="D370" s="45"/>
      <c r="E370" s="45"/>
      <c r="F370" s="45"/>
      <c r="G370" s="45"/>
      <c r="H370" s="45"/>
      <c r="I370" s="45"/>
      <c r="J370" s="45"/>
      <c r="K370" s="45"/>
      <c r="L370" s="32"/>
    </row>
  </sheetData>
  <autoFilter ref="C125:K369" xr:uid="{00000000-0009-0000-0000-00001B000000}"/>
  <mergeCells count="12">
    <mergeCell ref="E118:H118"/>
    <mergeCell ref="L2:V2"/>
    <mergeCell ref="E85:H85"/>
    <mergeCell ref="E87:H87"/>
    <mergeCell ref="E89:H89"/>
    <mergeCell ref="E114:H114"/>
    <mergeCell ref="E116:H116"/>
    <mergeCell ref="E7:H7"/>
    <mergeCell ref="E9:H9"/>
    <mergeCell ref="E11:H11"/>
    <mergeCell ref="E20:H20"/>
    <mergeCell ref="E29:H29"/>
  </mergeCells>
  <hyperlinks>
    <hyperlink ref="F130" r:id="rId1" xr:uid="{00000000-0004-0000-1B00-000000000000}"/>
    <hyperlink ref="F134" r:id="rId2" xr:uid="{00000000-0004-0000-1B00-000001000000}"/>
    <hyperlink ref="F138" r:id="rId3" xr:uid="{00000000-0004-0000-1B00-000002000000}"/>
    <hyperlink ref="F142" r:id="rId4" xr:uid="{00000000-0004-0000-1B00-000003000000}"/>
    <hyperlink ref="F146" r:id="rId5" xr:uid="{00000000-0004-0000-1B00-000004000000}"/>
    <hyperlink ref="F149" r:id="rId6" xr:uid="{00000000-0004-0000-1B00-000005000000}"/>
    <hyperlink ref="F153" r:id="rId7" xr:uid="{00000000-0004-0000-1B00-000006000000}"/>
    <hyperlink ref="F157" r:id="rId8" xr:uid="{00000000-0004-0000-1B00-000007000000}"/>
    <hyperlink ref="F164" r:id="rId9" xr:uid="{00000000-0004-0000-1B00-000008000000}"/>
    <hyperlink ref="F171" r:id="rId10" xr:uid="{00000000-0004-0000-1B00-000009000000}"/>
    <hyperlink ref="F175" r:id="rId11" xr:uid="{00000000-0004-0000-1B00-00000A000000}"/>
    <hyperlink ref="F180" r:id="rId12" xr:uid="{00000000-0004-0000-1B00-00000B000000}"/>
    <hyperlink ref="F184" r:id="rId13" xr:uid="{00000000-0004-0000-1B00-00000C000000}"/>
    <hyperlink ref="F188" r:id="rId14" xr:uid="{00000000-0004-0000-1B00-00000D000000}"/>
    <hyperlink ref="F192" r:id="rId15" xr:uid="{00000000-0004-0000-1B00-00000E000000}"/>
    <hyperlink ref="F196" r:id="rId16" xr:uid="{00000000-0004-0000-1B00-00000F000000}"/>
    <hyperlink ref="F200" r:id="rId17" xr:uid="{00000000-0004-0000-1B00-000010000000}"/>
    <hyperlink ref="F204" r:id="rId18" xr:uid="{00000000-0004-0000-1B00-000011000000}"/>
    <hyperlink ref="F218" r:id="rId19" xr:uid="{00000000-0004-0000-1B00-000012000000}"/>
    <hyperlink ref="F229" r:id="rId20" xr:uid="{00000000-0004-0000-1B00-000013000000}"/>
    <hyperlink ref="F235" r:id="rId21" xr:uid="{00000000-0004-0000-1B00-000014000000}"/>
    <hyperlink ref="F243" r:id="rId22" xr:uid="{00000000-0004-0000-1B00-000015000000}"/>
    <hyperlink ref="F251" r:id="rId23" xr:uid="{00000000-0004-0000-1B00-000016000000}"/>
    <hyperlink ref="F262" r:id="rId24" xr:uid="{00000000-0004-0000-1B00-000017000000}"/>
    <hyperlink ref="F269" r:id="rId25" xr:uid="{00000000-0004-0000-1B00-000018000000}"/>
    <hyperlink ref="F279" r:id="rId26" xr:uid="{00000000-0004-0000-1B00-000019000000}"/>
    <hyperlink ref="F289" r:id="rId27" xr:uid="{00000000-0004-0000-1B00-00001A000000}"/>
    <hyperlink ref="F296" r:id="rId28" xr:uid="{00000000-0004-0000-1B00-00001B000000}"/>
    <hyperlink ref="F303" r:id="rId29" xr:uid="{00000000-0004-0000-1B00-00001C000000}"/>
    <hyperlink ref="F309" r:id="rId30" xr:uid="{00000000-0004-0000-1B00-00001D000000}"/>
    <hyperlink ref="F312" r:id="rId31" xr:uid="{00000000-0004-0000-1B00-00001E000000}"/>
    <hyperlink ref="F315" r:id="rId32" xr:uid="{00000000-0004-0000-1B00-00001F000000}"/>
    <hyperlink ref="F318" r:id="rId33" xr:uid="{00000000-0004-0000-1B00-000020000000}"/>
    <hyperlink ref="F327" r:id="rId34" xr:uid="{00000000-0004-0000-1B00-000021000000}"/>
    <hyperlink ref="F332" r:id="rId35" xr:uid="{00000000-0004-0000-1B00-000022000000}"/>
    <hyperlink ref="F337" r:id="rId36" xr:uid="{00000000-0004-0000-1B00-000023000000}"/>
    <hyperlink ref="F342" r:id="rId37" xr:uid="{00000000-0004-0000-1B00-000024000000}"/>
    <hyperlink ref="F349" r:id="rId38" xr:uid="{00000000-0004-0000-1B00-000025000000}"/>
    <hyperlink ref="F355" r:id="rId39" xr:uid="{00000000-0004-0000-1B00-000026000000}"/>
    <hyperlink ref="F360" r:id="rId40" xr:uid="{00000000-0004-0000-1B00-000027000000}"/>
    <hyperlink ref="F365" r:id="rId41" xr:uid="{00000000-0004-0000-1B00-000028000000}"/>
    <hyperlink ref="F369" r:id="rId42" xr:uid="{00000000-0004-0000-1B00-000029000000}"/>
  </hyperlinks>
  <pageMargins left="0.39374999999999999" right="0.39374999999999999" top="0.39374999999999999" bottom="0.39374999999999999" header="0" footer="0"/>
  <pageSetup paperSize="9" fitToHeight="100" orientation="landscape" blackAndWhite="1"/>
  <headerFooter>
    <oddFooter>&amp;CStrana &amp;P z &amp;N</oddFooter>
  </headerFooter>
  <drawing r:id="rId4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B2:BM133"/>
  <sheetViews>
    <sheetView showGridLines="0" workbookViewId="0"/>
  </sheetViews>
  <sheetFormatPr defaultRowHeight="15"/>
  <cols>
    <col min="1" max="1" width="8.33203125" customWidth="1"/>
    <col min="2" max="2" width="1.1640625" customWidth="1"/>
    <col min="3" max="3" width="4.1640625" customWidth="1"/>
    <col min="4" max="4" width="4.33203125" customWidth="1"/>
    <col min="5" max="5" width="17.1640625" customWidth="1"/>
    <col min="6" max="6" width="100.83203125" customWidth="1"/>
    <col min="7" max="7" width="7.5" customWidth="1"/>
    <col min="8" max="8" width="14" customWidth="1"/>
    <col min="9" max="9" width="15.83203125" customWidth="1"/>
    <col min="10" max="11" width="22.33203125"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50000000000003" customHeight="1">
      <c r="L2" s="223" t="s">
        <v>5</v>
      </c>
      <c r="M2" s="208"/>
      <c r="N2" s="208"/>
      <c r="O2" s="208"/>
      <c r="P2" s="208"/>
      <c r="Q2" s="208"/>
      <c r="R2" s="208"/>
      <c r="S2" s="208"/>
      <c r="T2" s="208"/>
      <c r="U2" s="208"/>
      <c r="V2" s="208"/>
      <c r="AT2" s="17" t="s">
        <v>175</v>
      </c>
    </row>
    <row r="3" spans="2:46" ht="6.95" customHeight="1">
      <c r="B3" s="18"/>
      <c r="C3" s="19"/>
      <c r="D3" s="19"/>
      <c r="E3" s="19"/>
      <c r="F3" s="19"/>
      <c r="G3" s="19"/>
      <c r="H3" s="19"/>
      <c r="I3" s="19"/>
      <c r="J3" s="19"/>
      <c r="K3" s="19"/>
      <c r="L3" s="20"/>
      <c r="AT3" s="17" t="s">
        <v>89</v>
      </c>
    </row>
    <row r="4" spans="2:46" ht="24.95" customHeight="1">
      <c r="B4" s="20"/>
      <c r="D4" s="21" t="s">
        <v>212</v>
      </c>
      <c r="L4" s="20"/>
      <c r="M4" s="93" t="s">
        <v>10</v>
      </c>
      <c r="AT4" s="17" t="s">
        <v>3</v>
      </c>
    </row>
    <row r="5" spans="2:46" ht="6.95" customHeight="1">
      <c r="B5" s="20"/>
      <c r="L5" s="20"/>
    </row>
    <row r="6" spans="2:46" ht="12" customHeight="1">
      <c r="B6" s="20"/>
      <c r="D6" s="27" t="s">
        <v>16</v>
      </c>
      <c r="L6" s="20"/>
    </row>
    <row r="7" spans="2:46" ht="16.5" customHeight="1">
      <c r="B7" s="20"/>
      <c r="E7" s="248" t="str">
        <f>'Rekapitulace stavby'!K6</f>
        <v>Transformace domova Černovice – Lidmaň V. – Černovice</v>
      </c>
      <c r="F7" s="249"/>
      <c r="G7" s="249"/>
      <c r="H7" s="249"/>
      <c r="L7" s="20"/>
    </row>
    <row r="8" spans="2:46" ht="12" customHeight="1">
      <c r="B8" s="20"/>
      <c r="D8" s="27" t="s">
        <v>213</v>
      </c>
      <c r="L8" s="20"/>
    </row>
    <row r="9" spans="2:46" s="1" customFormat="1" ht="16.5" customHeight="1">
      <c r="B9" s="32"/>
      <c r="E9" s="248" t="s">
        <v>3650</v>
      </c>
      <c r="F9" s="250"/>
      <c r="G9" s="250"/>
      <c r="H9" s="250"/>
      <c r="L9" s="32"/>
    </row>
    <row r="10" spans="2:46" s="1" customFormat="1" ht="12" customHeight="1">
      <c r="B10" s="32"/>
      <c r="D10" s="27" t="s">
        <v>215</v>
      </c>
      <c r="L10" s="32"/>
    </row>
    <row r="11" spans="2:46" s="1" customFormat="1" ht="16.5" customHeight="1">
      <c r="B11" s="32"/>
      <c r="E11" s="230" t="s">
        <v>4099</v>
      </c>
      <c r="F11" s="250"/>
      <c r="G11" s="250"/>
      <c r="H11" s="250"/>
      <c r="L11" s="32"/>
    </row>
    <row r="12" spans="2:46" s="1" customFormat="1" ht="11.25">
      <c r="B12" s="32"/>
      <c r="L12" s="32"/>
    </row>
    <row r="13" spans="2:46" s="1" customFormat="1" ht="12" customHeight="1">
      <c r="B13" s="32"/>
      <c r="D13" s="27" t="s">
        <v>18</v>
      </c>
      <c r="F13" s="25" t="s">
        <v>1</v>
      </c>
      <c r="I13" s="27" t="s">
        <v>19</v>
      </c>
      <c r="J13" s="25" t="s">
        <v>1</v>
      </c>
      <c r="L13" s="32"/>
    </row>
    <row r="14" spans="2:46" s="1" customFormat="1" ht="12" customHeight="1">
      <c r="B14" s="32"/>
      <c r="D14" s="27" t="s">
        <v>20</v>
      </c>
      <c r="F14" s="25" t="s">
        <v>21</v>
      </c>
      <c r="I14" s="27" t="s">
        <v>22</v>
      </c>
      <c r="J14" s="52" t="str">
        <f>'Rekapitulace stavby'!AN8</f>
        <v>10. 12. 2025</v>
      </c>
      <c r="L14" s="32"/>
    </row>
    <row r="15" spans="2:46" s="1" customFormat="1" ht="10.9" customHeight="1">
      <c r="B15" s="32"/>
      <c r="L15" s="32"/>
    </row>
    <row r="16" spans="2:46" s="1" customFormat="1" ht="12" customHeight="1">
      <c r="B16" s="32"/>
      <c r="D16" s="27" t="s">
        <v>24</v>
      </c>
      <c r="I16" s="27" t="s">
        <v>25</v>
      </c>
      <c r="J16" s="25" t="str">
        <f>IF('Rekapitulace stavby'!AN10="","",'Rekapitulace stavby'!AN10)</f>
        <v/>
      </c>
      <c r="L16" s="32"/>
    </row>
    <row r="17" spans="2:12" s="1" customFormat="1" ht="18" customHeight="1">
      <c r="B17" s="32"/>
      <c r="E17" s="25" t="str">
        <f>IF('Rekapitulace stavby'!E11="","",'Rekapitulace stavby'!E11)</f>
        <v>Kraj Vysočina</v>
      </c>
      <c r="I17" s="27" t="s">
        <v>27</v>
      </c>
      <c r="J17" s="25" t="str">
        <f>IF('Rekapitulace stavby'!AN11="","",'Rekapitulace stavby'!AN11)</f>
        <v/>
      </c>
      <c r="L17" s="32"/>
    </row>
    <row r="18" spans="2:12" s="1" customFormat="1" ht="6.95" customHeight="1">
      <c r="B18" s="32"/>
      <c r="L18" s="32"/>
    </row>
    <row r="19" spans="2:12" s="1" customFormat="1" ht="12" customHeight="1">
      <c r="B19" s="32"/>
      <c r="D19" s="27" t="s">
        <v>28</v>
      </c>
      <c r="I19" s="27" t="s">
        <v>25</v>
      </c>
      <c r="J19" s="28" t="str">
        <f>'Rekapitulace stavby'!AN13</f>
        <v>Vyplň údaj</v>
      </c>
      <c r="L19" s="32"/>
    </row>
    <row r="20" spans="2:12" s="1" customFormat="1" ht="18" customHeight="1">
      <c r="B20" s="32"/>
      <c r="E20" s="251" t="str">
        <f>'Rekapitulace stavby'!E14</f>
        <v>Vyplň údaj</v>
      </c>
      <c r="F20" s="207"/>
      <c r="G20" s="207"/>
      <c r="H20" s="207"/>
      <c r="I20" s="27" t="s">
        <v>27</v>
      </c>
      <c r="J20" s="28" t="str">
        <f>'Rekapitulace stavby'!AN14</f>
        <v>Vyplň údaj</v>
      </c>
      <c r="L20" s="32"/>
    </row>
    <row r="21" spans="2:12" s="1" customFormat="1" ht="6.95" customHeight="1">
      <c r="B21" s="32"/>
      <c r="L21" s="32"/>
    </row>
    <row r="22" spans="2:12" s="1" customFormat="1" ht="12" customHeight="1">
      <c r="B22" s="32"/>
      <c r="D22" s="27" t="s">
        <v>30</v>
      </c>
      <c r="I22" s="27" t="s">
        <v>25</v>
      </c>
      <c r="J22" s="25" t="str">
        <f>IF('Rekapitulace stavby'!AN16="","",'Rekapitulace stavby'!AN16)</f>
        <v/>
      </c>
      <c r="L22" s="32"/>
    </row>
    <row r="23" spans="2:12" s="1" customFormat="1" ht="18" customHeight="1">
      <c r="B23" s="32"/>
      <c r="E23" s="25" t="str">
        <f>IF('Rekapitulace stavby'!E17="","",'Rekapitulace stavby'!E17)</f>
        <v>ARPIK OSTRAVA s.r.o.</v>
      </c>
      <c r="I23" s="27" t="s">
        <v>27</v>
      </c>
      <c r="J23" s="25" t="str">
        <f>IF('Rekapitulace stavby'!AN17="","",'Rekapitulace stavby'!AN17)</f>
        <v/>
      </c>
      <c r="L23" s="32"/>
    </row>
    <row r="24" spans="2:12" s="1" customFormat="1" ht="6.95" customHeight="1">
      <c r="B24" s="32"/>
      <c r="L24" s="32"/>
    </row>
    <row r="25" spans="2:12" s="1" customFormat="1" ht="12" customHeight="1">
      <c r="B25" s="32"/>
      <c r="D25" s="27" t="s">
        <v>33</v>
      </c>
      <c r="I25" s="27" t="s">
        <v>25</v>
      </c>
      <c r="J25" s="25" t="str">
        <f>IF('Rekapitulace stavby'!AN19="","",'Rekapitulace stavby'!AN19)</f>
        <v/>
      </c>
      <c r="L25" s="32"/>
    </row>
    <row r="26" spans="2:12" s="1" customFormat="1" ht="18" customHeight="1">
      <c r="B26" s="32"/>
      <c r="E26" s="25" t="str">
        <f>IF('Rekapitulace stavby'!E20="","",'Rekapitulace stavby'!E20)</f>
        <v xml:space="preserve"> </v>
      </c>
      <c r="I26" s="27" t="s">
        <v>27</v>
      </c>
      <c r="J26" s="25" t="str">
        <f>IF('Rekapitulace stavby'!AN20="","",'Rekapitulace stavby'!AN20)</f>
        <v/>
      </c>
      <c r="L26" s="32"/>
    </row>
    <row r="27" spans="2:12" s="1" customFormat="1" ht="6.95" customHeight="1">
      <c r="B27" s="32"/>
      <c r="L27" s="32"/>
    </row>
    <row r="28" spans="2:12" s="1" customFormat="1" ht="12" customHeight="1">
      <c r="B28" s="32"/>
      <c r="D28" s="27" t="s">
        <v>34</v>
      </c>
      <c r="L28" s="32"/>
    </row>
    <row r="29" spans="2:12" s="7" customFormat="1" ht="16.5" customHeight="1">
      <c r="B29" s="94"/>
      <c r="E29" s="212" t="s">
        <v>1</v>
      </c>
      <c r="F29" s="212"/>
      <c r="G29" s="212"/>
      <c r="H29" s="212"/>
      <c r="L29" s="94"/>
    </row>
    <row r="30" spans="2:12" s="1" customFormat="1" ht="6.95" customHeight="1">
      <c r="B30" s="32"/>
      <c r="L30" s="32"/>
    </row>
    <row r="31" spans="2:12" s="1" customFormat="1" ht="6.95" customHeight="1">
      <c r="B31" s="32"/>
      <c r="D31" s="53"/>
      <c r="E31" s="53"/>
      <c r="F31" s="53"/>
      <c r="G31" s="53"/>
      <c r="H31" s="53"/>
      <c r="I31" s="53"/>
      <c r="J31" s="53"/>
      <c r="K31" s="53"/>
      <c r="L31" s="32"/>
    </row>
    <row r="32" spans="2:12" s="1" customFormat="1" ht="25.35" customHeight="1">
      <c r="B32" s="32"/>
      <c r="D32" s="95" t="s">
        <v>36</v>
      </c>
      <c r="J32" s="66">
        <f>ROUND(J124, 2)</f>
        <v>0</v>
      </c>
      <c r="L32" s="32"/>
    </row>
    <row r="33" spans="2:12" s="1" customFormat="1" ht="6.95" customHeight="1">
      <c r="B33" s="32"/>
      <c r="D33" s="53"/>
      <c r="E33" s="53"/>
      <c r="F33" s="53"/>
      <c r="G33" s="53"/>
      <c r="H33" s="53"/>
      <c r="I33" s="53"/>
      <c r="J33" s="53"/>
      <c r="K33" s="53"/>
      <c r="L33" s="32"/>
    </row>
    <row r="34" spans="2:12" s="1" customFormat="1" ht="14.45" customHeight="1">
      <c r="B34" s="32"/>
      <c r="F34" s="35" t="s">
        <v>38</v>
      </c>
      <c r="I34" s="35" t="s">
        <v>37</v>
      </c>
      <c r="J34" s="35" t="s">
        <v>39</v>
      </c>
      <c r="L34" s="32"/>
    </row>
    <row r="35" spans="2:12" s="1" customFormat="1" ht="14.45" customHeight="1">
      <c r="B35" s="32"/>
      <c r="D35" s="55" t="s">
        <v>40</v>
      </c>
      <c r="E35" s="27" t="s">
        <v>41</v>
      </c>
      <c r="F35" s="86">
        <f>ROUND((SUM(BE124:BE132)),  2)</f>
        <v>0</v>
      </c>
      <c r="I35" s="96">
        <v>0.21</v>
      </c>
      <c r="J35" s="86">
        <f>ROUND(((SUM(BE124:BE132))*I35),  2)</f>
        <v>0</v>
      </c>
      <c r="L35" s="32"/>
    </row>
    <row r="36" spans="2:12" s="1" customFormat="1" ht="14.45" customHeight="1">
      <c r="B36" s="32"/>
      <c r="E36" s="27" t="s">
        <v>42</v>
      </c>
      <c r="F36" s="86">
        <f>ROUND((SUM(BF124:BF132)),  2)</f>
        <v>0</v>
      </c>
      <c r="I36" s="96">
        <v>0.12</v>
      </c>
      <c r="J36" s="86">
        <f>ROUND(((SUM(BF124:BF132))*I36),  2)</f>
        <v>0</v>
      </c>
      <c r="L36" s="32"/>
    </row>
    <row r="37" spans="2:12" s="1" customFormat="1" ht="14.45" hidden="1" customHeight="1">
      <c r="B37" s="32"/>
      <c r="E37" s="27" t="s">
        <v>43</v>
      </c>
      <c r="F37" s="86">
        <f>ROUND((SUM(BG124:BG132)),  2)</f>
        <v>0</v>
      </c>
      <c r="I37" s="96">
        <v>0.21</v>
      </c>
      <c r="J37" s="86">
        <f>0</f>
        <v>0</v>
      </c>
      <c r="L37" s="32"/>
    </row>
    <row r="38" spans="2:12" s="1" customFormat="1" ht="14.45" hidden="1" customHeight="1">
      <c r="B38" s="32"/>
      <c r="E38" s="27" t="s">
        <v>44</v>
      </c>
      <c r="F38" s="86">
        <f>ROUND((SUM(BH124:BH132)),  2)</f>
        <v>0</v>
      </c>
      <c r="I38" s="96">
        <v>0.12</v>
      </c>
      <c r="J38" s="86">
        <f>0</f>
        <v>0</v>
      </c>
      <c r="L38" s="32"/>
    </row>
    <row r="39" spans="2:12" s="1" customFormat="1" ht="14.45" hidden="1" customHeight="1">
      <c r="B39" s="32"/>
      <c r="E39" s="27" t="s">
        <v>45</v>
      </c>
      <c r="F39" s="86">
        <f>ROUND((SUM(BI124:BI132)),  2)</f>
        <v>0</v>
      </c>
      <c r="I39" s="96">
        <v>0</v>
      </c>
      <c r="J39" s="86">
        <f>0</f>
        <v>0</v>
      </c>
      <c r="L39" s="32"/>
    </row>
    <row r="40" spans="2:12" s="1" customFormat="1" ht="6.95" customHeight="1">
      <c r="B40" s="32"/>
      <c r="L40" s="32"/>
    </row>
    <row r="41" spans="2:12" s="1" customFormat="1" ht="25.35" customHeight="1">
      <c r="B41" s="32"/>
      <c r="C41" s="97"/>
      <c r="D41" s="98" t="s">
        <v>46</v>
      </c>
      <c r="E41" s="57"/>
      <c r="F41" s="57"/>
      <c r="G41" s="99" t="s">
        <v>47</v>
      </c>
      <c r="H41" s="100" t="s">
        <v>48</v>
      </c>
      <c r="I41" s="57"/>
      <c r="J41" s="101">
        <f>SUM(J32:J39)</f>
        <v>0</v>
      </c>
      <c r="K41" s="102"/>
      <c r="L41" s="32"/>
    </row>
    <row r="42" spans="2:12" s="1" customFormat="1" ht="14.45" customHeight="1">
      <c r="B42" s="32"/>
      <c r="L42" s="32"/>
    </row>
    <row r="43" spans="2:12" ht="14.45" customHeight="1">
      <c r="B43" s="20"/>
      <c r="L43" s="20"/>
    </row>
    <row r="44" spans="2:12" ht="14.45" customHeight="1">
      <c r="B44" s="20"/>
      <c r="L44" s="20"/>
    </row>
    <row r="45" spans="2:12" ht="14.45" customHeight="1">
      <c r="B45" s="20"/>
      <c r="L45" s="20"/>
    </row>
    <row r="46" spans="2:12" ht="14.45" customHeight="1">
      <c r="B46" s="20"/>
      <c r="L46" s="20"/>
    </row>
    <row r="47" spans="2:12" ht="14.45" customHeight="1">
      <c r="B47" s="20"/>
      <c r="L47" s="20"/>
    </row>
    <row r="48" spans="2:12" ht="14.45" customHeight="1">
      <c r="B48" s="20"/>
      <c r="L48" s="20"/>
    </row>
    <row r="49" spans="2:12" ht="14.45" customHeight="1">
      <c r="B49" s="20"/>
      <c r="L49" s="20"/>
    </row>
    <row r="50" spans="2:12" s="1" customFormat="1" ht="14.45" customHeight="1">
      <c r="B50" s="32"/>
      <c r="D50" s="41" t="s">
        <v>49</v>
      </c>
      <c r="E50" s="42"/>
      <c r="F50" s="42"/>
      <c r="G50" s="41" t="s">
        <v>50</v>
      </c>
      <c r="H50" s="42"/>
      <c r="I50" s="42"/>
      <c r="J50" s="42"/>
      <c r="K50" s="42"/>
      <c r="L50" s="32"/>
    </row>
    <row r="51" spans="2:12" ht="11.25">
      <c r="B51" s="20"/>
      <c r="L51" s="20"/>
    </row>
    <row r="52" spans="2:12" ht="11.25">
      <c r="B52" s="20"/>
      <c r="L52" s="20"/>
    </row>
    <row r="53" spans="2:12" ht="11.25">
      <c r="B53" s="20"/>
      <c r="L53" s="20"/>
    </row>
    <row r="54" spans="2:12" ht="11.25">
      <c r="B54" s="20"/>
      <c r="L54" s="20"/>
    </row>
    <row r="55" spans="2:12" ht="11.25">
      <c r="B55" s="20"/>
      <c r="L55" s="20"/>
    </row>
    <row r="56" spans="2:12" ht="11.25">
      <c r="B56" s="20"/>
      <c r="L56" s="20"/>
    </row>
    <row r="57" spans="2:12" ht="11.25">
      <c r="B57" s="20"/>
      <c r="L57" s="20"/>
    </row>
    <row r="58" spans="2:12" ht="11.25">
      <c r="B58" s="20"/>
      <c r="L58" s="20"/>
    </row>
    <row r="59" spans="2:12" ht="11.25">
      <c r="B59" s="20"/>
      <c r="L59" s="20"/>
    </row>
    <row r="60" spans="2:12" ht="11.25">
      <c r="B60" s="20"/>
      <c r="L60" s="20"/>
    </row>
    <row r="61" spans="2:12" s="1" customFormat="1" ht="12.75">
      <c r="B61" s="32"/>
      <c r="D61" s="43" t="s">
        <v>51</v>
      </c>
      <c r="E61" s="34"/>
      <c r="F61" s="103" t="s">
        <v>52</v>
      </c>
      <c r="G61" s="43" t="s">
        <v>51</v>
      </c>
      <c r="H61" s="34"/>
      <c r="I61" s="34"/>
      <c r="J61" s="104" t="s">
        <v>52</v>
      </c>
      <c r="K61" s="34"/>
      <c r="L61" s="32"/>
    </row>
    <row r="62" spans="2:12" ht="11.25">
      <c r="B62" s="20"/>
      <c r="L62" s="20"/>
    </row>
    <row r="63" spans="2:12" ht="11.25">
      <c r="B63" s="20"/>
      <c r="L63" s="20"/>
    </row>
    <row r="64" spans="2:12" ht="11.25">
      <c r="B64" s="20"/>
      <c r="L64" s="20"/>
    </row>
    <row r="65" spans="2:12" s="1" customFormat="1" ht="12.75">
      <c r="B65" s="32"/>
      <c r="D65" s="41" t="s">
        <v>53</v>
      </c>
      <c r="E65" s="42"/>
      <c r="F65" s="42"/>
      <c r="G65" s="41" t="s">
        <v>54</v>
      </c>
      <c r="H65" s="42"/>
      <c r="I65" s="42"/>
      <c r="J65" s="42"/>
      <c r="K65" s="42"/>
      <c r="L65" s="32"/>
    </row>
    <row r="66" spans="2:12" ht="11.25">
      <c r="B66" s="20"/>
      <c r="L66" s="20"/>
    </row>
    <row r="67" spans="2:12" ht="11.25">
      <c r="B67" s="20"/>
      <c r="L67" s="20"/>
    </row>
    <row r="68" spans="2:12" ht="11.25">
      <c r="B68" s="20"/>
      <c r="L68" s="20"/>
    </row>
    <row r="69" spans="2:12" ht="11.25">
      <c r="B69" s="20"/>
      <c r="L69" s="20"/>
    </row>
    <row r="70" spans="2:12" ht="11.25">
      <c r="B70" s="20"/>
      <c r="L70" s="20"/>
    </row>
    <row r="71" spans="2:12" ht="11.25">
      <c r="B71" s="20"/>
      <c r="L71" s="20"/>
    </row>
    <row r="72" spans="2:12" ht="11.25">
      <c r="B72" s="20"/>
      <c r="L72" s="20"/>
    </row>
    <row r="73" spans="2:12" ht="11.25">
      <c r="B73" s="20"/>
      <c r="L73" s="20"/>
    </row>
    <row r="74" spans="2:12" ht="11.25">
      <c r="B74" s="20"/>
      <c r="L74" s="20"/>
    </row>
    <row r="75" spans="2:12" ht="11.25">
      <c r="B75" s="20"/>
      <c r="L75" s="20"/>
    </row>
    <row r="76" spans="2:12" s="1" customFormat="1" ht="12.75">
      <c r="B76" s="32"/>
      <c r="D76" s="43" t="s">
        <v>51</v>
      </c>
      <c r="E76" s="34"/>
      <c r="F76" s="103" t="s">
        <v>52</v>
      </c>
      <c r="G76" s="43" t="s">
        <v>51</v>
      </c>
      <c r="H76" s="34"/>
      <c r="I76" s="34"/>
      <c r="J76" s="104" t="s">
        <v>52</v>
      </c>
      <c r="K76" s="34"/>
      <c r="L76" s="32"/>
    </row>
    <row r="77" spans="2:12" s="1" customFormat="1" ht="14.45" customHeight="1">
      <c r="B77" s="44"/>
      <c r="C77" s="45"/>
      <c r="D77" s="45"/>
      <c r="E77" s="45"/>
      <c r="F77" s="45"/>
      <c r="G77" s="45"/>
      <c r="H77" s="45"/>
      <c r="I77" s="45"/>
      <c r="J77" s="45"/>
      <c r="K77" s="45"/>
      <c r="L77" s="32"/>
    </row>
    <row r="81" spans="2:12" s="1" customFormat="1" ht="6.95" customHeight="1">
      <c r="B81" s="46"/>
      <c r="C81" s="47"/>
      <c r="D81" s="47"/>
      <c r="E81" s="47"/>
      <c r="F81" s="47"/>
      <c r="G81" s="47"/>
      <c r="H81" s="47"/>
      <c r="I81" s="47"/>
      <c r="J81" s="47"/>
      <c r="K81" s="47"/>
      <c r="L81" s="32"/>
    </row>
    <row r="82" spans="2:12" s="1" customFormat="1" ht="24.95" customHeight="1">
      <c r="B82" s="32"/>
      <c r="C82" s="21" t="s">
        <v>217</v>
      </c>
      <c r="L82" s="32"/>
    </row>
    <row r="83" spans="2:12" s="1" customFormat="1" ht="6.95" customHeight="1">
      <c r="B83" s="32"/>
      <c r="L83" s="32"/>
    </row>
    <row r="84" spans="2:12" s="1" customFormat="1" ht="12" customHeight="1">
      <c r="B84" s="32"/>
      <c r="C84" s="27" t="s">
        <v>16</v>
      </c>
      <c r="L84" s="32"/>
    </row>
    <row r="85" spans="2:12" s="1" customFormat="1" ht="16.5" customHeight="1">
      <c r="B85" s="32"/>
      <c r="E85" s="248" t="str">
        <f>E7</f>
        <v>Transformace domova Černovice – Lidmaň V. – Černovice</v>
      </c>
      <c r="F85" s="249"/>
      <c r="G85" s="249"/>
      <c r="H85" s="249"/>
      <c r="L85" s="32"/>
    </row>
    <row r="86" spans="2:12" ht="12" customHeight="1">
      <c r="B86" s="20"/>
      <c r="C86" s="27" t="s">
        <v>213</v>
      </c>
      <c r="L86" s="20"/>
    </row>
    <row r="87" spans="2:12" s="1" customFormat="1" ht="16.5" customHeight="1">
      <c r="B87" s="32"/>
      <c r="E87" s="248" t="s">
        <v>3650</v>
      </c>
      <c r="F87" s="250"/>
      <c r="G87" s="250"/>
      <c r="H87" s="250"/>
      <c r="L87" s="32"/>
    </row>
    <row r="88" spans="2:12" s="1" customFormat="1" ht="12" customHeight="1">
      <c r="B88" s="32"/>
      <c r="C88" s="27" t="s">
        <v>215</v>
      </c>
      <c r="L88" s="32"/>
    </row>
    <row r="89" spans="2:12" s="1" customFormat="1" ht="16.5" customHeight="1">
      <c r="B89" s="32"/>
      <c r="E89" s="230" t="str">
        <f>E11</f>
        <v>IO 03 - PRODLOUZENI-VO-ROZHLASU</v>
      </c>
      <c r="F89" s="250"/>
      <c r="G89" s="250"/>
      <c r="H89" s="250"/>
      <c r="L89" s="32"/>
    </row>
    <row r="90" spans="2:12" s="1" customFormat="1" ht="6.95" customHeight="1">
      <c r="B90" s="32"/>
      <c r="L90" s="32"/>
    </row>
    <row r="91" spans="2:12" s="1" customFormat="1" ht="12" customHeight="1">
      <c r="B91" s="32"/>
      <c r="C91" s="27" t="s">
        <v>20</v>
      </c>
      <c r="F91" s="25" t="str">
        <f>F14</f>
        <v xml:space="preserve"> </v>
      </c>
      <c r="I91" s="27" t="s">
        <v>22</v>
      </c>
      <c r="J91" s="52" t="str">
        <f>IF(J14="","",J14)</f>
        <v>10. 12. 2025</v>
      </c>
      <c r="L91" s="32"/>
    </row>
    <row r="92" spans="2:12" s="1" customFormat="1" ht="6.95" customHeight="1">
      <c r="B92" s="32"/>
      <c r="L92" s="32"/>
    </row>
    <row r="93" spans="2:12" s="1" customFormat="1" ht="25.7" customHeight="1">
      <c r="B93" s="32"/>
      <c r="C93" s="27" t="s">
        <v>24</v>
      </c>
      <c r="F93" s="25" t="str">
        <f>E17</f>
        <v>Kraj Vysočina</v>
      </c>
      <c r="I93" s="27" t="s">
        <v>30</v>
      </c>
      <c r="J93" s="30" t="str">
        <f>E23</f>
        <v>ARPIK OSTRAVA s.r.o.</v>
      </c>
      <c r="L93" s="32"/>
    </row>
    <row r="94" spans="2:12" s="1" customFormat="1" ht="15.2" customHeight="1">
      <c r="B94" s="32"/>
      <c r="C94" s="27" t="s">
        <v>28</v>
      </c>
      <c r="F94" s="25" t="str">
        <f>IF(E20="","",E20)</f>
        <v>Vyplň údaj</v>
      </c>
      <c r="I94" s="27" t="s">
        <v>33</v>
      </c>
      <c r="J94" s="30" t="str">
        <f>E26</f>
        <v xml:space="preserve"> </v>
      </c>
      <c r="L94" s="32"/>
    </row>
    <row r="95" spans="2:12" s="1" customFormat="1" ht="10.35" customHeight="1">
      <c r="B95" s="32"/>
      <c r="L95" s="32"/>
    </row>
    <row r="96" spans="2:12" s="1" customFormat="1" ht="29.25" customHeight="1">
      <c r="B96" s="32"/>
      <c r="C96" s="105" t="s">
        <v>218</v>
      </c>
      <c r="D96" s="97"/>
      <c r="E96" s="97"/>
      <c r="F96" s="97"/>
      <c r="G96" s="97"/>
      <c r="H96" s="97"/>
      <c r="I96" s="97"/>
      <c r="J96" s="106" t="s">
        <v>219</v>
      </c>
      <c r="K96" s="97"/>
      <c r="L96" s="32"/>
    </row>
    <row r="97" spans="2:47" s="1" customFormat="1" ht="10.35" customHeight="1">
      <c r="B97" s="32"/>
      <c r="L97" s="32"/>
    </row>
    <row r="98" spans="2:47" s="1" customFormat="1" ht="22.9" customHeight="1">
      <c r="B98" s="32"/>
      <c r="C98" s="107" t="s">
        <v>220</v>
      </c>
      <c r="J98" s="66">
        <f>J124</f>
        <v>0</v>
      </c>
      <c r="L98" s="32"/>
      <c r="AU98" s="17" t="s">
        <v>221</v>
      </c>
    </row>
    <row r="99" spans="2:47" s="8" customFormat="1" ht="24.95" customHeight="1">
      <c r="B99" s="108"/>
      <c r="D99" s="109" t="s">
        <v>4100</v>
      </c>
      <c r="E99" s="110"/>
      <c r="F99" s="110"/>
      <c r="G99" s="110"/>
      <c r="H99" s="110"/>
      <c r="I99" s="110"/>
      <c r="J99" s="111">
        <f>J125</f>
        <v>0</v>
      </c>
      <c r="L99" s="108"/>
    </row>
    <row r="100" spans="2:47" s="9" customFormat="1" ht="19.899999999999999" customHeight="1">
      <c r="B100" s="112"/>
      <c r="D100" s="113" t="s">
        <v>4101</v>
      </c>
      <c r="E100" s="114"/>
      <c r="F100" s="114"/>
      <c r="G100" s="114"/>
      <c r="H100" s="114"/>
      <c r="I100" s="114"/>
      <c r="J100" s="115">
        <f>J126</f>
        <v>0</v>
      </c>
      <c r="L100" s="112"/>
    </row>
    <row r="101" spans="2:47" s="9" customFormat="1" ht="19.899999999999999" customHeight="1">
      <c r="B101" s="112"/>
      <c r="D101" s="113" t="s">
        <v>4102</v>
      </c>
      <c r="E101" s="114"/>
      <c r="F101" s="114"/>
      <c r="G101" s="114"/>
      <c r="H101" s="114"/>
      <c r="I101" s="114"/>
      <c r="J101" s="115">
        <f>J128</f>
        <v>0</v>
      </c>
      <c r="L101" s="112"/>
    </row>
    <row r="102" spans="2:47" s="9" customFormat="1" ht="19.899999999999999" customHeight="1">
      <c r="B102" s="112"/>
      <c r="D102" s="113" t="s">
        <v>3292</v>
      </c>
      <c r="E102" s="114"/>
      <c r="F102" s="114"/>
      <c r="G102" s="114"/>
      <c r="H102" s="114"/>
      <c r="I102" s="114"/>
      <c r="J102" s="115">
        <f>J130</f>
        <v>0</v>
      </c>
      <c r="L102" s="112"/>
    </row>
    <row r="103" spans="2:47" s="1" customFormat="1" ht="21.75" customHeight="1">
      <c r="B103" s="32"/>
      <c r="L103" s="32"/>
    </row>
    <row r="104" spans="2:47" s="1" customFormat="1" ht="6.95" customHeight="1">
      <c r="B104" s="44"/>
      <c r="C104" s="45"/>
      <c r="D104" s="45"/>
      <c r="E104" s="45"/>
      <c r="F104" s="45"/>
      <c r="G104" s="45"/>
      <c r="H104" s="45"/>
      <c r="I104" s="45"/>
      <c r="J104" s="45"/>
      <c r="K104" s="45"/>
      <c r="L104" s="32"/>
    </row>
    <row r="108" spans="2:47" s="1" customFormat="1" ht="6.95" customHeight="1">
      <c r="B108" s="46"/>
      <c r="C108" s="47"/>
      <c r="D108" s="47"/>
      <c r="E108" s="47"/>
      <c r="F108" s="47"/>
      <c r="G108" s="47"/>
      <c r="H108" s="47"/>
      <c r="I108" s="47"/>
      <c r="J108" s="47"/>
      <c r="K108" s="47"/>
      <c r="L108" s="32"/>
    </row>
    <row r="109" spans="2:47" s="1" customFormat="1" ht="24.95" customHeight="1">
      <c r="B109" s="32"/>
      <c r="C109" s="21" t="s">
        <v>249</v>
      </c>
      <c r="L109" s="32"/>
    </row>
    <row r="110" spans="2:47" s="1" customFormat="1" ht="6.95" customHeight="1">
      <c r="B110" s="32"/>
      <c r="L110" s="32"/>
    </row>
    <row r="111" spans="2:47" s="1" customFormat="1" ht="12" customHeight="1">
      <c r="B111" s="32"/>
      <c r="C111" s="27" t="s">
        <v>16</v>
      </c>
      <c r="L111" s="32"/>
    </row>
    <row r="112" spans="2:47" s="1" customFormat="1" ht="16.5" customHeight="1">
      <c r="B112" s="32"/>
      <c r="E112" s="248" t="str">
        <f>E7</f>
        <v>Transformace domova Černovice – Lidmaň V. – Černovice</v>
      </c>
      <c r="F112" s="249"/>
      <c r="G112" s="249"/>
      <c r="H112" s="249"/>
      <c r="L112" s="32"/>
    </row>
    <row r="113" spans="2:65" ht="12" customHeight="1">
      <c r="B113" s="20"/>
      <c r="C113" s="27" t="s">
        <v>213</v>
      </c>
      <c r="L113" s="20"/>
    </row>
    <row r="114" spans="2:65" s="1" customFormat="1" ht="16.5" customHeight="1">
      <c r="B114" s="32"/>
      <c r="E114" s="248" t="s">
        <v>3650</v>
      </c>
      <c r="F114" s="250"/>
      <c r="G114" s="250"/>
      <c r="H114" s="250"/>
      <c r="L114" s="32"/>
    </row>
    <row r="115" spans="2:65" s="1" customFormat="1" ht="12" customHeight="1">
      <c r="B115" s="32"/>
      <c r="C115" s="27" t="s">
        <v>215</v>
      </c>
      <c r="L115" s="32"/>
    </row>
    <row r="116" spans="2:65" s="1" customFormat="1" ht="16.5" customHeight="1">
      <c r="B116" s="32"/>
      <c r="E116" s="230" t="str">
        <f>E11</f>
        <v>IO 03 - PRODLOUZENI-VO-ROZHLASU</v>
      </c>
      <c r="F116" s="250"/>
      <c r="G116" s="250"/>
      <c r="H116" s="250"/>
      <c r="L116" s="32"/>
    </row>
    <row r="117" spans="2:65" s="1" customFormat="1" ht="6.95" customHeight="1">
      <c r="B117" s="32"/>
      <c r="L117" s="32"/>
    </row>
    <row r="118" spans="2:65" s="1" customFormat="1" ht="12" customHeight="1">
      <c r="B118" s="32"/>
      <c r="C118" s="27" t="s">
        <v>20</v>
      </c>
      <c r="F118" s="25" t="str">
        <f>F14</f>
        <v xml:space="preserve"> </v>
      </c>
      <c r="I118" s="27" t="s">
        <v>22</v>
      </c>
      <c r="J118" s="52" t="str">
        <f>IF(J14="","",J14)</f>
        <v>10. 12. 2025</v>
      </c>
      <c r="L118" s="32"/>
    </row>
    <row r="119" spans="2:65" s="1" customFormat="1" ht="6.95" customHeight="1">
      <c r="B119" s="32"/>
      <c r="L119" s="32"/>
    </row>
    <row r="120" spans="2:65" s="1" customFormat="1" ht="25.7" customHeight="1">
      <c r="B120" s="32"/>
      <c r="C120" s="27" t="s">
        <v>24</v>
      </c>
      <c r="F120" s="25" t="str">
        <f>E17</f>
        <v>Kraj Vysočina</v>
      </c>
      <c r="I120" s="27" t="s">
        <v>30</v>
      </c>
      <c r="J120" s="30" t="str">
        <f>E23</f>
        <v>ARPIK OSTRAVA s.r.o.</v>
      </c>
      <c r="L120" s="32"/>
    </row>
    <row r="121" spans="2:65" s="1" customFormat="1" ht="15.2" customHeight="1">
      <c r="B121" s="32"/>
      <c r="C121" s="27" t="s">
        <v>28</v>
      </c>
      <c r="F121" s="25" t="str">
        <f>IF(E20="","",E20)</f>
        <v>Vyplň údaj</v>
      </c>
      <c r="I121" s="27" t="s">
        <v>33</v>
      </c>
      <c r="J121" s="30" t="str">
        <f>E26</f>
        <v xml:space="preserve"> </v>
      </c>
      <c r="L121" s="32"/>
    </row>
    <row r="122" spans="2:65" s="1" customFormat="1" ht="10.35" customHeight="1">
      <c r="B122" s="32"/>
      <c r="L122" s="32"/>
    </row>
    <row r="123" spans="2:65" s="10" customFormat="1" ht="29.25" customHeight="1">
      <c r="B123" s="116"/>
      <c r="C123" s="117" t="s">
        <v>250</v>
      </c>
      <c r="D123" s="118" t="s">
        <v>61</v>
      </c>
      <c r="E123" s="118" t="s">
        <v>57</v>
      </c>
      <c r="F123" s="118" t="s">
        <v>58</v>
      </c>
      <c r="G123" s="118" t="s">
        <v>251</v>
      </c>
      <c r="H123" s="118" t="s">
        <v>252</v>
      </c>
      <c r="I123" s="118" t="s">
        <v>253</v>
      </c>
      <c r="J123" s="118" t="s">
        <v>219</v>
      </c>
      <c r="K123" s="119" t="s">
        <v>254</v>
      </c>
      <c r="L123" s="116"/>
      <c r="M123" s="59" t="s">
        <v>1</v>
      </c>
      <c r="N123" s="60" t="s">
        <v>40</v>
      </c>
      <c r="O123" s="60" t="s">
        <v>255</v>
      </c>
      <c r="P123" s="60" t="s">
        <v>256</v>
      </c>
      <c r="Q123" s="60" t="s">
        <v>257</v>
      </c>
      <c r="R123" s="60" t="s">
        <v>258</v>
      </c>
      <c r="S123" s="60" t="s">
        <v>259</v>
      </c>
      <c r="T123" s="61" t="s">
        <v>260</v>
      </c>
    </row>
    <row r="124" spans="2:65" s="1" customFormat="1" ht="22.9" customHeight="1">
      <c r="B124" s="32"/>
      <c r="C124" s="64" t="s">
        <v>261</v>
      </c>
      <c r="J124" s="120">
        <f>BK124</f>
        <v>0</v>
      </c>
      <c r="L124" s="32"/>
      <c r="M124" s="62"/>
      <c r="N124" s="53"/>
      <c r="O124" s="53"/>
      <c r="P124" s="121">
        <f>P125</f>
        <v>0</v>
      </c>
      <c r="Q124" s="53"/>
      <c r="R124" s="121">
        <f>R125</f>
        <v>0</v>
      </c>
      <c r="S124" s="53"/>
      <c r="T124" s="122">
        <f>T125</f>
        <v>0</v>
      </c>
      <c r="AT124" s="17" t="s">
        <v>75</v>
      </c>
      <c r="AU124" s="17" t="s">
        <v>221</v>
      </c>
      <c r="BK124" s="123">
        <f>BK125</f>
        <v>0</v>
      </c>
    </row>
    <row r="125" spans="2:65" s="11" customFormat="1" ht="25.9" customHeight="1">
      <c r="B125" s="124"/>
      <c r="D125" s="125" t="s">
        <v>75</v>
      </c>
      <c r="E125" s="126" t="s">
        <v>2571</v>
      </c>
      <c r="F125" s="126" t="s">
        <v>2849</v>
      </c>
      <c r="I125" s="127"/>
      <c r="J125" s="128">
        <f>BK125</f>
        <v>0</v>
      </c>
      <c r="L125" s="124"/>
      <c r="M125" s="129"/>
      <c r="P125" s="130">
        <f>P126+P128+P130</f>
        <v>0</v>
      </c>
      <c r="R125" s="130">
        <f>R126+R128+R130</f>
        <v>0</v>
      </c>
      <c r="T125" s="131">
        <f>T126+T128+T130</f>
        <v>0</v>
      </c>
      <c r="AR125" s="125" t="s">
        <v>83</v>
      </c>
      <c r="AT125" s="132" t="s">
        <v>75</v>
      </c>
      <c r="AU125" s="132" t="s">
        <v>76</v>
      </c>
      <c r="AY125" s="125" t="s">
        <v>264</v>
      </c>
      <c r="BK125" s="133">
        <f>BK126+BK128+BK130</f>
        <v>0</v>
      </c>
    </row>
    <row r="126" spans="2:65" s="11" customFormat="1" ht="22.9" customHeight="1">
      <c r="B126" s="124"/>
      <c r="D126" s="125" t="s">
        <v>75</v>
      </c>
      <c r="E126" s="134" t="s">
        <v>2573</v>
      </c>
      <c r="F126" s="134" t="s">
        <v>4103</v>
      </c>
      <c r="I126" s="127"/>
      <c r="J126" s="135">
        <f>BK126</f>
        <v>0</v>
      </c>
      <c r="L126" s="124"/>
      <c r="M126" s="129"/>
      <c r="P126" s="130">
        <f>P127</f>
        <v>0</v>
      </c>
      <c r="R126" s="130">
        <f>R127</f>
        <v>0</v>
      </c>
      <c r="T126" s="131">
        <f>T127</f>
        <v>0</v>
      </c>
      <c r="AR126" s="125" t="s">
        <v>83</v>
      </c>
      <c r="AT126" s="132" t="s">
        <v>75</v>
      </c>
      <c r="AU126" s="132" t="s">
        <v>83</v>
      </c>
      <c r="AY126" s="125" t="s">
        <v>264</v>
      </c>
      <c r="BK126" s="133">
        <f>BK127</f>
        <v>0</v>
      </c>
    </row>
    <row r="127" spans="2:65" s="1" customFormat="1" ht="16.5" customHeight="1">
      <c r="B127" s="136"/>
      <c r="C127" s="137" t="s">
        <v>83</v>
      </c>
      <c r="D127" s="137" t="s">
        <v>266</v>
      </c>
      <c r="E127" s="138" t="s">
        <v>83</v>
      </c>
      <c r="F127" s="139" t="s">
        <v>4104</v>
      </c>
      <c r="G127" s="140" t="s">
        <v>428</v>
      </c>
      <c r="H127" s="141">
        <v>220</v>
      </c>
      <c r="I127" s="142"/>
      <c r="J127" s="143">
        <f>ROUND(I127*H127,2)</f>
        <v>0</v>
      </c>
      <c r="K127" s="139" t="s">
        <v>1</v>
      </c>
      <c r="L127" s="32"/>
      <c r="M127" s="144" t="s">
        <v>1</v>
      </c>
      <c r="N127" s="145" t="s">
        <v>41</v>
      </c>
      <c r="P127" s="146">
        <f>O127*H127</f>
        <v>0</v>
      </c>
      <c r="Q127" s="146">
        <v>0</v>
      </c>
      <c r="R127" s="146">
        <f>Q127*H127</f>
        <v>0</v>
      </c>
      <c r="S127" s="146">
        <v>0</v>
      </c>
      <c r="T127" s="147">
        <f>S127*H127</f>
        <v>0</v>
      </c>
      <c r="AR127" s="148" t="s">
        <v>271</v>
      </c>
      <c r="AT127" s="148" t="s">
        <v>266</v>
      </c>
      <c r="AU127" s="148" t="s">
        <v>89</v>
      </c>
      <c r="AY127" s="17" t="s">
        <v>264</v>
      </c>
      <c r="BE127" s="149">
        <f>IF(N127="základní",J127,0)</f>
        <v>0</v>
      </c>
      <c r="BF127" s="149">
        <f>IF(N127="snížená",J127,0)</f>
        <v>0</v>
      </c>
      <c r="BG127" s="149">
        <f>IF(N127="zákl. přenesená",J127,0)</f>
        <v>0</v>
      </c>
      <c r="BH127" s="149">
        <f>IF(N127="sníž. přenesená",J127,0)</f>
        <v>0</v>
      </c>
      <c r="BI127" s="149">
        <f>IF(N127="nulová",J127,0)</f>
        <v>0</v>
      </c>
      <c r="BJ127" s="17" t="s">
        <v>83</v>
      </c>
      <c r="BK127" s="149">
        <f>ROUND(I127*H127,2)</f>
        <v>0</v>
      </c>
      <c r="BL127" s="17" t="s">
        <v>271</v>
      </c>
      <c r="BM127" s="148" t="s">
        <v>89</v>
      </c>
    </row>
    <row r="128" spans="2:65" s="11" customFormat="1" ht="22.9" customHeight="1">
      <c r="B128" s="124"/>
      <c r="D128" s="125" t="s">
        <v>75</v>
      </c>
      <c r="E128" s="134" t="s">
        <v>2586</v>
      </c>
      <c r="F128" s="134" t="s">
        <v>2908</v>
      </c>
      <c r="I128" s="127"/>
      <c r="J128" s="135">
        <f>BK128</f>
        <v>0</v>
      </c>
      <c r="L128" s="124"/>
      <c r="M128" s="129"/>
      <c r="P128" s="130">
        <f>P129</f>
        <v>0</v>
      </c>
      <c r="R128" s="130">
        <f>R129</f>
        <v>0</v>
      </c>
      <c r="T128" s="131">
        <f>T129</f>
        <v>0</v>
      </c>
      <c r="AR128" s="125" t="s">
        <v>83</v>
      </c>
      <c r="AT128" s="132" t="s">
        <v>75</v>
      </c>
      <c r="AU128" s="132" t="s">
        <v>83</v>
      </c>
      <c r="AY128" s="125" t="s">
        <v>264</v>
      </c>
      <c r="BK128" s="133">
        <f>BK129</f>
        <v>0</v>
      </c>
    </row>
    <row r="129" spans="2:65" s="1" customFormat="1" ht="16.5" customHeight="1">
      <c r="B129" s="136"/>
      <c r="C129" s="137" t="s">
        <v>89</v>
      </c>
      <c r="D129" s="137" t="s">
        <v>266</v>
      </c>
      <c r="E129" s="138" t="s">
        <v>89</v>
      </c>
      <c r="F129" s="139" t="s">
        <v>4105</v>
      </c>
      <c r="G129" s="140" t="s">
        <v>428</v>
      </c>
      <c r="H129" s="141">
        <v>220</v>
      </c>
      <c r="I129" s="142"/>
      <c r="J129" s="143">
        <f>ROUND(I129*H129,2)</f>
        <v>0</v>
      </c>
      <c r="K129" s="139" t="s">
        <v>1</v>
      </c>
      <c r="L129" s="32"/>
      <c r="M129" s="144" t="s">
        <v>1</v>
      </c>
      <c r="N129" s="145" t="s">
        <v>41</v>
      </c>
      <c r="P129" s="146">
        <f>O129*H129</f>
        <v>0</v>
      </c>
      <c r="Q129" s="146">
        <v>0</v>
      </c>
      <c r="R129" s="146">
        <f>Q129*H129</f>
        <v>0</v>
      </c>
      <c r="S129" s="146">
        <v>0</v>
      </c>
      <c r="T129" s="147">
        <f>S129*H129</f>
        <v>0</v>
      </c>
      <c r="AR129" s="148" t="s">
        <v>271</v>
      </c>
      <c r="AT129" s="148" t="s">
        <v>266</v>
      </c>
      <c r="AU129" s="148" t="s">
        <v>89</v>
      </c>
      <c r="AY129" s="17" t="s">
        <v>264</v>
      </c>
      <c r="BE129" s="149">
        <f>IF(N129="základní",J129,0)</f>
        <v>0</v>
      </c>
      <c r="BF129" s="149">
        <f>IF(N129="snížená",J129,0)</f>
        <v>0</v>
      </c>
      <c r="BG129" s="149">
        <f>IF(N129="zákl. přenesená",J129,0)</f>
        <v>0</v>
      </c>
      <c r="BH129" s="149">
        <f>IF(N129="sníž. přenesená",J129,0)</f>
        <v>0</v>
      </c>
      <c r="BI129" s="149">
        <f>IF(N129="nulová",J129,0)</f>
        <v>0</v>
      </c>
      <c r="BJ129" s="17" t="s">
        <v>83</v>
      </c>
      <c r="BK129" s="149">
        <f>ROUND(I129*H129,2)</f>
        <v>0</v>
      </c>
      <c r="BL129" s="17" t="s">
        <v>271</v>
      </c>
      <c r="BM129" s="148" t="s">
        <v>271</v>
      </c>
    </row>
    <row r="130" spans="2:65" s="11" customFormat="1" ht="22.9" customHeight="1">
      <c r="B130" s="124"/>
      <c r="D130" s="125" t="s">
        <v>75</v>
      </c>
      <c r="E130" s="134" t="s">
        <v>2590</v>
      </c>
      <c r="F130" s="134" t="s">
        <v>2850</v>
      </c>
      <c r="I130" s="127"/>
      <c r="J130" s="135">
        <f>BK130</f>
        <v>0</v>
      </c>
      <c r="L130" s="124"/>
      <c r="M130" s="129"/>
      <c r="P130" s="130">
        <f>SUM(P131:P132)</f>
        <v>0</v>
      </c>
      <c r="R130" s="130">
        <f>SUM(R131:R132)</f>
        <v>0</v>
      </c>
      <c r="T130" s="131">
        <f>SUM(T131:T132)</f>
        <v>0</v>
      </c>
      <c r="AR130" s="125" t="s">
        <v>83</v>
      </c>
      <c r="AT130" s="132" t="s">
        <v>75</v>
      </c>
      <c r="AU130" s="132" t="s">
        <v>83</v>
      </c>
      <c r="AY130" s="125" t="s">
        <v>264</v>
      </c>
      <c r="BK130" s="133">
        <f>SUM(BK131:BK132)</f>
        <v>0</v>
      </c>
    </row>
    <row r="131" spans="2:65" s="1" customFormat="1" ht="16.5" customHeight="1">
      <c r="B131" s="136"/>
      <c r="C131" s="137" t="s">
        <v>96</v>
      </c>
      <c r="D131" s="137" t="s">
        <v>266</v>
      </c>
      <c r="E131" s="138" t="s">
        <v>96</v>
      </c>
      <c r="F131" s="139" t="s">
        <v>2851</v>
      </c>
      <c r="G131" s="140" t="s">
        <v>428</v>
      </c>
      <c r="H131" s="141">
        <v>210</v>
      </c>
      <c r="I131" s="142"/>
      <c r="J131" s="143">
        <f>ROUND(I131*H131,2)</f>
        <v>0</v>
      </c>
      <c r="K131" s="139" t="s">
        <v>1</v>
      </c>
      <c r="L131" s="32"/>
      <c r="M131" s="144" t="s">
        <v>1</v>
      </c>
      <c r="N131" s="145" t="s">
        <v>41</v>
      </c>
      <c r="P131" s="146">
        <f>O131*H131</f>
        <v>0</v>
      </c>
      <c r="Q131" s="146">
        <v>0</v>
      </c>
      <c r="R131" s="146">
        <f>Q131*H131</f>
        <v>0</v>
      </c>
      <c r="S131" s="146">
        <v>0</v>
      </c>
      <c r="T131" s="147">
        <f>S131*H131</f>
        <v>0</v>
      </c>
      <c r="AR131" s="148" t="s">
        <v>271</v>
      </c>
      <c r="AT131" s="148" t="s">
        <v>266</v>
      </c>
      <c r="AU131" s="148" t="s">
        <v>89</v>
      </c>
      <c r="AY131" s="17" t="s">
        <v>264</v>
      </c>
      <c r="BE131" s="149">
        <f>IF(N131="základní",J131,0)</f>
        <v>0</v>
      </c>
      <c r="BF131" s="149">
        <f>IF(N131="snížená",J131,0)</f>
        <v>0</v>
      </c>
      <c r="BG131" s="149">
        <f>IF(N131="zákl. přenesená",J131,0)</f>
        <v>0</v>
      </c>
      <c r="BH131" s="149">
        <f>IF(N131="sníž. přenesená",J131,0)</f>
        <v>0</v>
      </c>
      <c r="BI131" s="149">
        <f>IF(N131="nulová",J131,0)</f>
        <v>0</v>
      </c>
      <c r="BJ131" s="17" t="s">
        <v>83</v>
      </c>
      <c r="BK131" s="149">
        <f>ROUND(I131*H131,2)</f>
        <v>0</v>
      </c>
      <c r="BL131" s="17" t="s">
        <v>271</v>
      </c>
      <c r="BM131" s="148" t="s">
        <v>303</v>
      </c>
    </row>
    <row r="132" spans="2:65" s="1" customFormat="1" ht="16.5" customHeight="1">
      <c r="B132" s="136"/>
      <c r="C132" s="137" t="s">
        <v>271</v>
      </c>
      <c r="D132" s="137" t="s">
        <v>266</v>
      </c>
      <c r="E132" s="138" t="s">
        <v>271</v>
      </c>
      <c r="F132" s="139" t="s">
        <v>2945</v>
      </c>
      <c r="G132" s="140" t="s">
        <v>1468</v>
      </c>
      <c r="H132" s="141">
        <v>1</v>
      </c>
      <c r="I132" s="142"/>
      <c r="J132" s="143">
        <f>ROUND(I132*H132,2)</f>
        <v>0</v>
      </c>
      <c r="K132" s="139" t="s">
        <v>1</v>
      </c>
      <c r="L132" s="32"/>
      <c r="M132" s="200" t="s">
        <v>1</v>
      </c>
      <c r="N132" s="201" t="s">
        <v>41</v>
      </c>
      <c r="O132" s="195"/>
      <c r="P132" s="202">
        <f>O132*H132</f>
        <v>0</v>
      </c>
      <c r="Q132" s="202">
        <v>0</v>
      </c>
      <c r="R132" s="202">
        <f>Q132*H132</f>
        <v>0</v>
      </c>
      <c r="S132" s="202">
        <v>0</v>
      </c>
      <c r="T132" s="203">
        <f>S132*H132</f>
        <v>0</v>
      </c>
      <c r="AR132" s="148" t="s">
        <v>271</v>
      </c>
      <c r="AT132" s="148" t="s">
        <v>266</v>
      </c>
      <c r="AU132" s="148" t="s">
        <v>89</v>
      </c>
      <c r="AY132" s="17" t="s">
        <v>264</v>
      </c>
      <c r="BE132" s="149">
        <f>IF(N132="základní",J132,0)</f>
        <v>0</v>
      </c>
      <c r="BF132" s="149">
        <f>IF(N132="snížená",J132,0)</f>
        <v>0</v>
      </c>
      <c r="BG132" s="149">
        <f>IF(N132="zákl. přenesená",J132,0)</f>
        <v>0</v>
      </c>
      <c r="BH132" s="149">
        <f>IF(N132="sníž. přenesená",J132,0)</f>
        <v>0</v>
      </c>
      <c r="BI132" s="149">
        <f>IF(N132="nulová",J132,0)</f>
        <v>0</v>
      </c>
      <c r="BJ132" s="17" t="s">
        <v>83</v>
      </c>
      <c r="BK132" s="149">
        <f>ROUND(I132*H132,2)</f>
        <v>0</v>
      </c>
      <c r="BL132" s="17" t="s">
        <v>271</v>
      </c>
      <c r="BM132" s="148" t="s">
        <v>314</v>
      </c>
    </row>
    <row r="133" spans="2:65" s="1" customFormat="1" ht="6.95" customHeight="1">
      <c r="B133" s="44"/>
      <c r="C133" s="45"/>
      <c r="D133" s="45"/>
      <c r="E133" s="45"/>
      <c r="F133" s="45"/>
      <c r="G133" s="45"/>
      <c r="H133" s="45"/>
      <c r="I133" s="45"/>
      <c r="J133" s="45"/>
      <c r="K133" s="45"/>
      <c r="L133" s="32"/>
    </row>
  </sheetData>
  <autoFilter ref="C123:K132" xr:uid="{00000000-0009-0000-0000-00001C000000}"/>
  <mergeCells count="12">
    <mergeCell ref="E116:H116"/>
    <mergeCell ref="L2:V2"/>
    <mergeCell ref="E85:H85"/>
    <mergeCell ref="E87:H87"/>
    <mergeCell ref="E89:H89"/>
    <mergeCell ref="E112:H112"/>
    <mergeCell ref="E114:H114"/>
    <mergeCell ref="E7:H7"/>
    <mergeCell ref="E9:H9"/>
    <mergeCell ref="E11:H11"/>
    <mergeCell ref="E20:H20"/>
    <mergeCell ref="E29:H29"/>
  </mergeCells>
  <pageMargins left="0.39374999999999999" right="0.39374999999999999" top="0.39374999999999999" bottom="0.39374999999999999" header="0" footer="0"/>
  <pageSetup paperSize="9" fitToHeight="100" orientation="landscape" blackAndWhite="1"/>
  <headerFooter>
    <oddFooter>&amp;CStrana &amp;P z &amp;N</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B2:BM553"/>
  <sheetViews>
    <sheetView showGridLines="0" workbookViewId="0"/>
  </sheetViews>
  <sheetFormatPr defaultRowHeight="15"/>
  <cols>
    <col min="1" max="1" width="8.33203125" customWidth="1"/>
    <col min="2" max="2" width="1.1640625" customWidth="1"/>
    <col min="3" max="3" width="4.1640625" customWidth="1"/>
    <col min="4" max="4" width="4.33203125" customWidth="1"/>
    <col min="5" max="5" width="17.1640625" customWidth="1"/>
    <col min="6" max="6" width="100.83203125" customWidth="1"/>
    <col min="7" max="7" width="7.5" customWidth="1"/>
    <col min="8" max="8" width="14" customWidth="1"/>
    <col min="9" max="9" width="15.83203125" customWidth="1"/>
    <col min="10" max="11" width="22.33203125"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50000000000003" customHeight="1">
      <c r="L2" s="223" t="s">
        <v>5</v>
      </c>
      <c r="M2" s="208"/>
      <c r="N2" s="208"/>
      <c r="O2" s="208"/>
      <c r="P2" s="208"/>
      <c r="Q2" s="208"/>
      <c r="R2" s="208"/>
      <c r="S2" s="208"/>
      <c r="T2" s="208"/>
      <c r="U2" s="208"/>
      <c r="V2" s="208"/>
      <c r="AT2" s="17" t="s">
        <v>97</v>
      </c>
    </row>
    <row r="3" spans="2:46" ht="6.95" customHeight="1">
      <c r="B3" s="18"/>
      <c r="C3" s="19"/>
      <c r="D3" s="19"/>
      <c r="E3" s="19"/>
      <c r="F3" s="19"/>
      <c r="G3" s="19"/>
      <c r="H3" s="19"/>
      <c r="I3" s="19"/>
      <c r="J3" s="19"/>
      <c r="K3" s="19"/>
      <c r="L3" s="20"/>
      <c r="AT3" s="17" t="s">
        <v>83</v>
      </c>
    </row>
    <row r="4" spans="2:46" ht="24.95" customHeight="1">
      <c r="B4" s="20"/>
      <c r="D4" s="21" t="s">
        <v>212</v>
      </c>
      <c r="L4" s="20"/>
      <c r="M4" s="93" t="s">
        <v>10</v>
      </c>
      <c r="AT4" s="17" t="s">
        <v>3</v>
      </c>
    </row>
    <row r="5" spans="2:46" ht="6.95" customHeight="1">
      <c r="B5" s="20"/>
      <c r="L5" s="20"/>
    </row>
    <row r="6" spans="2:46" ht="12" customHeight="1">
      <c r="B6" s="20"/>
      <c r="D6" s="27" t="s">
        <v>16</v>
      </c>
      <c r="L6" s="20"/>
    </row>
    <row r="7" spans="2:46" ht="16.5" customHeight="1">
      <c r="B7" s="20"/>
      <c r="E7" s="248" t="str">
        <f>'Rekapitulace stavby'!K6</f>
        <v>Transformace domova Černovice – Lidmaň V. – Černovice</v>
      </c>
      <c r="F7" s="249"/>
      <c r="G7" s="249"/>
      <c r="H7" s="249"/>
      <c r="L7" s="20"/>
    </row>
    <row r="8" spans="2:46" ht="12.75">
      <c r="B8" s="20"/>
      <c r="D8" s="27" t="s">
        <v>213</v>
      </c>
      <c r="L8" s="20"/>
    </row>
    <row r="9" spans="2:46" ht="16.5" customHeight="1">
      <c r="B9" s="20"/>
      <c r="E9" s="248" t="s">
        <v>214</v>
      </c>
      <c r="F9" s="208"/>
      <c r="G9" s="208"/>
      <c r="H9" s="208"/>
      <c r="L9" s="20"/>
    </row>
    <row r="10" spans="2:46" ht="12" customHeight="1">
      <c r="B10" s="20"/>
      <c r="D10" s="27" t="s">
        <v>215</v>
      </c>
      <c r="L10" s="20"/>
    </row>
    <row r="11" spans="2:46" s="1" customFormat="1" ht="16.5" customHeight="1">
      <c r="B11" s="32"/>
      <c r="E11" s="243" t="s">
        <v>1908</v>
      </c>
      <c r="F11" s="250"/>
      <c r="G11" s="250"/>
      <c r="H11" s="250"/>
      <c r="L11" s="32"/>
    </row>
    <row r="12" spans="2:46" s="1" customFormat="1" ht="12" customHeight="1">
      <c r="B12" s="32"/>
      <c r="D12" s="27" t="s">
        <v>1909</v>
      </c>
      <c r="L12" s="32"/>
    </row>
    <row r="13" spans="2:46" s="1" customFormat="1" ht="16.5" customHeight="1">
      <c r="B13" s="32"/>
      <c r="E13" s="230" t="s">
        <v>1910</v>
      </c>
      <c r="F13" s="250"/>
      <c r="G13" s="250"/>
      <c r="H13" s="250"/>
      <c r="L13" s="32"/>
    </row>
    <row r="14" spans="2:46" s="1" customFormat="1" ht="11.25">
      <c r="B14" s="32"/>
      <c r="L14" s="32"/>
    </row>
    <row r="15" spans="2:46" s="1" customFormat="1" ht="12" customHeight="1">
      <c r="B15" s="32"/>
      <c r="D15" s="27" t="s">
        <v>18</v>
      </c>
      <c r="F15" s="25" t="s">
        <v>1</v>
      </c>
      <c r="I15" s="27" t="s">
        <v>19</v>
      </c>
      <c r="J15" s="25" t="s">
        <v>1</v>
      </c>
      <c r="L15" s="32"/>
    </row>
    <row r="16" spans="2:46" s="1" customFormat="1" ht="12" customHeight="1">
      <c r="B16" s="32"/>
      <c r="D16" s="27" t="s">
        <v>20</v>
      </c>
      <c r="F16" s="25" t="s">
        <v>1911</v>
      </c>
      <c r="I16" s="27" t="s">
        <v>22</v>
      </c>
      <c r="J16" s="52" t="str">
        <f>'Rekapitulace stavby'!AN8</f>
        <v>10. 12. 2025</v>
      </c>
      <c r="L16" s="32"/>
    </row>
    <row r="17" spans="2:12" s="1" customFormat="1" ht="10.9" customHeight="1">
      <c r="B17" s="32"/>
      <c r="L17" s="32"/>
    </row>
    <row r="18" spans="2:12" s="1" customFormat="1" ht="12" customHeight="1">
      <c r="B18" s="32"/>
      <c r="D18" s="27" t="s">
        <v>24</v>
      </c>
      <c r="I18" s="27" t="s">
        <v>25</v>
      </c>
      <c r="J18" s="25" t="s">
        <v>1</v>
      </c>
      <c r="L18" s="32"/>
    </row>
    <row r="19" spans="2:12" s="1" customFormat="1" ht="18" customHeight="1">
      <c r="B19" s="32"/>
      <c r="E19" s="25" t="s">
        <v>1912</v>
      </c>
      <c r="I19" s="27" t="s">
        <v>27</v>
      </c>
      <c r="J19" s="25" t="s">
        <v>1</v>
      </c>
      <c r="L19" s="32"/>
    </row>
    <row r="20" spans="2:12" s="1" customFormat="1" ht="6.95" customHeight="1">
      <c r="B20" s="32"/>
      <c r="L20" s="32"/>
    </row>
    <row r="21" spans="2:12" s="1" customFormat="1" ht="12" customHeight="1">
      <c r="B21" s="32"/>
      <c r="D21" s="27" t="s">
        <v>28</v>
      </c>
      <c r="I21" s="27" t="s">
        <v>25</v>
      </c>
      <c r="J21" s="28" t="str">
        <f>'Rekapitulace stavby'!AN13</f>
        <v>Vyplň údaj</v>
      </c>
      <c r="L21" s="32"/>
    </row>
    <row r="22" spans="2:12" s="1" customFormat="1" ht="18" customHeight="1">
      <c r="B22" s="32"/>
      <c r="E22" s="251" t="str">
        <f>'Rekapitulace stavby'!E14</f>
        <v>Vyplň údaj</v>
      </c>
      <c r="F22" s="207"/>
      <c r="G22" s="207"/>
      <c r="H22" s="207"/>
      <c r="I22" s="27" t="s">
        <v>27</v>
      </c>
      <c r="J22" s="28" t="str">
        <f>'Rekapitulace stavby'!AN14</f>
        <v>Vyplň údaj</v>
      </c>
      <c r="L22" s="32"/>
    </row>
    <row r="23" spans="2:12" s="1" customFormat="1" ht="6.95" customHeight="1">
      <c r="B23" s="32"/>
      <c r="L23" s="32"/>
    </row>
    <row r="24" spans="2:12" s="1" customFormat="1" ht="12" customHeight="1">
      <c r="B24" s="32"/>
      <c r="D24" s="27" t="s">
        <v>30</v>
      </c>
      <c r="I24" s="27" t="s">
        <v>25</v>
      </c>
      <c r="J24" s="25" t="s">
        <v>1</v>
      </c>
      <c r="L24" s="32"/>
    </row>
    <row r="25" spans="2:12" s="1" customFormat="1" ht="18" customHeight="1">
      <c r="B25" s="32"/>
      <c r="E25" s="25" t="s">
        <v>31</v>
      </c>
      <c r="I25" s="27" t="s">
        <v>27</v>
      </c>
      <c r="J25" s="25" t="s">
        <v>1</v>
      </c>
      <c r="L25" s="32"/>
    </row>
    <row r="26" spans="2:12" s="1" customFormat="1" ht="6.95" customHeight="1">
      <c r="B26" s="32"/>
      <c r="L26" s="32"/>
    </row>
    <row r="27" spans="2:12" s="1" customFormat="1" ht="12" customHeight="1">
      <c r="B27" s="32"/>
      <c r="D27" s="27" t="s">
        <v>33</v>
      </c>
      <c r="I27" s="27" t="s">
        <v>25</v>
      </c>
      <c r="J27" s="25" t="s">
        <v>1</v>
      </c>
      <c r="L27" s="32"/>
    </row>
    <row r="28" spans="2:12" s="1" customFormat="1" ht="18" customHeight="1">
      <c r="B28" s="32"/>
      <c r="E28" s="25" t="s">
        <v>1913</v>
      </c>
      <c r="I28" s="27" t="s">
        <v>27</v>
      </c>
      <c r="J28" s="25" t="s">
        <v>1</v>
      </c>
      <c r="L28" s="32"/>
    </row>
    <row r="29" spans="2:12" s="1" customFormat="1" ht="6.95" customHeight="1">
      <c r="B29" s="32"/>
      <c r="L29" s="32"/>
    </row>
    <row r="30" spans="2:12" s="1" customFormat="1" ht="12" customHeight="1">
      <c r="B30" s="32"/>
      <c r="D30" s="27" t="s">
        <v>34</v>
      </c>
      <c r="L30" s="32"/>
    </row>
    <row r="31" spans="2:12" s="7" customFormat="1" ht="16.5" customHeight="1">
      <c r="B31" s="94"/>
      <c r="E31" s="212" t="s">
        <v>1</v>
      </c>
      <c r="F31" s="212"/>
      <c r="G31" s="212"/>
      <c r="H31" s="212"/>
      <c r="L31" s="94"/>
    </row>
    <row r="32" spans="2:12" s="1" customFormat="1" ht="6.95" customHeight="1">
      <c r="B32" s="32"/>
      <c r="L32" s="32"/>
    </row>
    <row r="33" spans="2:12" s="1" customFormat="1" ht="6.95" customHeight="1">
      <c r="B33" s="32"/>
      <c r="D33" s="53"/>
      <c r="E33" s="53"/>
      <c r="F33" s="53"/>
      <c r="G33" s="53"/>
      <c r="H33" s="53"/>
      <c r="I33" s="53"/>
      <c r="J33" s="53"/>
      <c r="K33" s="53"/>
      <c r="L33" s="32"/>
    </row>
    <row r="34" spans="2:12" s="1" customFormat="1" ht="25.35" customHeight="1">
      <c r="B34" s="32"/>
      <c r="D34" s="95" t="s">
        <v>36</v>
      </c>
      <c r="J34" s="66">
        <f>ROUND(J139, 2)</f>
        <v>0</v>
      </c>
      <c r="L34" s="32"/>
    </row>
    <row r="35" spans="2:12" s="1" customFormat="1" ht="6.95" customHeight="1">
      <c r="B35" s="32"/>
      <c r="D35" s="53"/>
      <c r="E35" s="53"/>
      <c r="F35" s="53"/>
      <c r="G35" s="53"/>
      <c r="H35" s="53"/>
      <c r="I35" s="53"/>
      <c r="J35" s="53"/>
      <c r="K35" s="53"/>
      <c r="L35" s="32"/>
    </row>
    <row r="36" spans="2:12" s="1" customFormat="1" ht="14.45" customHeight="1">
      <c r="B36" s="32"/>
      <c r="F36" s="35" t="s">
        <v>38</v>
      </c>
      <c r="I36" s="35" t="s">
        <v>37</v>
      </c>
      <c r="J36" s="35" t="s">
        <v>39</v>
      </c>
      <c r="L36" s="32"/>
    </row>
    <row r="37" spans="2:12" s="1" customFormat="1" ht="14.45" customHeight="1">
      <c r="B37" s="32"/>
      <c r="D37" s="55" t="s">
        <v>40</v>
      </c>
      <c r="E37" s="27" t="s">
        <v>41</v>
      </c>
      <c r="F37" s="86">
        <f>ROUND((SUM(BE139:BE552)),  2)</f>
        <v>0</v>
      </c>
      <c r="I37" s="96">
        <v>0.21</v>
      </c>
      <c r="J37" s="86">
        <f>ROUND(((SUM(BE139:BE552))*I37),  2)</f>
        <v>0</v>
      </c>
      <c r="L37" s="32"/>
    </row>
    <row r="38" spans="2:12" s="1" customFormat="1" ht="14.45" customHeight="1">
      <c r="B38" s="32"/>
      <c r="E38" s="27" t="s">
        <v>42</v>
      </c>
      <c r="F38" s="86">
        <f>ROUND((SUM(BF139:BF552)),  2)</f>
        <v>0</v>
      </c>
      <c r="I38" s="96">
        <v>0.12</v>
      </c>
      <c r="J38" s="86">
        <f>ROUND(((SUM(BF139:BF552))*I38),  2)</f>
        <v>0</v>
      </c>
      <c r="L38" s="32"/>
    </row>
    <row r="39" spans="2:12" s="1" customFormat="1" ht="14.45" hidden="1" customHeight="1">
      <c r="B39" s="32"/>
      <c r="E39" s="27" t="s">
        <v>43</v>
      </c>
      <c r="F39" s="86">
        <f>ROUND((SUM(BG139:BG552)),  2)</f>
        <v>0</v>
      </c>
      <c r="I39" s="96">
        <v>0.21</v>
      </c>
      <c r="J39" s="86">
        <f>0</f>
        <v>0</v>
      </c>
      <c r="L39" s="32"/>
    </row>
    <row r="40" spans="2:12" s="1" customFormat="1" ht="14.45" hidden="1" customHeight="1">
      <c r="B40" s="32"/>
      <c r="E40" s="27" t="s">
        <v>44</v>
      </c>
      <c r="F40" s="86">
        <f>ROUND((SUM(BH139:BH552)),  2)</f>
        <v>0</v>
      </c>
      <c r="I40" s="96">
        <v>0.12</v>
      </c>
      <c r="J40" s="86">
        <f>0</f>
        <v>0</v>
      </c>
      <c r="L40" s="32"/>
    </row>
    <row r="41" spans="2:12" s="1" customFormat="1" ht="14.45" hidden="1" customHeight="1">
      <c r="B41" s="32"/>
      <c r="E41" s="27" t="s">
        <v>45</v>
      </c>
      <c r="F41" s="86">
        <f>ROUND((SUM(BI139:BI552)),  2)</f>
        <v>0</v>
      </c>
      <c r="I41" s="96">
        <v>0</v>
      </c>
      <c r="J41" s="86">
        <f>0</f>
        <v>0</v>
      </c>
      <c r="L41" s="32"/>
    </row>
    <row r="42" spans="2:12" s="1" customFormat="1" ht="6.95" customHeight="1">
      <c r="B42" s="32"/>
      <c r="L42" s="32"/>
    </row>
    <row r="43" spans="2:12" s="1" customFormat="1" ht="25.35" customHeight="1">
      <c r="B43" s="32"/>
      <c r="C43" s="97"/>
      <c r="D43" s="98" t="s">
        <v>46</v>
      </c>
      <c r="E43" s="57"/>
      <c r="F43" s="57"/>
      <c r="G43" s="99" t="s">
        <v>47</v>
      </c>
      <c r="H43" s="100" t="s">
        <v>48</v>
      </c>
      <c r="I43" s="57"/>
      <c r="J43" s="101">
        <f>SUM(J34:J41)</f>
        <v>0</v>
      </c>
      <c r="K43" s="102"/>
      <c r="L43" s="32"/>
    </row>
    <row r="44" spans="2:12" s="1" customFormat="1" ht="14.45" customHeight="1">
      <c r="B44" s="32"/>
      <c r="L44" s="32"/>
    </row>
    <row r="45" spans="2:12" ht="14.45" customHeight="1">
      <c r="B45" s="20"/>
      <c r="L45" s="20"/>
    </row>
    <row r="46" spans="2:12" ht="14.45" customHeight="1">
      <c r="B46" s="20"/>
      <c r="L46" s="20"/>
    </row>
    <row r="47" spans="2:12" ht="14.45" customHeight="1">
      <c r="B47" s="20"/>
      <c r="L47" s="20"/>
    </row>
    <row r="48" spans="2:12" ht="14.45" customHeight="1">
      <c r="B48" s="20"/>
      <c r="L48" s="20"/>
    </row>
    <row r="49" spans="2:12" ht="14.45" customHeight="1">
      <c r="B49" s="20"/>
      <c r="L49" s="20"/>
    </row>
    <row r="50" spans="2:12" s="1" customFormat="1" ht="14.45" customHeight="1">
      <c r="B50" s="32"/>
      <c r="D50" s="41" t="s">
        <v>49</v>
      </c>
      <c r="E50" s="42"/>
      <c r="F50" s="42"/>
      <c r="G50" s="41" t="s">
        <v>50</v>
      </c>
      <c r="H50" s="42"/>
      <c r="I50" s="42"/>
      <c r="J50" s="42"/>
      <c r="K50" s="42"/>
      <c r="L50" s="32"/>
    </row>
    <row r="51" spans="2:12" ht="11.25">
      <c r="B51" s="20"/>
      <c r="L51" s="20"/>
    </row>
    <row r="52" spans="2:12" ht="11.25">
      <c r="B52" s="20"/>
      <c r="L52" s="20"/>
    </row>
    <row r="53" spans="2:12" ht="11.25">
      <c r="B53" s="20"/>
      <c r="L53" s="20"/>
    </row>
    <row r="54" spans="2:12" ht="11.25">
      <c r="B54" s="20"/>
      <c r="L54" s="20"/>
    </row>
    <row r="55" spans="2:12" ht="11.25">
      <c r="B55" s="20"/>
      <c r="L55" s="20"/>
    </row>
    <row r="56" spans="2:12" ht="11.25">
      <c r="B56" s="20"/>
      <c r="L56" s="20"/>
    </row>
    <row r="57" spans="2:12" ht="11.25">
      <c r="B57" s="20"/>
      <c r="L57" s="20"/>
    </row>
    <row r="58" spans="2:12" ht="11.25">
      <c r="B58" s="20"/>
      <c r="L58" s="20"/>
    </row>
    <row r="59" spans="2:12" ht="11.25">
      <c r="B59" s="20"/>
      <c r="L59" s="20"/>
    </row>
    <row r="60" spans="2:12" ht="11.25">
      <c r="B60" s="20"/>
      <c r="L60" s="20"/>
    </row>
    <row r="61" spans="2:12" s="1" customFormat="1" ht="12.75">
      <c r="B61" s="32"/>
      <c r="D61" s="43" t="s">
        <v>51</v>
      </c>
      <c r="E61" s="34"/>
      <c r="F61" s="103" t="s">
        <v>52</v>
      </c>
      <c r="G61" s="43" t="s">
        <v>51</v>
      </c>
      <c r="H61" s="34"/>
      <c r="I61" s="34"/>
      <c r="J61" s="104" t="s">
        <v>52</v>
      </c>
      <c r="K61" s="34"/>
      <c r="L61" s="32"/>
    </row>
    <row r="62" spans="2:12" ht="11.25">
      <c r="B62" s="20"/>
      <c r="L62" s="20"/>
    </row>
    <row r="63" spans="2:12" ht="11.25">
      <c r="B63" s="20"/>
      <c r="L63" s="20"/>
    </row>
    <row r="64" spans="2:12" ht="11.25">
      <c r="B64" s="20"/>
      <c r="L64" s="20"/>
    </row>
    <row r="65" spans="2:12" s="1" customFormat="1" ht="12.75">
      <c r="B65" s="32"/>
      <c r="D65" s="41" t="s">
        <v>53</v>
      </c>
      <c r="E65" s="42"/>
      <c r="F65" s="42"/>
      <c r="G65" s="41" t="s">
        <v>54</v>
      </c>
      <c r="H65" s="42"/>
      <c r="I65" s="42"/>
      <c r="J65" s="42"/>
      <c r="K65" s="42"/>
      <c r="L65" s="32"/>
    </row>
    <row r="66" spans="2:12" ht="11.25">
      <c r="B66" s="20"/>
      <c r="L66" s="20"/>
    </row>
    <row r="67" spans="2:12" ht="11.25">
      <c r="B67" s="20"/>
      <c r="L67" s="20"/>
    </row>
    <row r="68" spans="2:12" ht="11.25">
      <c r="B68" s="20"/>
      <c r="L68" s="20"/>
    </row>
    <row r="69" spans="2:12" ht="11.25">
      <c r="B69" s="20"/>
      <c r="L69" s="20"/>
    </row>
    <row r="70" spans="2:12" ht="11.25">
      <c r="B70" s="20"/>
      <c r="L70" s="20"/>
    </row>
    <row r="71" spans="2:12" ht="11.25">
      <c r="B71" s="20"/>
      <c r="L71" s="20"/>
    </row>
    <row r="72" spans="2:12" ht="11.25">
      <c r="B72" s="20"/>
      <c r="L72" s="20"/>
    </row>
    <row r="73" spans="2:12" ht="11.25">
      <c r="B73" s="20"/>
      <c r="L73" s="20"/>
    </row>
    <row r="74" spans="2:12" ht="11.25">
      <c r="B74" s="20"/>
      <c r="L74" s="20"/>
    </row>
    <row r="75" spans="2:12" ht="11.25">
      <c r="B75" s="20"/>
      <c r="L75" s="20"/>
    </row>
    <row r="76" spans="2:12" s="1" customFormat="1" ht="12.75">
      <c r="B76" s="32"/>
      <c r="D76" s="43" t="s">
        <v>51</v>
      </c>
      <c r="E76" s="34"/>
      <c r="F76" s="103" t="s">
        <v>52</v>
      </c>
      <c r="G76" s="43" t="s">
        <v>51</v>
      </c>
      <c r="H76" s="34"/>
      <c r="I76" s="34"/>
      <c r="J76" s="104" t="s">
        <v>52</v>
      </c>
      <c r="K76" s="34"/>
      <c r="L76" s="32"/>
    </row>
    <row r="77" spans="2:12" s="1" customFormat="1" ht="14.45" customHeight="1">
      <c r="B77" s="44"/>
      <c r="C77" s="45"/>
      <c r="D77" s="45"/>
      <c r="E77" s="45"/>
      <c r="F77" s="45"/>
      <c r="G77" s="45"/>
      <c r="H77" s="45"/>
      <c r="I77" s="45"/>
      <c r="J77" s="45"/>
      <c r="K77" s="45"/>
      <c r="L77" s="32"/>
    </row>
    <row r="81" spans="2:12" s="1" customFormat="1" ht="6.95" customHeight="1">
      <c r="B81" s="46"/>
      <c r="C81" s="47"/>
      <c r="D81" s="47"/>
      <c r="E81" s="47"/>
      <c r="F81" s="47"/>
      <c r="G81" s="47"/>
      <c r="H81" s="47"/>
      <c r="I81" s="47"/>
      <c r="J81" s="47"/>
      <c r="K81" s="47"/>
      <c r="L81" s="32"/>
    </row>
    <row r="82" spans="2:12" s="1" customFormat="1" ht="24.95" customHeight="1">
      <c r="B82" s="32"/>
      <c r="C82" s="21" t="s">
        <v>217</v>
      </c>
      <c r="L82" s="32"/>
    </row>
    <row r="83" spans="2:12" s="1" customFormat="1" ht="6.95" customHeight="1">
      <c r="B83" s="32"/>
      <c r="L83" s="32"/>
    </row>
    <row r="84" spans="2:12" s="1" customFormat="1" ht="12" customHeight="1">
      <c r="B84" s="32"/>
      <c r="C84" s="27" t="s">
        <v>16</v>
      </c>
      <c r="L84" s="32"/>
    </row>
    <row r="85" spans="2:12" s="1" customFormat="1" ht="16.5" customHeight="1">
      <c r="B85" s="32"/>
      <c r="E85" s="248" t="str">
        <f>E7</f>
        <v>Transformace domova Černovice – Lidmaň V. – Černovice</v>
      </c>
      <c r="F85" s="249"/>
      <c r="G85" s="249"/>
      <c r="H85" s="249"/>
      <c r="L85" s="32"/>
    </row>
    <row r="86" spans="2:12" ht="12" customHeight="1">
      <c r="B86" s="20"/>
      <c r="C86" s="27" t="s">
        <v>213</v>
      </c>
      <c r="L86" s="20"/>
    </row>
    <row r="87" spans="2:12" ht="16.5" customHeight="1">
      <c r="B87" s="20"/>
      <c r="E87" s="248" t="s">
        <v>214</v>
      </c>
      <c r="F87" s="208"/>
      <c r="G87" s="208"/>
      <c r="H87" s="208"/>
      <c r="L87" s="20"/>
    </row>
    <row r="88" spans="2:12" ht="12" customHeight="1">
      <c r="B88" s="20"/>
      <c r="C88" s="27" t="s">
        <v>215</v>
      </c>
      <c r="L88" s="20"/>
    </row>
    <row r="89" spans="2:12" s="1" customFormat="1" ht="16.5" customHeight="1">
      <c r="B89" s="32"/>
      <c r="E89" s="243" t="s">
        <v>1908</v>
      </c>
      <c r="F89" s="250"/>
      <c r="G89" s="250"/>
      <c r="H89" s="250"/>
      <c r="L89" s="32"/>
    </row>
    <row r="90" spans="2:12" s="1" customFormat="1" ht="12" customHeight="1">
      <c r="B90" s="32"/>
      <c r="C90" s="27" t="s">
        <v>1909</v>
      </c>
      <c r="L90" s="32"/>
    </row>
    <row r="91" spans="2:12" s="1" customFormat="1" ht="16.5" customHeight="1">
      <c r="B91" s="32"/>
      <c r="E91" s="230" t="str">
        <f>E13</f>
        <v>SO 01.D.1.2.A - ZDRAVOTNĚ TECHNICKÉ INSTALACE</v>
      </c>
      <c r="F91" s="250"/>
      <c r="G91" s="250"/>
      <c r="H91" s="250"/>
      <c r="L91" s="32"/>
    </row>
    <row r="92" spans="2:12" s="1" customFormat="1" ht="6.95" customHeight="1">
      <c r="B92" s="32"/>
      <c r="L92" s="32"/>
    </row>
    <row r="93" spans="2:12" s="1" customFormat="1" ht="12" customHeight="1">
      <c r="B93" s="32"/>
      <c r="C93" s="27" t="s">
        <v>20</v>
      </c>
      <c r="F93" s="25" t="str">
        <f>F16</f>
        <v>Černovice</v>
      </c>
      <c r="I93" s="27" t="s">
        <v>22</v>
      </c>
      <c r="J93" s="52" t="str">
        <f>IF(J16="","",J16)</f>
        <v>10. 12. 2025</v>
      </c>
      <c r="L93" s="32"/>
    </row>
    <row r="94" spans="2:12" s="1" customFormat="1" ht="6.95" customHeight="1">
      <c r="B94" s="32"/>
      <c r="L94" s="32"/>
    </row>
    <row r="95" spans="2:12" s="1" customFormat="1" ht="25.7" customHeight="1">
      <c r="B95" s="32"/>
      <c r="C95" s="27" t="s">
        <v>24</v>
      </c>
      <c r="F95" s="25" t="str">
        <f>E19</f>
        <v>KRAJ VYSOČINA</v>
      </c>
      <c r="I95" s="27" t="s">
        <v>30</v>
      </c>
      <c r="J95" s="30" t="str">
        <f>E25</f>
        <v>ARPIK OSTRAVA s.r.o.</v>
      </c>
      <c r="L95" s="32"/>
    </row>
    <row r="96" spans="2:12" s="1" customFormat="1" ht="15.2" customHeight="1">
      <c r="B96" s="32"/>
      <c r="C96" s="27" t="s">
        <v>28</v>
      </c>
      <c r="F96" s="25" t="str">
        <f>IF(E22="","",E22)</f>
        <v>Vyplň údaj</v>
      </c>
      <c r="I96" s="27" t="s">
        <v>33</v>
      </c>
      <c r="J96" s="30" t="str">
        <f>E28</f>
        <v>Ing. Tomáš Janošec</v>
      </c>
      <c r="L96" s="32"/>
    </row>
    <row r="97" spans="2:47" s="1" customFormat="1" ht="10.35" customHeight="1">
      <c r="B97" s="32"/>
      <c r="L97" s="32"/>
    </row>
    <row r="98" spans="2:47" s="1" customFormat="1" ht="29.25" customHeight="1">
      <c r="B98" s="32"/>
      <c r="C98" s="105" t="s">
        <v>218</v>
      </c>
      <c r="D98" s="97"/>
      <c r="E98" s="97"/>
      <c r="F98" s="97"/>
      <c r="G98" s="97"/>
      <c r="H98" s="97"/>
      <c r="I98" s="97"/>
      <c r="J98" s="106" t="s">
        <v>219</v>
      </c>
      <c r="K98" s="97"/>
      <c r="L98" s="32"/>
    </row>
    <row r="99" spans="2:47" s="1" customFormat="1" ht="10.35" customHeight="1">
      <c r="B99" s="32"/>
      <c r="L99" s="32"/>
    </row>
    <row r="100" spans="2:47" s="1" customFormat="1" ht="22.9" customHeight="1">
      <c r="B100" s="32"/>
      <c r="C100" s="107" t="s">
        <v>220</v>
      </c>
      <c r="J100" s="66">
        <f>J139</f>
        <v>0</v>
      </c>
      <c r="L100" s="32"/>
      <c r="AU100" s="17" t="s">
        <v>221</v>
      </c>
    </row>
    <row r="101" spans="2:47" s="8" customFormat="1" ht="24.95" customHeight="1">
      <c r="B101" s="108"/>
      <c r="D101" s="109" t="s">
        <v>222</v>
      </c>
      <c r="E101" s="110"/>
      <c r="F101" s="110"/>
      <c r="G101" s="110"/>
      <c r="H101" s="110"/>
      <c r="I101" s="110"/>
      <c r="J101" s="111">
        <f>J140</f>
        <v>0</v>
      </c>
      <c r="L101" s="108"/>
    </row>
    <row r="102" spans="2:47" s="9" customFormat="1" ht="19.899999999999999" customHeight="1">
      <c r="B102" s="112"/>
      <c r="D102" s="113" t="s">
        <v>223</v>
      </c>
      <c r="E102" s="114"/>
      <c r="F102" s="114"/>
      <c r="G102" s="114"/>
      <c r="H102" s="114"/>
      <c r="I102" s="114"/>
      <c r="J102" s="115">
        <f>J141</f>
        <v>0</v>
      </c>
      <c r="L102" s="112"/>
    </row>
    <row r="103" spans="2:47" s="9" customFormat="1" ht="19.899999999999999" customHeight="1">
      <c r="B103" s="112"/>
      <c r="D103" s="113" t="s">
        <v>225</v>
      </c>
      <c r="E103" s="114"/>
      <c r="F103" s="114"/>
      <c r="G103" s="114"/>
      <c r="H103" s="114"/>
      <c r="I103" s="114"/>
      <c r="J103" s="115">
        <f>J187</f>
        <v>0</v>
      </c>
      <c r="L103" s="112"/>
    </row>
    <row r="104" spans="2:47" s="9" customFormat="1" ht="19.899999999999999" customHeight="1">
      <c r="B104" s="112"/>
      <c r="D104" s="113" t="s">
        <v>1914</v>
      </c>
      <c r="E104" s="114"/>
      <c r="F104" s="114"/>
      <c r="G104" s="114"/>
      <c r="H104" s="114"/>
      <c r="I104" s="114"/>
      <c r="J104" s="115">
        <f>J192</f>
        <v>0</v>
      </c>
      <c r="L104" s="112"/>
    </row>
    <row r="105" spans="2:47" s="9" customFormat="1" ht="19.899999999999999" customHeight="1">
      <c r="B105" s="112"/>
      <c r="D105" s="113" t="s">
        <v>1915</v>
      </c>
      <c r="E105" s="114"/>
      <c r="F105" s="114"/>
      <c r="G105" s="114"/>
      <c r="H105" s="114"/>
      <c r="I105" s="114"/>
      <c r="J105" s="115">
        <f>J197</f>
        <v>0</v>
      </c>
      <c r="L105" s="112"/>
    </row>
    <row r="106" spans="2:47" s="9" customFormat="1" ht="19.899999999999999" customHeight="1">
      <c r="B106" s="112"/>
      <c r="D106" s="113" t="s">
        <v>1916</v>
      </c>
      <c r="E106" s="114"/>
      <c r="F106" s="114"/>
      <c r="G106" s="114"/>
      <c r="H106" s="114"/>
      <c r="I106" s="114"/>
      <c r="J106" s="115">
        <f>J233</f>
        <v>0</v>
      </c>
      <c r="L106" s="112"/>
    </row>
    <row r="107" spans="2:47" s="8" customFormat="1" ht="24.95" customHeight="1">
      <c r="B107" s="108"/>
      <c r="D107" s="109" t="s">
        <v>232</v>
      </c>
      <c r="E107" s="110"/>
      <c r="F107" s="110"/>
      <c r="G107" s="110"/>
      <c r="H107" s="110"/>
      <c r="I107" s="110"/>
      <c r="J107" s="111">
        <f>J241</f>
        <v>0</v>
      </c>
      <c r="L107" s="108"/>
    </row>
    <row r="108" spans="2:47" s="9" customFormat="1" ht="19.899999999999999" customHeight="1">
      <c r="B108" s="112"/>
      <c r="D108" s="113" t="s">
        <v>1917</v>
      </c>
      <c r="E108" s="114"/>
      <c r="F108" s="114"/>
      <c r="G108" s="114"/>
      <c r="H108" s="114"/>
      <c r="I108" s="114"/>
      <c r="J108" s="115">
        <f>J242</f>
        <v>0</v>
      </c>
      <c r="L108" s="112"/>
    </row>
    <row r="109" spans="2:47" s="9" customFormat="1" ht="19.899999999999999" customHeight="1">
      <c r="B109" s="112"/>
      <c r="D109" s="113" t="s">
        <v>1918</v>
      </c>
      <c r="E109" s="114"/>
      <c r="F109" s="114"/>
      <c r="G109" s="114"/>
      <c r="H109" s="114"/>
      <c r="I109" s="114"/>
      <c r="J109" s="115">
        <f>J305</f>
        <v>0</v>
      </c>
      <c r="L109" s="112"/>
    </row>
    <row r="110" spans="2:47" s="9" customFormat="1" ht="19.899999999999999" customHeight="1">
      <c r="B110" s="112"/>
      <c r="D110" s="113" t="s">
        <v>1919</v>
      </c>
      <c r="E110" s="114"/>
      <c r="F110" s="114"/>
      <c r="G110" s="114"/>
      <c r="H110" s="114"/>
      <c r="I110" s="114"/>
      <c r="J110" s="115">
        <f>J401</f>
        <v>0</v>
      </c>
      <c r="L110" s="112"/>
    </row>
    <row r="111" spans="2:47" s="9" customFormat="1" ht="19.899999999999999" customHeight="1">
      <c r="B111" s="112"/>
      <c r="D111" s="113" t="s">
        <v>1920</v>
      </c>
      <c r="E111" s="114"/>
      <c r="F111" s="114"/>
      <c r="G111" s="114"/>
      <c r="H111" s="114"/>
      <c r="I111" s="114"/>
      <c r="J111" s="115">
        <f>J407</f>
        <v>0</v>
      </c>
      <c r="L111" s="112"/>
    </row>
    <row r="112" spans="2:47" s="9" customFormat="1" ht="19.899999999999999" customHeight="1">
      <c r="B112" s="112"/>
      <c r="D112" s="113" t="s">
        <v>1921</v>
      </c>
      <c r="E112" s="114"/>
      <c r="F112" s="114"/>
      <c r="G112" s="114"/>
      <c r="H112" s="114"/>
      <c r="I112" s="114"/>
      <c r="J112" s="115">
        <f>J511</f>
        <v>0</v>
      </c>
      <c r="L112" s="112"/>
    </row>
    <row r="113" spans="2:12" s="9" customFormat="1" ht="19.899999999999999" customHeight="1">
      <c r="B113" s="112"/>
      <c r="D113" s="113" t="s">
        <v>1922</v>
      </c>
      <c r="E113" s="114"/>
      <c r="F113" s="114"/>
      <c r="G113" s="114"/>
      <c r="H113" s="114"/>
      <c r="I113" s="114"/>
      <c r="J113" s="115">
        <f>J535</f>
        <v>0</v>
      </c>
      <c r="L113" s="112"/>
    </row>
    <row r="114" spans="2:12" s="9" customFormat="1" ht="19.899999999999999" customHeight="1">
      <c r="B114" s="112"/>
      <c r="D114" s="113" t="s">
        <v>1923</v>
      </c>
      <c r="E114" s="114"/>
      <c r="F114" s="114"/>
      <c r="G114" s="114"/>
      <c r="H114" s="114"/>
      <c r="I114" s="114"/>
      <c r="J114" s="115">
        <f>J539</f>
        <v>0</v>
      </c>
      <c r="L114" s="112"/>
    </row>
    <row r="115" spans="2:12" s="9" customFormat="1" ht="19.899999999999999" customHeight="1">
      <c r="B115" s="112"/>
      <c r="D115" s="113" t="s">
        <v>237</v>
      </c>
      <c r="E115" s="114"/>
      <c r="F115" s="114"/>
      <c r="G115" s="114"/>
      <c r="H115" s="114"/>
      <c r="I115" s="114"/>
      <c r="J115" s="115">
        <f>J546</f>
        <v>0</v>
      </c>
      <c r="L115" s="112"/>
    </row>
    <row r="116" spans="2:12" s="1" customFormat="1" ht="21.75" customHeight="1">
      <c r="B116" s="32"/>
      <c r="L116" s="32"/>
    </row>
    <row r="117" spans="2:12" s="1" customFormat="1" ht="6.95" customHeight="1">
      <c r="B117" s="44"/>
      <c r="C117" s="45"/>
      <c r="D117" s="45"/>
      <c r="E117" s="45"/>
      <c r="F117" s="45"/>
      <c r="G117" s="45"/>
      <c r="H117" s="45"/>
      <c r="I117" s="45"/>
      <c r="J117" s="45"/>
      <c r="K117" s="45"/>
      <c r="L117" s="32"/>
    </row>
    <row r="121" spans="2:12" s="1" customFormat="1" ht="6.95" customHeight="1">
      <c r="B121" s="46"/>
      <c r="C121" s="47"/>
      <c r="D121" s="47"/>
      <c r="E121" s="47"/>
      <c r="F121" s="47"/>
      <c r="G121" s="47"/>
      <c r="H121" s="47"/>
      <c r="I121" s="47"/>
      <c r="J121" s="47"/>
      <c r="K121" s="47"/>
      <c r="L121" s="32"/>
    </row>
    <row r="122" spans="2:12" s="1" customFormat="1" ht="24.95" customHeight="1">
      <c r="B122" s="32"/>
      <c r="C122" s="21" t="s">
        <v>249</v>
      </c>
      <c r="L122" s="32"/>
    </row>
    <row r="123" spans="2:12" s="1" customFormat="1" ht="6.95" customHeight="1">
      <c r="B123" s="32"/>
      <c r="L123" s="32"/>
    </row>
    <row r="124" spans="2:12" s="1" customFormat="1" ht="12" customHeight="1">
      <c r="B124" s="32"/>
      <c r="C124" s="27" t="s">
        <v>16</v>
      </c>
      <c r="L124" s="32"/>
    </row>
    <row r="125" spans="2:12" s="1" customFormat="1" ht="16.5" customHeight="1">
      <c r="B125" s="32"/>
      <c r="E125" s="248" t="str">
        <f>E7</f>
        <v>Transformace domova Černovice – Lidmaň V. – Černovice</v>
      </c>
      <c r="F125" s="249"/>
      <c r="G125" s="249"/>
      <c r="H125" s="249"/>
      <c r="L125" s="32"/>
    </row>
    <row r="126" spans="2:12" ht="12" customHeight="1">
      <c r="B126" s="20"/>
      <c r="C126" s="27" t="s">
        <v>213</v>
      </c>
      <c r="L126" s="20"/>
    </row>
    <row r="127" spans="2:12" ht="16.5" customHeight="1">
      <c r="B127" s="20"/>
      <c r="E127" s="248" t="s">
        <v>214</v>
      </c>
      <c r="F127" s="208"/>
      <c r="G127" s="208"/>
      <c r="H127" s="208"/>
      <c r="L127" s="20"/>
    </row>
    <row r="128" spans="2:12" ht="12" customHeight="1">
      <c r="B128" s="20"/>
      <c r="C128" s="27" t="s">
        <v>215</v>
      </c>
      <c r="L128" s="20"/>
    </row>
    <row r="129" spans="2:65" s="1" customFormat="1" ht="16.5" customHeight="1">
      <c r="B129" s="32"/>
      <c r="E129" s="243" t="s">
        <v>1908</v>
      </c>
      <c r="F129" s="250"/>
      <c r="G129" s="250"/>
      <c r="H129" s="250"/>
      <c r="L129" s="32"/>
    </row>
    <row r="130" spans="2:65" s="1" customFormat="1" ht="12" customHeight="1">
      <c r="B130" s="32"/>
      <c r="C130" s="27" t="s">
        <v>1909</v>
      </c>
      <c r="L130" s="32"/>
    </row>
    <row r="131" spans="2:65" s="1" customFormat="1" ht="16.5" customHeight="1">
      <c r="B131" s="32"/>
      <c r="E131" s="230" t="str">
        <f>E13</f>
        <v>SO 01.D.1.2.A - ZDRAVOTNĚ TECHNICKÉ INSTALACE</v>
      </c>
      <c r="F131" s="250"/>
      <c r="G131" s="250"/>
      <c r="H131" s="250"/>
      <c r="L131" s="32"/>
    </row>
    <row r="132" spans="2:65" s="1" customFormat="1" ht="6.95" customHeight="1">
      <c r="B132" s="32"/>
      <c r="L132" s="32"/>
    </row>
    <row r="133" spans="2:65" s="1" customFormat="1" ht="12" customHeight="1">
      <c r="B133" s="32"/>
      <c r="C133" s="27" t="s">
        <v>20</v>
      </c>
      <c r="F133" s="25" t="str">
        <f>F16</f>
        <v>Černovice</v>
      </c>
      <c r="I133" s="27" t="s">
        <v>22</v>
      </c>
      <c r="J133" s="52" t="str">
        <f>IF(J16="","",J16)</f>
        <v>10. 12. 2025</v>
      </c>
      <c r="L133" s="32"/>
    </row>
    <row r="134" spans="2:65" s="1" customFormat="1" ht="6.95" customHeight="1">
      <c r="B134" s="32"/>
      <c r="L134" s="32"/>
    </row>
    <row r="135" spans="2:65" s="1" customFormat="1" ht="25.7" customHeight="1">
      <c r="B135" s="32"/>
      <c r="C135" s="27" t="s">
        <v>24</v>
      </c>
      <c r="F135" s="25" t="str">
        <f>E19</f>
        <v>KRAJ VYSOČINA</v>
      </c>
      <c r="I135" s="27" t="s">
        <v>30</v>
      </c>
      <c r="J135" s="30" t="str">
        <f>E25</f>
        <v>ARPIK OSTRAVA s.r.o.</v>
      </c>
      <c r="L135" s="32"/>
    </row>
    <row r="136" spans="2:65" s="1" customFormat="1" ht="15.2" customHeight="1">
      <c r="B136" s="32"/>
      <c r="C136" s="27" t="s">
        <v>28</v>
      </c>
      <c r="F136" s="25" t="str">
        <f>IF(E22="","",E22)</f>
        <v>Vyplň údaj</v>
      </c>
      <c r="I136" s="27" t="s">
        <v>33</v>
      </c>
      <c r="J136" s="30" t="str">
        <f>E28</f>
        <v>Ing. Tomáš Janošec</v>
      </c>
      <c r="L136" s="32"/>
    </row>
    <row r="137" spans="2:65" s="1" customFormat="1" ht="10.35" customHeight="1">
      <c r="B137" s="32"/>
      <c r="L137" s="32"/>
    </row>
    <row r="138" spans="2:65" s="10" customFormat="1" ht="29.25" customHeight="1">
      <c r="B138" s="116"/>
      <c r="C138" s="117" t="s">
        <v>250</v>
      </c>
      <c r="D138" s="118" t="s">
        <v>61</v>
      </c>
      <c r="E138" s="118" t="s">
        <v>57</v>
      </c>
      <c r="F138" s="118" t="s">
        <v>58</v>
      </c>
      <c r="G138" s="118" t="s">
        <v>251</v>
      </c>
      <c r="H138" s="118" t="s">
        <v>252</v>
      </c>
      <c r="I138" s="118" t="s">
        <v>253</v>
      </c>
      <c r="J138" s="118" t="s">
        <v>219</v>
      </c>
      <c r="K138" s="119" t="s">
        <v>254</v>
      </c>
      <c r="L138" s="116"/>
      <c r="M138" s="59" t="s">
        <v>1</v>
      </c>
      <c r="N138" s="60" t="s">
        <v>40</v>
      </c>
      <c r="O138" s="60" t="s">
        <v>255</v>
      </c>
      <c r="P138" s="60" t="s">
        <v>256</v>
      </c>
      <c r="Q138" s="60" t="s">
        <v>257</v>
      </c>
      <c r="R138" s="60" t="s">
        <v>258</v>
      </c>
      <c r="S138" s="60" t="s">
        <v>259</v>
      </c>
      <c r="T138" s="61" t="s">
        <v>260</v>
      </c>
    </row>
    <row r="139" spans="2:65" s="1" customFormat="1" ht="22.9" customHeight="1">
      <c r="B139" s="32"/>
      <c r="C139" s="64" t="s">
        <v>261</v>
      </c>
      <c r="J139" s="120">
        <f>BK139</f>
        <v>0</v>
      </c>
      <c r="L139" s="32"/>
      <c r="M139" s="62"/>
      <c r="N139" s="53"/>
      <c r="O139" s="53"/>
      <c r="P139" s="121">
        <f>P140+P241</f>
        <v>0</v>
      </c>
      <c r="Q139" s="53"/>
      <c r="R139" s="121">
        <f>R140+R241</f>
        <v>138.02648139999999</v>
      </c>
      <c r="S139" s="53"/>
      <c r="T139" s="122">
        <f>T140+T241</f>
        <v>0</v>
      </c>
      <c r="AT139" s="17" t="s">
        <v>75</v>
      </c>
      <c r="AU139" s="17" t="s">
        <v>221</v>
      </c>
      <c r="BK139" s="123">
        <f>BK140+BK241</f>
        <v>0</v>
      </c>
    </row>
    <row r="140" spans="2:65" s="11" customFormat="1" ht="25.9" customHeight="1">
      <c r="B140" s="124"/>
      <c r="D140" s="125" t="s">
        <v>75</v>
      </c>
      <c r="E140" s="126" t="s">
        <v>262</v>
      </c>
      <c r="F140" s="126" t="s">
        <v>263</v>
      </c>
      <c r="I140" s="127"/>
      <c r="J140" s="128">
        <f>BK140</f>
        <v>0</v>
      </c>
      <c r="L140" s="124"/>
      <c r="M140" s="129"/>
      <c r="P140" s="130">
        <f>P141+P187+P192+P197+P233</f>
        <v>0</v>
      </c>
      <c r="R140" s="130">
        <f>R141+R187+R192+R197+R233</f>
        <v>136.4557614</v>
      </c>
      <c r="T140" s="131">
        <f>T141+T187+T192+T197+T233</f>
        <v>0</v>
      </c>
      <c r="AR140" s="125" t="s">
        <v>83</v>
      </c>
      <c r="AT140" s="132" t="s">
        <v>75</v>
      </c>
      <c r="AU140" s="132" t="s">
        <v>76</v>
      </c>
      <c r="AY140" s="125" t="s">
        <v>264</v>
      </c>
      <c r="BK140" s="133">
        <f>BK141+BK187+BK192+BK197+BK233</f>
        <v>0</v>
      </c>
    </row>
    <row r="141" spans="2:65" s="11" customFormat="1" ht="22.9" customHeight="1">
      <c r="B141" s="124"/>
      <c r="D141" s="125" t="s">
        <v>75</v>
      </c>
      <c r="E141" s="134" t="s">
        <v>83</v>
      </c>
      <c r="F141" s="134" t="s">
        <v>265</v>
      </c>
      <c r="I141" s="127"/>
      <c r="J141" s="135">
        <f>BK141</f>
        <v>0</v>
      </c>
      <c r="L141" s="124"/>
      <c r="M141" s="129"/>
      <c r="P141" s="130">
        <f>SUM(P142:P186)</f>
        <v>0</v>
      </c>
      <c r="R141" s="130">
        <f>SUM(R142:R186)</f>
        <v>108</v>
      </c>
      <c r="T141" s="131">
        <f>SUM(T142:T186)</f>
        <v>0</v>
      </c>
      <c r="AR141" s="125" t="s">
        <v>83</v>
      </c>
      <c r="AT141" s="132" t="s">
        <v>75</v>
      </c>
      <c r="AU141" s="132" t="s">
        <v>83</v>
      </c>
      <c r="AY141" s="125" t="s">
        <v>264</v>
      </c>
      <c r="BK141" s="133">
        <f>SUM(BK142:BK186)</f>
        <v>0</v>
      </c>
    </row>
    <row r="142" spans="2:65" s="1" customFormat="1" ht="21.75" customHeight="1">
      <c r="B142" s="136"/>
      <c r="C142" s="137" t="s">
        <v>83</v>
      </c>
      <c r="D142" s="137" t="s">
        <v>266</v>
      </c>
      <c r="E142" s="138" t="s">
        <v>1924</v>
      </c>
      <c r="F142" s="139" t="s">
        <v>1925</v>
      </c>
      <c r="G142" s="140" t="s">
        <v>282</v>
      </c>
      <c r="H142" s="141">
        <v>156</v>
      </c>
      <c r="I142" s="142"/>
      <c r="J142" s="143">
        <f>ROUND(I142*H142,2)</f>
        <v>0</v>
      </c>
      <c r="K142" s="139" t="s">
        <v>270</v>
      </c>
      <c r="L142" s="32"/>
      <c r="M142" s="144" t="s">
        <v>1</v>
      </c>
      <c r="N142" s="145" t="s">
        <v>42</v>
      </c>
      <c r="P142" s="146">
        <f>O142*H142</f>
        <v>0</v>
      </c>
      <c r="Q142" s="146">
        <v>0</v>
      </c>
      <c r="R142" s="146">
        <f>Q142*H142</f>
        <v>0</v>
      </c>
      <c r="S142" s="146">
        <v>0</v>
      </c>
      <c r="T142" s="147">
        <f>S142*H142</f>
        <v>0</v>
      </c>
      <c r="AR142" s="148" t="s">
        <v>271</v>
      </c>
      <c r="AT142" s="148" t="s">
        <v>266</v>
      </c>
      <c r="AU142" s="148" t="s">
        <v>89</v>
      </c>
      <c r="AY142" s="17" t="s">
        <v>264</v>
      </c>
      <c r="BE142" s="149">
        <f>IF(N142="základní",J142,0)</f>
        <v>0</v>
      </c>
      <c r="BF142" s="149">
        <f>IF(N142="snížená",J142,0)</f>
        <v>0</v>
      </c>
      <c r="BG142" s="149">
        <f>IF(N142="zákl. přenesená",J142,0)</f>
        <v>0</v>
      </c>
      <c r="BH142" s="149">
        <f>IF(N142="sníž. přenesená",J142,0)</f>
        <v>0</v>
      </c>
      <c r="BI142" s="149">
        <f>IF(N142="nulová",J142,0)</f>
        <v>0</v>
      </c>
      <c r="BJ142" s="17" t="s">
        <v>89</v>
      </c>
      <c r="BK142" s="149">
        <f>ROUND(I142*H142,2)</f>
        <v>0</v>
      </c>
      <c r="BL142" s="17" t="s">
        <v>271</v>
      </c>
      <c r="BM142" s="148" t="s">
        <v>1926</v>
      </c>
    </row>
    <row r="143" spans="2:65" s="1" customFormat="1" ht="11.25">
      <c r="B143" s="32"/>
      <c r="D143" s="150" t="s">
        <v>273</v>
      </c>
      <c r="F143" s="151" t="s">
        <v>1927</v>
      </c>
      <c r="I143" s="152"/>
      <c r="L143" s="32"/>
      <c r="M143" s="153"/>
      <c r="T143" s="56"/>
      <c r="AT143" s="17" t="s">
        <v>273</v>
      </c>
      <c r="AU143" s="17" t="s">
        <v>89</v>
      </c>
    </row>
    <row r="144" spans="2:65" s="14" customFormat="1" ht="11.25">
      <c r="B144" s="170"/>
      <c r="D144" s="154" t="s">
        <v>277</v>
      </c>
      <c r="E144" s="171" t="s">
        <v>1</v>
      </c>
      <c r="F144" s="172" t="s">
        <v>1928</v>
      </c>
      <c r="H144" s="171" t="s">
        <v>1</v>
      </c>
      <c r="I144" s="173"/>
      <c r="L144" s="170"/>
      <c r="M144" s="174"/>
      <c r="T144" s="175"/>
      <c r="AT144" s="171" t="s">
        <v>277</v>
      </c>
      <c r="AU144" s="171" t="s">
        <v>89</v>
      </c>
      <c r="AV144" s="14" t="s">
        <v>83</v>
      </c>
      <c r="AW144" s="14" t="s">
        <v>32</v>
      </c>
      <c r="AX144" s="14" t="s">
        <v>76</v>
      </c>
      <c r="AY144" s="171" t="s">
        <v>264</v>
      </c>
    </row>
    <row r="145" spans="2:65" s="12" customFormat="1" ht="11.25">
      <c r="B145" s="156"/>
      <c r="D145" s="154" t="s">
        <v>277</v>
      </c>
      <c r="E145" s="157" t="s">
        <v>1</v>
      </c>
      <c r="F145" s="158" t="s">
        <v>1929</v>
      </c>
      <c r="H145" s="159">
        <v>156</v>
      </c>
      <c r="I145" s="160"/>
      <c r="L145" s="156"/>
      <c r="M145" s="161"/>
      <c r="T145" s="162"/>
      <c r="AT145" s="157" t="s">
        <v>277</v>
      </c>
      <c r="AU145" s="157" t="s">
        <v>89</v>
      </c>
      <c r="AV145" s="12" t="s">
        <v>89</v>
      </c>
      <c r="AW145" s="12" t="s">
        <v>32</v>
      </c>
      <c r="AX145" s="12" t="s">
        <v>83</v>
      </c>
      <c r="AY145" s="157" t="s">
        <v>264</v>
      </c>
    </row>
    <row r="146" spans="2:65" s="1" customFormat="1" ht="16.5" customHeight="1">
      <c r="B146" s="136"/>
      <c r="C146" s="137" t="s">
        <v>89</v>
      </c>
      <c r="D146" s="137" t="s">
        <v>266</v>
      </c>
      <c r="E146" s="138" t="s">
        <v>1930</v>
      </c>
      <c r="F146" s="139" t="s">
        <v>1931</v>
      </c>
      <c r="G146" s="140" t="s">
        <v>282</v>
      </c>
      <c r="H146" s="141">
        <v>156</v>
      </c>
      <c r="I146" s="142"/>
      <c r="J146" s="143">
        <f>ROUND(I146*H146,2)</f>
        <v>0</v>
      </c>
      <c r="K146" s="139" t="s">
        <v>270</v>
      </c>
      <c r="L146" s="32"/>
      <c r="M146" s="144" t="s">
        <v>1</v>
      </c>
      <c r="N146" s="145" t="s">
        <v>42</v>
      </c>
      <c r="P146" s="146">
        <f>O146*H146</f>
        <v>0</v>
      </c>
      <c r="Q146" s="146">
        <v>0</v>
      </c>
      <c r="R146" s="146">
        <f>Q146*H146</f>
        <v>0</v>
      </c>
      <c r="S146" s="146">
        <v>0</v>
      </c>
      <c r="T146" s="147">
        <f>S146*H146</f>
        <v>0</v>
      </c>
      <c r="AR146" s="148" t="s">
        <v>271</v>
      </c>
      <c r="AT146" s="148" t="s">
        <v>266</v>
      </c>
      <c r="AU146" s="148" t="s">
        <v>89</v>
      </c>
      <c r="AY146" s="17" t="s">
        <v>264</v>
      </c>
      <c r="BE146" s="149">
        <f>IF(N146="základní",J146,0)</f>
        <v>0</v>
      </c>
      <c r="BF146" s="149">
        <f>IF(N146="snížená",J146,0)</f>
        <v>0</v>
      </c>
      <c r="BG146" s="149">
        <f>IF(N146="zákl. přenesená",J146,0)</f>
        <v>0</v>
      </c>
      <c r="BH146" s="149">
        <f>IF(N146="sníž. přenesená",J146,0)</f>
        <v>0</v>
      </c>
      <c r="BI146" s="149">
        <f>IF(N146="nulová",J146,0)</f>
        <v>0</v>
      </c>
      <c r="BJ146" s="17" t="s">
        <v>89</v>
      </c>
      <c r="BK146" s="149">
        <f>ROUND(I146*H146,2)</f>
        <v>0</v>
      </c>
      <c r="BL146" s="17" t="s">
        <v>271</v>
      </c>
      <c r="BM146" s="148" t="s">
        <v>1932</v>
      </c>
    </row>
    <row r="147" spans="2:65" s="1" customFormat="1" ht="11.25">
      <c r="B147" s="32"/>
      <c r="D147" s="150" t="s">
        <v>273</v>
      </c>
      <c r="F147" s="151" t="s">
        <v>1933</v>
      </c>
      <c r="I147" s="152"/>
      <c r="L147" s="32"/>
      <c r="M147" s="153"/>
      <c r="T147" s="56"/>
      <c r="AT147" s="17" t="s">
        <v>273</v>
      </c>
      <c r="AU147" s="17" t="s">
        <v>89</v>
      </c>
    </row>
    <row r="148" spans="2:65" s="14" customFormat="1" ht="11.25">
      <c r="B148" s="170"/>
      <c r="D148" s="154" t="s">
        <v>277</v>
      </c>
      <c r="E148" s="171" t="s">
        <v>1</v>
      </c>
      <c r="F148" s="172" t="s">
        <v>1934</v>
      </c>
      <c r="H148" s="171" t="s">
        <v>1</v>
      </c>
      <c r="I148" s="173"/>
      <c r="L148" s="170"/>
      <c r="M148" s="174"/>
      <c r="T148" s="175"/>
      <c r="AT148" s="171" t="s">
        <v>277</v>
      </c>
      <c r="AU148" s="171" t="s">
        <v>89</v>
      </c>
      <c r="AV148" s="14" t="s">
        <v>83</v>
      </c>
      <c r="AW148" s="14" t="s">
        <v>32</v>
      </c>
      <c r="AX148" s="14" t="s">
        <v>76</v>
      </c>
      <c r="AY148" s="171" t="s">
        <v>264</v>
      </c>
    </row>
    <row r="149" spans="2:65" s="12" customFormat="1" ht="11.25">
      <c r="B149" s="156"/>
      <c r="D149" s="154" t="s">
        <v>277</v>
      </c>
      <c r="E149" s="157" t="s">
        <v>1</v>
      </c>
      <c r="F149" s="158" t="s">
        <v>1175</v>
      </c>
      <c r="H149" s="159">
        <v>156</v>
      </c>
      <c r="I149" s="160"/>
      <c r="L149" s="156"/>
      <c r="M149" s="161"/>
      <c r="T149" s="162"/>
      <c r="AT149" s="157" t="s">
        <v>277</v>
      </c>
      <c r="AU149" s="157" t="s">
        <v>89</v>
      </c>
      <c r="AV149" s="12" t="s">
        <v>89</v>
      </c>
      <c r="AW149" s="12" t="s">
        <v>32</v>
      </c>
      <c r="AX149" s="12" t="s">
        <v>83</v>
      </c>
      <c r="AY149" s="157" t="s">
        <v>264</v>
      </c>
    </row>
    <row r="150" spans="2:65" s="1" customFormat="1" ht="21.75" customHeight="1">
      <c r="B150" s="136"/>
      <c r="C150" s="137" t="s">
        <v>96</v>
      </c>
      <c r="D150" s="137" t="s">
        <v>266</v>
      </c>
      <c r="E150" s="138" t="s">
        <v>1935</v>
      </c>
      <c r="F150" s="139" t="s">
        <v>1936</v>
      </c>
      <c r="G150" s="140" t="s">
        <v>282</v>
      </c>
      <c r="H150" s="141">
        <v>66</v>
      </c>
      <c r="I150" s="142"/>
      <c r="J150" s="143">
        <f>ROUND(I150*H150,2)</f>
        <v>0</v>
      </c>
      <c r="K150" s="139" t="s">
        <v>270</v>
      </c>
      <c r="L150" s="32"/>
      <c r="M150" s="144" t="s">
        <v>1</v>
      </c>
      <c r="N150" s="145" t="s">
        <v>42</v>
      </c>
      <c r="P150" s="146">
        <f>O150*H150</f>
        <v>0</v>
      </c>
      <c r="Q150" s="146">
        <v>0</v>
      </c>
      <c r="R150" s="146">
        <f>Q150*H150</f>
        <v>0</v>
      </c>
      <c r="S150" s="146">
        <v>0</v>
      </c>
      <c r="T150" s="147">
        <f>S150*H150</f>
        <v>0</v>
      </c>
      <c r="AR150" s="148" t="s">
        <v>271</v>
      </c>
      <c r="AT150" s="148" t="s">
        <v>266</v>
      </c>
      <c r="AU150" s="148" t="s">
        <v>89</v>
      </c>
      <c r="AY150" s="17" t="s">
        <v>264</v>
      </c>
      <c r="BE150" s="149">
        <f>IF(N150="základní",J150,0)</f>
        <v>0</v>
      </c>
      <c r="BF150" s="149">
        <f>IF(N150="snížená",J150,0)</f>
        <v>0</v>
      </c>
      <c r="BG150" s="149">
        <f>IF(N150="zákl. přenesená",J150,0)</f>
        <v>0</v>
      </c>
      <c r="BH150" s="149">
        <f>IF(N150="sníž. přenesená",J150,0)</f>
        <v>0</v>
      </c>
      <c r="BI150" s="149">
        <f>IF(N150="nulová",J150,0)</f>
        <v>0</v>
      </c>
      <c r="BJ150" s="17" t="s">
        <v>89</v>
      </c>
      <c r="BK150" s="149">
        <f>ROUND(I150*H150,2)</f>
        <v>0</v>
      </c>
      <c r="BL150" s="17" t="s">
        <v>271</v>
      </c>
      <c r="BM150" s="148" t="s">
        <v>1937</v>
      </c>
    </row>
    <row r="151" spans="2:65" s="1" customFormat="1" ht="11.25">
      <c r="B151" s="32"/>
      <c r="D151" s="150" t="s">
        <v>273</v>
      </c>
      <c r="F151" s="151" t="s">
        <v>1938</v>
      </c>
      <c r="I151" s="152"/>
      <c r="L151" s="32"/>
      <c r="M151" s="153"/>
      <c r="T151" s="56"/>
      <c r="AT151" s="17" t="s">
        <v>273</v>
      </c>
      <c r="AU151" s="17" t="s">
        <v>89</v>
      </c>
    </row>
    <row r="152" spans="2:65" s="14" customFormat="1" ht="11.25">
      <c r="B152" s="170"/>
      <c r="D152" s="154" t="s">
        <v>277</v>
      </c>
      <c r="E152" s="171" t="s">
        <v>1</v>
      </c>
      <c r="F152" s="172" t="s">
        <v>1939</v>
      </c>
      <c r="H152" s="171" t="s">
        <v>1</v>
      </c>
      <c r="I152" s="173"/>
      <c r="L152" s="170"/>
      <c r="M152" s="174"/>
      <c r="T152" s="175"/>
      <c r="AT152" s="171" t="s">
        <v>277</v>
      </c>
      <c r="AU152" s="171" t="s">
        <v>89</v>
      </c>
      <c r="AV152" s="14" t="s">
        <v>83</v>
      </c>
      <c r="AW152" s="14" t="s">
        <v>32</v>
      </c>
      <c r="AX152" s="14" t="s">
        <v>76</v>
      </c>
      <c r="AY152" s="171" t="s">
        <v>264</v>
      </c>
    </row>
    <row r="153" spans="2:65" s="12" customFormat="1" ht="11.25">
      <c r="B153" s="156"/>
      <c r="D153" s="154" t="s">
        <v>277</v>
      </c>
      <c r="E153" s="157" t="s">
        <v>1</v>
      </c>
      <c r="F153" s="158" t="s">
        <v>1940</v>
      </c>
      <c r="H153" s="159">
        <v>66</v>
      </c>
      <c r="I153" s="160"/>
      <c r="L153" s="156"/>
      <c r="M153" s="161"/>
      <c r="T153" s="162"/>
      <c r="AT153" s="157" t="s">
        <v>277</v>
      </c>
      <c r="AU153" s="157" t="s">
        <v>89</v>
      </c>
      <c r="AV153" s="12" t="s">
        <v>89</v>
      </c>
      <c r="AW153" s="12" t="s">
        <v>32</v>
      </c>
      <c r="AX153" s="12" t="s">
        <v>83</v>
      </c>
      <c r="AY153" s="157" t="s">
        <v>264</v>
      </c>
    </row>
    <row r="154" spans="2:65" s="1" customFormat="1" ht="21.75" customHeight="1">
      <c r="B154" s="136"/>
      <c r="C154" s="137" t="s">
        <v>271</v>
      </c>
      <c r="D154" s="137" t="s">
        <v>266</v>
      </c>
      <c r="E154" s="138" t="s">
        <v>292</v>
      </c>
      <c r="F154" s="139" t="s">
        <v>293</v>
      </c>
      <c r="G154" s="140" t="s">
        <v>282</v>
      </c>
      <c r="H154" s="141">
        <v>66</v>
      </c>
      <c r="I154" s="142"/>
      <c r="J154" s="143">
        <f>ROUND(I154*H154,2)</f>
        <v>0</v>
      </c>
      <c r="K154" s="139" t="s">
        <v>270</v>
      </c>
      <c r="L154" s="32"/>
      <c r="M154" s="144" t="s">
        <v>1</v>
      </c>
      <c r="N154" s="145" t="s">
        <v>42</v>
      </c>
      <c r="P154" s="146">
        <f>O154*H154</f>
        <v>0</v>
      </c>
      <c r="Q154" s="146">
        <v>0</v>
      </c>
      <c r="R154" s="146">
        <f>Q154*H154</f>
        <v>0</v>
      </c>
      <c r="S154" s="146">
        <v>0</v>
      </c>
      <c r="T154" s="147">
        <f>S154*H154</f>
        <v>0</v>
      </c>
      <c r="AR154" s="148" t="s">
        <v>271</v>
      </c>
      <c r="AT154" s="148" t="s">
        <v>266</v>
      </c>
      <c r="AU154" s="148" t="s">
        <v>89</v>
      </c>
      <c r="AY154" s="17" t="s">
        <v>264</v>
      </c>
      <c r="BE154" s="149">
        <f>IF(N154="základní",J154,0)</f>
        <v>0</v>
      </c>
      <c r="BF154" s="149">
        <f>IF(N154="snížená",J154,0)</f>
        <v>0</v>
      </c>
      <c r="BG154" s="149">
        <f>IF(N154="zákl. přenesená",J154,0)</f>
        <v>0</v>
      </c>
      <c r="BH154" s="149">
        <f>IF(N154="sníž. přenesená",J154,0)</f>
        <v>0</v>
      </c>
      <c r="BI154" s="149">
        <f>IF(N154="nulová",J154,0)</f>
        <v>0</v>
      </c>
      <c r="BJ154" s="17" t="s">
        <v>89</v>
      </c>
      <c r="BK154" s="149">
        <f>ROUND(I154*H154,2)</f>
        <v>0</v>
      </c>
      <c r="BL154" s="17" t="s">
        <v>271</v>
      </c>
      <c r="BM154" s="148" t="s">
        <v>1941</v>
      </c>
    </row>
    <row r="155" spans="2:65" s="1" customFormat="1" ht="11.25">
      <c r="B155" s="32"/>
      <c r="D155" s="150" t="s">
        <v>273</v>
      </c>
      <c r="F155" s="151" t="s">
        <v>295</v>
      </c>
      <c r="I155" s="152"/>
      <c r="L155" s="32"/>
      <c r="M155" s="153"/>
      <c r="T155" s="56"/>
      <c r="AT155" s="17" t="s">
        <v>273</v>
      </c>
      <c r="AU155" s="17" t="s">
        <v>89</v>
      </c>
    </row>
    <row r="156" spans="2:65" s="14" customFormat="1" ht="11.25">
      <c r="B156" s="170"/>
      <c r="D156" s="154" t="s">
        <v>277</v>
      </c>
      <c r="E156" s="171" t="s">
        <v>1</v>
      </c>
      <c r="F156" s="172" t="s">
        <v>1942</v>
      </c>
      <c r="H156" s="171" t="s">
        <v>1</v>
      </c>
      <c r="I156" s="173"/>
      <c r="L156" s="170"/>
      <c r="M156" s="174"/>
      <c r="T156" s="175"/>
      <c r="AT156" s="171" t="s">
        <v>277</v>
      </c>
      <c r="AU156" s="171" t="s">
        <v>89</v>
      </c>
      <c r="AV156" s="14" t="s">
        <v>83</v>
      </c>
      <c r="AW156" s="14" t="s">
        <v>32</v>
      </c>
      <c r="AX156" s="14" t="s">
        <v>76</v>
      </c>
      <c r="AY156" s="171" t="s">
        <v>264</v>
      </c>
    </row>
    <row r="157" spans="2:65" s="12" customFormat="1" ht="11.25">
      <c r="B157" s="156"/>
      <c r="D157" s="154" t="s">
        <v>277</v>
      </c>
      <c r="E157" s="157" t="s">
        <v>1</v>
      </c>
      <c r="F157" s="158" t="s">
        <v>677</v>
      </c>
      <c r="H157" s="159">
        <v>66</v>
      </c>
      <c r="I157" s="160"/>
      <c r="L157" s="156"/>
      <c r="M157" s="161"/>
      <c r="T157" s="162"/>
      <c r="AT157" s="157" t="s">
        <v>277</v>
      </c>
      <c r="AU157" s="157" t="s">
        <v>89</v>
      </c>
      <c r="AV157" s="12" t="s">
        <v>89</v>
      </c>
      <c r="AW157" s="12" t="s">
        <v>32</v>
      </c>
      <c r="AX157" s="12" t="s">
        <v>83</v>
      </c>
      <c r="AY157" s="157" t="s">
        <v>264</v>
      </c>
    </row>
    <row r="158" spans="2:65" s="1" customFormat="1" ht="24.2" customHeight="1">
      <c r="B158" s="136"/>
      <c r="C158" s="137" t="s">
        <v>297</v>
      </c>
      <c r="D158" s="137" t="s">
        <v>266</v>
      </c>
      <c r="E158" s="138" t="s">
        <v>298</v>
      </c>
      <c r="F158" s="139" t="s">
        <v>299</v>
      </c>
      <c r="G158" s="140" t="s">
        <v>282</v>
      </c>
      <c r="H158" s="141">
        <v>990</v>
      </c>
      <c r="I158" s="142"/>
      <c r="J158" s="143">
        <f>ROUND(I158*H158,2)</f>
        <v>0</v>
      </c>
      <c r="K158" s="139" t="s">
        <v>270</v>
      </c>
      <c r="L158" s="32"/>
      <c r="M158" s="144" t="s">
        <v>1</v>
      </c>
      <c r="N158" s="145" t="s">
        <v>42</v>
      </c>
      <c r="P158" s="146">
        <f>O158*H158</f>
        <v>0</v>
      </c>
      <c r="Q158" s="146">
        <v>0</v>
      </c>
      <c r="R158" s="146">
        <f>Q158*H158</f>
        <v>0</v>
      </c>
      <c r="S158" s="146">
        <v>0</v>
      </c>
      <c r="T158" s="147">
        <f>S158*H158</f>
        <v>0</v>
      </c>
      <c r="AR158" s="148" t="s">
        <v>271</v>
      </c>
      <c r="AT158" s="148" t="s">
        <v>266</v>
      </c>
      <c r="AU158" s="148" t="s">
        <v>89</v>
      </c>
      <c r="AY158" s="17" t="s">
        <v>264</v>
      </c>
      <c r="BE158" s="149">
        <f>IF(N158="základní",J158,0)</f>
        <v>0</v>
      </c>
      <c r="BF158" s="149">
        <f>IF(N158="snížená",J158,0)</f>
        <v>0</v>
      </c>
      <c r="BG158" s="149">
        <f>IF(N158="zákl. přenesená",J158,0)</f>
        <v>0</v>
      </c>
      <c r="BH158" s="149">
        <f>IF(N158="sníž. přenesená",J158,0)</f>
        <v>0</v>
      </c>
      <c r="BI158" s="149">
        <f>IF(N158="nulová",J158,0)</f>
        <v>0</v>
      </c>
      <c r="BJ158" s="17" t="s">
        <v>89</v>
      </c>
      <c r="BK158" s="149">
        <f>ROUND(I158*H158,2)</f>
        <v>0</v>
      </c>
      <c r="BL158" s="17" t="s">
        <v>271</v>
      </c>
      <c r="BM158" s="148" t="s">
        <v>1943</v>
      </c>
    </row>
    <row r="159" spans="2:65" s="1" customFormat="1" ht="11.25">
      <c r="B159" s="32"/>
      <c r="D159" s="150" t="s">
        <v>273</v>
      </c>
      <c r="F159" s="151" t="s">
        <v>301</v>
      </c>
      <c r="I159" s="152"/>
      <c r="L159" s="32"/>
      <c r="M159" s="153"/>
      <c r="T159" s="56"/>
      <c r="AT159" s="17" t="s">
        <v>273</v>
      </c>
      <c r="AU159" s="17" t="s">
        <v>89</v>
      </c>
    </row>
    <row r="160" spans="2:65" s="14" customFormat="1" ht="11.25">
      <c r="B160" s="170"/>
      <c r="D160" s="154" t="s">
        <v>277</v>
      </c>
      <c r="E160" s="171" t="s">
        <v>1</v>
      </c>
      <c r="F160" s="172" t="s">
        <v>1944</v>
      </c>
      <c r="H160" s="171" t="s">
        <v>1</v>
      </c>
      <c r="I160" s="173"/>
      <c r="L160" s="170"/>
      <c r="M160" s="174"/>
      <c r="T160" s="175"/>
      <c r="AT160" s="171" t="s">
        <v>277</v>
      </c>
      <c r="AU160" s="171" t="s">
        <v>89</v>
      </c>
      <c r="AV160" s="14" t="s">
        <v>83</v>
      </c>
      <c r="AW160" s="14" t="s">
        <v>32</v>
      </c>
      <c r="AX160" s="14" t="s">
        <v>76</v>
      </c>
      <c r="AY160" s="171" t="s">
        <v>264</v>
      </c>
    </row>
    <row r="161" spans="2:65" s="12" customFormat="1" ht="11.25">
      <c r="B161" s="156"/>
      <c r="D161" s="154" t="s">
        <v>277</v>
      </c>
      <c r="E161" s="157" t="s">
        <v>1</v>
      </c>
      <c r="F161" s="158" t="s">
        <v>1945</v>
      </c>
      <c r="H161" s="159">
        <v>990</v>
      </c>
      <c r="I161" s="160"/>
      <c r="L161" s="156"/>
      <c r="M161" s="161"/>
      <c r="T161" s="162"/>
      <c r="AT161" s="157" t="s">
        <v>277</v>
      </c>
      <c r="AU161" s="157" t="s">
        <v>89</v>
      </c>
      <c r="AV161" s="12" t="s">
        <v>89</v>
      </c>
      <c r="AW161" s="12" t="s">
        <v>32</v>
      </c>
      <c r="AX161" s="12" t="s">
        <v>83</v>
      </c>
      <c r="AY161" s="157" t="s">
        <v>264</v>
      </c>
    </row>
    <row r="162" spans="2:65" s="1" customFormat="1" ht="16.5" customHeight="1">
      <c r="B162" s="136"/>
      <c r="C162" s="137" t="s">
        <v>303</v>
      </c>
      <c r="D162" s="137" t="s">
        <v>266</v>
      </c>
      <c r="E162" s="138" t="s">
        <v>1946</v>
      </c>
      <c r="F162" s="139" t="s">
        <v>1947</v>
      </c>
      <c r="G162" s="140" t="s">
        <v>282</v>
      </c>
      <c r="H162" s="141">
        <v>66</v>
      </c>
      <c r="I162" s="142"/>
      <c r="J162" s="143">
        <f>ROUND(I162*H162,2)</f>
        <v>0</v>
      </c>
      <c r="K162" s="139" t="s">
        <v>270</v>
      </c>
      <c r="L162" s="32"/>
      <c r="M162" s="144" t="s">
        <v>1</v>
      </c>
      <c r="N162" s="145" t="s">
        <v>42</v>
      </c>
      <c r="P162" s="146">
        <f>O162*H162</f>
        <v>0</v>
      </c>
      <c r="Q162" s="146">
        <v>0</v>
      </c>
      <c r="R162" s="146">
        <f>Q162*H162</f>
        <v>0</v>
      </c>
      <c r="S162" s="146">
        <v>0</v>
      </c>
      <c r="T162" s="147">
        <f>S162*H162</f>
        <v>0</v>
      </c>
      <c r="AR162" s="148" t="s">
        <v>271</v>
      </c>
      <c r="AT162" s="148" t="s">
        <v>266</v>
      </c>
      <c r="AU162" s="148" t="s">
        <v>89</v>
      </c>
      <c r="AY162" s="17" t="s">
        <v>264</v>
      </c>
      <c r="BE162" s="149">
        <f>IF(N162="základní",J162,0)</f>
        <v>0</v>
      </c>
      <c r="BF162" s="149">
        <f>IF(N162="snížená",J162,0)</f>
        <v>0</v>
      </c>
      <c r="BG162" s="149">
        <f>IF(N162="zákl. přenesená",J162,0)</f>
        <v>0</v>
      </c>
      <c r="BH162" s="149">
        <f>IF(N162="sníž. přenesená",J162,0)</f>
        <v>0</v>
      </c>
      <c r="BI162" s="149">
        <f>IF(N162="nulová",J162,0)</f>
        <v>0</v>
      </c>
      <c r="BJ162" s="17" t="s">
        <v>89</v>
      </c>
      <c r="BK162" s="149">
        <f>ROUND(I162*H162,2)</f>
        <v>0</v>
      </c>
      <c r="BL162" s="17" t="s">
        <v>271</v>
      </c>
      <c r="BM162" s="148" t="s">
        <v>1948</v>
      </c>
    </row>
    <row r="163" spans="2:65" s="1" customFormat="1" ht="11.25">
      <c r="B163" s="32"/>
      <c r="D163" s="150" t="s">
        <v>273</v>
      </c>
      <c r="F163" s="151" t="s">
        <v>1949</v>
      </c>
      <c r="I163" s="152"/>
      <c r="L163" s="32"/>
      <c r="M163" s="153"/>
      <c r="T163" s="56"/>
      <c r="AT163" s="17" t="s">
        <v>273</v>
      </c>
      <c r="AU163" s="17" t="s">
        <v>89</v>
      </c>
    </row>
    <row r="164" spans="2:65" s="1" customFormat="1" ht="19.5">
      <c r="B164" s="32"/>
      <c r="D164" s="154" t="s">
        <v>275</v>
      </c>
      <c r="F164" s="155" t="s">
        <v>1950</v>
      </c>
      <c r="I164" s="152"/>
      <c r="L164" s="32"/>
      <c r="M164" s="153"/>
      <c r="T164" s="56"/>
      <c r="AT164" s="17" t="s">
        <v>275</v>
      </c>
      <c r="AU164" s="17" t="s">
        <v>89</v>
      </c>
    </row>
    <row r="165" spans="2:65" s="12" customFormat="1" ht="11.25">
      <c r="B165" s="156"/>
      <c r="D165" s="154" t="s">
        <v>277</v>
      </c>
      <c r="E165" s="157" t="s">
        <v>1</v>
      </c>
      <c r="F165" s="158" t="s">
        <v>677</v>
      </c>
      <c r="H165" s="159">
        <v>66</v>
      </c>
      <c r="I165" s="160"/>
      <c r="L165" s="156"/>
      <c r="M165" s="161"/>
      <c r="T165" s="162"/>
      <c r="AT165" s="157" t="s">
        <v>277</v>
      </c>
      <c r="AU165" s="157" t="s">
        <v>89</v>
      </c>
      <c r="AV165" s="12" t="s">
        <v>89</v>
      </c>
      <c r="AW165" s="12" t="s">
        <v>32</v>
      </c>
      <c r="AX165" s="12" t="s">
        <v>83</v>
      </c>
      <c r="AY165" s="157" t="s">
        <v>264</v>
      </c>
    </row>
    <row r="166" spans="2:65" s="1" customFormat="1" ht="16.5" customHeight="1">
      <c r="B166" s="136"/>
      <c r="C166" s="137" t="s">
        <v>309</v>
      </c>
      <c r="D166" s="137" t="s">
        <v>266</v>
      </c>
      <c r="E166" s="138" t="s">
        <v>317</v>
      </c>
      <c r="F166" s="139" t="s">
        <v>318</v>
      </c>
      <c r="G166" s="140" t="s">
        <v>319</v>
      </c>
      <c r="H166" s="141">
        <v>105.6</v>
      </c>
      <c r="I166" s="142"/>
      <c r="J166" s="143">
        <f>ROUND(I166*H166,2)</f>
        <v>0</v>
      </c>
      <c r="K166" s="139" t="s">
        <v>270</v>
      </c>
      <c r="L166" s="32"/>
      <c r="M166" s="144" t="s">
        <v>1</v>
      </c>
      <c r="N166" s="145" t="s">
        <v>42</v>
      </c>
      <c r="P166" s="146">
        <f>O166*H166</f>
        <v>0</v>
      </c>
      <c r="Q166" s="146">
        <v>0</v>
      </c>
      <c r="R166" s="146">
        <f>Q166*H166</f>
        <v>0</v>
      </c>
      <c r="S166" s="146">
        <v>0</v>
      </c>
      <c r="T166" s="147">
        <f>S166*H166</f>
        <v>0</v>
      </c>
      <c r="AR166" s="148" t="s">
        <v>271</v>
      </c>
      <c r="AT166" s="148" t="s">
        <v>266</v>
      </c>
      <c r="AU166" s="148" t="s">
        <v>89</v>
      </c>
      <c r="AY166" s="17" t="s">
        <v>264</v>
      </c>
      <c r="BE166" s="149">
        <f>IF(N166="základní",J166,0)</f>
        <v>0</v>
      </c>
      <c r="BF166" s="149">
        <f>IF(N166="snížená",J166,0)</f>
        <v>0</v>
      </c>
      <c r="BG166" s="149">
        <f>IF(N166="zákl. přenesená",J166,0)</f>
        <v>0</v>
      </c>
      <c r="BH166" s="149">
        <f>IF(N166="sníž. přenesená",J166,0)</f>
        <v>0</v>
      </c>
      <c r="BI166" s="149">
        <f>IF(N166="nulová",J166,0)</f>
        <v>0</v>
      </c>
      <c r="BJ166" s="17" t="s">
        <v>89</v>
      </c>
      <c r="BK166" s="149">
        <f>ROUND(I166*H166,2)</f>
        <v>0</v>
      </c>
      <c r="BL166" s="17" t="s">
        <v>271</v>
      </c>
      <c r="BM166" s="148" t="s">
        <v>1951</v>
      </c>
    </row>
    <row r="167" spans="2:65" s="1" customFormat="1" ht="11.25">
      <c r="B167" s="32"/>
      <c r="D167" s="150" t="s">
        <v>273</v>
      </c>
      <c r="F167" s="151" t="s">
        <v>321</v>
      </c>
      <c r="I167" s="152"/>
      <c r="L167" s="32"/>
      <c r="M167" s="153"/>
      <c r="T167" s="56"/>
      <c r="AT167" s="17" t="s">
        <v>273</v>
      </c>
      <c r="AU167" s="17" t="s">
        <v>89</v>
      </c>
    </row>
    <row r="168" spans="2:65" s="14" customFormat="1" ht="11.25">
      <c r="B168" s="170"/>
      <c r="D168" s="154" t="s">
        <v>277</v>
      </c>
      <c r="E168" s="171" t="s">
        <v>1</v>
      </c>
      <c r="F168" s="172" t="s">
        <v>1952</v>
      </c>
      <c r="H168" s="171" t="s">
        <v>1</v>
      </c>
      <c r="I168" s="173"/>
      <c r="L168" s="170"/>
      <c r="M168" s="174"/>
      <c r="T168" s="175"/>
      <c r="AT168" s="171" t="s">
        <v>277</v>
      </c>
      <c r="AU168" s="171" t="s">
        <v>89</v>
      </c>
      <c r="AV168" s="14" t="s">
        <v>83</v>
      </c>
      <c r="AW168" s="14" t="s">
        <v>32</v>
      </c>
      <c r="AX168" s="14" t="s">
        <v>76</v>
      </c>
      <c r="AY168" s="171" t="s">
        <v>264</v>
      </c>
    </row>
    <row r="169" spans="2:65" s="12" customFormat="1" ht="11.25">
      <c r="B169" s="156"/>
      <c r="D169" s="154" t="s">
        <v>277</v>
      </c>
      <c r="E169" s="157" t="s">
        <v>1</v>
      </c>
      <c r="F169" s="158" t="s">
        <v>1953</v>
      </c>
      <c r="H169" s="159">
        <v>105.6</v>
      </c>
      <c r="I169" s="160"/>
      <c r="L169" s="156"/>
      <c r="M169" s="161"/>
      <c r="T169" s="162"/>
      <c r="AT169" s="157" t="s">
        <v>277</v>
      </c>
      <c r="AU169" s="157" t="s">
        <v>89</v>
      </c>
      <c r="AV169" s="12" t="s">
        <v>89</v>
      </c>
      <c r="AW169" s="12" t="s">
        <v>32</v>
      </c>
      <c r="AX169" s="12" t="s">
        <v>83</v>
      </c>
      <c r="AY169" s="157" t="s">
        <v>264</v>
      </c>
    </row>
    <row r="170" spans="2:65" s="1" customFormat="1" ht="16.5" customHeight="1">
      <c r="B170" s="136"/>
      <c r="C170" s="137" t="s">
        <v>314</v>
      </c>
      <c r="D170" s="137" t="s">
        <v>266</v>
      </c>
      <c r="E170" s="138" t="s">
        <v>324</v>
      </c>
      <c r="F170" s="139" t="s">
        <v>325</v>
      </c>
      <c r="G170" s="140" t="s">
        <v>282</v>
      </c>
      <c r="H170" s="141">
        <v>66</v>
      </c>
      <c r="I170" s="142"/>
      <c r="J170" s="143">
        <f>ROUND(I170*H170,2)</f>
        <v>0</v>
      </c>
      <c r="K170" s="139" t="s">
        <v>270</v>
      </c>
      <c r="L170" s="32"/>
      <c r="M170" s="144" t="s">
        <v>1</v>
      </c>
      <c r="N170" s="145" t="s">
        <v>42</v>
      </c>
      <c r="P170" s="146">
        <f>O170*H170</f>
        <v>0</v>
      </c>
      <c r="Q170" s="146">
        <v>0</v>
      </c>
      <c r="R170" s="146">
        <f>Q170*H170</f>
        <v>0</v>
      </c>
      <c r="S170" s="146">
        <v>0</v>
      </c>
      <c r="T170" s="147">
        <f>S170*H170</f>
        <v>0</v>
      </c>
      <c r="AR170" s="148" t="s">
        <v>271</v>
      </c>
      <c r="AT170" s="148" t="s">
        <v>266</v>
      </c>
      <c r="AU170" s="148" t="s">
        <v>89</v>
      </c>
      <c r="AY170" s="17" t="s">
        <v>264</v>
      </c>
      <c r="BE170" s="149">
        <f>IF(N170="základní",J170,0)</f>
        <v>0</v>
      </c>
      <c r="BF170" s="149">
        <f>IF(N170="snížená",J170,0)</f>
        <v>0</v>
      </c>
      <c r="BG170" s="149">
        <f>IF(N170="zákl. přenesená",J170,0)</f>
        <v>0</v>
      </c>
      <c r="BH170" s="149">
        <f>IF(N170="sníž. přenesená",J170,0)</f>
        <v>0</v>
      </c>
      <c r="BI170" s="149">
        <f>IF(N170="nulová",J170,0)</f>
        <v>0</v>
      </c>
      <c r="BJ170" s="17" t="s">
        <v>89</v>
      </c>
      <c r="BK170" s="149">
        <f>ROUND(I170*H170,2)</f>
        <v>0</v>
      </c>
      <c r="BL170" s="17" t="s">
        <v>271</v>
      </c>
      <c r="BM170" s="148" t="s">
        <v>1954</v>
      </c>
    </row>
    <row r="171" spans="2:65" s="1" customFormat="1" ht="11.25">
      <c r="B171" s="32"/>
      <c r="D171" s="150" t="s">
        <v>273</v>
      </c>
      <c r="F171" s="151" t="s">
        <v>327</v>
      </c>
      <c r="I171" s="152"/>
      <c r="L171" s="32"/>
      <c r="M171" s="153"/>
      <c r="T171" s="56"/>
      <c r="AT171" s="17" t="s">
        <v>273</v>
      </c>
      <c r="AU171" s="17" t="s">
        <v>89</v>
      </c>
    </row>
    <row r="172" spans="2:65" s="14" customFormat="1" ht="11.25">
      <c r="B172" s="170"/>
      <c r="D172" s="154" t="s">
        <v>277</v>
      </c>
      <c r="E172" s="171" t="s">
        <v>1</v>
      </c>
      <c r="F172" s="172" t="s">
        <v>1942</v>
      </c>
      <c r="H172" s="171" t="s">
        <v>1</v>
      </c>
      <c r="I172" s="173"/>
      <c r="L172" s="170"/>
      <c r="M172" s="174"/>
      <c r="T172" s="175"/>
      <c r="AT172" s="171" t="s">
        <v>277</v>
      </c>
      <c r="AU172" s="171" t="s">
        <v>89</v>
      </c>
      <c r="AV172" s="14" t="s">
        <v>83</v>
      </c>
      <c r="AW172" s="14" t="s">
        <v>32</v>
      </c>
      <c r="AX172" s="14" t="s">
        <v>76</v>
      </c>
      <c r="AY172" s="171" t="s">
        <v>264</v>
      </c>
    </row>
    <row r="173" spans="2:65" s="12" customFormat="1" ht="11.25">
      <c r="B173" s="156"/>
      <c r="D173" s="154" t="s">
        <v>277</v>
      </c>
      <c r="E173" s="157" t="s">
        <v>1</v>
      </c>
      <c r="F173" s="158" t="s">
        <v>677</v>
      </c>
      <c r="H173" s="159">
        <v>66</v>
      </c>
      <c r="I173" s="160"/>
      <c r="L173" s="156"/>
      <c r="M173" s="161"/>
      <c r="T173" s="162"/>
      <c r="AT173" s="157" t="s">
        <v>277</v>
      </c>
      <c r="AU173" s="157" t="s">
        <v>89</v>
      </c>
      <c r="AV173" s="12" t="s">
        <v>89</v>
      </c>
      <c r="AW173" s="12" t="s">
        <v>32</v>
      </c>
      <c r="AX173" s="12" t="s">
        <v>83</v>
      </c>
      <c r="AY173" s="157" t="s">
        <v>264</v>
      </c>
    </row>
    <row r="174" spans="2:65" s="1" customFormat="1" ht="16.5" customHeight="1">
      <c r="B174" s="136"/>
      <c r="C174" s="137" t="s">
        <v>323</v>
      </c>
      <c r="D174" s="137" t="s">
        <v>266</v>
      </c>
      <c r="E174" s="138" t="s">
        <v>1955</v>
      </c>
      <c r="F174" s="139" t="s">
        <v>330</v>
      </c>
      <c r="G174" s="140" t="s">
        <v>282</v>
      </c>
      <c r="H174" s="141">
        <v>90</v>
      </c>
      <c r="I174" s="142"/>
      <c r="J174" s="143">
        <f>ROUND(I174*H174,2)</f>
        <v>0</v>
      </c>
      <c r="K174" s="139" t="s">
        <v>270</v>
      </c>
      <c r="L174" s="32"/>
      <c r="M174" s="144" t="s">
        <v>1</v>
      </c>
      <c r="N174" s="145" t="s">
        <v>42</v>
      </c>
      <c r="P174" s="146">
        <f>O174*H174</f>
        <v>0</v>
      </c>
      <c r="Q174" s="146">
        <v>0</v>
      </c>
      <c r="R174" s="146">
        <f>Q174*H174</f>
        <v>0</v>
      </c>
      <c r="S174" s="146">
        <v>0</v>
      </c>
      <c r="T174" s="147">
        <f>S174*H174</f>
        <v>0</v>
      </c>
      <c r="AR174" s="148" t="s">
        <v>271</v>
      </c>
      <c r="AT174" s="148" t="s">
        <v>266</v>
      </c>
      <c r="AU174" s="148" t="s">
        <v>89</v>
      </c>
      <c r="AY174" s="17" t="s">
        <v>264</v>
      </c>
      <c r="BE174" s="149">
        <f>IF(N174="základní",J174,0)</f>
        <v>0</v>
      </c>
      <c r="BF174" s="149">
        <f>IF(N174="snížená",J174,0)</f>
        <v>0</v>
      </c>
      <c r="BG174" s="149">
        <f>IF(N174="zákl. přenesená",J174,0)</f>
        <v>0</v>
      </c>
      <c r="BH174" s="149">
        <f>IF(N174="sníž. přenesená",J174,0)</f>
        <v>0</v>
      </c>
      <c r="BI174" s="149">
        <f>IF(N174="nulová",J174,0)</f>
        <v>0</v>
      </c>
      <c r="BJ174" s="17" t="s">
        <v>89</v>
      </c>
      <c r="BK174" s="149">
        <f>ROUND(I174*H174,2)</f>
        <v>0</v>
      </c>
      <c r="BL174" s="17" t="s">
        <v>271</v>
      </c>
      <c r="BM174" s="148" t="s">
        <v>1956</v>
      </c>
    </row>
    <row r="175" spans="2:65" s="1" customFormat="1" ht="11.25">
      <c r="B175" s="32"/>
      <c r="D175" s="150" t="s">
        <v>273</v>
      </c>
      <c r="F175" s="151" t="s">
        <v>1957</v>
      </c>
      <c r="I175" s="152"/>
      <c r="L175" s="32"/>
      <c r="M175" s="153"/>
      <c r="T175" s="56"/>
      <c r="AT175" s="17" t="s">
        <v>273</v>
      </c>
      <c r="AU175" s="17" t="s">
        <v>89</v>
      </c>
    </row>
    <row r="176" spans="2:65" s="14" customFormat="1" ht="11.25">
      <c r="B176" s="170"/>
      <c r="D176" s="154" t="s">
        <v>277</v>
      </c>
      <c r="E176" s="171" t="s">
        <v>1</v>
      </c>
      <c r="F176" s="172" t="s">
        <v>1958</v>
      </c>
      <c r="H176" s="171" t="s">
        <v>1</v>
      </c>
      <c r="I176" s="173"/>
      <c r="L176" s="170"/>
      <c r="M176" s="174"/>
      <c r="T176" s="175"/>
      <c r="AT176" s="171" t="s">
        <v>277</v>
      </c>
      <c r="AU176" s="171" t="s">
        <v>89</v>
      </c>
      <c r="AV176" s="14" t="s">
        <v>83</v>
      </c>
      <c r="AW176" s="14" t="s">
        <v>32</v>
      </c>
      <c r="AX176" s="14" t="s">
        <v>76</v>
      </c>
      <c r="AY176" s="171" t="s">
        <v>264</v>
      </c>
    </row>
    <row r="177" spans="2:65" s="12" customFormat="1" ht="11.25">
      <c r="B177" s="156"/>
      <c r="D177" s="154" t="s">
        <v>277</v>
      </c>
      <c r="E177" s="157" t="s">
        <v>1</v>
      </c>
      <c r="F177" s="158" t="s">
        <v>1959</v>
      </c>
      <c r="H177" s="159">
        <v>90</v>
      </c>
      <c r="I177" s="160"/>
      <c r="L177" s="156"/>
      <c r="M177" s="161"/>
      <c r="T177" s="162"/>
      <c r="AT177" s="157" t="s">
        <v>277</v>
      </c>
      <c r="AU177" s="157" t="s">
        <v>89</v>
      </c>
      <c r="AV177" s="12" t="s">
        <v>89</v>
      </c>
      <c r="AW177" s="12" t="s">
        <v>32</v>
      </c>
      <c r="AX177" s="12" t="s">
        <v>76</v>
      </c>
      <c r="AY177" s="157" t="s">
        <v>264</v>
      </c>
    </row>
    <row r="178" spans="2:65" s="13" customFormat="1" ht="11.25">
      <c r="B178" s="163"/>
      <c r="D178" s="154" t="s">
        <v>277</v>
      </c>
      <c r="E178" s="164" t="s">
        <v>1</v>
      </c>
      <c r="F178" s="165" t="s">
        <v>279</v>
      </c>
      <c r="H178" s="166">
        <v>90</v>
      </c>
      <c r="I178" s="167"/>
      <c r="L178" s="163"/>
      <c r="M178" s="168"/>
      <c r="T178" s="169"/>
      <c r="AT178" s="164" t="s">
        <v>277</v>
      </c>
      <c r="AU178" s="164" t="s">
        <v>89</v>
      </c>
      <c r="AV178" s="13" t="s">
        <v>271</v>
      </c>
      <c r="AW178" s="13" t="s">
        <v>3</v>
      </c>
      <c r="AX178" s="13" t="s">
        <v>83</v>
      </c>
      <c r="AY178" s="164" t="s">
        <v>264</v>
      </c>
    </row>
    <row r="179" spans="2:65" s="1" customFormat="1" ht="16.5" customHeight="1">
      <c r="B179" s="136"/>
      <c r="C179" s="137" t="s">
        <v>328</v>
      </c>
      <c r="D179" s="137" t="s">
        <v>266</v>
      </c>
      <c r="E179" s="138" t="s">
        <v>1960</v>
      </c>
      <c r="F179" s="139" t="s">
        <v>1961</v>
      </c>
      <c r="G179" s="140" t="s">
        <v>282</v>
      </c>
      <c r="H179" s="141">
        <v>54</v>
      </c>
      <c r="I179" s="142"/>
      <c r="J179" s="143">
        <f>ROUND(I179*H179,2)</f>
        <v>0</v>
      </c>
      <c r="K179" s="139" t="s">
        <v>270</v>
      </c>
      <c r="L179" s="32"/>
      <c r="M179" s="144" t="s">
        <v>1</v>
      </c>
      <c r="N179" s="145" t="s">
        <v>42</v>
      </c>
      <c r="P179" s="146">
        <f>O179*H179</f>
        <v>0</v>
      </c>
      <c r="Q179" s="146">
        <v>0</v>
      </c>
      <c r="R179" s="146">
        <f>Q179*H179</f>
        <v>0</v>
      </c>
      <c r="S179" s="146">
        <v>0</v>
      </c>
      <c r="T179" s="147">
        <f>S179*H179</f>
        <v>0</v>
      </c>
      <c r="AR179" s="148" t="s">
        <v>271</v>
      </c>
      <c r="AT179" s="148" t="s">
        <v>266</v>
      </c>
      <c r="AU179" s="148" t="s">
        <v>89</v>
      </c>
      <c r="AY179" s="17" t="s">
        <v>264</v>
      </c>
      <c r="BE179" s="149">
        <f>IF(N179="základní",J179,0)</f>
        <v>0</v>
      </c>
      <c r="BF179" s="149">
        <f>IF(N179="snížená",J179,0)</f>
        <v>0</v>
      </c>
      <c r="BG179" s="149">
        <f>IF(N179="zákl. přenesená",J179,0)</f>
        <v>0</v>
      </c>
      <c r="BH179" s="149">
        <f>IF(N179="sníž. přenesená",J179,0)</f>
        <v>0</v>
      </c>
      <c r="BI179" s="149">
        <f>IF(N179="nulová",J179,0)</f>
        <v>0</v>
      </c>
      <c r="BJ179" s="17" t="s">
        <v>89</v>
      </c>
      <c r="BK179" s="149">
        <f>ROUND(I179*H179,2)</f>
        <v>0</v>
      </c>
      <c r="BL179" s="17" t="s">
        <v>271</v>
      </c>
      <c r="BM179" s="148" t="s">
        <v>1962</v>
      </c>
    </row>
    <row r="180" spans="2:65" s="1" customFormat="1" ht="11.25">
      <c r="B180" s="32"/>
      <c r="D180" s="150" t="s">
        <v>273</v>
      </c>
      <c r="F180" s="151" t="s">
        <v>1963</v>
      </c>
      <c r="I180" s="152"/>
      <c r="L180" s="32"/>
      <c r="M180" s="153"/>
      <c r="T180" s="56"/>
      <c r="AT180" s="17" t="s">
        <v>273</v>
      </c>
      <c r="AU180" s="17" t="s">
        <v>89</v>
      </c>
    </row>
    <row r="181" spans="2:65" s="14" customFormat="1" ht="11.25">
      <c r="B181" s="170"/>
      <c r="D181" s="154" t="s">
        <v>277</v>
      </c>
      <c r="E181" s="171" t="s">
        <v>1</v>
      </c>
      <c r="F181" s="172" t="s">
        <v>1928</v>
      </c>
      <c r="H181" s="171" t="s">
        <v>1</v>
      </c>
      <c r="I181" s="173"/>
      <c r="L181" s="170"/>
      <c r="M181" s="174"/>
      <c r="T181" s="175"/>
      <c r="AT181" s="171" t="s">
        <v>277</v>
      </c>
      <c r="AU181" s="171" t="s">
        <v>89</v>
      </c>
      <c r="AV181" s="14" t="s">
        <v>83</v>
      </c>
      <c r="AW181" s="14" t="s">
        <v>32</v>
      </c>
      <c r="AX181" s="14" t="s">
        <v>76</v>
      </c>
      <c r="AY181" s="171" t="s">
        <v>264</v>
      </c>
    </row>
    <row r="182" spans="2:65" s="12" customFormat="1" ht="11.25">
      <c r="B182" s="156"/>
      <c r="D182" s="154" t="s">
        <v>277</v>
      </c>
      <c r="E182" s="157" t="s">
        <v>1</v>
      </c>
      <c r="F182" s="158" t="s">
        <v>1964</v>
      </c>
      <c r="H182" s="159">
        <v>54</v>
      </c>
      <c r="I182" s="160"/>
      <c r="L182" s="156"/>
      <c r="M182" s="161"/>
      <c r="T182" s="162"/>
      <c r="AT182" s="157" t="s">
        <v>277</v>
      </c>
      <c r="AU182" s="157" t="s">
        <v>89</v>
      </c>
      <c r="AV182" s="12" t="s">
        <v>89</v>
      </c>
      <c r="AW182" s="12" t="s">
        <v>32</v>
      </c>
      <c r="AX182" s="12" t="s">
        <v>83</v>
      </c>
      <c r="AY182" s="157" t="s">
        <v>264</v>
      </c>
    </row>
    <row r="183" spans="2:65" s="1" customFormat="1" ht="16.5" customHeight="1">
      <c r="B183" s="136"/>
      <c r="C183" s="176" t="s">
        <v>334</v>
      </c>
      <c r="D183" s="176" t="s">
        <v>310</v>
      </c>
      <c r="E183" s="177" t="s">
        <v>1965</v>
      </c>
      <c r="F183" s="178" t="s">
        <v>1966</v>
      </c>
      <c r="G183" s="179" t="s">
        <v>319</v>
      </c>
      <c r="H183" s="180">
        <v>108</v>
      </c>
      <c r="I183" s="181"/>
      <c r="J183" s="182">
        <f>ROUND(I183*H183,2)</f>
        <v>0</v>
      </c>
      <c r="K183" s="178" t="s">
        <v>270</v>
      </c>
      <c r="L183" s="183"/>
      <c r="M183" s="184" t="s">
        <v>1</v>
      </c>
      <c r="N183" s="185" t="s">
        <v>42</v>
      </c>
      <c r="P183" s="146">
        <f>O183*H183</f>
        <v>0</v>
      </c>
      <c r="Q183" s="146">
        <v>1</v>
      </c>
      <c r="R183" s="146">
        <f>Q183*H183</f>
        <v>108</v>
      </c>
      <c r="S183" s="146">
        <v>0</v>
      </c>
      <c r="T183" s="147">
        <f>S183*H183</f>
        <v>0</v>
      </c>
      <c r="AR183" s="148" t="s">
        <v>314</v>
      </c>
      <c r="AT183" s="148" t="s">
        <v>310</v>
      </c>
      <c r="AU183" s="148" t="s">
        <v>89</v>
      </c>
      <c r="AY183" s="17" t="s">
        <v>264</v>
      </c>
      <c r="BE183" s="149">
        <f>IF(N183="základní",J183,0)</f>
        <v>0</v>
      </c>
      <c r="BF183" s="149">
        <f>IF(N183="snížená",J183,0)</f>
        <v>0</v>
      </c>
      <c r="BG183" s="149">
        <f>IF(N183="zákl. přenesená",J183,0)</f>
        <v>0</v>
      </c>
      <c r="BH183" s="149">
        <f>IF(N183="sníž. přenesená",J183,0)</f>
        <v>0</v>
      </c>
      <c r="BI183" s="149">
        <f>IF(N183="nulová",J183,0)</f>
        <v>0</v>
      </c>
      <c r="BJ183" s="17" t="s">
        <v>89</v>
      </c>
      <c r="BK183" s="149">
        <f>ROUND(I183*H183,2)</f>
        <v>0</v>
      </c>
      <c r="BL183" s="17" t="s">
        <v>271</v>
      </c>
      <c r="BM183" s="148" t="s">
        <v>1967</v>
      </c>
    </row>
    <row r="184" spans="2:65" s="1" customFormat="1" ht="19.5">
      <c r="B184" s="32"/>
      <c r="D184" s="154" t="s">
        <v>275</v>
      </c>
      <c r="F184" s="155" t="s">
        <v>1968</v>
      </c>
      <c r="I184" s="152"/>
      <c r="L184" s="32"/>
      <c r="M184" s="153"/>
      <c r="T184" s="56"/>
      <c r="AT184" s="17" t="s">
        <v>275</v>
      </c>
      <c r="AU184" s="17" t="s">
        <v>89</v>
      </c>
    </row>
    <row r="185" spans="2:65" s="12" customFormat="1" ht="11.25">
      <c r="B185" s="156"/>
      <c r="D185" s="154" t="s">
        <v>277</v>
      </c>
      <c r="E185" s="157" t="s">
        <v>1</v>
      </c>
      <c r="F185" s="158" t="s">
        <v>607</v>
      </c>
      <c r="H185" s="159">
        <v>54</v>
      </c>
      <c r="I185" s="160"/>
      <c r="L185" s="156"/>
      <c r="M185" s="161"/>
      <c r="T185" s="162"/>
      <c r="AT185" s="157" t="s">
        <v>277</v>
      </c>
      <c r="AU185" s="157" t="s">
        <v>89</v>
      </c>
      <c r="AV185" s="12" t="s">
        <v>89</v>
      </c>
      <c r="AW185" s="12" t="s">
        <v>32</v>
      </c>
      <c r="AX185" s="12" t="s">
        <v>76</v>
      </c>
      <c r="AY185" s="157" t="s">
        <v>264</v>
      </c>
    </row>
    <row r="186" spans="2:65" s="12" customFormat="1" ht="11.25">
      <c r="B186" s="156"/>
      <c r="D186" s="154" t="s">
        <v>277</v>
      </c>
      <c r="E186" s="157" t="s">
        <v>1</v>
      </c>
      <c r="F186" s="158" t="s">
        <v>1969</v>
      </c>
      <c r="H186" s="159">
        <v>108</v>
      </c>
      <c r="I186" s="160"/>
      <c r="L186" s="156"/>
      <c r="M186" s="161"/>
      <c r="T186" s="162"/>
      <c r="AT186" s="157" t="s">
        <v>277</v>
      </c>
      <c r="AU186" s="157" t="s">
        <v>89</v>
      </c>
      <c r="AV186" s="12" t="s">
        <v>89</v>
      </c>
      <c r="AW186" s="12" t="s">
        <v>32</v>
      </c>
      <c r="AX186" s="12" t="s">
        <v>83</v>
      </c>
      <c r="AY186" s="157" t="s">
        <v>264</v>
      </c>
    </row>
    <row r="187" spans="2:65" s="11" customFormat="1" ht="22.9" customHeight="1">
      <c r="B187" s="124"/>
      <c r="D187" s="125" t="s">
        <v>75</v>
      </c>
      <c r="E187" s="134" t="s">
        <v>96</v>
      </c>
      <c r="F187" s="134" t="s">
        <v>406</v>
      </c>
      <c r="I187" s="127"/>
      <c r="J187" s="135">
        <f>BK187</f>
        <v>0</v>
      </c>
      <c r="L187" s="124"/>
      <c r="M187" s="129"/>
      <c r="P187" s="130">
        <f>SUM(P188:P191)</f>
        <v>0</v>
      </c>
      <c r="R187" s="130">
        <f>SUM(R188:R191)</f>
        <v>0</v>
      </c>
      <c r="T187" s="131">
        <f>SUM(T188:T191)</f>
        <v>0</v>
      </c>
      <c r="AR187" s="125" t="s">
        <v>83</v>
      </c>
      <c r="AT187" s="132" t="s">
        <v>75</v>
      </c>
      <c r="AU187" s="132" t="s">
        <v>83</v>
      </c>
      <c r="AY187" s="125" t="s">
        <v>264</v>
      </c>
      <c r="BK187" s="133">
        <f>SUM(BK188:BK191)</f>
        <v>0</v>
      </c>
    </row>
    <row r="188" spans="2:65" s="1" customFormat="1" ht="16.5" customHeight="1">
      <c r="B188" s="136"/>
      <c r="C188" s="137" t="s">
        <v>8</v>
      </c>
      <c r="D188" s="137" t="s">
        <v>266</v>
      </c>
      <c r="E188" s="138" t="s">
        <v>1970</v>
      </c>
      <c r="F188" s="139" t="s">
        <v>1971</v>
      </c>
      <c r="G188" s="140" t="s">
        <v>428</v>
      </c>
      <c r="H188" s="141">
        <v>50</v>
      </c>
      <c r="I188" s="142"/>
      <c r="J188" s="143">
        <f>ROUND(I188*H188,2)</f>
        <v>0</v>
      </c>
      <c r="K188" s="139" t="s">
        <v>270</v>
      </c>
      <c r="L188" s="32"/>
      <c r="M188" s="144" t="s">
        <v>1</v>
      </c>
      <c r="N188" s="145" t="s">
        <v>42</v>
      </c>
      <c r="P188" s="146">
        <f>O188*H188</f>
        <v>0</v>
      </c>
      <c r="Q188" s="146">
        <v>0</v>
      </c>
      <c r="R188" s="146">
        <f>Q188*H188</f>
        <v>0</v>
      </c>
      <c r="S188" s="146">
        <v>0</v>
      </c>
      <c r="T188" s="147">
        <f>S188*H188</f>
        <v>0</v>
      </c>
      <c r="AR188" s="148" t="s">
        <v>271</v>
      </c>
      <c r="AT188" s="148" t="s">
        <v>266</v>
      </c>
      <c r="AU188" s="148" t="s">
        <v>89</v>
      </c>
      <c r="AY188" s="17" t="s">
        <v>264</v>
      </c>
      <c r="BE188" s="149">
        <f>IF(N188="základní",J188,0)</f>
        <v>0</v>
      </c>
      <c r="BF188" s="149">
        <f>IF(N188="snížená",J188,0)</f>
        <v>0</v>
      </c>
      <c r="BG188" s="149">
        <f>IF(N188="zákl. přenesená",J188,0)</f>
        <v>0</v>
      </c>
      <c r="BH188" s="149">
        <f>IF(N188="sníž. přenesená",J188,0)</f>
        <v>0</v>
      </c>
      <c r="BI188" s="149">
        <f>IF(N188="nulová",J188,0)</f>
        <v>0</v>
      </c>
      <c r="BJ188" s="17" t="s">
        <v>89</v>
      </c>
      <c r="BK188" s="149">
        <f>ROUND(I188*H188,2)</f>
        <v>0</v>
      </c>
      <c r="BL188" s="17" t="s">
        <v>271</v>
      </c>
      <c r="BM188" s="148" t="s">
        <v>1972</v>
      </c>
    </row>
    <row r="189" spans="2:65" s="1" customFormat="1" ht="11.25">
      <c r="B189" s="32"/>
      <c r="D189" s="150" t="s">
        <v>273</v>
      </c>
      <c r="F189" s="151" t="s">
        <v>1973</v>
      </c>
      <c r="I189" s="152"/>
      <c r="L189" s="32"/>
      <c r="M189" s="153"/>
      <c r="T189" s="56"/>
      <c r="AT189" s="17" t="s">
        <v>273</v>
      </c>
      <c r="AU189" s="17" t="s">
        <v>89</v>
      </c>
    </row>
    <row r="190" spans="2:65" s="14" customFormat="1" ht="11.25">
      <c r="B190" s="170"/>
      <c r="D190" s="154" t="s">
        <v>277</v>
      </c>
      <c r="E190" s="171" t="s">
        <v>1</v>
      </c>
      <c r="F190" s="172" t="s">
        <v>1974</v>
      </c>
      <c r="H190" s="171" t="s">
        <v>1</v>
      </c>
      <c r="I190" s="173"/>
      <c r="L190" s="170"/>
      <c r="M190" s="174"/>
      <c r="T190" s="175"/>
      <c r="AT190" s="171" t="s">
        <v>277</v>
      </c>
      <c r="AU190" s="171" t="s">
        <v>89</v>
      </c>
      <c r="AV190" s="14" t="s">
        <v>83</v>
      </c>
      <c r="AW190" s="14" t="s">
        <v>32</v>
      </c>
      <c r="AX190" s="14" t="s">
        <v>76</v>
      </c>
      <c r="AY190" s="171" t="s">
        <v>264</v>
      </c>
    </row>
    <row r="191" spans="2:65" s="12" customFormat="1" ht="11.25">
      <c r="B191" s="156"/>
      <c r="D191" s="154" t="s">
        <v>277</v>
      </c>
      <c r="E191" s="157" t="s">
        <v>1</v>
      </c>
      <c r="F191" s="158" t="s">
        <v>584</v>
      </c>
      <c r="H191" s="159">
        <v>50</v>
      </c>
      <c r="I191" s="160"/>
      <c r="L191" s="156"/>
      <c r="M191" s="161"/>
      <c r="T191" s="162"/>
      <c r="AT191" s="157" t="s">
        <v>277</v>
      </c>
      <c r="AU191" s="157" t="s">
        <v>89</v>
      </c>
      <c r="AV191" s="12" t="s">
        <v>89</v>
      </c>
      <c r="AW191" s="12" t="s">
        <v>32</v>
      </c>
      <c r="AX191" s="12" t="s">
        <v>83</v>
      </c>
      <c r="AY191" s="157" t="s">
        <v>264</v>
      </c>
    </row>
    <row r="192" spans="2:65" s="11" customFormat="1" ht="22.9" customHeight="1">
      <c r="B192" s="124"/>
      <c r="D192" s="125" t="s">
        <v>75</v>
      </c>
      <c r="E192" s="134" t="s">
        <v>297</v>
      </c>
      <c r="F192" s="134" t="s">
        <v>1975</v>
      </c>
      <c r="I192" s="127"/>
      <c r="J192" s="135">
        <f>BK192</f>
        <v>0</v>
      </c>
      <c r="L192" s="124"/>
      <c r="M192" s="129"/>
      <c r="P192" s="130">
        <f>SUM(P193:P196)</f>
        <v>0</v>
      </c>
      <c r="R192" s="130">
        <f>SUM(R193:R196)</f>
        <v>27.6</v>
      </c>
      <c r="T192" s="131">
        <f>SUM(T193:T196)</f>
        <v>0</v>
      </c>
      <c r="AR192" s="125" t="s">
        <v>83</v>
      </c>
      <c r="AT192" s="132" t="s">
        <v>75</v>
      </c>
      <c r="AU192" s="132" t="s">
        <v>83</v>
      </c>
      <c r="AY192" s="125" t="s">
        <v>264</v>
      </c>
      <c r="BK192" s="133">
        <f>SUM(BK193:BK196)</f>
        <v>0</v>
      </c>
    </row>
    <row r="193" spans="2:65" s="1" customFormat="1" ht="16.5" customHeight="1">
      <c r="B193" s="136"/>
      <c r="C193" s="137" t="s">
        <v>348</v>
      </c>
      <c r="D193" s="137" t="s">
        <v>266</v>
      </c>
      <c r="E193" s="138" t="s">
        <v>1976</v>
      </c>
      <c r="F193" s="139" t="s">
        <v>1977</v>
      </c>
      <c r="G193" s="140" t="s">
        <v>341</v>
      </c>
      <c r="H193" s="141">
        <v>120</v>
      </c>
      <c r="I193" s="142"/>
      <c r="J193" s="143">
        <f>ROUND(I193*H193,2)</f>
        <v>0</v>
      </c>
      <c r="K193" s="139" t="s">
        <v>270</v>
      </c>
      <c r="L193" s="32"/>
      <c r="M193" s="144" t="s">
        <v>1</v>
      </c>
      <c r="N193" s="145" t="s">
        <v>42</v>
      </c>
      <c r="P193" s="146">
        <f>O193*H193</f>
        <v>0</v>
      </c>
      <c r="Q193" s="146">
        <v>0.23</v>
      </c>
      <c r="R193" s="146">
        <f>Q193*H193</f>
        <v>27.6</v>
      </c>
      <c r="S193" s="146">
        <v>0</v>
      </c>
      <c r="T193" s="147">
        <f>S193*H193</f>
        <v>0</v>
      </c>
      <c r="AR193" s="148" t="s">
        <v>271</v>
      </c>
      <c r="AT193" s="148" t="s">
        <v>266</v>
      </c>
      <c r="AU193" s="148" t="s">
        <v>89</v>
      </c>
      <c r="AY193" s="17" t="s">
        <v>264</v>
      </c>
      <c r="BE193" s="149">
        <f>IF(N193="základní",J193,0)</f>
        <v>0</v>
      </c>
      <c r="BF193" s="149">
        <f>IF(N193="snížená",J193,0)</f>
        <v>0</v>
      </c>
      <c r="BG193" s="149">
        <f>IF(N193="zákl. přenesená",J193,0)</f>
        <v>0</v>
      </c>
      <c r="BH193" s="149">
        <f>IF(N193="sníž. přenesená",J193,0)</f>
        <v>0</v>
      </c>
      <c r="BI193" s="149">
        <f>IF(N193="nulová",J193,0)</f>
        <v>0</v>
      </c>
      <c r="BJ193" s="17" t="s">
        <v>89</v>
      </c>
      <c r="BK193" s="149">
        <f>ROUND(I193*H193,2)</f>
        <v>0</v>
      </c>
      <c r="BL193" s="17" t="s">
        <v>271</v>
      </c>
      <c r="BM193" s="148" t="s">
        <v>1978</v>
      </c>
    </row>
    <row r="194" spans="2:65" s="1" customFormat="1" ht="11.25">
      <c r="B194" s="32"/>
      <c r="D194" s="150" t="s">
        <v>273</v>
      </c>
      <c r="F194" s="151" t="s">
        <v>1979</v>
      </c>
      <c r="I194" s="152"/>
      <c r="L194" s="32"/>
      <c r="M194" s="153"/>
      <c r="T194" s="56"/>
      <c r="AT194" s="17" t="s">
        <v>273</v>
      </c>
      <c r="AU194" s="17" t="s">
        <v>89</v>
      </c>
    </row>
    <row r="195" spans="2:65" s="14" customFormat="1" ht="11.25">
      <c r="B195" s="170"/>
      <c r="D195" s="154" t="s">
        <v>277</v>
      </c>
      <c r="E195" s="171" t="s">
        <v>1</v>
      </c>
      <c r="F195" s="172" t="s">
        <v>1928</v>
      </c>
      <c r="H195" s="171" t="s">
        <v>1</v>
      </c>
      <c r="I195" s="173"/>
      <c r="L195" s="170"/>
      <c r="M195" s="174"/>
      <c r="T195" s="175"/>
      <c r="AT195" s="171" t="s">
        <v>277</v>
      </c>
      <c r="AU195" s="171" t="s">
        <v>89</v>
      </c>
      <c r="AV195" s="14" t="s">
        <v>83</v>
      </c>
      <c r="AW195" s="14" t="s">
        <v>32</v>
      </c>
      <c r="AX195" s="14" t="s">
        <v>76</v>
      </c>
      <c r="AY195" s="171" t="s">
        <v>264</v>
      </c>
    </row>
    <row r="196" spans="2:65" s="12" customFormat="1" ht="11.25">
      <c r="B196" s="156"/>
      <c r="D196" s="154" t="s">
        <v>277</v>
      </c>
      <c r="E196" s="157" t="s">
        <v>1</v>
      </c>
      <c r="F196" s="158" t="s">
        <v>1980</v>
      </c>
      <c r="H196" s="159">
        <v>120</v>
      </c>
      <c r="I196" s="160"/>
      <c r="L196" s="156"/>
      <c r="M196" s="161"/>
      <c r="T196" s="162"/>
      <c r="AT196" s="157" t="s">
        <v>277</v>
      </c>
      <c r="AU196" s="157" t="s">
        <v>89</v>
      </c>
      <c r="AV196" s="12" t="s">
        <v>89</v>
      </c>
      <c r="AW196" s="12" t="s">
        <v>32</v>
      </c>
      <c r="AX196" s="12" t="s">
        <v>83</v>
      </c>
      <c r="AY196" s="157" t="s">
        <v>264</v>
      </c>
    </row>
    <row r="197" spans="2:65" s="11" customFormat="1" ht="22.9" customHeight="1">
      <c r="B197" s="124"/>
      <c r="D197" s="125" t="s">
        <v>75</v>
      </c>
      <c r="E197" s="134" t="s">
        <v>314</v>
      </c>
      <c r="F197" s="134" t="s">
        <v>1981</v>
      </c>
      <c r="I197" s="127"/>
      <c r="J197" s="135">
        <f>BK197</f>
        <v>0</v>
      </c>
      <c r="L197" s="124"/>
      <c r="M197" s="129"/>
      <c r="P197" s="130">
        <f>SUM(P198:P232)</f>
        <v>0</v>
      </c>
      <c r="R197" s="130">
        <f>SUM(R198:R232)</f>
        <v>0.82366139999999999</v>
      </c>
      <c r="T197" s="131">
        <f>SUM(T198:T232)</f>
        <v>0</v>
      </c>
      <c r="AR197" s="125" t="s">
        <v>83</v>
      </c>
      <c r="AT197" s="132" t="s">
        <v>75</v>
      </c>
      <c r="AU197" s="132" t="s">
        <v>83</v>
      </c>
      <c r="AY197" s="125" t="s">
        <v>264</v>
      </c>
      <c r="BK197" s="133">
        <f>SUM(BK198:BK232)</f>
        <v>0</v>
      </c>
    </row>
    <row r="198" spans="2:65" s="1" customFormat="1" ht="16.5" customHeight="1">
      <c r="B198" s="136"/>
      <c r="C198" s="137" t="s">
        <v>354</v>
      </c>
      <c r="D198" s="137" t="s">
        <v>266</v>
      </c>
      <c r="E198" s="138" t="s">
        <v>1982</v>
      </c>
      <c r="F198" s="139" t="s">
        <v>1983</v>
      </c>
      <c r="G198" s="140" t="s">
        <v>428</v>
      </c>
      <c r="H198" s="141">
        <v>20</v>
      </c>
      <c r="I198" s="142"/>
      <c r="J198" s="143">
        <f>ROUND(I198*H198,2)</f>
        <v>0</v>
      </c>
      <c r="K198" s="139" t="s">
        <v>270</v>
      </c>
      <c r="L198" s="32"/>
      <c r="M198" s="144" t="s">
        <v>1</v>
      </c>
      <c r="N198" s="145" t="s">
        <v>42</v>
      </c>
      <c r="P198" s="146">
        <f>O198*H198</f>
        <v>0</v>
      </c>
      <c r="Q198" s="146">
        <v>1.0000000000000001E-5</v>
      </c>
      <c r="R198" s="146">
        <f>Q198*H198</f>
        <v>2.0000000000000001E-4</v>
      </c>
      <c r="S198" s="146">
        <v>0</v>
      </c>
      <c r="T198" s="147">
        <f>S198*H198</f>
        <v>0</v>
      </c>
      <c r="AR198" s="148" t="s">
        <v>271</v>
      </c>
      <c r="AT198" s="148" t="s">
        <v>266</v>
      </c>
      <c r="AU198" s="148" t="s">
        <v>89</v>
      </c>
      <c r="AY198" s="17" t="s">
        <v>264</v>
      </c>
      <c r="BE198" s="149">
        <f>IF(N198="základní",J198,0)</f>
        <v>0</v>
      </c>
      <c r="BF198" s="149">
        <f>IF(N198="snížená",J198,0)</f>
        <v>0</v>
      </c>
      <c r="BG198" s="149">
        <f>IF(N198="zákl. přenesená",J198,0)</f>
        <v>0</v>
      </c>
      <c r="BH198" s="149">
        <f>IF(N198="sníž. přenesená",J198,0)</f>
        <v>0</v>
      </c>
      <c r="BI198" s="149">
        <f>IF(N198="nulová",J198,0)</f>
        <v>0</v>
      </c>
      <c r="BJ198" s="17" t="s">
        <v>89</v>
      </c>
      <c r="BK198" s="149">
        <f>ROUND(I198*H198,2)</f>
        <v>0</v>
      </c>
      <c r="BL198" s="17" t="s">
        <v>271</v>
      </c>
      <c r="BM198" s="148" t="s">
        <v>1984</v>
      </c>
    </row>
    <row r="199" spans="2:65" s="1" customFormat="1" ht="11.25">
      <c r="B199" s="32"/>
      <c r="D199" s="150" t="s">
        <v>273</v>
      </c>
      <c r="F199" s="151" t="s">
        <v>1985</v>
      </c>
      <c r="I199" s="152"/>
      <c r="L199" s="32"/>
      <c r="M199" s="153"/>
      <c r="T199" s="56"/>
      <c r="AT199" s="17" t="s">
        <v>273</v>
      </c>
      <c r="AU199" s="17" t="s">
        <v>89</v>
      </c>
    </row>
    <row r="200" spans="2:65" s="1" customFormat="1" ht="19.5">
      <c r="B200" s="32"/>
      <c r="D200" s="154" t="s">
        <v>275</v>
      </c>
      <c r="F200" s="155" t="s">
        <v>1986</v>
      </c>
      <c r="I200" s="152"/>
      <c r="L200" s="32"/>
      <c r="M200" s="153"/>
      <c r="T200" s="56"/>
      <c r="AT200" s="17" t="s">
        <v>275</v>
      </c>
      <c r="AU200" s="17" t="s">
        <v>89</v>
      </c>
    </row>
    <row r="201" spans="2:65" s="14" customFormat="1" ht="11.25">
      <c r="B201" s="170"/>
      <c r="D201" s="154" t="s">
        <v>277</v>
      </c>
      <c r="E201" s="171" t="s">
        <v>1</v>
      </c>
      <c r="F201" s="172" t="s">
        <v>1987</v>
      </c>
      <c r="H201" s="171" t="s">
        <v>1</v>
      </c>
      <c r="I201" s="173"/>
      <c r="L201" s="170"/>
      <c r="M201" s="174"/>
      <c r="T201" s="175"/>
      <c r="AT201" s="171" t="s">
        <v>277</v>
      </c>
      <c r="AU201" s="171" t="s">
        <v>89</v>
      </c>
      <c r="AV201" s="14" t="s">
        <v>83</v>
      </c>
      <c r="AW201" s="14" t="s">
        <v>32</v>
      </c>
      <c r="AX201" s="14" t="s">
        <v>76</v>
      </c>
      <c r="AY201" s="171" t="s">
        <v>264</v>
      </c>
    </row>
    <row r="202" spans="2:65" s="12" customFormat="1" ht="11.25">
      <c r="B202" s="156"/>
      <c r="D202" s="154" t="s">
        <v>277</v>
      </c>
      <c r="E202" s="157" t="s">
        <v>1</v>
      </c>
      <c r="F202" s="158" t="s">
        <v>396</v>
      </c>
      <c r="H202" s="159">
        <v>20</v>
      </c>
      <c r="I202" s="160"/>
      <c r="L202" s="156"/>
      <c r="M202" s="161"/>
      <c r="T202" s="162"/>
      <c r="AT202" s="157" t="s">
        <v>277</v>
      </c>
      <c r="AU202" s="157" t="s">
        <v>89</v>
      </c>
      <c r="AV202" s="12" t="s">
        <v>89</v>
      </c>
      <c r="AW202" s="12" t="s">
        <v>32</v>
      </c>
      <c r="AX202" s="12" t="s">
        <v>83</v>
      </c>
      <c r="AY202" s="157" t="s">
        <v>264</v>
      </c>
    </row>
    <row r="203" spans="2:65" s="1" customFormat="1" ht="16.5" customHeight="1">
      <c r="B203" s="136"/>
      <c r="C203" s="176" t="s">
        <v>361</v>
      </c>
      <c r="D203" s="176" t="s">
        <v>310</v>
      </c>
      <c r="E203" s="177" t="s">
        <v>1988</v>
      </c>
      <c r="F203" s="178" t="s">
        <v>1989</v>
      </c>
      <c r="G203" s="179" t="s">
        <v>428</v>
      </c>
      <c r="H203" s="180">
        <v>20.6</v>
      </c>
      <c r="I203" s="181"/>
      <c r="J203" s="182">
        <f>ROUND(I203*H203,2)</f>
        <v>0</v>
      </c>
      <c r="K203" s="178" t="s">
        <v>270</v>
      </c>
      <c r="L203" s="183"/>
      <c r="M203" s="184" t="s">
        <v>1</v>
      </c>
      <c r="N203" s="185" t="s">
        <v>42</v>
      </c>
      <c r="P203" s="146">
        <f>O203*H203</f>
        <v>0</v>
      </c>
      <c r="Q203" s="146">
        <v>1.2700000000000001E-3</v>
      </c>
      <c r="R203" s="146">
        <f>Q203*H203</f>
        <v>2.6162000000000005E-2</v>
      </c>
      <c r="S203" s="146">
        <v>0</v>
      </c>
      <c r="T203" s="147">
        <f>S203*H203</f>
        <v>0</v>
      </c>
      <c r="AR203" s="148" t="s">
        <v>314</v>
      </c>
      <c r="AT203" s="148" t="s">
        <v>310</v>
      </c>
      <c r="AU203" s="148" t="s">
        <v>89</v>
      </c>
      <c r="AY203" s="17" t="s">
        <v>264</v>
      </c>
      <c r="BE203" s="149">
        <f>IF(N203="základní",J203,0)</f>
        <v>0</v>
      </c>
      <c r="BF203" s="149">
        <f>IF(N203="snížená",J203,0)</f>
        <v>0</v>
      </c>
      <c r="BG203" s="149">
        <f>IF(N203="zákl. přenesená",J203,0)</f>
        <v>0</v>
      </c>
      <c r="BH203" s="149">
        <f>IF(N203="sníž. přenesená",J203,0)</f>
        <v>0</v>
      </c>
      <c r="BI203" s="149">
        <f>IF(N203="nulová",J203,0)</f>
        <v>0</v>
      </c>
      <c r="BJ203" s="17" t="s">
        <v>89</v>
      </c>
      <c r="BK203" s="149">
        <f>ROUND(I203*H203,2)</f>
        <v>0</v>
      </c>
      <c r="BL203" s="17" t="s">
        <v>271</v>
      </c>
      <c r="BM203" s="148" t="s">
        <v>1990</v>
      </c>
    </row>
    <row r="204" spans="2:65" s="12" customFormat="1" ht="11.25">
      <c r="B204" s="156"/>
      <c r="D204" s="154" t="s">
        <v>277</v>
      </c>
      <c r="E204" s="157" t="s">
        <v>1</v>
      </c>
      <c r="F204" s="158" t="s">
        <v>396</v>
      </c>
      <c r="H204" s="159">
        <v>20</v>
      </c>
      <c r="I204" s="160"/>
      <c r="L204" s="156"/>
      <c r="M204" s="161"/>
      <c r="T204" s="162"/>
      <c r="AT204" s="157" t="s">
        <v>277</v>
      </c>
      <c r="AU204" s="157" t="s">
        <v>89</v>
      </c>
      <c r="AV204" s="12" t="s">
        <v>89</v>
      </c>
      <c r="AW204" s="12" t="s">
        <v>32</v>
      </c>
      <c r="AX204" s="12" t="s">
        <v>76</v>
      </c>
      <c r="AY204" s="157" t="s">
        <v>264</v>
      </c>
    </row>
    <row r="205" spans="2:65" s="12" customFormat="1" ht="11.25">
      <c r="B205" s="156"/>
      <c r="D205" s="154" t="s">
        <v>277</v>
      </c>
      <c r="E205" s="157" t="s">
        <v>1</v>
      </c>
      <c r="F205" s="158" t="s">
        <v>1991</v>
      </c>
      <c r="H205" s="159">
        <v>20.6</v>
      </c>
      <c r="I205" s="160"/>
      <c r="L205" s="156"/>
      <c r="M205" s="161"/>
      <c r="T205" s="162"/>
      <c r="AT205" s="157" t="s">
        <v>277</v>
      </c>
      <c r="AU205" s="157" t="s">
        <v>89</v>
      </c>
      <c r="AV205" s="12" t="s">
        <v>89</v>
      </c>
      <c r="AW205" s="12" t="s">
        <v>32</v>
      </c>
      <c r="AX205" s="12" t="s">
        <v>83</v>
      </c>
      <c r="AY205" s="157" t="s">
        <v>264</v>
      </c>
    </row>
    <row r="206" spans="2:65" s="1" customFormat="1" ht="16.5" customHeight="1">
      <c r="B206" s="136"/>
      <c r="C206" s="137" t="s">
        <v>366</v>
      </c>
      <c r="D206" s="137" t="s">
        <v>266</v>
      </c>
      <c r="E206" s="138" t="s">
        <v>1992</v>
      </c>
      <c r="F206" s="139" t="s">
        <v>1993</v>
      </c>
      <c r="G206" s="140" t="s">
        <v>428</v>
      </c>
      <c r="H206" s="141">
        <v>100</v>
      </c>
      <c r="I206" s="142"/>
      <c r="J206" s="143">
        <f>ROUND(I206*H206,2)</f>
        <v>0</v>
      </c>
      <c r="K206" s="139" t="s">
        <v>270</v>
      </c>
      <c r="L206" s="32"/>
      <c r="M206" s="144" t="s">
        <v>1</v>
      </c>
      <c r="N206" s="145" t="s">
        <v>42</v>
      </c>
      <c r="P206" s="146">
        <f>O206*H206</f>
        <v>0</v>
      </c>
      <c r="Q206" s="146">
        <v>1.0000000000000001E-5</v>
      </c>
      <c r="R206" s="146">
        <f>Q206*H206</f>
        <v>1E-3</v>
      </c>
      <c r="S206" s="146">
        <v>0</v>
      </c>
      <c r="T206" s="147">
        <f>S206*H206</f>
        <v>0</v>
      </c>
      <c r="AR206" s="148" t="s">
        <v>271</v>
      </c>
      <c r="AT206" s="148" t="s">
        <v>266</v>
      </c>
      <c r="AU206" s="148" t="s">
        <v>89</v>
      </c>
      <c r="AY206" s="17" t="s">
        <v>264</v>
      </c>
      <c r="BE206" s="149">
        <f>IF(N206="základní",J206,0)</f>
        <v>0</v>
      </c>
      <c r="BF206" s="149">
        <f>IF(N206="snížená",J206,0)</f>
        <v>0</v>
      </c>
      <c r="BG206" s="149">
        <f>IF(N206="zákl. přenesená",J206,0)</f>
        <v>0</v>
      </c>
      <c r="BH206" s="149">
        <f>IF(N206="sníž. přenesená",J206,0)</f>
        <v>0</v>
      </c>
      <c r="BI206" s="149">
        <f>IF(N206="nulová",J206,0)</f>
        <v>0</v>
      </c>
      <c r="BJ206" s="17" t="s">
        <v>89</v>
      </c>
      <c r="BK206" s="149">
        <f>ROUND(I206*H206,2)</f>
        <v>0</v>
      </c>
      <c r="BL206" s="17" t="s">
        <v>271</v>
      </c>
      <c r="BM206" s="148" t="s">
        <v>1994</v>
      </c>
    </row>
    <row r="207" spans="2:65" s="1" customFormat="1" ht="11.25">
      <c r="B207" s="32"/>
      <c r="D207" s="150" t="s">
        <v>273</v>
      </c>
      <c r="F207" s="151" t="s">
        <v>1995</v>
      </c>
      <c r="I207" s="152"/>
      <c r="L207" s="32"/>
      <c r="M207" s="153"/>
      <c r="T207" s="56"/>
      <c r="AT207" s="17" t="s">
        <v>273</v>
      </c>
      <c r="AU207" s="17" t="s">
        <v>89</v>
      </c>
    </row>
    <row r="208" spans="2:65" s="1" customFormat="1" ht="19.5">
      <c r="B208" s="32"/>
      <c r="D208" s="154" t="s">
        <v>275</v>
      </c>
      <c r="F208" s="155" t="s">
        <v>1986</v>
      </c>
      <c r="I208" s="152"/>
      <c r="L208" s="32"/>
      <c r="M208" s="153"/>
      <c r="T208" s="56"/>
      <c r="AT208" s="17" t="s">
        <v>275</v>
      </c>
      <c r="AU208" s="17" t="s">
        <v>89</v>
      </c>
    </row>
    <row r="209" spans="2:65" s="14" customFormat="1" ht="11.25">
      <c r="B209" s="170"/>
      <c r="D209" s="154" t="s">
        <v>277</v>
      </c>
      <c r="E209" s="171" t="s">
        <v>1</v>
      </c>
      <c r="F209" s="172" t="s">
        <v>1928</v>
      </c>
      <c r="H209" s="171" t="s">
        <v>1</v>
      </c>
      <c r="I209" s="173"/>
      <c r="L209" s="170"/>
      <c r="M209" s="174"/>
      <c r="T209" s="175"/>
      <c r="AT209" s="171" t="s">
        <v>277</v>
      </c>
      <c r="AU209" s="171" t="s">
        <v>89</v>
      </c>
      <c r="AV209" s="14" t="s">
        <v>83</v>
      </c>
      <c r="AW209" s="14" t="s">
        <v>32</v>
      </c>
      <c r="AX209" s="14" t="s">
        <v>76</v>
      </c>
      <c r="AY209" s="171" t="s">
        <v>264</v>
      </c>
    </row>
    <row r="210" spans="2:65" s="12" customFormat="1" ht="11.25">
      <c r="B210" s="156"/>
      <c r="D210" s="154" t="s">
        <v>277</v>
      </c>
      <c r="E210" s="157" t="s">
        <v>1</v>
      </c>
      <c r="F210" s="158" t="s">
        <v>862</v>
      </c>
      <c r="H210" s="159">
        <v>100</v>
      </c>
      <c r="I210" s="160"/>
      <c r="L210" s="156"/>
      <c r="M210" s="161"/>
      <c r="T210" s="162"/>
      <c r="AT210" s="157" t="s">
        <v>277</v>
      </c>
      <c r="AU210" s="157" t="s">
        <v>89</v>
      </c>
      <c r="AV210" s="12" t="s">
        <v>89</v>
      </c>
      <c r="AW210" s="12" t="s">
        <v>32</v>
      </c>
      <c r="AX210" s="12" t="s">
        <v>83</v>
      </c>
      <c r="AY210" s="157" t="s">
        <v>264</v>
      </c>
    </row>
    <row r="211" spans="2:65" s="1" customFormat="1" ht="16.5" customHeight="1">
      <c r="B211" s="136"/>
      <c r="C211" s="176" t="s">
        <v>371</v>
      </c>
      <c r="D211" s="176" t="s">
        <v>310</v>
      </c>
      <c r="E211" s="177" t="s">
        <v>1996</v>
      </c>
      <c r="F211" s="178" t="s">
        <v>1997</v>
      </c>
      <c r="G211" s="179" t="s">
        <v>428</v>
      </c>
      <c r="H211" s="180">
        <v>103</v>
      </c>
      <c r="I211" s="181"/>
      <c r="J211" s="182">
        <f>ROUND(I211*H211,2)</f>
        <v>0</v>
      </c>
      <c r="K211" s="178" t="s">
        <v>270</v>
      </c>
      <c r="L211" s="183"/>
      <c r="M211" s="184" t="s">
        <v>1</v>
      </c>
      <c r="N211" s="185" t="s">
        <v>42</v>
      </c>
      <c r="P211" s="146">
        <f>O211*H211</f>
        <v>0</v>
      </c>
      <c r="Q211" s="146">
        <v>2.7000000000000001E-3</v>
      </c>
      <c r="R211" s="146">
        <f>Q211*H211</f>
        <v>0.27810000000000001</v>
      </c>
      <c r="S211" s="146">
        <v>0</v>
      </c>
      <c r="T211" s="147">
        <f>S211*H211</f>
        <v>0</v>
      </c>
      <c r="AR211" s="148" t="s">
        <v>314</v>
      </c>
      <c r="AT211" s="148" t="s">
        <v>310</v>
      </c>
      <c r="AU211" s="148" t="s">
        <v>89</v>
      </c>
      <c r="AY211" s="17" t="s">
        <v>264</v>
      </c>
      <c r="BE211" s="149">
        <f>IF(N211="základní",J211,0)</f>
        <v>0</v>
      </c>
      <c r="BF211" s="149">
        <f>IF(N211="snížená",J211,0)</f>
        <v>0</v>
      </c>
      <c r="BG211" s="149">
        <f>IF(N211="zákl. přenesená",J211,0)</f>
        <v>0</v>
      </c>
      <c r="BH211" s="149">
        <f>IF(N211="sníž. přenesená",J211,0)</f>
        <v>0</v>
      </c>
      <c r="BI211" s="149">
        <f>IF(N211="nulová",J211,0)</f>
        <v>0</v>
      </c>
      <c r="BJ211" s="17" t="s">
        <v>89</v>
      </c>
      <c r="BK211" s="149">
        <f>ROUND(I211*H211,2)</f>
        <v>0</v>
      </c>
      <c r="BL211" s="17" t="s">
        <v>271</v>
      </c>
      <c r="BM211" s="148" t="s">
        <v>1998</v>
      </c>
    </row>
    <row r="212" spans="2:65" s="12" customFormat="1" ht="11.25">
      <c r="B212" s="156"/>
      <c r="D212" s="154" t="s">
        <v>277</v>
      </c>
      <c r="E212" s="157" t="s">
        <v>1</v>
      </c>
      <c r="F212" s="158" t="s">
        <v>862</v>
      </c>
      <c r="H212" s="159">
        <v>100</v>
      </c>
      <c r="I212" s="160"/>
      <c r="L212" s="156"/>
      <c r="M212" s="161"/>
      <c r="T212" s="162"/>
      <c r="AT212" s="157" t="s">
        <v>277</v>
      </c>
      <c r="AU212" s="157" t="s">
        <v>89</v>
      </c>
      <c r="AV212" s="12" t="s">
        <v>89</v>
      </c>
      <c r="AW212" s="12" t="s">
        <v>32</v>
      </c>
      <c r="AX212" s="12" t="s">
        <v>76</v>
      </c>
      <c r="AY212" s="157" t="s">
        <v>264</v>
      </c>
    </row>
    <row r="213" spans="2:65" s="12" customFormat="1" ht="11.25">
      <c r="B213" s="156"/>
      <c r="D213" s="154" t="s">
        <v>277</v>
      </c>
      <c r="E213" s="157" t="s">
        <v>1</v>
      </c>
      <c r="F213" s="158" t="s">
        <v>1999</v>
      </c>
      <c r="H213" s="159">
        <v>103</v>
      </c>
      <c r="I213" s="160"/>
      <c r="L213" s="156"/>
      <c r="M213" s="161"/>
      <c r="T213" s="162"/>
      <c r="AT213" s="157" t="s">
        <v>277</v>
      </c>
      <c r="AU213" s="157" t="s">
        <v>89</v>
      </c>
      <c r="AV213" s="12" t="s">
        <v>89</v>
      </c>
      <c r="AW213" s="12" t="s">
        <v>32</v>
      </c>
      <c r="AX213" s="12" t="s">
        <v>83</v>
      </c>
      <c r="AY213" s="157" t="s">
        <v>264</v>
      </c>
    </row>
    <row r="214" spans="2:65" s="1" customFormat="1" ht="16.5" customHeight="1">
      <c r="B214" s="136"/>
      <c r="C214" s="137" t="s">
        <v>377</v>
      </c>
      <c r="D214" s="137" t="s">
        <v>266</v>
      </c>
      <c r="E214" s="138" t="s">
        <v>2000</v>
      </c>
      <c r="F214" s="139" t="s">
        <v>2001</v>
      </c>
      <c r="G214" s="140" t="s">
        <v>428</v>
      </c>
      <c r="H214" s="141">
        <v>7</v>
      </c>
      <c r="I214" s="142"/>
      <c r="J214" s="143">
        <f>ROUND(I214*H214,2)</f>
        <v>0</v>
      </c>
      <c r="K214" s="139" t="s">
        <v>270</v>
      </c>
      <c r="L214" s="32"/>
      <c r="M214" s="144" t="s">
        <v>1</v>
      </c>
      <c r="N214" s="145" t="s">
        <v>42</v>
      </c>
      <c r="P214" s="146">
        <f>O214*H214</f>
        <v>0</v>
      </c>
      <c r="Q214" s="146">
        <v>2.0000000000000002E-5</v>
      </c>
      <c r="R214" s="146">
        <f>Q214*H214</f>
        <v>1.4000000000000001E-4</v>
      </c>
      <c r="S214" s="146">
        <v>0</v>
      </c>
      <c r="T214" s="147">
        <f>S214*H214</f>
        <v>0</v>
      </c>
      <c r="AR214" s="148" t="s">
        <v>271</v>
      </c>
      <c r="AT214" s="148" t="s">
        <v>266</v>
      </c>
      <c r="AU214" s="148" t="s">
        <v>89</v>
      </c>
      <c r="AY214" s="17" t="s">
        <v>264</v>
      </c>
      <c r="BE214" s="149">
        <f>IF(N214="základní",J214,0)</f>
        <v>0</v>
      </c>
      <c r="BF214" s="149">
        <f>IF(N214="snížená",J214,0)</f>
        <v>0</v>
      </c>
      <c r="BG214" s="149">
        <f>IF(N214="zákl. přenesená",J214,0)</f>
        <v>0</v>
      </c>
      <c r="BH214" s="149">
        <f>IF(N214="sníž. přenesená",J214,0)</f>
        <v>0</v>
      </c>
      <c r="BI214" s="149">
        <f>IF(N214="nulová",J214,0)</f>
        <v>0</v>
      </c>
      <c r="BJ214" s="17" t="s">
        <v>89</v>
      </c>
      <c r="BK214" s="149">
        <f>ROUND(I214*H214,2)</f>
        <v>0</v>
      </c>
      <c r="BL214" s="17" t="s">
        <v>271</v>
      </c>
      <c r="BM214" s="148" t="s">
        <v>2002</v>
      </c>
    </row>
    <row r="215" spans="2:65" s="1" customFormat="1" ht="11.25">
      <c r="B215" s="32"/>
      <c r="D215" s="150" t="s">
        <v>273</v>
      </c>
      <c r="F215" s="151" t="s">
        <v>2003</v>
      </c>
      <c r="I215" s="152"/>
      <c r="L215" s="32"/>
      <c r="M215" s="153"/>
      <c r="T215" s="56"/>
      <c r="AT215" s="17" t="s">
        <v>273</v>
      </c>
      <c r="AU215" s="17" t="s">
        <v>89</v>
      </c>
    </row>
    <row r="216" spans="2:65" s="14" customFormat="1" ht="11.25">
      <c r="B216" s="170"/>
      <c r="D216" s="154" t="s">
        <v>277</v>
      </c>
      <c r="E216" s="171" t="s">
        <v>1</v>
      </c>
      <c r="F216" s="172" t="s">
        <v>2004</v>
      </c>
      <c r="H216" s="171" t="s">
        <v>1</v>
      </c>
      <c r="I216" s="173"/>
      <c r="L216" s="170"/>
      <c r="M216" s="174"/>
      <c r="T216" s="175"/>
      <c r="AT216" s="171" t="s">
        <v>277</v>
      </c>
      <c r="AU216" s="171" t="s">
        <v>89</v>
      </c>
      <c r="AV216" s="14" t="s">
        <v>83</v>
      </c>
      <c r="AW216" s="14" t="s">
        <v>32</v>
      </c>
      <c r="AX216" s="14" t="s">
        <v>76</v>
      </c>
      <c r="AY216" s="171" t="s">
        <v>264</v>
      </c>
    </row>
    <row r="217" spans="2:65" s="12" customFormat="1" ht="11.25">
      <c r="B217" s="156"/>
      <c r="D217" s="154" t="s">
        <v>277</v>
      </c>
      <c r="E217" s="157" t="s">
        <v>1</v>
      </c>
      <c r="F217" s="158" t="s">
        <v>309</v>
      </c>
      <c r="H217" s="159">
        <v>7</v>
      </c>
      <c r="I217" s="160"/>
      <c r="L217" s="156"/>
      <c r="M217" s="161"/>
      <c r="T217" s="162"/>
      <c r="AT217" s="157" t="s">
        <v>277</v>
      </c>
      <c r="AU217" s="157" t="s">
        <v>89</v>
      </c>
      <c r="AV217" s="12" t="s">
        <v>89</v>
      </c>
      <c r="AW217" s="12" t="s">
        <v>32</v>
      </c>
      <c r="AX217" s="12" t="s">
        <v>83</v>
      </c>
      <c r="AY217" s="157" t="s">
        <v>264</v>
      </c>
    </row>
    <row r="218" spans="2:65" s="1" customFormat="1" ht="16.5" customHeight="1">
      <c r="B218" s="136"/>
      <c r="C218" s="176" t="s">
        <v>387</v>
      </c>
      <c r="D218" s="176" t="s">
        <v>310</v>
      </c>
      <c r="E218" s="177" t="s">
        <v>2005</v>
      </c>
      <c r="F218" s="178" t="s">
        <v>2006</v>
      </c>
      <c r="G218" s="179" t="s">
        <v>428</v>
      </c>
      <c r="H218" s="180">
        <v>7.21</v>
      </c>
      <c r="I218" s="181"/>
      <c r="J218" s="182">
        <f>ROUND(I218*H218,2)</f>
        <v>0</v>
      </c>
      <c r="K218" s="178" t="s">
        <v>270</v>
      </c>
      <c r="L218" s="183"/>
      <c r="M218" s="184" t="s">
        <v>1</v>
      </c>
      <c r="N218" s="185" t="s">
        <v>42</v>
      </c>
      <c r="P218" s="146">
        <f>O218*H218</f>
        <v>0</v>
      </c>
      <c r="Q218" s="146">
        <v>8.1399999999999997E-3</v>
      </c>
      <c r="R218" s="146">
        <f>Q218*H218</f>
        <v>5.8689399999999996E-2</v>
      </c>
      <c r="S218" s="146">
        <v>0</v>
      </c>
      <c r="T218" s="147">
        <f>S218*H218</f>
        <v>0</v>
      </c>
      <c r="AR218" s="148" t="s">
        <v>314</v>
      </c>
      <c r="AT218" s="148" t="s">
        <v>310</v>
      </c>
      <c r="AU218" s="148" t="s">
        <v>89</v>
      </c>
      <c r="AY218" s="17" t="s">
        <v>264</v>
      </c>
      <c r="BE218" s="149">
        <f>IF(N218="základní",J218,0)</f>
        <v>0</v>
      </c>
      <c r="BF218" s="149">
        <f>IF(N218="snížená",J218,0)</f>
        <v>0</v>
      </c>
      <c r="BG218" s="149">
        <f>IF(N218="zákl. přenesená",J218,0)</f>
        <v>0</v>
      </c>
      <c r="BH218" s="149">
        <f>IF(N218="sníž. přenesená",J218,0)</f>
        <v>0</v>
      </c>
      <c r="BI218" s="149">
        <f>IF(N218="nulová",J218,0)</f>
        <v>0</v>
      </c>
      <c r="BJ218" s="17" t="s">
        <v>89</v>
      </c>
      <c r="BK218" s="149">
        <f>ROUND(I218*H218,2)</f>
        <v>0</v>
      </c>
      <c r="BL218" s="17" t="s">
        <v>271</v>
      </c>
      <c r="BM218" s="148" t="s">
        <v>2007</v>
      </c>
    </row>
    <row r="219" spans="2:65" s="12" customFormat="1" ht="11.25">
      <c r="B219" s="156"/>
      <c r="D219" s="154" t="s">
        <v>277</v>
      </c>
      <c r="E219" s="157" t="s">
        <v>1</v>
      </c>
      <c r="F219" s="158" t="s">
        <v>309</v>
      </c>
      <c r="H219" s="159">
        <v>7</v>
      </c>
      <c r="I219" s="160"/>
      <c r="L219" s="156"/>
      <c r="M219" s="161"/>
      <c r="T219" s="162"/>
      <c r="AT219" s="157" t="s">
        <v>277</v>
      </c>
      <c r="AU219" s="157" t="s">
        <v>89</v>
      </c>
      <c r="AV219" s="12" t="s">
        <v>89</v>
      </c>
      <c r="AW219" s="12" t="s">
        <v>32</v>
      </c>
      <c r="AX219" s="12" t="s">
        <v>76</v>
      </c>
      <c r="AY219" s="157" t="s">
        <v>264</v>
      </c>
    </row>
    <row r="220" spans="2:65" s="12" customFormat="1" ht="11.25">
      <c r="B220" s="156"/>
      <c r="D220" s="154" t="s">
        <v>277</v>
      </c>
      <c r="E220" s="157" t="s">
        <v>1</v>
      </c>
      <c r="F220" s="158" t="s">
        <v>2008</v>
      </c>
      <c r="H220" s="159">
        <v>7.21</v>
      </c>
      <c r="I220" s="160"/>
      <c r="L220" s="156"/>
      <c r="M220" s="161"/>
      <c r="T220" s="162"/>
      <c r="AT220" s="157" t="s">
        <v>277</v>
      </c>
      <c r="AU220" s="157" t="s">
        <v>89</v>
      </c>
      <c r="AV220" s="12" t="s">
        <v>89</v>
      </c>
      <c r="AW220" s="12" t="s">
        <v>32</v>
      </c>
      <c r="AX220" s="12" t="s">
        <v>83</v>
      </c>
      <c r="AY220" s="157" t="s">
        <v>264</v>
      </c>
    </row>
    <row r="221" spans="2:65" s="1" customFormat="1" ht="16.5" customHeight="1">
      <c r="B221" s="136"/>
      <c r="C221" s="137" t="s">
        <v>396</v>
      </c>
      <c r="D221" s="137" t="s">
        <v>266</v>
      </c>
      <c r="E221" s="138" t="s">
        <v>2009</v>
      </c>
      <c r="F221" s="139" t="s">
        <v>2010</v>
      </c>
      <c r="G221" s="140" t="s">
        <v>428</v>
      </c>
      <c r="H221" s="141">
        <v>20</v>
      </c>
      <c r="I221" s="142"/>
      <c r="J221" s="143">
        <f>ROUND(I221*H221,2)</f>
        <v>0</v>
      </c>
      <c r="K221" s="139" t="s">
        <v>270</v>
      </c>
      <c r="L221" s="32"/>
      <c r="M221" s="144" t="s">
        <v>1</v>
      </c>
      <c r="N221" s="145" t="s">
        <v>42</v>
      </c>
      <c r="P221" s="146">
        <f>O221*H221</f>
        <v>0</v>
      </c>
      <c r="Q221" s="146">
        <v>0</v>
      </c>
      <c r="R221" s="146">
        <f>Q221*H221</f>
        <v>0</v>
      </c>
      <c r="S221" s="146">
        <v>0</v>
      </c>
      <c r="T221" s="147">
        <f>S221*H221</f>
        <v>0</v>
      </c>
      <c r="AR221" s="148" t="s">
        <v>271</v>
      </c>
      <c r="AT221" s="148" t="s">
        <v>266</v>
      </c>
      <c r="AU221" s="148" t="s">
        <v>89</v>
      </c>
      <c r="AY221" s="17" t="s">
        <v>264</v>
      </c>
      <c r="BE221" s="149">
        <f>IF(N221="základní",J221,0)</f>
        <v>0</v>
      </c>
      <c r="BF221" s="149">
        <f>IF(N221="snížená",J221,0)</f>
        <v>0</v>
      </c>
      <c r="BG221" s="149">
        <f>IF(N221="zákl. přenesená",J221,0)</f>
        <v>0</v>
      </c>
      <c r="BH221" s="149">
        <f>IF(N221="sníž. přenesená",J221,0)</f>
        <v>0</v>
      </c>
      <c r="BI221" s="149">
        <f>IF(N221="nulová",J221,0)</f>
        <v>0</v>
      </c>
      <c r="BJ221" s="17" t="s">
        <v>89</v>
      </c>
      <c r="BK221" s="149">
        <f>ROUND(I221*H221,2)</f>
        <v>0</v>
      </c>
      <c r="BL221" s="17" t="s">
        <v>271</v>
      </c>
      <c r="BM221" s="148" t="s">
        <v>2011</v>
      </c>
    </row>
    <row r="222" spans="2:65" s="1" customFormat="1" ht="11.25">
      <c r="B222" s="32"/>
      <c r="D222" s="150" t="s">
        <v>273</v>
      </c>
      <c r="F222" s="151" t="s">
        <v>2012</v>
      </c>
      <c r="I222" s="152"/>
      <c r="L222" s="32"/>
      <c r="M222" s="153"/>
      <c r="T222" s="56"/>
      <c r="AT222" s="17" t="s">
        <v>273</v>
      </c>
      <c r="AU222" s="17" t="s">
        <v>89</v>
      </c>
    </row>
    <row r="223" spans="2:65" s="12" customFormat="1" ht="11.25">
      <c r="B223" s="156"/>
      <c r="D223" s="154" t="s">
        <v>277</v>
      </c>
      <c r="E223" s="157" t="s">
        <v>1</v>
      </c>
      <c r="F223" s="158" t="s">
        <v>396</v>
      </c>
      <c r="H223" s="159">
        <v>20</v>
      </c>
      <c r="I223" s="160"/>
      <c r="L223" s="156"/>
      <c r="M223" s="161"/>
      <c r="T223" s="162"/>
      <c r="AT223" s="157" t="s">
        <v>277</v>
      </c>
      <c r="AU223" s="157" t="s">
        <v>89</v>
      </c>
      <c r="AV223" s="12" t="s">
        <v>89</v>
      </c>
      <c r="AW223" s="12" t="s">
        <v>32</v>
      </c>
      <c r="AX223" s="12" t="s">
        <v>83</v>
      </c>
      <c r="AY223" s="157" t="s">
        <v>264</v>
      </c>
    </row>
    <row r="224" spans="2:65" s="1" customFormat="1" ht="16.5" customHeight="1">
      <c r="B224" s="136"/>
      <c r="C224" s="137" t="s">
        <v>7</v>
      </c>
      <c r="D224" s="137" t="s">
        <v>266</v>
      </c>
      <c r="E224" s="138" t="s">
        <v>2013</v>
      </c>
      <c r="F224" s="139" t="s">
        <v>2014</v>
      </c>
      <c r="G224" s="140" t="s">
        <v>428</v>
      </c>
      <c r="H224" s="141">
        <v>100</v>
      </c>
      <c r="I224" s="142"/>
      <c r="J224" s="143">
        <f>ROUND(I224*H224,2)</f>
        <v>0</v>
      </c>
      <c r="K224" s="139" t="s">
        <v>270</v>
      </c>
      <c r="L224" s="32"/>
      <c r="M224" s="144" t="s">
        <v>1</v>
      </c>
      <c r="N224" s="145" t="s">
        <v>42</v>
      </c>
      <c r="P224" s="146">
        <f>O224*H224</f>
        <v>0</v>
      </c>
      <c r="Q224" s="146">
        <v>0</v>
      </c>
      <c r="R224" s="146">
        <f>Q224*H224</f>
        <v>0</v>
      </c>
      <c r="S224" s="146">
        <v>0</v>
      </c>
      <c r="T224" s="147">
        <f>S224*H224</f>
        <v>0</v>
      </c>
      <c r="AR224" s="148" t="s">
        <v>271</v>
      </c>
      <c r="AT224" s="148" t="s">
        <v>266</v>
      </c>
      <c r="AU224" s="148" t="s">
        <v>89</v>
      </c>
      <c r="AY224" s="17" t="s">
        <v>264</v>
      </c>
      <c r="BE224" s="149">
        <f>IF(N224="základní",J224,0)</f>
        <v>0</v>
      </c>
      <c r="BF224" s="149">
        <f>IF(N224="snížená",J224,0)</f>
        <v>0</v>
      </c>
      <c r="BG224" s="149">
        <f>IF(N224="zákl. přenesená",J224,0)</f>
        <v>0</v>
      </c>
      <c r="BH224" s="149">
        <f>IF(N224="sníž. přenesená",J224,0)</f>
        <v>0</v>
      </c>
      <c r="BI224" s="149">
        <f>IF(N224="nulová",J224,0)</f>
        <v>0</v>
      </c>
      <c r="BJ224" s="17" t="s">
        <v>89</v>
      </c>
      <c r="BK224" s="149">
        <f>ROUND(I224*H224,2)</f>
        <v>0</v>
      </c>
      <c r="BL224" s="17" t="s">
        <v>271</v>
      </c>
      <c r="BM224" s="148" t="s">
        <v>2015</v>
      </c>
    </row>
    <row r="225" spans="2:65" s="1" customFormat="1" ht="11.25">
      <c r="B225" s="32"/>
      <c r="D225" s="150" t="s">
        <v>273</v>
      </c>
      <c r="F225" s="151" t="s">
        <v>2016</v>
      </c>
      <c r="I225" s="152"/>
      <c r="L225" s="32"/>
      <c r="M225" s="153"/>
      <c r="T225" s="56"/>
      <c r="AT225" s="17" t="s">
        <v>273</v>
      </c>
      <c r="AU225" s="17" t="s">
        <v>89</v>
      </c>
    </row>
    <row r="226" spans="2:65" s="1" customFormat="1" ht="19.5">
      <c r="B226" s="32"/>
      <c r="D226" s="154" t="s">
        <v>275</v>
      </c>
      <c r="F226" s="155" t="s">
        <v>2017</v>
      </c>
      <c r="I226" s="152"/>
      <c r="L226" s="32"/>
      <c r="M226" s="153"/>
      <c r="T226" s="56"/>
      <c r="AT226" s="17" t="s">
        <v>275</v>
      </c>
      <c r="AU226" s="17" t="s">
        <v>89</v>
      </c>
    </row>
    <row r="227" spans="2:65" s="12" customFormat="1" ht="11.25">
      <c r="B227" s="156"/>
      <c r="D227" s="154" t="s">
        <v>277</v>
      </c>
      <c r="E227" s="157" t="s">
        <v>1</v>
      </c>
      <c r="F227" s="158" t="s">
        <v>862</v>
      </c>
      <c r="H227" s="159">
        <v>100</v>
      </c>
      <c r="I227" s="160"/>
      <c r="L227" s="156"/>
      <c r="M227" s="161"/>
      <c r="T227" s="162"/>
      <c r="AT227" s="157" t="s">
        <v>277</v>
      </c>
      <c r="AU227" s="157" t="s">
        <v>89</v>
      </c>
      <c r="AV227" s="12" t="s">
        <v>89</v>
      </c>
      <c r="AW227" s="12" t="s">
        <v>32</v>
      </c>
      <c r="AX227" s="12" t="s">
        <v>83</v>
      </c>
      <c r="AY227" s="157" t="s">
        <v>264</v>
      </c>
    </row>
    <row r="228" spans="2:65" s="1" customFormat="1" ht="16.5" customHeight="1">
      <c r="B228" s="136"/>
      <c r="C228" s="137" t="s">
        <v>407</v>
      </c>
      <c r="D228" s="137" t="s">
        <v>266</v>
      </c>
      <c r="E228" s="138" t="s">
        <v>2018</v>
      </c>
      <c r="F228" s="139" t="s">
        <v>2019</v>
      </c>
      <c r="G228" s="140" t="s">
        <v>434</v>
      </c>
      <c r="H228" s="141">
        <v>1</v>
      </c>
      <c r="I228" s="142"/>
      <c r="J228" s="143">
        <f>ROUND(I228*H228,2)</f>
        <v>0</v>
      </c>
      <c r="K228" s="139" t="s">
        <v>270</v>
      </c>
      <c r="L228" s="32"/>
      <c r="M228" s="144" t="s">
        <v>1</v>
      </c>
      <c r="N228" s="145" t="s">
        <v>42</v>
      </c>
      <c r="P228" s="146">
        <f>O228*H228</f>
        <v>0</v>
      </c>
      <c r="Q228" s="146">
        <v>0.45937</v>
      </c>
      <c r="R228" s="146">
        <f>Q228*H228</f>
        <v>0.45937</v>
      </c>
      <c r="S228" s="146">
        <v>0</v>
      </c>
      <c r="T228" s="147">
        <f>S228*H228</f>
        <v>0</v>
      </c>
      <c r="AR228" s="148" t="s">
        <v>271</v>
      </c>
      <c r="AT228" s="148" t="s">
        <v>266</v>
      </c>
      <c r="AU228" s="148" t="s">
        <v>89</v>
      </c>
      <c r="AY228" s="17" t="s">
        <v>264</v>
      </c>
      <c r="BE228" s="149">
        <f>IF(N228="základní",J228,0)</f>
        <v>0</v>
      </c>
      <c r="BF228" s="149">
        <f>IF(N228="snížená",J228,0)</f>
        <v>0</v>
      </c>
      <c r="BG228" s="149">
        <f>IF(N228="zákl. přenesená",J228,0)</f>
        <v>0</v>
      </c>
      <c r="BH228" s="149">
        <f>IF(N228="sníž. přenesená",J228,0)</f>
        <v>0</v>
      </c>
      <c r="BI228" s="149">
        <f>IF(N228="nulová",J228,0)</f>
        <v>0</v>
      </c>
      <c r="BJ228" s="17" t="s">
        <v>89</v>
      </c>
      <c r="BK228" s="149">
        <f>ROUND(I228*H228,2)</f>
        <v>0</v>
      </c>
      <c r="BL228" s="17" t="s">
        <v>271</v>
      </c>
      <c r="BM228" s="148" t="s">
        <v>2020</v>
      </c>
    </row>
    <row r="229" spans="2:65" s="1" customFormat="1" ht="11.25">
      <c r="B229" s="32"/>
      <c r="D229" s="150" t="s">
        <v>273</v>
      </c>
      <c r="F229" s="151" t="s">
        <v>2021</v>
      </c>
      <c r="I229" s="152"/>
      <c r="L229" s="32"/>
      <c r="M229" s="153"/>
      <c r="T229" s="56"/>
      <c r="AT229" s="17" t="s">
        <v>273</v>
      </c>
      <c r="AU229" s="17" t="s">
        <v>89</v>
      </c>
    </row>
    <row r="230" spans="2:65" s="12" customFormat="1" ht="11.25">
      <c r="B230" s="156"/>
      <c r="D230" s="154" t="s">
        <v>277</v>
      </c>
      <c r="E230" s="157" t="s">
        <v>1</v>
      </c>
      <c r="F230" s="158" t="s">
        <v>83</v>
      </c>
      <c r="H230" s="159">
        <v>1</v>
      </c>
      <c r="I230" s="160"/>
      <c r="L230" s="156"/>
      <c r="M230" s="161"/>
      <c r="T230" s="162"/>
      <c r="AT230" s="157" t="s">
        <v>277</v>
      </c>
      <c r="AU230" s="157" t="s">
        <v>89</v>
      </c>
      <c r="AV230" s="12" t="s">
        <v>89</v>
      </c>
      <c r="AW230" s="12" t="s">
        <v>32</v>
      </c>
      <c r="AX230" s="12" t="s">
        <v>83</v>
      </c>
      <c r="AY230" s="157" t="s">
        <v>264</v>
      </c>
    </row>
    <row r="231" spans="2:65" s="1" customFormat="1" ht="16.5" customHeight="1">
      <c r="B231" s="136"/>
      <c r="C231" s="137" t="s">
        <v>418</v>
      </c>
      <c r="D231" s="137" t="s">
        <v>266</v>
      </c>
      <c r="E231" s="138" t="s">
        <v>2022</v>
      </c>
      <c r="F231" s="139" t="s">
        <v>2023</v>
      </c>
      <c r="G231" s="140" t="s">
        <v>319</v>
      </c>
      <c r="H231" s="141">
        <v>0.82399999999999995</v>
      </c>
      <c r="I231" s="142"/>
      <c r="J231" s="143">
        <f>ROUND(I231*H231,2)</f>
        <v>0</v>
      </c>
      <c r="K231" s="139" t="s">
        <v>270</v>
      </c>
      <c r="L231" s="32"/>
      <c r="M231" s="144" t="s">
        <v>1</v>
      </c>
      <c r="N231" s="145" t="s">
        <v>42</v>
      </c>
      <c r="P231" s="146">
        <f>O231*H231</f>
        <v>0</v>
      </c>
      <c r="Q231" s="146">
        <v>0</v>
      </c>
      <c r="R231" s="146">
        <f>Q231*H231</f>
        <v>0</v>
      </c>
      <c r="S231" s="146">
        <v>0</v>
      </c>
      <c r="T231" s="147">
        <f>S231*H231</f>
        <v>0</v>
      </c>
      <c r="AR231" s="148" t="s">
        <v>366</v>
      </c>
      <c r="AT231" s="148" t="s">
        <v>266</v>
      </c>
      <c r="AU231" s="148" t="s">
        <v>89</v>
      </c>
      <c r="AY231" s="17" t="s">
        <v>264</v>
      </c>
      <c r="BE231" s="149">
        <f>IF(N231="základní",J231,0)</f>
        <v>0</v>
      </c>
      <c r="BF231" s="149">
        <f>IF(N231="snížená",J231,0)</f>
        <v>0</v>
      </c>
      <c r="BG231" s="149">
        <f>IF(N231="zákl. přenesená",J231,0)</f>
        <v>0</v>
      </c>
      <c r="BH231" s="149">
        <f>IF(N231="sníž. přenesená",J231,0)</f>
        <v>0</v>
      </c>
      <c r="BI231" s="149">
        <f>IF(N231="nulová",J231,0)</f>
        <v>0</v>
      </c>
      <c r="BJ231" s="17" t="s">
        <v>89</v>
      </c>
      <c r="BK231" s="149">
        <f>ROUND(I231*H231,2)</f>
        <v>0</v>
      </c>
      <c r="BL231" s="17" t="s">
        <v>366</v>
      </c>
      <c r="BM231" s="148" t="s">
        <v>2024</v>
      </c>
    </row>
    <row r="232" spans="2:65" s="1" customFormat="1" ht="11.25">
      <c r="B232" s="32"/>
      <c r="D232" s="150" t="s">
        <v>273</v>
      </c>
      <c r="F232" s="151" t="s">
        <v>2025</v>
      </c>
      <c r="I232" s="152"/>
      <c r="L232" s="32"/>
      <c r="M232" s="153"/>
      <c r="T232" s="56"/>
      <c r="AT232" s="17" t="s">
        <v>273</v>
      </c>
      <c r="AU232" s="17" t="s">
        <v>89</v>
      </c>
    </row>
    <row r="233" spans="2:65" s="11" customFormat="1" ht="22.9" customHeight="1">
      <c r="B233" s="124"/>
      <c r="D233" s="125" t="s">
        <v>75</v>
      </c>
      <c r="E233" s="134" t="s">
        <v>323</v>
      </c>
      <c r="F233" s="134" t="s">
        <v>2026</v>
      </c>
      <c r="I233" s="127"/>
      <c r="J233" s="135">
        <f>BK233</f>
        <v>0</v>
      </c>
      <c r="L233" s="124"/>
      <c r="M233" s="129"/>
      <c r="P233" s="130">
        <f>SUM(P234:P240)</f>
        <v>0</v>
      </c>
      <c r="R233" s="130">
        <f>SUM(R234:R240)</f>
        <v>3.2099999999999997E-2</v>
      </c>
      <c r="T233" s="131">
        <f>SUM(T234:T240)</f>
        <v>0</v>
      </c>
      <c r="AR233" s="125" t="s">
        <v>83</v>
      </c>
      <c r="AT233" s="132" t="s">
        <v>75</v>
      </c>
      <c r="AU233" s="132" t="s">
        <v>83</v>
      </c>
      <c r="AY233" s="125" t="s">
        <v>264</v>
      </c>
      <c r="BK233" s="133">
        <f>SUM(BK234:BK240)</f>
        <v>0</v>
      </c>
    </row>
    <row r="234" spans="2:65" s="1" customFormat="1" ht="16.5" customHeight="1">
      <c r="B234" s="136"/>
      <c r="C234" s="137" t="s">
        <v>425</v>
      </c>
      <c r="D234" s="137" t="s">
        <v>266</v>
      </c>
      <c r="E234" s="138" t="s">
        <v>2027</v>
      </c>
      <c r="F234" s="139" t="s">
        <v>2028</v>
      </c>
      <c r="G234" s="140" t="s">
        <v>434</v>
      </c>
      <c r="H234" s="141">
        <v>30</v>
      </c>
      <c r="I234" s="142"/>
      <c r="J234" s="143">
        <f>ROUND(I234*H234,2)</f>
        <v>0</v>
      </c>
      <c r="K234" s="139" t="s">
        <v>1</v>
      </c>
      <c r="L234" s="32"/>
      <c r="M234" s="144" t="s">
        <v>1</v>
      </c>
      <c r="N234" s="145" t="s">
        <v>42</v>
      </c>
      <c r="P234" s="146">
        <f>O234*H234</f>
        <v>0</v>
      </c>
      <c r="Q234" s="146">
        <v>0</v>
      </c>
      <c r="R234" s="146">
        <f>Q234*H234</f>
        <v>0</v>
      </c>
      <c r="S234" s="146">
        <v>0</v>
      </c>
      <c r="T234" s="147">
        <f>S234*H234</f>
        <v>0</v>
      </c>
      <c r="AR234" s="148" t="s">
        <v>271</v>
      </c>
      <c r="AT234" s="148" t="s">
        <v>266</v>
      </c>
      <c r="AU234" s="148" t="s">
        <v>89</v>
      </c>
      <c r="AY234" s="17" t="s">
        <v>264</v>
      </c>
      <c r="BE234" s="149">
        <f>IF(N234="základní",J234,0)</f>
        <v>0</v>
      </c>
      <c r="BF234" s="149">
        <f>IF(N234="snížená",J234,0)</f>
        <v>0</v>
      </c>
      <c r="BG234" s="149">
        <f>IF(N234="zákl. přenesená",J234,0)</f>
        <v>0</v>
      </c>
      <c r="BH234" s="149">
        <f>IF(N234="sníž. přenesená",J234,0)</f>
        <v>0</v>
      </c>
      <c r="BI234" s="149">
        <f>IF(N234="nulová",J234,0)</f>
        <v>0</v>
      </c>
      <c r="BJ234" s="17" t="s">
        <v>89</v>
      </c>
      <c r="BK234" s="149">
        <f>ROUND(I234*H234,2)</f>
        <v>0</v>
      </c>
      <c r="BL234" s="17" t="s">
        <v>271</v>
      </c>
      <c r="BM234" s="148" t="s">
        <v>2029</v>
      </c>
    </row>
    <row r="235" spans="2:65" s="1" customFormat="1" ht="29.25">
      <c r="B235" s="32"/>
      <c r="D235" s="154" t="s">
        <v>275</v>
      </c>
      <c r="F235" s="155" t="s">
        <v>2030</v>
      </c>
      <c r="I235" s="152"/>
      <c r="L235" s="32"/>
      <c r="M235" s="153"/>
      <c r="T235" s="56"/>
      <c r="AT235" s="17" t="s">
        <v>275</v>
      </c>
      <c r="AU235" s="17" t="s">
        <v>89</v>
      </c>
    </row>
    <row r="236" spans="2:65" s="14" customFormat="1" ht="11.25">
      <c r="B236" s="170"/>
      <c r="D236" s="154" t="s">
        <v>277</v>
      </c>
      <c r="E236" s="171" t="s">
        <v>1</v>
      </c>
      <c r="F236" s="172" t="s">
        <v>2031</v>
      </c>
      <c r="H236" s="171" t="s">
        <v>1</v>
      </c>
      <c r="I236" s="173"/>
      <c r="L236" s="170"/>
      <c r="M236" s="174"/>
      <c r="T236" s="175"/>
      <c r="AT236" s="171" t="s">
        <v>277</v>
      </c>
      <c r="AU236" s="171" t="s">
        <v>89</v>
      </c>
      <c r="AV236" s="14" t="s">
        <v>83</v>
      </c>
      <c r="AW236" s="14" t="s">
        <v>32</v>
      </c>
      <c r="AX236" s="14" t="s">
        <v>76</v>
      </c>
      <c r="AY236" s="171" t="s">
        <v>264</v>
      </c>
    </row>
    <row r="237" spans="2:65" s="12" customFormat="1" ht="11.25">
      <c r="B237" s="156"/>
      <c r="D237" s="154" t="s">
        <v>277</v>
      </c>
      <c r="E237" s="157" t="s">
        <v>1</v>
      </c>
      <c r="F237" s="158" t="s">
        <v>457</v>
      </c>
      <c r="H237" s="159">
        <v>30</v>
      </c>
      <c r="I237" s="160"/>
      <c r="L237" s="156"/>
      <c r="M237" s="161"/>
      <c r="T237" s="162"/>
      <c r="AT237" s="157" t="s">
        <v>277</v>
      </c>
      <c r="AU237" s="157" t="s">
        <v>89</v>
      </c>
      <c r="AV237" s="12" t="s">
        <v>89</v>
      </c>
      <c r="AW237" s="12" t="s">
        <v>32</v>
      </c>
      <c r="AX237" s="12" t="s">
        <v>83</v>
      </c>
      <c r="AY237" s="157" t="s">
        <v>264</v>
      </c>
    </row>
    <row r="238" spans="2:65" s="1" customFormat="1" ht="16.5" customHeight="1">
      <c r="B238" s="136"/>
      <c r="C238" s="176" t="s">
        <v>431</v>
      </c>
      <c r="D238" s="176" t="s">
        <v>310</v>
      </c>
      <c r="E238" s="177" t="s">
        <v>2032</v>
      </c>
      <c r="F238" s="178" t="s">
        <v>2033</v>
      </c>
      <c r="G238" s="179" t="s">
        <v>434</v>
      </c>
      <c r="H238" s="180">
        <v>30</v>
      </c>
      <c r="I238" s="181"/>
      <c r="J238" s="182">
        <f>ROUND(I238*H238,2)</f>
        <v>0</v>
      </c>
      <c r="K238" s="178" t="s">
        <v>1</v>
      </c>
      <c r="L238" s="183"/>
      <c r="M238" s="184" t="s">
        <v>1</v>
      </c>
      <c r="N238" s="185" t="s">
        <v>42</v>
      </c>
      <c r="P238" s="146">
        <f>O238*H238</f>
        <v>0</v>
      </c>
      <c r="Q238" s="146">
        <v>1.07E-3</v>
      </c>
      <c r="R238" s="146">
        <f>Q238*H238</f>
        <v>3.2099999999999997E-2</v>
      </c>
      <c r="S238" s="146">
        <v>0</v>
      </c>
      <c r="T238" s="147">
        <f>S238*H238</f>
        <v>0</v>
      </c>
      <c r="AR238" s="148" t="s">
        <v>314</v>
      </c>
      <c r="AT238" s="148" t="s">
        <v>310</v>
      </c>
      <c r="AU238" s="148" t="s">
        <v>89</v>
      </c>
      <c r="AY238" s="17" t="s">
        <v>264</v>
      </c>
      <c r="BE238" s="149">
        <f>IF(N238="základní",J238,0)</f>
        <v>0</v>
      </c>
      <c r="BF238" s="149">
        <f>IF(N238="snížená",J238,0)</f>
        <v>0</v>
      </c>
      <c r="BG238" s="149">
        <f>IF(N238="zákl. přenesená",J238,0)</f>
        <v>0</v>
      </c>
      <c r="BH238" s="149">
        <f>IF(N238="sníž. přenesená",J238,0)</f>
        <v>0</v>
      </c>
      <c r="BI238" s="149">
        <f>IF(N238="nulová",J238,0)</f>
        <v>0</v>
      </c>
      <c r="BJ238" s="17" t="s">
        <v>89</v>
      </c>
      <c r="BK238" s="149">
        <f>ROUND(I238*H238,2)</f>
        <v>0</v>
      </c>
      <c r="BL238" s="17" t="s">
        <v>271</v>
      </c>
      <c r="BM238" s="148" t="s">
        <v>2034</v>
      </c>
    </row>
    <row r="239" spans="2:65" s="1" customFormat="1" ht="29.25">
      <c r="B239" s="32"/>
      <c r="D239" s="154" t="s">
        <v>275</v>
      </c>
      <c r="F239" s="155" t="s">
        <v>2030</v>
      </c>
      <c r="I239" s="152"/>
      <c r="L239" s="32"/>
      <c r="M239" s="153"/>
      <c r="T239" s="56"/>
      <c r="AT239" s="17" t="s">
        <v>275</v>
      </c>
      <c r="AU239" s="17" t="s">
        <v>89</v>
      </c>
    </row>
    <row r="240" spans="2:65" s="12" customFormat="1" ht="11.25">
      <c r="B240" s="156"/>
      <c r="D240" s="154" t="s">
        <v>277</v>
      </c>
      <c r="E240" s="157" t="s">
        <v>1</v>
      </c>
      <c r="F240" s="158" t="s">
        <v>457</v>
      </c>
      <c r="H240" s="159">
        <v>30</v>
      </c>
      <c r="I240" s="160"/>
      <c r="L240" s="156"/>
      <c r="M240" s="161"/>
      <c r="T240" s="162"/>
      <c r="AT240" s="157" t="s">
        <v>277</v>
      </c>
      <c r="AU240" s="157" t="s">
        <v>89</v>
      </c>
      <c r="AV240" s="12" t="s">
        <v>89</v>
      </c>
      <c r="AW240" s="12" t="s">
        <v>32</v>
      </c>
      <c r="AX240" s="12" t="s">
        <v>83</v>
      </c>
      <c r="AY240" s="157" t="s">
        <v>264</v>
      </c>
    </row>
    <row r="241" spans="2:65" s="11" customFormat="1" ht="25.9" customHeight="1">
      <c r="B241" s="124"/>
      <c r="D241" s="125" t="s">
        <v>75</v>
      </c>
      <c r="E241" s="126" t="s">
        <v>1019</v>
      </c>
      <c r="F241" s="126" t="s">
        <v>1020</v>
      </c>
      <c r="I241" s="127"/>
      <c r="J241" s="128">
        <f>BK241</f>
        <v>0</v>
      </c>
      <c r="L241" s="124"/>
      <c r="M241" s="129"/>
      <c r="P241" s="130">
        <f>P242+P305+P401+P407+P511+P535+P539+P546</f>
        <v>0</v>
      </c>
      <c r="R241" s="130">
        <f>R242+R305+R401+R407+R511+R535+R539+R546</f>
        <v>1.5707200000000003</v>
      </c>
      <c r="T241" s="131">
        <f>T242+T305+T401+T407+T511+T535+T539+T546</f>
        <v>0</v>
      </c>
      <c r="AR241" s="125" t="s">
        <v>89</v>
      </c>
      <c r="AT241" s="132" t="s">
        <v>75</v>
      </c>
      <c r="AU241" s="132" t="s">
        <v>76</v>
      </c>
      <c r="AY241" s="125" t="s">
        <v>264</v>
      </c>
      <c r="BK241" s="133">
        <f>BK242+BK305+BK401+BK407+BK511+BK535+BK539+BK546</f>
        <v>0</v>
      </c>
    </row>
    <row r="242" spans="2:65" s="11" customFormat="1" ht="22.9" customHeight="1">
      <c r="B242" s="124"/>
      <c r="D242" s="125" t="s">
        <v>75</v>
      </c>
      <c r="E242" s="134" t="s">
        <v>2035</v>
      </c>
      <c r="F242" s="134" t="s">
        <v>2036</v>
      </c>
      <c r="I242" s="127"/>
      <c r="J242" s="135">
        <f>BK242</f>
        <v>0</v>
      </c>
      <c r="L242" s="124"/>
      <c r="M242" s="129"/>
      <c r="P242" s="130">
        <f>SUM(P243:P304)</f>
        <v>0</v>
      </c>
      <c r="R242" s="130">
        <f>SUM(R243:R304)</f>
        <v>0.16794000000000001</v>
      </c>
      <c r="T242" s="131">
        <f>SUM(T243:T304)</f>
        <v>0</v>
      </c>
      <c r="AR242" s="125" t="s">
        <v>89</v>
      </c>
      <c r="AT242" s="132" t="s">
        <v>75</v>
      </c>
      <c r="AU242" s="132" t="s">
        <v>83</v>
      </c>
      <c r="AY242" s="125" t="s">
        <v>264</v>
      </c>
      <c r="BK242" s="133">
        <f>SUM(BK243:BK304)</f>
        <v>0</v>
      </c>
    </row>
    <row r="243" spans="2:65" s="1" customFormat="1" ht="16.5" customHeight="1">
      <c r="B243" s="136"/>
      <c r="C243" s="137" t="s">
        <v>437</v>
      </c>
      <c r="D243" s="137" t="s">
        <v>266</v>
      </c>
      <c r="E243" s="138" t="s">
        <v>2037</v>
      </c>
      <c r="F243" s="139" t="s">
        <v>2038</v>
      </c>
      <c r="G243" s="140" t="s">
        <v>428</v>
      </c>
      <c r="H243" s="141">
        <v>5</v>
      </c>
      <c r="I243" s="142"/>
      <c r="J243" s="143">
        <f>ROUND(I243*H243,2)</f>
        <v>0</v>
      </c>
      <c r="K243" s="139" t="s">
        <v>270</v>
      </c>
      <c r="L243" s="32"/>
      <c r="M243" s="144" t="s">
        <v>1</v>
      </c>
      <c r="N243" s="145" t="s">
        <v>42</v>
      </c>
      <c r="P243" s="146">
        <f>O243*H243</f>
        <v>0</v>
      </c>
      <c r="Q243" s="146">
        <v>6.3000000000000003E-4</v>
      </c>
      <c r="R243" s="146">
        <f>Q243*H243</f>
        <v>3.15E-3</v>
      </c>
      <c r="S243" s="146">
        <v>0</v>
      </c>
      <c r="T243" s="147">
        <f>S243*H243</f>
        <v>0</v>
      </c>
      <c r="AR243" s="148" t="s">
        <v>366</v>
      </c>
      <c r="AT243" s="148" t="s">
        <v>266</v>
      </c>
      <c r="AU243" s="148" t="s">
        <v>89</v>
      </c>
      <c r="AY243" s="17" t="s">
        <v>264</v>
      </c>
      <c r="BE243" s="149">
        <f>IF(N243="základní",J243,0)</f>
        <v>0</v>
      </c>
      <c r="BF243" s="149">
        <f>IF(N243="snížená",J243,0)</f>
        <v>0</v>
      </c>
      <c r="BG243" s="149">
        <f>IF(N243="zákl. přenesená",J243,0)</f>
        <v>0</v>
      </c>
      <c r="BH243" s="149">
        <f>IF(N243="sníž. přenesená",J243,0)</f>
        <v>0</v>
      </c>
      <c r="BI243" s="149">
        <f>IF(N243="nulová",J243,0)</f>
        <v>0</v>
      </c>
      <c r="BJ243" s="17" t="s">
        <v>89</v>
      </c>
      <c r="BK243" s="149">
        <f>ROUND(I243*H243,2)</f>
        <v>0</v>
      </c>
      <c r="BL243" s="17" t="s">
        <v>366</v>
      </c>
      <c r="BM243" s="148" t="s">
        <v>2039</v>
      </c>
    </row>
    <row r="244" spans="2:65" s="1" customFormat="1" ht="11.25">
      <c r="B244" s="32"/>
      <c r="D244" s="150" t="s">
        <v>273</v>
      </c>
      <c r="F244" s="151" t="s">
        <v>2040</v>
      </c>
      <c r="I244" s="152"/>
      <c r="L244" s="32"/>
      <c r="M244" s="153"/>
      <c r="T244" s="56"/>
      <c r="AT244" s="17" t="s">
        <v>273</v>
      </c>
      <c r="AU244" s="17" t="s">
        <v>89</v>
      </c>
    </row>
    <row r="245" spans="2:65" s="1" customFormat="1" ht="19.5">
      <c r="B245" s="32"/>
      <c r="D245" s="154" t="s">
        <v>275</v>
      </c>
      <c r="F245" s="155" t="s">
        <v>2041</v>
      </c>
      <c r="I245" s="152"/>
      <c r="L245" s="32"/>
      <c r="M245" s="153"/>
      <c r="T245" s="56"/>
      <c r="AT245" s="17" t="s">
        <v>275</v>
      </c>
      <c r="AU245" s="17" t="s">
        <v>89</v>
      </c>
    </row>
    <row r="246" spans="2:65" s="12" customFormat="1" ht="11.25">
      <c r="B246" s="156"/>
      <c r="D246" s="154" t="s">
        <v>277</v>
      </c>
      <c r="E246" s="157" t="s">
        <v>1</v>
      </c>
      <c r="F246" s="158" t="s">
        <v>297</v>
      </c>
      <c r="H246" s="159">
        <v>5</v>
      </c>
      <c r="I246" s="160"/>
      <c r="L246" s="156"/>
      <c r="M246" s="161"/>
      <c r="T246" s="162"/>
      <c r="AT246" s="157" t="s">
        <v>277</v>
      </c>
      <c r="AU246" s="157" t="s">
        <v>89</v>
      </c>
      <c r="AV246" s="12" t="s">
        <v>89</v>
      </c>
      <c r="AW246" s="12" t="s">
        <v>32</v>
      </c>
      <c r="AX246" s="12" t="s">
        <v>83</v>
      </c>
      <c r="AY246" s="157" t="s">
        <v>264</v>
      </c>
    </row>
    <row r="247" spans="2:65" s="1" customFormat="1" ht="16.5" customHeight="1">
      <c r="B247" s="136"/>
      <c r="C247" s="176" t="s">
        <v>442</v>
      </c>
      <c r="D247" s="176" t="s">
        <v>310</v>
      </c>
      <c r="E247" s="177" t="s">
        <v>2042</v>
      </c>
      <c r="F247" s="178" t="s">
        <v>2043</v>
      </c>
      <c r="G247" s="179" t="s">
        <v>434</v>
      </c>
      <c r="H247" s="180">
        <v>2</v>
      </c>
      <c r="I247" s="181"/>
      <c r="J247" s="182">
        <f>ROUND(I247*H247,2)</f>
        <v>0</v>
      </c>
      <c r="K247" s="178" t="s">
        <v>270</v>
      </c>
      <c r="L247" s="183"/>
      <c r="M247" s="184" t="s">
        <v>1</v>
      </c>
      <c r="N247" s="185" t="s">
        <v>42</v>
      </c>
      <c r="P247" s="146">
        <f>O247*H247</f>
        <v>0</v>
      </c>
      <c r="Q247" s="146">
        <v>2.9999999999999997E-4</v>
      </c>
      <c r="R247" s="146">
        <f>Q247*H247</f>
        <v>5.9999999999999995E-4</v>
      </c>
      <c r="S247" s="146">
        <v>0</v>
      </c>
      <c r="T247" s="147">
        <f>S247*H247</f>
        <v>0</v>
      </c>
      <c r="AR247" s="148" t="s">
        <v>468</v>
      </c>
      <c r="AT247" s="148" t="s">
        <v>310</v>
      </c>
      <c r="AU247" s="148" t="s">
        <v>89</v>
      </c>
      <c r="AY247" s="17" t="s">
        <v>264</v>
      </c>
      <c r="BE247" s="149">
        <f>IF(N247="základní",J247,0)</f>
        <v>0</v>
      </c>
      <c r="BF247" s="149">
        <f>IF(N247="snížená",J247,0)</f>
        <v>0</v>
      </c>
      <c r="BG247" s="149">
        <f>IF(N247="zákl. přenesená",J247,0)</f>
        <v>0</v>
      </c>
      <c r="BH247" s="149">
        <f>IF(N247="sníž. přenesená",J247,0)</f>
        <v>0</v>
      </c>
      <c r="BI247" s="149">
        <f>IF(N247="nulová",J247,0)</f>
        <v>0</v>
      </c>
      <c r="BJ247" s="17" t="s">
        <v>89</v>
      </c>
      <c r="BK247" s="149">
        <f>ROUND(I247*H247,2)</f>
        <v>0</v>
      </c>
      <c r="BL247" s="17" t="s">
        <v>366</v>
      </c>
      <c r="BM247" s="148" t="s">
        <v>2044</v>
      </c>
    </row>
    <row r="248" spans="2:65" s="12" customFormat="1" ht="11.25">
      <c r="B248" s="156"/>
      <c r="D248" s="154" t="s">
        <v>277</v>
      </c>
      <c r="E248" s="157" t="s">
        <v>1</v>
      </c>
      <c r="F248" s="158" t="s">
        <v>89</v>
      </c>
      <c r="H248" s="159">
        <v>2</v>
      </c>
      <c r="I248" s="160"/>
      <c r="L248" s="156"/>
      <c r="M248" s="161"/>
      <c r="T248" s="162"/>
      <c r="AT248" s="157" t="s">
        <v>277</v>
      </c>
      <c r="AU248" s="157" t="s">
        <v>89</v>
      </c>
      <c r="AV248" s="12" t="s">
        <v>89</v>
      </c>
      <c r="AW248" s="12" t="s">
        <v>32</v>
      </c>
      <c r="AX248" s="12" t="s">
        <v>83</v>
      </c>
      <c r="AY248" s="157" t="s">
        <v>264</v>
      </c>
    </row>
    <row r="249" spans="2:65" s="1" customFormat="1" ht="16.5" customHeight="1">
      <c r="B249" s="136"/>
      <c r="C249" s="137" t="s">
        <v>447</v>
      </c>
      <c r="D249" s="137" t="s">
        <v>266</v>
      </c>
      <c r="E249" s="138" t="s">
        <v>2045</v>
      </c>
      <c r="F249" s="139" t="s">
        <v>2046</v>
      </c>
      <c r="G249" s="140" t="s">
        <v>428</v>
      </c>
      <c r="H249" s="141">
        <v>35</v>
      </c>
      <c r="I249" s="142"/>
      <c r="J249" s="143">
        <f>ROUND(I249*H249,2)</f>
        <v>0</v>
      </c>
      <c r="K249" s="139" t="s">
        <v>270</v>
      </c>
      <c r="L249" s="32"/>
      <c r="M249" s="144" t="s">
        <v>1</v>
      </c>
      <c r="N249" s="145" t="s">
        <v>42</v>
      </c>
      <c r="P249" s="146">
        <f>O249*H249</f>
        <v>0</v>
      </c>
      <c r="Q249" s="146">
        <v>1.2999999999999999E-3</v>
      </c>
      <c r="R249" s="146">
        <f>Q249*H249</f>
        <v>4.5499999999999999E-2</v>
      </c>
      <c r="S249" s="146">
        <v>0</v>
      </c>
      <c r="T249" s="147">
        <f>S249*H249</f>
        <v>0</v>
      </c>
      <c r="AR249" s="148" t="s">
        <v>366</v>
      </c>
      <c r="AT249" s="148" t="s">
        <v>266</v>
      </c>
      <c r="AU249" s="148" t="s">
        <v>89</v>
      </c>
      <c r="AY249" s="17" t="s">
        <v>264</v>
      </c>
      <c r="BE249" s="149">
        <f>IF(N249="základní",J249,0)</f>
        <v>0</v>
      </c>
      <c r="BF249" s="149">
        <f>IF(N249="snížená",J249,0)</f>
        <v>0</v>
      </c>
      <c r="BG249" s="149">
        <f>IF(N249="zákl. přenesená",J249,0)</f>
        <v>0</v>
      </c>
      <c r="BH249" s="149">
        <f>IF(N249="sníž. přenesená",J249,0)</f>
        <v>0</v>
      </c>
      <c r="BI249" s="149">
        <f>IF(N249="nulová",J249,0)</f>
        <v>0</v>
      </c>
      <c r="BJ249" s="17" t="s">
        <v>89</v>
      </c>
      <c r="BK249" s="149">
        <f>ROUND(I249*H249,2)</f>
        <v>0</v>
      </c>
      <c r="BL249" s="17" t="s">
        <v>366</v>
      </c>
      <c r="BM249" s="148" t="s">
        <v>2047</v>
      </c>
    </row>
    <row r="250" spans="2:65" s="1" customFormat="1" ht="11.25">
      <c r="B250" s="32"/>
      <c r="D250" s="150" t="s">
        <v>273</v>
      </c>
      <c r="F250" s="151" t="s">
        <v>2048</v>
      </c>
      <c r="I250" s="152"/>
      <c r="L250" s="32"/>
      <c r="M250" s="153"/>
      <c r="T250" s="56"/>
      <c r="AT250" s="17" t="s">
        <v>273</v>
      </c>
      <c r="AU250" s="17" t="s">
        <v>89</v>
      </c>
    </row>
    <row r="251" spans="2:65" s="1" customFormat="1" ht="19.5">
      <c r="B251" s="32"/>
      <c r="D251" s="154" t="s">
        <v>275</v>
      </c>
      <c r="F251" s="155" t="s">
        <v>2041</v>
      </c>
      <c r="I251" s="152"/>
      <c r="L251" s="32"/>
      <c r="M251" s="153"/>
      <c r="T251" s="56"/>
      <c r="AT251" s="17" t="s">
        <v>275</v>
      </c>
      <c r="AU251" s="17" t="s">
        <v>89</v>
      </c>
    </row>
    <row r="252" spans="2:65" s="12" customFormat="1" ht="11.25">
      <c r="B252" s="156"/>
      <c r="D252" s="154" t="s">
        <v>277</v>
      </c>
      <c r="E252" s="157" t="s">
        <v>1</v>
      </c>
      <c r="F252" s="158" t="s">
        <v>491</v>
      </c>
      <c r="H252" s="159">
        <v>35</v>
      </c>
      <c r="I252" s="160"/>
      <c r="L252" s="156"/>
      <c r="M252" s="161"/>
      <c r="T252" s="162"/>
      <c r="AT252" s="157" t="s">
        <v>277</v>
      </c>
      <c r="AU252" s="157" t="s">
        <v>89</v>
      </c>
      <c r="AV252" s="12" t="s">
        <v>89</v>
      </c>
      <c r="AW252" s="12" t="s">
        <v>32</v>
      </c>
      <c r="AX252" s="12" t="s">
        <v>83</v>
      </c>
      <c r="AY252" s="157" t="s">
        <v>264</v>
      </c>
    </row>
    <row r="253" spans="2:65" s="1" customFormat="1" ht="21.75" customHeight="1">
      <c r="B253" s="136"/>
      <c r="C253" s="176" t="s">
        <v>452</v>
      </c>
      <c r="D253" s="176" t="s">
        <v>310</v>
      </c>
      <c r="E253" s="177" t="s">
        <v>2049</v>
      </c>
      <c r="F253" s="178" t="s">
        <v>2050</v>
      </c>
      <c r="G253" s="179" t="s">
        <v>434</v>
      </c>
      <c r="H253" s="180">
        <v>7</v>
      </c>
      <c r="I253" s="181"/>
      <c r="J253" s="182">
        <f>ROUND(I253*H253,2)</f>
        <v>0</v>
      </c>
      <c r="K253" s="178" t="s">
        <v>270</v>
      </c>
      <c r="L253" s="183"/>
      <c r="M253" s="184" t="s">
        <v>1</v>
      </c>
      <c r="N253" s="185" t="s">
        <v>42</v>
      </c>
      <c r="P253" s="146">
        <f>O253*H253</f>
        <v>0</v>
      </c>
      <c r="Q253" s="146">
        <v>3.5E-4</v>
      </c>
      <c r="R253" s="146">
        <f>Q253*H253</f>
        <v>2.4499999999999999E-3</v>
      </c>
      <c r="S253" s="146">
        <v>0</v>
      </c>
      <c r="T253" s="147">
        <f>S253*H253</f>
        <v>0</v>
      </c>
      <c r="AR253" s="148" t="s">
        <v>468</v>
      </c>
      <c r="AT253" s="148" t="s">
        <v>310</v>
      </c>
      <c r="AU253" s="148" t="s">
        <v>89</v>
      </c>
      <c r="AY253" s="17" t="s">
        <v>264</v>
      </c>
      <c r="BE253" s="149">
        <f>IF(N253="základní",J253,0)</f>
        <v>0</v>
      </c>
      <c r="BF253" s="149">
        <f>IF(N253="snížená",J253,0)</f>
        <v>0</v>
      </c>
      <c r="BG253" s="149">
        <f>IF(N253="zákl. přenesená",J253,0)</f>
        <v>0</v>
      </c>
      <c r="BH253" s="149">
        <f>IF(N253="sníž. přenesená",J253,0)</f>
        <v>0</v>
      </c>
      <c r="BI253" s="149">
        <f>IF(N253="nulová",J253,0)</f>
        <v>0</v>
      </c>
      <c r="BJ253" s="17" t="s">
        <v>89</v>
      </c>
      <c r="BK253" s="149">
        <f>ROUND(I253*H253,2)</f>
        <v>0</v>
      </c>
      <c r="BL253" s="17" t="s">
        <v>366</v>
      </c>
      <c r="BM253" s="148" t="s">
        <v>2051</v>
      </c>
    </row>
    <row r="254" spans="2:65" s="1" customFormat="1" ht="19.5">
      <c r="B254" s="32"/>
      <c r="D254" s="154" t="s">
        <v>275</v>
      </c>
      <c r="F254" s="155" t="s">
        <v>2052</v>
      </c>
      <c r="I254" s="152"/>
      <c r="L254" s="32"/>
      <c r="M254" s="153"/>
      <c r="T254" s="56"/>
      <c r="AT254" s="17" t="s">
        <v>275</v>
      </c>
      <c r="AU254" s="17" t="s">
        <v>89</v>
      </c>
    </row>
    <row r="255" spans="2:65" s="12" customFormat="1" ht="11.25">
      <c r="B255" s="156"/>
      <c r="D255" s="154" t="s">
        <v>277</v>
      </c>
      <c r="E255" s="157" t="s">
        <v>1</v>
      </c>
      <c r="F255" s="158" t="s">
        <v>309</v>
      </c>
      <c r="H255" s="159">
        <v>7</v>
      </c>
      <c r="I255" s="160"/>
      <c r="L255" s="156"/>
      <c r="M255" s="161"/>
      <c r="T255" s="162"/>
      <c r="AT255" s="157" t="s">
        <v>277</v>
      </c>
      <c r="AU255" s="157" t="s">
        <v>89</v>
      </c>
      <c r="AV255" s="12" t="s">
        <v>89</v>
      </c>
      <c r="AW255" s="12" t="s">
        <v>32</v>
      </c>
      <c r="AX255" s="12" t="s">
        <v>83</v>
      </c>
      <c r="AY255" s="157" t="s">
        <v>264</v>
      </c>
    </row>
    <row r="256" spans="2:65" s="1" customFormat="1" ht="16.5" customHeight="1">
      <c r="B256" s="136"/>
      <c r="C256" s="176" t="s">
        <v>457</v>
      </c>
      <c r="D256" s="176" t="s">
        <v>310</v>
      </c>
      <c r="E256" s="177" t="s">
        <v>2053</v>
      </c>
      <c r="F256" s="178" t="s">
        <v>2054</v>
      </c>
      <c r="G256" s="179" t="s">
        <v>434</v>
      </c>
      <c r="H256" s="180">
        <v>11</v>
      </c>
      <c r="I256" s="181"/>
      <c r="J256" s="182">
        <f>ROUND(I256*H256,2)</f>
        <v>0</v>
      </c>
      <c r="K256" s="178" t="s">
        <v>270</v>
      </c>
      <c r="L256" s="183"/>
      <c r="M256" s="184" t="s">
        <v>1</v>
      </c>
      <c r="N256" s="185" t="s">
        <v>42</v>
      </c>
      <c r="P256" s="146">
        <f>O256*H256</f>
        <v>0</v>
      </c>
      <c r="Q256" s="146">
        <v>5.0000000000000001E-4</v>
      </c>
      <c r="R256" s="146">
        <f>Q256*H256</f>
        <v>5.4999999999999997E-3</v>
      </c>
      <c r="S256" s="146">
        <v>0</v>
      </c>
      <c r="T256" s="147">
        <f>S256*H256</f>
        <v>0</v>
      </c>
      <c r="AR256" s="148" t="s">
        <v>468</v>
      </c>
      <c r="AT256" s="148" t="s">
        <v>310</v>
      </c>
      <c r="AU256" s="148" t="s">
        <v>89</v>
      </c>
      <c r="AY256" s="17" t="s">
        <v>264</v>
      </c>
      <c r="BE256" s="149">
        <f>IF(N256="základní",J256,0)</f>
        <v>0</v>
      </c>
      <c r="BF256" s="149">
        <f>IF(N256="snížená",J256,0)</f>
        <v>0</v>
      </c>
      <c r="BG256" s="149">
        <f>IF(N256="zákl. přenesená",J256,0)</f>
        <v>0</v>
      </c>
      <c r="BH256" s="149">
        <f>IF(N256="sníž. přenesená",J256,0)</f>
        <v>0</v>
      </c>
      <c r="BI256" s="149">
        <f>IF(N256="nulová",J256,0)</f>
        <v>0</v>
      </c>
      <c r="BJ256" s="17" t="s">
        <v>89</v>
      </c>
      <c r="BK256" s="149">
        <f>ROUND(I256*H256,2)</f>
        <v>0</v>
      </c>
      <c r="BL256" s="17" t="s">
        <v>366</v>
      </c>
      <c r="BM256" s="148" t="s">
        <v>2055</v>
      </c>
    </row>
    <row r="257" spans="2:65" s="12" customFormat="1" ht="11.25">
      <c r="B257" s="156"/>
      <c r="D257" s="154" t="s">
        <v>277</v>
      </c>
      <c r="E257" s="157" t="s">
        <v>1</v>
      </c>
      <c r="F257" s="158" t="s">
        <v>334</v>
      </c>
      <c r="H257" s="159">
        <v>11</v>
      </c>
      <c r="I257" s="160"/>
      <c r="L257" s="156"/>
      <c r="M257" s="161"/>
      <c r="T257" s="162"/>
      <c r="AT257" s="157" t="s">
        <v>277</v>
      </c>
      <c r="AU257" s="157" t="s">
        <v>89</v>
      </c>
      <c r="AV257" s="12" t="s">
        <v>89</v>
      </c>
      <c r="AW257" s="12" t="s">
        <v>32</v>
      </c>
      <c r="AX257" s="12" t="s">
        <v>83</v>
      </c>
      <c r="AY257" s="157" t="s">
        <v>264</v>
      </c>
    </row>
    <row r="258" spans="2:65" s="1" customFormat="1" ht="16.5" customHeight="1">
      <c r="B258" s="136"/>
      <c r="C258" s="137" t="s">
        <v>462</v>
      </c>
      <c r="D258" s="137" t="s">
        <v>266</v>
      </c>
      <c r="E258" s="138" t="s">
        <v>2056</v>
      </c>
      <c r="F258" s="139" t="s">
        <v>2057</v>
      </c>
      <c r="G258" s="140" t="s">
        <v>428</v>
      </c>
      <c r="H258" s="141">
        <v>30</v>
      </c>
      <c r="I258" s="142"/>
      <c r="J258" s="143">
        <f>ROUND(I258*H258,2)</f>
        <v>0</v>
      </c>
      <c r="K258" s="139" t="s">
        <v>270</v>
      </c>
      <c r="L258" s="32"/>
      <c r="M258" s="144" t="s">
        <v>1</v>
      </c>
      <c r="N258" s="145" t="s">
        <v>42</v>
      </c>
      <c r="P258" s="146">
        <f>O258*H258</f>
        <v>0</v>
      </c>
      <c r="Q258" s="146">
        <v>4.0000000000000002E-4</v>
      </c>
      <c r="R258" s="146">
        <f>Q258*H258</f>
        <v>1.2E-2</v>
      </c>
      <c r="S258" s="146">
        <v>0</v>
      </c>
      <c r="T258" s="147">
        <f>S258*H258</f>
        <v>0</v>
      </c>
      <c r="AR258" s="148" t="s">
        <v>366</v>
      </c>
      <c r="AT258" s="148" t="s">
        <v>266</v>
      </c>
      <c r="AU258" s="148" t="s">
        <v>89</v>
      </c>
      <c r="AY258" s="17" t="s">
        <v>264</v>
      </c>
      <c r="BE258" s="149">
        <f>IF(N258="základní",J258,0)</f>
        <v>0</v>
      </c>
      <c r="BF258" s="149">
        <f>IF(N258="snížená",J258,0)</f>
        <v>0</v>
      </c>
      <c r="BG258" s="149">
        <f>IF(N258="zákl. přenesená",J258,0)</f>
        <v>0</v>
      </c>
      <c r="BH258" s="149">
        <f>IF(N258="sníž. přenesená",J258,0)</f>
        <v>0</v>
      </c>
      <c r="BI258" s="149">
        <f>IF(N258="nulová",J258,0)</f>
        <v>0</v>
      </c>
      <c r="BJ258" s="17" t="s">
        <v>89</v>
      </c>
      <c r="BK258" s="149">
        <f>ROUND(I258*H258,2)</f>
        <v>0</v>
      </c>
      <c r="BL258" s="17" t="s">
        <v>366</v>
      </c>
      <c r="BM258" s="148" t="s">
        <v>2058</v>
      </c>
    </row>
    <row r="259" spans="2:65" s="1" customFormat="1" ht="11.25">
      <c r="B259" s="32"/>
      <c r="D259" s="150" t="s">
        <v>273</v>
      </c>
      <c r="F259" s="151" t="s">
        <v>2059</v>
      </c>
      <c r="I259" s="152"/>
      <c r="L259" s="32"/>
      <c r="M259" s="153"/>
      <c r="T259" s="56"/>
      <c r="AT259" s="17" t="s">
        <v>273</v>
      </c>
      <c r="AU259" s="17" t="s">
        <v>89</v>
      </c>
    </row>
    <row r="260" spans="2:65" s="1" customFormat="1" ht="19.5">
      <c r="B260" s="32"/>
      <c r="D260" s="154" t="s">
        <v>275</v>
      </c>
      <c r="F260" s="155" t="s">
        <v>2041</v>
      </c>
      <c r="I260" s="152"/>
      <c r="L260" s="32"/>
      <c r="M260" s="153"/>
      <c r="T260" s="56"/>
      <c r="AT260" s="17" t="s">
        <v>275</v>
      </c>
      <c r="AU260" s="17" t="s">
        <v>89</v>
      </c>
    </row>
    <row r="261" spans="2:65" s="14" customFormat="1" ht="11.25">
      <c r="B261" s="170"/>
      <c r="D261" s="154" t="s">
        <v>277</v>
      </c>
      <c r="E261" s="171" t="s">
        <v>1</v>
      </c>
      <c r="F261" s="172" t="s">
        <v>2060</v>
      </c>
      <c r="H261" s="171" t="s">
        <v>1</v>
      </c>
      <c r="I261" s="173"/>
      <c r="L261" s="170"/>
      <c r="M261" s="174"/>
      <c r="T261" s="175"/>
      <c r="AT261" s="171" t="s">
        <v>277</v>
      </c>
      <c r="AU261" s="171" t="s">
        <v>89</v>
      </c>
      <c r="AV261" s="14" t="s">
        <v>83</v>
      </c>
      <c r="AW261" s="14" t="s">
        <v>32</v>
      </c>
      <c r="AX261" s="14" t="s">
        <v>76</v>
      </c>
      <c r="AY261" s="171" t="s">
        <v>264</v>
      </c>
    </row>
    <row r="262" spans="2:65" s="12" customFormat="1" ht="11.25">
      <c r="B262" s="156"/>
      <c r="D262" s="154" t="s">
        <v>277</v>
      </c>
      <c r="E262" s="157" t="s">
        <v>1</v>
      </c>
      <c r="F262" s="158" t="s">
        <v>457</v>
      </c>
      <c r="H262" s="159">
        <v>30</v>
      </c>
      <c r="I262" s="160"/>
      <c r="L262" s="156"/>
      <c r="M262" s="161"/>
      <c r="T262" s="162"/>
      <c r="AT262" s="157" t="s">
        <v>277</v>
      </c>
      <c r="AU262" s="157" t="s">
        <v>89</v>
      </c>
      <c r="AV262" s="12" t="s">
        <v>89</v>
      </c>
      <c r="AW262" s="12" t="s">
        <v>32</v>
      </c>
      <c r="AX262" s="12" t="s">
        <v>83</v>
      </c>
      <c r="AY262" s="157" t="s">
        <v>264</v>
      </c>
    </row>
    <row r="263" spans="2:65" s="1" customFormat="1" ht="16.5" customHeight="1">
      <c r="B263" s="136"/>
      <c r="C263" s="137" t="s">
        <v>468</v>
      </c>
      <c r="D263" s="137" t="s">
        <v>266</v>
      </c>
      <c r="E263" s="138" t="s">
        <v>2061</v>
      </c>
      <c r="F263" s="139" t="s">
        <v>2062</v>
      </c>
      <c r="G263" s="140" t="s">
        <v>428</v>
      </c>
      <c r="H263" s="141">
        <v>25</v>
      </c>
      <c r="I263" s="142"/>
      <c r="J263" s="143">
        <f>ROUND(I263*H263,2)</f>
        <v>0</v>
      </c>
      <c r="K263" s="139" t="s">
        <v>270</v>
      </c>
      <c r="L263" s="32"/>
      <c r="M263" s="144" t="s">
        <v>1</v>
      </c>
      <c r="N263" s="145" t="s">
        <v>42</v>
      </c>
      <c r="P263" s="146">
        <f>O263*H263</f>
        <v>0</v>
      </c>
      <c r="Q263" s="146">
        <v>5.0000000000000001E-4</v>
      </c>
      <c r="R263" s="146">
        <f>Q263*H263</f>
        <v>1.2500000000000001E-2</v>
      </c>
      <c r="S263" s="146">
        <v>0</v>
      </c>
      <c r="T263" s="147">
        <f>S263*H263</f>
        <v>0</v>
      </c>
      <c r="AR263" s="148" t="s">
        <v>366</v>
      </c>
      <c r="AT263" s="148" t="s">
        <v>266</v>
      </c>
      <c r="AU263" s="148" t="s">
        <v>89</v>
      </c>
      <c r="AY263" s="17" t="s">
        <v>264</v>
      </c>
      <c r="BE263" s="149">
        <f>IF(N263="základní",J263,0)</f>
        <v>0</v>
      </c>
      <c r="BF263" s="149">
        <f>IF(N263="snížená",J263,0)</f>
        <v>0</v>
      </c>
      <c r="BG263" s="149">
        <f>IF(N263="zákl. přenesená",J263,0)</f>
        <v>0</v>
      </c>
      <c r="BH263" s="149">
        <f>IF(N263="sníž. přenesená",J263,0)</f>
        <v>0</v>
      </c>
      <c r="BI263" s="149">
        <f>IF(N263="nulová",J263,0)</f>
        <v>0</v>
      </c>
      <c r="BJ263" s="17" t="s">
        <v>89</v>
      </c>
      <c r="BK263" s="149">
        <f>ROUND(I263*H263,2)</f>
        <v>0</v>
      </c>
      <c r="BL263" s="17" t="s">
        <v>366</v>
      </c>
      <c r="BM263" s="148" t="s">
        <v>2063</v>
      </c>
    </row>
    <row r="264" spans="2:65" s="1" customFormat="1" ht="11.25">
      <c r="B264" s="32"/>
      <c r="D264" s="150" t="s">
        <v>273</v>
      </c>
      <c r="F264" s="151" t="s">
        <v>2064</v>
      </c>
      <c r="I264" s="152"/>
      <c r="L264" s="32"/>
      <c r="M264" s="153"/>
      <c r="T264" s="56"/>
      <c r="AT264" s="17" t="s">
        <v>273</v>
      </c>
      <c r="AU264" s="17" t="s">
        <v>89</v>
      </c>
    </row>
    <row r="265" spans="2:65" s="1" customFormat="1" ht="19.5">
      <c r="B265" s="32"/>
      <c r="D265" s="154" t="s">
        <v>275</v>
      </c>
      <c r="F265" s="155" t="s">
        <v>2041</v>
      </c>
      <c r="I265" s="152"/>
      <c r="L265" s="32"/>
      <c r="M265" s="153"/>
      <c r="T265" s="56"/>
      <c r="AT265" s="17" t="s">
        <v>275</v>
      </c>
      <c r="AU265" s="17" t="s">
        <v>89</v>
      </c>
    </row>
    <row r="266" spans="2:65" s="12" customFormat="1" ht="11.25">
      <c r="B266" s="156"/>
      <c r="D266" s="154" t="s">
        <v>277</v>
      </c>
      <c r="E266" s="157" t="s">
        <v>1</v>
      </c>
      <c r="F266" s="158" t="s">
        <v>431</v>
      </c>
      <c r="H266" s="159">
        <v>25</v>
      </c>
      <c r="I266" s="160"/>
      <c r="L266" s="156"/>
      <c r="M266" s="161"/>
      <c r="T266" s="162"/>
      <c r="AT266" s="157" t="s">
        <v>277</v>
      </c>
      <c r="AU266" s="157" t="s">
        <v>89</v>
      </c>
      <c r="AV266" s="12" t="s">
        <v>89</v>
      </c>
      <c r="AW266" s="12" t="s">
        <v>32</v>
      </c>
      <c r="AX266" s="12" t="s">
        <v>83</v>
      </c>
      <c r="AY266" s="157" t="s">
        <v>264</v>
      </c>
    </row>
    <row r="267" spans="2:65" s="1" customFormat="1" ht="16.5" customHeight="1">
      <c r="B267" s="136"/>
      <c r="C267" s="137" t="s">
        <v>474</v>
      </c>
      <c r="D267" s="137" t="s">
        <v>266</v>
      </c>
      <c r="E267" s="138" t="s">
        <v>2065</v>
      </c>
      <c r="F267" s="139" t="s">
        <v>2066</v>
      </c>
      <c r="G267" s="140" t="s">
        <v>428</v>
      </c>
      <c r="H267" s="141">
        <v>40</v>
      </c>
      <c r="I267" s="142"/>
      <c r="J267" s="143">
        <f>ROUND(I267*H267,2)</f>
        <v>0</v>
      </c>
      <c r="K267" s="139" t="s">
        <v>270</v>
      </c>
      <c r="L267" s="32"/>
      <c r="M267" s="144" t="s">
        <v>1</v>
      </c>
      <c r="N267" s="145" t="s">
        <v>42</v>
      </c>
      <c r="P267" s="146">
        <f>O267*H267</f>
        <v>0</v>
      </c>
      <c r="Q267" s="146">
        <v>1.8400000000000001E-3</v>
      </c>
      <c r="R267" s="146">
        <f>Q267*H267</f>
        <v>7.3599999999999999E-2</v>
      </c>
      <c r="S267" s="146">
        <v>0</v>
      </c>
      <c r="T267" s="147">
        <f>S267*H267</f>
        <v>0</v>
      </c>
      <c r="AR267" s="148" t="s">
        <v>366</v>
      </c>
      <c r="AT267" s="148" t="s">
        <v>266</v>
      </c>
      <c r="AU267" s="148" t="s">
        <v>89</v>
      </c>
      <c r="AY267" s="17" t="s">
        <v>264</v>
      </c>
      <c r="BE267" s="149">
        <f>IF(N267="základní",J267,0)</f>
        <v>0</v>
      </c>
      <c r="BF267" s="149">
        <f>IF(N267="snížená",J267,0)</f>
        <v>0</v>
      </c>
      <c r="BG267" s="149">
        <f>IF(N267="zákl. přenesená",J267,0)</f>
        <v>0</v>
      </c>
      <c r="BH267" s="149">
        <f>IF(N267="sníž. přenesená",J267,0)</f>
        <v>0</v>
      </c>
      <c r="BI267" s="149">
        <f>IF(N267="nulová",J267,0)</f>
        <v>0</v>
      </c>
      <c r="BJ267" s="17" t="s">
        <v>89</v>
      </c>
      <c r="BK267" s="149">
        <f>ROUND(I267*H267,2)</f>
        <v>0</v>
      </c>
      <c r="BL267" s="17" t="s">
        <v>366</v>
      </c>
      <c r="BM267" s="148" t="s">
        <v>2067</v>
      </c>
    </row>
    <row r="268" spans="2:65" s="1" customFormat="1" ht="11.25">
      <c r="B268" s="32"/>
      <c r="D268" s="150" t="s">
        <v>273</v>
      </c>
      <c r="F268" s="151" t="s">
        <v>2068</v>
      </c>
      <c r="I268" s="152"/>
      <c r="L268" s="32"/>
      <c r="M268" s="153"/>
      <c r="T268" s="56"/>
      <c r="AT268" s="17" t="s">
        <v>273</v>
      </c>
      <c r="AU268" s="17" t="s">
        <v>89</v>
      </c>
    </row>
    <row r="269" spans="2:65" s="1" customFormat="1" ht="19.5">
      <c r="B269" s="32"/>
      <c r="D269" s="154" t="s">
        <v>275</v>
      </c>
      <c r="F269" s="155" t="s">
        <v>2041</v>
      </c>
      <c r="I269" s="152"/>
      <c r="L269" s="32"/>
      <c r="M269" s="153"/>
      <c r="T269" s="56"/>
      <c r="AT269" s="17" t="s">
        <v>275</v>
      </c>
      <c r="AU269" s="17" t="s">
        <v>89</v>
      </c>
    </row>
    <row r="270" spans="2:65" s="14" customFormat="1" ht="11.25">
      <c r="B270" s="170"/>
      <c r="D270" s="154" t="s">
        <v>277</v>
      </c>
      <c r="E270" s="171" t="s">
        <v>1</v>
      </c>
      <c r="F270" s="172" t="s">
        <v>2069</v>
      </c>
      <c r="H270" s="171" t="s">
        <v>1</v>
      </c>
      <c r="I270" s="173"/>
      <c r="L270" s="170"/>
      <c r="M270" s="174"/>
      <c r="T270" s="175"/>
      <c r="AT270" s="171" t="s">
        <v>277</v>
      </c>
      <c r="AU270" s="171" t="s">
        <v>89</v>
      </c>
      <c r="AV270" s="14" t="s">
        <v>83</v>
      </c>
      <c r="AW270" s="14" t="s">
        <v>32</v>
      </c>
      <c r="AX270" s="14" t="s">
        <v>76</v>
      </c>
      <c r="AY270" s="171" t="s">
        <v>264</v>
      </c>
    </row>
    <row r="271" spans="2:65" s="12" customFormat="1" ht="11.25">
      <c r="B271" s="156"/>
      <c r="D271" s="154" t="s">
        <v>277</v>
      </c>
      <c r="E271" s="157" t="s">
        <v>1</v>
      </c>
      <c r="F271" s="158" t="s">
        <v>521</v>
      </c>
      <c r="H271" s="159">
        <v>40</v>
      </c>
      <c r="I271" s="160"/>
      <c r="L271" s="156"/>
      <c r="M271" s="161"/>
      <c r="T271" s="162"/>
      <c r="AT271" s="157" t="s">
        <v>277</v>
      </c>
      <c r="AU271" s="157" t="s">
        <v>89</v>
      </c>
      <c r="AV271" s="12" t="s">
        <v>89</v>
      </c>
      <c r="AW271" s="12" t="s">
        <v>32</v>
      </c>
      <c r="AX271" s="12" t="s">
        <v>83</v>
      </c>
      <c r="AY271" s="157" t="s">
        <v>264</v>
      </c>
    </row>
    <row r="272" spans="2:65" s="1" customFormat="1" ht="16.5" customHeight="1">
      <c r="B272" s="136"/>
      <c r="C272" s="137" t="s">
        <v>483</v>
      </c>
      <c r="D272" s="137" t="s">
        <v>266</v>
      </c>
      <c r="E272" s="138" t="s">
        <v>2070</v>
      </c>
      <c r="F272" s="139" t="s">
        <v>2071</v>
      </c>
      <c r="G272" s="140" t="s">
        <v>434</v>
      </c>
      <c r="H272" s="141">
        <v>8</v>
      </c>
      <c r="I272" s="142"/>
      <c r="J272" s="143">
        <f>ROUND(I272*H272,2)</f>
        <v>0</v>
      </c>
      <c r="K272" s="139" t="s">
        <v>270</v>
      </c>
      <c r="L272" s="32"/>
      <c r="M272" s="144" t="s">
        <v>1</v>
      </c>
      <c r="N272" s="145" t="s">
        <v>42</v>
      </c>
      <c r="P272" s="146">
        <f>O272*H272</f>
        <v>0</v>
      </c>
      <c r="Q272" s="146">
        <v>0</v>
      </c>
      <c r="R272" s="146">
        <f>Q272*H272</f>
        <v>0</v>
      </c>
      <c r="S272" s="146">
        <v>0</v>
      </c>
      <c r="T272" s="147">
        <f>S272*H272</f>
        <v>0</v>
      </c>
      <c r="AR272" s="148" t="s">
        <v>366</v>
      </c>
      <c r="AT272" s="148" t="s">
        <v>266</v>
      </c>
      <c r="AU272" s="148" t="s">
        <v>89</v>
      </c>
      <c r="AY272" s="17" t="s">
        <v>264</v>
      </c>
      <c r="BE272" s="149">
        <f>IF(N272="základní",J272,0)</f>
        <v>0</v>
      </c>
      <c r="BF272" s="149">
        <f>IF(N272="snížená",J272,0)</f>
        <v>0</v>
      </c>
      <c r="BG272" s="149">
        <f>IF(N272="zákl. přenesená",J272,0)</f>
        <v>0</v>
      </c>
      <c r="BH272" s="149">
        <f>IF(N272="sníž. přenesená",J272,0)</f>
        <v>0</v>
      </c>
      <c r="BI272" s="149">
        <f>IF(N272="nulová",J272,0)</f>
        <v>0</v>
      </c>
      <c r="BJ272" s="17" t="s">
        <v>89</v>
      </c>
      <c r="BK272" s="149">
        <f>ROUND(I272*H272,2)</f>
        <v>0</v>
      </c>
      <c r="BL272" s="17" t="s">
        <v>366</v>
      </c>
      <c r="BM272" s="148" t="s">
        <v>2072</v>
      </c>
    </row>
    <row r="273" spans="2:65" s="1" customFormat="1" ht="11.25">
      <c r="B273" s="32"/>
      <c r="D273" s="150" t="s">
        <v>273</v>
      </c>
      <c r="F273" s="151" t="s">
        <v>2073</v>
      </c>
      <c r="I273" s="152"/>
      <c r="L273" s="32"/>
      <c r="M273" s="153"/>
      <c r="T273" s="56"/>
      <c r="AT273" s="17" t="s">
        <v>273</v>
      </c>
      <c r="AU273" s="17" t="s">
        <v>89</v>
      </c>
    </row>
    <row r="274" spans="2:65" s="12" customFormat="1" ht="11.25">
      <c r="B274" s="156"/>
      <c r="D274" s="154" t="s">
        <v>277</v>
      </c>
      <c r="E274" s="157" t="s">
        <v>1</v>
      </c>
      <c r="F274" s="158" t="s">
        <v>314</v>
      </c>
      <c r="H274" s="159">
        <v>8</v>
      </c>
      <c r="I274" s="160"/>
      <c r="L274" s="156"/>
      <c r="M274" s="161"/>
      <c r="T274" s="162"/>
      <c r="AT274" s="157" t="s">
        <v>277</v>
      </c>
      <c r="AU274" s="157" t="s">
        <v>89</v>
      </c>
      <c r="AV274" s="12" t="s">
        <v>89</v>
      </c>
      <c r="AW274" s="12" t="s">
        <v>32</v>
      </c>
      <c r="AX274" s="12" t="s">
        <v>83</v>
      </c>
      <c r="AY274" s="157" t="s">
        <v>264</v>
      </c>
    </row>
    <row r="275" spans="2:65" s="1" customFormat="1" ht="16.5" customHeight="1">
      <c r="B275" s="136"/>
      <c r="C275" s="137" t="s">
        <v>491</v>
      </c>
      <c r="D275" s="137" t="s">
        <v>266</v>
      </c>
      <c r="E275" s="138" t="s">
        <v>2074</v>
      </c>
      <c r="F275" s="139" t="s">
        <v>2075</v>
      </c>
      <c r="G275" s="140" t="s">
        <v>434</v>
      </c>
      <c r="H275" s="141">
        <v>6</v>
      </c>
      <c r="I275" s="142"/>
      <c r="J275" s="143">
        <f>ROUND(I275*H275,2)</f>
        <v>0</v>
      </c>
      <c r="K275" s="139" t="s">
        <v>270</v>
      </c>
      <c r="L275" s="32"/>
      <c r="M275" s="144" t="s">
        <v>1</v>
      </c>
      <c r="N275" s="145" t="s">
        <v>42</v>
      </c>
      <c r="P275" s="146">
        <f>O275*H275</f>
        <v>0</v>
      </c>
      <c r="Q275" s="146">
        <v>0</v>
      </c>
      <c r="R275" s="146">
        <f>Q275*H275</f>
        <v>0</v>
      </c>
      <c r="S275" s="146">
        <v>0</v>
      </c>
      <c r="T275" s="147">
        <f>S275*H275</f>
        <v>0</v>
      </c>
      <c r="AR275" s="148" t="s">
        <v>366</v>
      </c>
      <c r="AT275" s="148" t="s">
        <v>266</v>
      </c>
      <c r="AU275" s="148" t="s">
        <v>89</v>
      </c>
      <c r="AY275" s="17" t="s">
        <v>264</v>
      </c>
      <c r="BE275" s="149">
        <f>IF(N275="základní",J275,0)</f>
        <v>0</v>
      </c>
      <c r="BF275" s="149">
        <f>IF(N275="snížená",J275,0)</f>
        <v>0</v>
      </c>
      <c r="BG275" s="149">
        <f>IF(N275="zákl. přenesená",J275,0)</f>
        <v>0</v>
      </c>
      <c r="BH275" s="149">
        <f>IF(N275="sníž. přenesená",J275,0)</f>
        <v>0</v>
      </c>
      <c r="BI275" s="149">
        <f>IF(N275="nulová",J275,0)</f>
        <v>0</v>
      </c>
      <c r="BJ275" s="17" t="s">
        <v>89</v>
      </c>
      <c r="BK275" s="149">
        <f>ROUND(I275*H275,2)</f>
        <v>0</v>
      </c>
      <c r="BL275" s="17" t="s">
        <v>366</v>
      </c>
      <c r="BM275" s="148" t="s">
        <v>2076</v>
      </c>
    </row>
    <row r="276" spans="2:65" s="1" customFormat="1" ht="11.25">
      <c r="B276" s="32"/>
      <c r="D276" s="150" t="s">
        <v>273</v>
      </c>
      <c r="F276" s="151" t="s">
        <v>2077</v>
      </c>
      <c r="I276" s="152"/>
      <c r="L276" s="32"/>
      <c r="M276" s="153"/>
      <c r="T276" s="56"/>
      <c r="AT276" s="17" t="s">
        <v>273</v>
      </c>
      <c r="AU276" s="17" t="s">
        <v>89</v>
      </c>
    </row>
    <row r="277" spans="2:65" s="12" customFormat="1" ht="11.25">
      <c r="B277" s="156"/>
      <c r="D277" s="154" t="s">
        <v>277</v>
      </c>
      <c r="E277" s="157" t="s">
        <v>1</v>
      </c>
      <c r="F277" s="158" t="s">
        <v>303</v>
      </c>
      <c r="H277" s="159">
        <v>6</v>
      </c>
      <c r="I277" s="160"/>
      <c r="L277" s="156"/>
      <c r="M277" s="161"/>
      <c r="T277" s="162"/>
      <c r="AT277" s="157" t="s">
        <v>277</v>
      </c>
      <c r="AU277" s="157" t="s">
        <v>89</v>
      </c>
      <c r="AV277" s="12" t="s">
        <v>89</v>
      </c>
      <c r="AW277" s="12" t="s">
        <v>32</v>
      </c>
      <c r="AX277" s="12" t="s">
        <v>83</v>
      </c>
      <c r="AY277" s="157" t="s">
        <v>264</v>
      </c>
    </row>
    <row r="278" spans="2:65" s="1" customFormat="1" ht="16.5" customHeight="1">
      <c r="B278" s="136"/>
      <c r="C278" s="137" t="s">
        <v>496</v>
      </c>
      <c r="D278" s="137" t="s">
        <v>266</v>
      </c>
      <c r="E278" s="138" t="s">
        <v>2078</v>
      </c>
      <c r="F278" s="139" t="s">
        <v>2079</v>
      </c>
      <c r="G278" s="140" t="s">
        <v>434</v>
      </c>
      <c r="H278" s="141">
        <v>3</v>
      </c>
      <c r="I278" s="142"/>
      <c r="J278" s="143">
        <f>ROUND(I278*H278,2)</f>
        <v>0</v>
      </c>
      <c r="K278" s="139" t="s">
        <v>270</v>
      </c>
      <c r="L278" s="32"/>
      <c r="M278" s="144" t="s">
        <v>1</v>
      </c>
      <c r="N278" s="145" t="s">
        <v>42</v>
      </c>
      <c r="P278" s="146">
        <f>O278*H278</f>
        <v>0</v>
      </c>
      <c r="Q278" s="146">
        <v>1.01E-3</v>
      </c>
      <c r="R278" s="146">
        <f>Q278*H278</f>
        <v>3.0300000000000001E-3</v>
      </c>
      <c r="S278" s="146">
        <v>0</v>
      </c>
      <c r="T278" s="147">
        <f>S278*H278</f>
        <v>0</v>
      </c>
      <c r="AR278" s="148" t="s">
        <v>366</v>
      </c>
      <c r="AT278" s="148" t="s">
        <v>266</v>
      </c>
      <c r="AU278" s="148" t="s">
        <v>89</v>
      </c>
      <c r="AY278" s="17" t="s">
        <v>264</v>
      </c>
      <c r="BE278" s="149">
        <f>IF(N278="základní",J278,0)</f>
        <v>0</v>
      </c>
      <c r="BF278" s="149">
        <f>IF(N278="snížená",J278,0)</f>
        <v>0</v>
      </c>
      <c r="BG278" s="149">
        <f>IF(N278="zákl. přenesená",J278,0)</f>
        <v>0</v>
      </c>
      <c r="BH278" s="149">
        <f>IF(N278="sníž. přenesená",J278,0)</f>
        <v>0</v>
      </c>
      <c r="BI278" s="149">
        <f>IF(N278="nulová",J278,0)</f>
        <v>0</v>
      </c>
      <c r="BJ278" s="17" t="s">
        <v>89</v>
      </c>
      <c r="BK278" s="149">
        <f>ROUND(I278*H278,2)</f>
        <v>0</v>
      </c>
      <c r="BL278" s="17" t="s">
        <v>366</v>
      </c>
      <c r="BM278" s="148" t="s">
        <v>2080</v>
      </c>
    </row>
    <row r="279" spans="2:65" s="1" customFormat="1" ht="11.25">
      <c r="B279" s="32"/>
      <c r="D279" s="150" t="s">
        <v>273</v>
      </c>
      <c r="F279" s="151" t="s">
        <v>2081</v>
      </c>
      <c r="I279" s="152"/>
      <c r="L279" s="32"/>
      <c r="M279" s="153"/>
      <c r="T279" s="56"/>
      <c r="AT279" s="17" t="s">
        <v>273</v>
      </c>
      <c r="AU279" s="17" t="s">
        <v>89</v>
      </c>
    </row>
    <row r="280" spans="2:65" s="1" customFormat="1" ht="19.5">
      <c r="B280" s="32"/>
      <c r="D280" s="154" t="s">
        <v>275</v>
      </c>
      <c r="F280" s="155" t="s">
        <v>2082</v>
      </c>
      <c r="I280" s="152"/>
      <c r="L280" s="32"/>
      <c r="M280" s="153"/>
      <c r="T280" s="56"/>
      <c r="AT280" s="17" t="s">
        <v>275</v>
      </c>
      <c r="AU280" s="17" t="s">
        <v>89</v>
      </c>
    </row>
    <row r="281" spans="2:65" s="14" customFormat="1" ht="11.25">
      <c r="B281" s="170"/>
      <c r="D281" s="154" t="s">
        <v>277</v>
      </c>
      <c r="E281" s="171" t="s">
        <v>1</v>
      </c>
      <c r="F281" s="172" t="s">
        <v>2083</v>
      </c>
      <c r="H281" s="171" t="s">
        <v>1</v>
      </c>
      <c r="I281" s="173"/>
      <c r="L281" s="170"/>
      <c r="M281" s="174"/>
      <c r="T281" s="175"/>
      <c r="AT281" s="171" t="s">
        <v>277</v>
      </c>
      <c r="AU281" s="171" t="s">
        <v>89</v>
      </c>
      <c r="AV281" s="14" t="s">
        <v>83</v>
      </c>
      <c r="AW281" s="14" t="s">
        <v>32</v>
      </c>
      <c r="AX281" s="14" t="s">
        <v>76</v>
      </c>
      <c r="AY281" s="171" t="s">
        <v>264</v>
      </c>
    </row>
    <row r="282" spans="2:65" s="12" customFormat="1" ht="11.25">
      <c r="B282" s="156"/>
      <c r="D282" s="154" t="s">
        <v>277</v>
      </c>
      <c r="E282" s="157" t="s">
        <v>1</v>
      </c>
      <c r="F282" s="158" t="s">
        <v>89</v>
      </c>
      <c r="H282" s="159">
        <v>2</v>
      </c>
      <c r="I282" s="160"/>
      <c r="L282" s="156"/>
      <c r="M282" s="161"/>
      <c r="T282" s="162"/>
      <c r="AT282" s="157" t="s">
        <v>277</v>
      </c>
      <c r="AU282" s="157" t="s">
        <v>89</v>
      </c>
      <c r="AV282" s="12" t="s">
        <v>89</v>
      </c>
      <c r="AW282" s="12" t="s">
        <v>32</v>
      </c>
      <c r="AX282" s="12" t="s">
        <v>76</v>
      </c>
      <c r="AY282" s="157" t="s">
        <v>264</v>
      </c>
    </row>
    <row r="283" spans="2:65" s="14" customFormat="1" ht="11.25">
      <c r="B283" s="170"/>
      <c r="D283" s="154" t="s">
        <v>277</v>
      </c>
      <c r="E283" s="171" t="s">
        <v>1</v>
      </c>
      <c r="F283" s="172" t="s">
        <v>2084</v>
      </c>
      <c r="H283" s="171" t="s">
        <v>1</v>
      </c>
      <c r="I283" s="173"/>
      <c r="L283" s="170"/>
      <c r="M283" s="174"/>
      <c r="T283" s="175"/>
      <c r="AT283" s="171" t="s">
        <v>277</v>
      </c>
      <c r="AU283" s="171" t="s">
        <v>89</v>
      </c>
      <c r="AV283" s="14" t="s">
        <v>83</v>
      </c>
      <c r="AW283" s="14" t="s">
        <v>32</v>
      </c>
      <c r="AX283" s="14" t="s">
        <v>76</v>
      </c>
      <c r="AY283" s="171" t="s">
        <v>264</v>
      </c>
    </row>
    <row r="284" spans="2:65" s="12" customFormat="1" ht="11.25">
      <c r="B284" s="156"/>
      <c r="D284" s="154" t="s">
        <v>277</v>
      </c>
      <c r="E284" s="157" t="s">
        <v>1</v>
      </c>
      <c r="F284" s="158" t="s">
        <v>83</v>
      </c>
      <c r="H284" s="159">
        <v>1</v>
      </c>
      <c r="I284" s="160"/>
      <c r="L284" s="156"/>
      <c r="M284" s="161"/>
      <c r="T284" s="162"/>
      <c r="AT284" s="157" t="s">
        <v>277</v>
      </c>
      <c r="AU284" s="157" t="s">
        <v>89</v>
      </c>
      <c r="AV284" s="12" t="s">
        <v>89</v>
      </c>
      <c r="AW284" s="12" t="s">
        <v>32</v>
      </c>
      <c r="AX284" s="12" t="s">
        <v>76</v>
      </c>
      <c r="AY284" s="157" t="s">
        <v>264</v>
      </c>
    </row>
    <row r="285" spans="2:65" s="13" customFormat="1" ht="11.25">
      <c r="B285" s="163"/>
      <c r="D285" s="154" t="s">
        <v>277</v>
      </c>
      <c r="E285" s="164" t="s">
        <v>1</v>
      </c>
      <c r="F285" s="165" t="s">
        <v>279</v>
      </c>
      <c r="H285" s="166">
        <v>3</v>
      </c>
      <c r="I285" s="167"/>
      <c r="L285" s="163"/>
      <c r="M285" s="168"/>
      <c r="T285" s="169"/>
      <c r="AT285" s="164" t="s">
        <v>277</v>
      </c>
      <c r="AU285" s="164" t="s">
        <v>89</v>
      </c>
      <c r="AV285" s="13" t="s">
        <v>271</v>
      </c>
      <c r="AW285" s="13" t="s">
        <v>32</v>
      </c>
      <c r="AX285" s="13" t="s">
        <v>83</v>
      </c>
      <c r="AY285" s="164" t="s">
        <v>264</v>
      </c>
    </row>
    <row r="286" spans="2:65" s="1" customFormat="1" ht="16.5" customHeight="1">
      <c r="B286" s="136"/>
      <c r="C286" s="137" t="s">
        <v>502</v>
      </c>
      <c r="D286" s="137" t="s">
        <v>266</v>
      </c>
      <c r="E286" s="138" t="s">
        <v>2085</v>
      </c>
      <c r="F286" s="139" t="s">
        <v>2086</v>
      </c>
      <c r="G286" s="140" t="s">
        <v>434</v>
      </c>
      <c r="H286" s="141">
        <v>3</v>
      </c>
      <c r="I286" s="142"/>
      <c r="J286" s="143">
        <f>ROUND(I286*H286,2)</f>
        <v>0</v>
      </c>
      <c r="K286" s="139" t="s">
        <v>270</v>
      </c>
      <c r="L286" s="32"/>
      <c r="M286" s="144" t="s">
        <v>1</v>
      </c>
      <c r="N286" s="145" t="s">
        <v>42</v>
      </c>
      <c r="P286" s="146">
        <f>O286*H286</f>
        <v>0</v>
      </c>
      <c r="Q286" s="146">
        <v>2.7999999999999998E-4</v>
      </c>
      <c r="R286" s="146">
        <f>Q286*H286</f>
        <v>8.3999999999999993E-4</v>
      </c>
      <c r="S286" s="146">
        <v>0</v>
      </c>
      <c r="T286" s="147">
        <f>S286*H286</f>
        <v>0</v>
      </c>
      <c r="AR286" s="148" t="s">
        <v>366</v>
      </c>
      <c r="AT286" s="148" t="s">
        <v>266</v>
      </c>
      <c r="AU286" s="148" t="s">
        <v>89</v>
      </c>
      <c r="AY286" s="17" t="s">
        <v>264</v>
      </c>
      <c r="BE286" s="149">
        <f>IF(N286="základní",J286,0)</f>
        <v>0</v>
      </c>
      <c r="BF286" s="149">
        <f>IF(N286="snížená",J286,0)</f>
        <v>0</v>
      </c>
      <c r="BG286" s="149">
        <f>IF(N286="zákl. přenesená",J286,0)</f>
        <v>0</v>
      </c>
      <c r="BH286" s="149">
        <f>IF(N286="sníž. přenesená",J286,0)</f>
        <v>0</v>
      </c>
      <c r="BI286" s="149">
        <f>IF(N286="nulová",J286,0)</f>
        <v>0</v>
      </c>
      <c r="BJ286" s="17" t="s">
        <v>89</v>
      </c>
      <c r="BK286" s="149">
        <f>ROUND(I286*H286,2)</f>
        <v>0</v>
      </c>
      <c r="BL286" s="17" t="s">
        <v>366</v>
      </c>
      <c r="BM286" s="148" t="s">
        <v>2087</v>
      </c>
    </row>
    <row r="287" spans="2:65" s="1" customFormat="1" ht="11.25">
      <c r="B287" s="32"/>
      <c r="D287" s="150" t="s">
        <v>273</v>
      </c>
      <c r="F287" s="151" t="s">
        <v>2088</v>
      </c>
      <c r="I287" s="152"/>
      <c r="L287" s="32"/>
      <c r="M287" s="153"/>
      <c r="T287" s="56"/>
      <c r="AT287" s="17" t="s">
        <v>273</v>
      </c>
      <c r="AU287" s="17" t="s">
        <v>89</v>
      </c>
    </row>
    <row r="288" spans="2:65" s="1" customFormat="1" ht="19.5">
      <c r="B288" s="32"/>
      <c r="D288" s="154" t="s">
        <v>275</v>
      </c>
      <c r="F288" s="155" t="s">
        <v>2089</v>
      </c>
      <c r="I288" s="152"/>
      <c r="L288" s="32"/>
      <c r="M288" s="153"/>
      <c r="T288" s="56"/>
      <c r="AT288" s="17" t="s">
        <v>275</v>
      </c>
      <c r="AU288" s="17" t="s">
        <v>89</v>
      </c>
    </row>
    <row r="289" spans="2:65" s="14" customFormat="1" ht="11.25">
      <c r="B289" s="170"/>
      <c r="D289" s="154" t="s">
        <v>277</v>
      </c>
      <c r="E289" s="171" t="s">
        <v>1</v>
      </c>
      <c r="F289" s="172" t="s">
        <v>2083</v>
      </c>
      <c r="H289" s="171" t="s">
        <v>1</v>
      </c>
      <c r="I289" s="173"/>
      <c r="L289" s="170"/>
      <c r="M289" s="174"/>
      <c r="T289" s="175"/>
      <c r="AT289" s="171" t="s">
        <v>277</v>
      </c>
      <c r="AU289" s="171" t="s">
        <v>89</v>
      </c>
      <c r="AV289" s="14" t="s">
        <v>83</v>
      </c>
      <c r="AW289" s="14" t="s">
        <v>32</v>
      </c>
      <c r="AX289" s="14" t="s">
        <v>76</v>
      </c>
      <c r="AY289" s="171" t="s">
        <v>264</v>
      </c>
    </row>
    <row r="290" spans="2:65" s="12" customFormat="1" ht="11.25">
      <c r="B290" s="156"/>
      <c r="D290" s="154" t="s">
        <v>277</v>
      </c>
      <c r="E290" s="157" t="s">
        <v>1</v>
      </c>
      <c r="F290" s="158" t="s">
        <v>89</v>
      </c>
      <c r="H290" s="159">
        <v>2</v>
      </c>
      <c r="I290" s="160"/>
      <c r="L290" s="156"/>
      <c r="M290" s="161"/>
      <c r="T290" s="162"/>
      <c r="AT290" s="157" t="s">
        <v>277</v>
      </c>
      <c r="AU290" s="157" t="s">
        <v>89</v>
      </c>
      <c r="AV290" s="12" t="s">
        <v>89</v>
      </c>
      <c r="AW290" s="12" t="s">
        <v>32</v>
      </c>
      <c r="AX290" s="12" t="s">
        <v>76</v>
      </c>
      <c r="AY290" s="157" t="s">
        <v>264</v>
      </c>
    </row>
    <row r="291" spans="2:65" s="14" customFormat="1" ht="11.25">
      <c r="B291" s="170"/>
      <c r="D291" s="154" t="s">
        <v>277</v>
      </c>
      <c r="E291" s="171" t="s">
        <v>1</v>
      </c>
      <c r="F291" s="172" t="s">
        <v>2084</v>
      </c>
      <c r="H291" s="171" t="s">
        <v>1</v>
      </c>
      <c r="I291" s="173"/>
      <c r="L291" s="170"/>
      <c r="M291" s="174"/>
      <c r="T291" s="175"/>
      <c r="AT291" s="171" t="s">
        <v>277</v>
      </c>
      <c r="AU291" s="171" t="s">
        <v>89</v>
      </c>
      <c r="AV291" s="14" t="s">
        <v>83</v>
      </c>
      <c r="AW291" s="14" t="s">
        <v>32</v>
      </c>
      <c r="AX291" s="14" t="s">
        <v>76</v>
      </c>
      <c r="AY291" s="171" t="s">
        <v>264</v>
      </c>
    </row>
    <row r="292" spans="2:65" s="12" customFormat="1" ht="11.25">
      <c r="B292" s="156"/>
      <c r="D292" s="154" t="s">
        <v>277</v>
      </c>
      <c r="E292" s="157" t="s">
        <v>1</v>
      </c>
      <c r="F292" s="158" t="s">
        <v>83</v>
      </c>
      <c r="H292" s="159">
        <v>1</v>
      </c>
      <c r="I292" s="160"/>
      <c r="L292" s="156"/>
      <c r="M292" s="161"/>
      <c r="T292" s="162"/>
      <c r="AT292" s="157" t="s">
        <v>277</v>
      </c>
      <c r="AU292" s="157" t="s">
        <v>89</v>
      </c>
      <c r="AV292" s="12" t="s">
        <v>89</v>
      </c>
      <c r="AW292" s="12" t="s">
        <v>32</v>
      </c>
      <c r="AX292" s="12" t="s">
        <v>76</v>
      </c>
      <c r="AY292" s="157" t="s">
        <v>264</v>
      </c>
    </row>
    <row r="293" spans="2:65" s="13" customFormat="1" ht="11.25">
      <c r="B293" s="163"/>
      <c r="D293" s="154" t="s">
        <v>277</v>
      </c>
      <c r="E293" s="164" t="s">
        <v>1</v>
      </c>
      <c r="F293" s="165" t="s">
        <v>279</v>
      </c>
      <c r="H293" s="166">
        <v>3</v>
      </c>
      <c r="I293" s="167"/>
      <c r="L293" s="163"/>
      <c r="M293" s="168"/>
      <c r="T293" s="169"/>
      <c r="AT293" s="164" t="s">
        <v>277</v>
      </c>
      <c r="AU293" s="164" t="s">
        <v>89</v>
      </c>
      <c r="AV293" s="13" t="s">
        <v>271</v>
      </c>
      <c r="AW293" s="13" t="s">
        <v>32</v>
      </c>
      <c r="AX293" s="13" t="s">
        <v>83</v>
      </c>
      <c r="AY293" s="164" t="s">
        <v>264</v>
      </c>
    </row>
    <row r="294" spans="2:65" s="1" customFormat="1" ht="16.5" customHeight="1">
      <c r="B294" s="136"/>
      <c r="C294" s="137" t="s">
        <v>509</v>
      </c>
      <c r="D294" s="137" t="s">
        <v>266</v>
      </c>
      <c r="E294" s="138" t="s">
        <v>2090</v>
      </c>
      <c r="F294" s="139" t="s">
        <v>2091</v>
      </c>
      <c r="G294" s="140" t="s">
        <v>434</v>
      </c>
      <c r="H294" s="141">
        <v>4</v>
      </c>
      <c r="I294" s="142"/>
      <c r="J294" s="143">
        <f>ROUND(I294*H294,2)</f>
        <v>0</v>
      </c>
      <c r="K294" s="139" t="s">
        <v>270</v>
      </c>
      <c r="L294" s="32"/>
      <c r="M294" s="144" t="s">
        <v>1</v>
      </c>
      <c r="N294" s="145" t="s">
        <v>42</v>
      </c>
      <c r="P294" s="146">
        <f>O294*H294</f>
        <v>0</v>
      </c>
      <c r="Q294" s="146">
        <v>2.1199999999999999E-3</v>
      </c>
      <c r="R294" s="146">
        <f>Q294*H294</f>
        <v>8.4799999999999997E-3</v>
      </c>
      <c r="S294" s="146">
        <v>0</v>
      </c>
      <c r="T294" s="147">
        <f>S294*H294</f>
        <v>0</v>
      </c>
      <c r="AR294" s="148" t="s">
        <v>366</v>
      </c>
      <c r="AT294" s="148" t="s">
        <v>266</v>
      </c>
      <c r="AU294" s="148" t="s">
        <v>89</v>
      </c>
      <c r="AY294" s="17" t="s">
        <v>264</v>
      </c>
      <c r="BE294" s="149">
        <f>IF(N294="základní",J294,0)</f>
        <v>0</v>
      </c>
      <c r="BF294" s="149">
        <f>IF(N294="snížená",J294,0)</f>
        <v>0</v>
      </c>
      <c r="BG294" s="149">
        <f>IF(N294="zákl. přenesená",J294,0)</f>
        <v>0</v>
      </c>
      <c r="BH294" s="149">
        <f>IF(N294="sníž. přenesená",J294,0)</f>
        <v>0</v>
      </c>
      <c r="BI294" s="149">
        <f>IF(N294="nulová",J294,0)</f>
        <v>0</v>
      </c>
      <c r="BJ294" s="17" t="s">
        <v>89</v>
      </c>
      <c r="BK294" s="149">
        <f>ROUND(I294*H294,2)</f>
        <v>0</v>
      </c>
      <c r="BL294" s="17" t="s">
        <v>366</v>
      </c>
      <c r="BM294" s="148" t="s">
        <v>2092</v>
      </c>
    </row>
    <row r="295" spans="2:65" s="1" customFormat="1" ht="11.25">
      <c r="B295" s="32"/>
      <c r="D295" s="150" t="s">
        <v>273</v>
      </c>
      <c r="F295" s="151" t="s">
        <v>2093</v>
      </c>
      <c r="I295" s="152"/>
      <c r="L295" s="32"/>
      <c r="M295" s="153"/>
      <c r="T295" s="56"/>
      <c r="AT295" s="17" t="s">
        <v>273</v>
      </c>
      <c r="AU295" s="17" t="s">
        <v>89</v>
      </c>
    </row>
    <row r="296" spans="2:65" s="12" customFormat="1" ht="11.25">
      <c r="B296" s="156"/>
      <c r="D296" s="154" t="s">
        <v>277</v>
      </c>
      <c r="E296" s="157" t="s">
        <v>1</v>
      </c>
      <c r="F296" s="158" t="s">
        <v>271</v>
      </c>
      <c r="H296" s="159">
        <v>4</v>
      </c>
      <c r="I296" s="160"/>
      <c r="L296" s="156"/>
      <c r="M296" s="161"/>
      <c r="T296" s="162"/>
      <c r="AT296" s="157" t="s">
        <v>277</v>
      </c>
      <c r="AU296" s="157" t="s">
        <v>89</v>
      </c>
      <c r="AV296" s="12" t="s">
        <v>89</v>
      </c>
      <c r="AW296" s="12" t="s">
        <v>32</v>
      </c>
      <c r="AX296" s="12" t="s">
        <v>83</v>
      </c>
      <c r="AY296" s="157" t="s">
        <v>264</v>
      </c>
    </row>
    <row r="297" spans="2:65" s="1" customFormat="1" ht="16.5" customHeight="1">
      <c r="B297" s="136"/>
      <c r="C297" s="137" t="s">
        <v>515</v>
      </c>
      <c r="D297" s="137" t="s">
        <v>266</v>
      </c>
      <c r="E297" s="138" t="s">
        <v>2094</v>
      </c>
      <c r="F297" s="139" t="s">
        <v>2095</v>
      </c>
      <c r="G297" s="140" t="s">
        <v>434</v>
      </c>
      <c r="H297" s="141">
        <v>1</v>
      </c>
      <c r="I297" s="142"/>
      <c r="J297" s="143">
        <f>ROUND(I297*H297,2)</f>
        <v>0</v>
      </c>
      <c r="K297" s="139" t="s">
        <v>270</v>
      </c>
      <c r="L297" s="32"/>
      <c r="M297" s="144" t="s">
        <v>1</v>
      </c>
      <c r="N297" s="145" t="s">
        <v>42</v>
      </c>
      <c r="P297" s="146">
        <f>O297*H297</f>
        <v>0</v>
      </c>
      <c r="Q297" s="146">
        <v>2.9E-4</v>
      </c>
      <c r="R297" s="146">
        <f>Q297*H297</f>
        <v>2.9E-4</v>
      </c>
      <c r="S297" s="146">
        <v>0</v>
      </c>
      <c r="T297" s="147">
        <f>S297*H297</f>
        <v>0</v>
      </c>
      <c r="AR297" s="148" t="s">
        <v>366</v>
      </c>
      <c r="AT297" s="148" t="s">
        <v>266</v>
      </c>
      <c r="AU297" s="148" t="s">
        <v>89</v>
      </c>
      <c r="AY297" s="17" t="s">
        <v>264</v>
      </c>
      <c r="BE297" s="149">
        <f>IF(N297="základní",J297,0)</f>
        <v>0</v>
      </c>
      <c r="BF297" s="149">
        <f>IF(N297="snížená",J297,0)</f>
        <v>0</v>
      </c>
      <c r="BG297" s="149">
        <f>IF(N297="zákl. přenesená",J297,0)</f>
        <v>0</v>
      </c>
      <c r="BH297" s="149">
        <f>IF(N297="sníž. přenesená",J297,0)</f>
        <v>0</v>
      </c>
      <c r="BI297" s="149">
        <f>IF(N297="nulová",J297,0)</f>
        <v>0</v>
      </c>
      <c r="BJ297" s="17" t="s">
        <v>89</v>
      </c>
      <c r="BK297" s="149">
        <f>ROUND(I297*H297,2)</f>
        <v>0</v>
      </c>
      <c r="BL297" s="17" t="s">
        <v>366</v>
      </c>
      <c r="BM297" s="148" t="s">
        <v>2096</v>
      </c>
    </row>
    <row r="298" spans="2:65" s="1" customFormat="1" ht="11.25">
      <c r="B298" s="32"/>
      <c r="D298" s="150" t="s">
        <v>273</v>
      </c>
      <c r="F298" s="151" t="s">
        <v>2097</v>
      </c>
      <c r="I298" s="152"/>
      <c r="L298" s="32"/>
      <c r="M298" s="153"/>
      <c r="T298" s="56"/>
      <c r="AT298" s="17" t="s">
        <v>273</v>
      </c>
      <c r="AU298" s="17" t="s">
        <v>89</v>
      </c>
    </row>
    <row r="299" spans="2:65" s="12" customFormat="1" ht="11.25">
      <c r="B299" s="156"/>
      <c r="D299" s="154" t="s">
        <v>277</v>
      </c>
      <c r="E299" s="157" t="s">
        <v>1</v>
      </c>
      <c r="F299" s="158" t="s">
        <v>83</v>
      </c>
      <c r="H299" s="159">
        <v>1</v>
      </c>
      <c r="I299" s="160"/>
      <c r="L299" s="156"/>
      <c r="M299" s="161"/>
      <c r="T299" s="162"/>
      <c r="AT299" s="157" t="s">
        <v>277</v>
      </c>
      <c r="AU299" s="157" t="s">
        <v>89</v>
      </c>
      <c r="AV299" s="12" t="s">
        <v>89</v>
      </c>
      <c r="AW299" s="12" t="s">
        <v>32</v>
      </c>
      <c r="AX299" s="12" t="s">
        <v>83</v>
      </c>
      <c r="AY299" s="157" t="s">
        <v>264</v>
      </c>
    </row>
    <row r="300" spans="2:65" s="1" customFormat="1" ht="16.5" customHeight="1">
      <c r="B300" s="136"/>
      <c r="C300" s="137" t="s">
        <v>521</v>
      </c>
      <c r="D300" s="137" t="s">
        <v>266</v>
      </c>
      <c r="E300" s="138" t="s">
        <v>2098</v>
      </c>
      <c r="F300" s="139" t="s">
        <v>2099</v>
      </c>
      <c r="G300" s="140" t="s">
        <v>428</v>
      </c>
      <c r="H300" s="141">
        <v>135</v>
      </c>
      <c r="I300" s="142"/>
      <c r="J300" s="143">
        <f>ROUND(I300*H300,2)</f>
        <v>0</v>
      </c>
      <c r="K300" s="139" t="s">
        <v>270</v>
      </c>
      <c r="L300" s="32"/>
      <c r="M300" s="144" t="s">
        <v>1</v>
      </c>
      <c r="N300" s="145" t="s">
        <v>42</v>
      </c>
      <c r="P300" s="146">
        <f>O300*H300</f>
        <v>0</v>
      </c>
      <c r="Q300" s="146">
        <v>0</v>
      </c>
      <c r="R300" s="146">
        <f>Q300*H300</f>
        <v>0</v>
      </c>
      <c r="S300" s="146">
        <v>0</v>
      </c>
      <c r="T300" s="147">
        <f>S300*H300</f>
        <v>0</v>
      </c>
      <c r="AR300" s="148" t="s">
        <v>366</v>
      </c>
      <c r="AT300" s="148" t="s">
        <v>266</v>
      </c>
      <c r="AU300" s="148" t="s">
        <v>89</v>
      </c>
      <c r="AY300" s="17" t="s">
        <v>264</v>
      </c>
      <c r="BE300" s="149">
        <f>IF(N300="základní",J300,0)</f>
        <v>0</v>
      </c>
      <c r="BF300" s="149">
        <f>IF(N300="snížená",J300,0)</f>
        <v>0</v>
      </c>
      <c r="BG300" s="149">
        <f>IF(N300="zákl. přenesená",J300,0)</f>
        <v>0</v>
      </c>
      <c r="BH300" s="149">
        <f>IF(N300="sníž. přenesená",J300,0)</f>
        <v>0</v>
      </c>
      <c r="BI300" s="149">
        <f>IF(N300="nulová",J300,0)</f>
        <v>0</v>
      </c>
      <c r="BJ300" s="17" t="s">
        <v>89</v>
      </c>
      <c r="BK300" s="149">
        <f>ROUND(I300*H300,2)</f>
        <v>0</v>
      </c>
      <c r="BL300" s="17" t="s">
        <v>366</v>
      </c>
      <c r="BM300" s="148" t="s">
        <v>2100</v>
      </c>
    </row>
    <row r="301" spans="2:65" s="1" customFormat="1" ht="11.25">
      <c r="B301" s="32"/>
      <c r="D301" s="150" t="s">
        <v>273</v>
      </c>
      <c r="F301" s="151" t="s">
        <v>2101</v>
      </c>
      <c r="I301" s="152"/>
      <c r="L301" s="32"/>
      <c r="M301" s="153"/>
      <c r="T301" s="56"/>
      <c r="AT301" s="17" t="s">
        <v>273</v>
      </c>
      <c r="AU301" s="17" t="s">
        <v>89</v>
      </c>
    </row>
    <row r="302" spans="2:65" s="12" customFormat="1" ht="11.25">
      <c r="B302" s="156"/>
      <c r="D302" s="154" t="s">
        <v>277</v>
      </c>
      <c r="E302" s="157" t="s">
        <v>1</v>
      </c>
      <c r="F302" s="158" t="s">
        <v>1073</v>
      </c>
      <c r="H302" s="159">
        <v>135</v>
      </c>
      <c r="I302" s="160"/>
      <c r="L302" s="156"/>
      <c r="M302" s="161"/>
      <c r="T302" s="162"/>
      <c r="AT302" s="157" t="s">
        <v>277</v>
      </c>
      <c r="AU302" s="157" t="s">
        <v>89</v>
      </c>
      <c r="AV302" s="12" t="s">
        <v>89</v>
      </c>
      <c r="AW302" s="12" t="s">
        <v>32</v>
      </c>
      <c r="AX302" s="12" t="s">
        <v>83</v>
      </c>
      <c r="AY302" s="157" t="s">
        <v>264</v>
      </c>
    </row>
    <row r="303" spans="2:65" s="1" customFormat="1" ht="16.5" customHeight="1">
      <c r="B303" s="136"/>
      <c r="C303" s="137" t="s">
        <v>526</v>
      </c>
      <c r="D303" s="137" t="s">
        <v>266</v>
      </c>
      <c r="E303" s="138" t="s">
        <v>2102</v>
      </c>
      <c r="F303" s="139" t="s">
        <v>2103</v>
      </c>
      <c r="G303" s="140" t="s">
        <v>319</v>
      </c>
      <c r="H303" s="141">
        <v>0.16800000000000001</v>
      </c>
      <c r="I303" s="142"/>
      <c r="J303" s="143">
        <f>ROUND(I303*H303,2)</f>
        <v>0</v>
      </c>
      <c r="K303" s="139" t="s">
        <v>270</v>
      </c>
      <c r="L303" s="32"/>
      <c r="M303" s="144" t="s">
        <v>1</v>
      </c>
      <c r="N303" s="145" t="s">
        <v>42</v>
      </c>
      <c r="P303" s="146">
        <f>O303*H303</f>
        <v>0</v>
      </c>
      <c r="Q303" s="146">
        <v>0</v>
      </c>
      <c r="R303" s="146">
        <f>Q303*H303</f>
        <v>0</v>
      </c>
      <c r="S303" s="146">
        <v>0</v>
      </c>
      <c r="T303" s="147">
        <f>S303*H303</f>
        <v>0</v>
      </c>
      <c r="AR303" s="148" t="s">
        <v>366</v>
      </c>
      <c r="AT303" s="148" t="s">
        <v>266</v>
      </c>
      <c r="AU303" s="148" t="s">
        <v>89</v>
      </c>
      <c r="AY303" s="17" t="s">
        <v>264</v>
      </c>
      <c r="BE303" s="149">
        <f>IF(N303="základní",J303,0)</f>
        <v>0</v>
      </c>
      <c r="BF303" s="149">
        <f>IF(N303="snížená",J303,0)</f>
        <v>0</v>
      </c>
      <c r="BG303" s="149">
        <f>IF(N303="zákl. přenesená",J303,0)</f>
        <v>0</v>
      </c>
      <c r="BH303" s="149">
        <f>IF(N303="sníž. přenesená",J303,0)</f>
        <v>0</v>
      </c>
      <c r="BI303" s="149">
        <f>IF(N303="nulová",J303,0)</f>
        <v>0</v>
      </c>
      <c r="BJ303" s="17" t="s">
        <v>89</v>
      </c>
      <c r="BK303" s="149">
        <f>ROUND(I303*H303,2)</f>
        <v>0</v>
      </c>
      <c r="BL303" s="17" t="s">
        <v>366</v>
      </c>
      <c r="BM303" s="148" t="s">
        <v>2104</v>
      </c>
    </row>
    <row r="304" spans="2:65" s="1" customFormat="1" ht="11.25">
      <c r="B304" s="32"/>
      <c r="D304" s="150" t="s">
        <v>273</v>
      </c>
      <c r="F304" s="151" t="s">
        <v>2105</v>
      </c>
      <c r="I304" s="152"/>
      <c r="L304" s="32"/>
      <c r="M304" s="153"/>
      <c r="T304" s="56"/>
      <c r="AT304" s="17" t="s">
        <v>273</v>
      </c>
      <c r="AU304" s="17" t="s">
        <v>89</v>
      </c>
    </row>
    <row r="305" spans="2:65" s="11" customFormat="1" ht="22.9" customHeight="1">
      <c r="B305" s="124"/>
      <c r="D305" s="125" t="s">
        <v>75</v>
      </c>
      <c r="E305" s="134" t="s">
        <v>2106</v>
      </c>
      <c r="F305" s="134" t="s">
        <v>2107</v>
      </c>
      <c r="I305" s="127"/>
      <c r="J305" s="135">
        <f>BK305</f>
        <v>0</v>
      </c>
      <c r="L305" s="124"/>
      <c r="M305" s="129"/>
      <c r="P305" s="130">
        <f>SUM(P306:P400)</f>
        <v>0</v>
      </c>
      <c r="R305" s="130">
        <f>SUM(R306:R400)</f>
        <v>0.50019000000000002</v>
      </c>
      <c r="T305" s="131">
        <f>SUM(T306:T400)</f>
        <v>0</v>
      </c>
      <c r="AR305" s="125" t="s">
        <v>89</v>
      </c>
      <c r="AT305" s="132" t="s">
        <v>75</v>
      </c>
      <c r="AU305" s="132" t="s">
        <v>83</v>
      </c>
      <c r="AY305" s="125" t="s">
        <v>264</v>
      </c>
      <c r="BK305" s="133">
        <f>SUM(BK306:BK400)</f>
        <v>0</v>
      </c>
    </row>
    <row r="306" spans="2:65" s="1" customFormat="1" ht="16.5" customHeight="1">
      <c r="B306" s="136"/>
      <c r="C306" s="137" t="s">
        <v>533</v>
      </c>
      <c r="D306" s="137" t="s">
        <v>266</v>
      </c>
      <c r="E306" s="138" t="s">
        <v>2108</v>
      </c>
      <c r="F306" s="139" t="s">
        <v>2109</v>
      </c>
      <c r="G306" s="140" t="s">
        <v>428</v>
      </c>
      <c r="H306" s="141">
        <v>200</v>
      </c>
      <c r="I306" s="142"/>
      <c r="J306" s="143">
        <f>ROUND(I306*H306,2)</f>
        <v>0</v>
      </c>
      <c r="K306" s="139" t="s">
        <v>270</v>
      </c>
      <c r="L306" s="32"/>
      <c r="M306" s="144" t="s">
        <v>1</v>
      </c>
      <c r="N306" s="145" t="s">
        <v>42</v>
      </c>
      <c r="P306" s="146">
        <f>O306*H306</f>
        <v>0</v>
      </c>
      <c r="Q306" s="146">
        <v>8.0999999999999996E-4</v>
      </c>
      <c r="R306" s="146">
        <f>Q306*H306</f>
        <v>0.16199999999999998</v>
      </c>
      <c r="S306" s="146">
        <v>0</v>
      </c>
      <c r="T306" s="147">
        <f>S306*H306</f>
        <v>0</v>
      </c>
      <c r="AR306" s="148" t="s">
        <v>366</v>
      </c>
      <c r="AT306" s="148" t="s">
        <v>266</v>
      </c>
      <c r="AU306" s="148" t="s">
        <v>89</v>
      </c>
      <c r="AY306" s="17" t="s">
        <v>264</v>
      </c>
      <c r="BE306" s="149">
        <f>IF(N306="základní",J306,0)</f>
        <v>0</v>
      </c>
      <c r="BF306" s="149">
        <f>IF(N306="snížená",J306,0)</f>
        <v>0</v>
      </c>
      <c r="BG306" s="149">
        <f>IF(N306="zákl. přenesená",J306,0)</f>
        <v>0</v>
      </c>
      <c r="BH306" s="149">
        <f>IF(N306="sníž. přenesená",J306,0)</f>
        <v>0</v>
      </c>
      <c r="BI306" s="149">
        <f>IF(N306="nulová",J306,0)</f>
        <v>0</v>
      </c>
      <c r="BJ306" s="17" t="s">
        <v>89</v>
      </c>
      <c r="BK306" s="149">
        <f>ROUND(I306*H306,2)</f>
        <v>0</v>
      </c>
      <c r="BL306" s="17" t="s">
        <v>366</v>
      </c>
      <c r="BM306" s="148" t="s">
        <v>2110</v>
      </c>
    </row>
    <row r="307" spans="2:65" s="1" customFormat="1" ht="11.25">
      <c r="B307" s="32"/>
      <c r="D307" s="150" t="s">
        <v>273</v>
      </c>
      <c r="F307" s="151" t="s">
        <v>2111</v>
      </c>
      <c r="I307" s="152"/>
      <c r="L307" s="32"/>
      <c r="M307" s="153"/>
      <c r="T307" s="56"/>
      <c r="AT307" s="17" t="s">
        <v>273</v>
      </c>
      <c r="AU307" s="17" t="s">
        <v>89</v>
      </c>
    </row>
    <row r="308" spans="2:65" s="1" customFormat="1" ht="19.5">
      <c r="B308" s="32"/>
      <c r="D308" s="154" t="s">
        <v>275</v>
      </c>
      <c r="F308" s="155" t="s">
        <v>2041</v>
      </c>
      <c r="I308" s="152"/>
      <c r="L308" s="32"/>
      <c r="M308" s="153"/>
      <c r="T308" s="56"/>
      <c r="AT308" s="17" t="s">
        <v>275</v>
      </c>
      <c r="AU308" s="17" t="s">
        <v>89</v>
      </c>
    </row>
    <row r="309" spans="2:65" s="12" customFormat="1" ht="11.25">
      <c r="B309" s="156"/>
      <c r="D309" s="154" t="s">
        <v>277</v>
      </c>
      <c r="E309" s="157" t="s">
        <v>1</v>
      </c>
      <c r="F309" s="158" t="s">
        <v>1423</v>
      </c>
      <c r="H309" s="159">
        <v>200</v>
      </c>
      <c r="I309" s="160"/>
      <c r="L309" s="156"/>
      <c r="M309" s="161"/>
      <c r="T309" s="162"/>
      <c r="AT309" s="157" t="s">
        <v>277</v>
      </c>
      <c r="AU309" s="157" t="s">
        <v>89</v>
      </c>
      <c r="AV309" s="12" t="s">
        <v>89</v>
      </c>
      <c r="AW309" s="12" t="s">
        <v>32</v>
      </c>
      <c r="AX309" s="12" t="s">
        <v>83</v>
      </c>
      <c r="AY309" s="157" t="s">
        <v>264</v>
      </c>
    </row>
    <row r="310" spans="2:65" s="1" customFormat="1" ht="16.5" customHeight="1">
      <c r="B310" s="136"/>
      <c r="C310" s="137" t="s">
        <v>541</v>
      </c>
      <c r="D310" s="137" t="s">
        <v>266</v>
      </c>
      <c r="E310" s="138" t="s">
        <v>2112</v>
      </c>
      <c r="F310" s="139" t="s">
        <v>2113</v>
      </c>
      <c r="G310" s="140" t="s">
        <v>428</v>
      </c>
      <c r="H310" s="141">
        <v>60</v>
      </c>
      <c r="I310" s="142"/>
      <c r="J310" s="143">
        <f>ROUND(I310*H310,2)</f>
        <v>0</v>
      </c>
      <c r="K310" s="139" t="s">
        <v>270</v>
      </c>
      <c r="L310" s="32"/>
      <c r="M310" s="144" t="s">
        <v>1</v>
      </c>
      <c r="N310" s="145" t="s">
        <v>42</v>
      </c>
      <c r="P310" s="146">
        <f>O310*H310</f>
        <v>0</v>
      </c>
      <c r="Q310" s="146">
        <v>1.1900000000000001E-3</v>
      </c>
      <c r="R310" s="146">
        <f>Q310*H310</f>
        <v>7.1400000000000005E-2</v>
      </c>
      <c r="S310" s="146">
        <v>0</v>
      </c>
      <c r="T310" s="147">
        <f>S310*H310</f>
        <v>0</v>
      </c>
      <c r="AR310" s="148" t="s">
        <v>366</v>
      </c>
      <c r="AT310" s="148" t="s">
        <v>266</v>
      </c>
      <c r="AU310" s="148" t="s">
        <v>89</v>
      </c>
      <c r="AY310" s="17" t="s">
        <v>264</v>
      </c>
      <c r="BE310" s="149">
        <f>IF(N310="základní",J310,0)</f>
        <v>0</v>
      </c>
      <c r="BF310" s="149">
        <f>IF(N310="snížená",J310,0)</f>
        <v>0</v>
      </c>
      <c r="BG310" s="149">
        <f>IF(N310="zákl. přenesená",J310,0)</f>
        <v>0</v>
      </c>
      <c r="BH310" s="149">
        <f>IF(N310="sníž. přenesená",J310,0)</f>
        <v>0</v>
      </c>
      <c r="BI310" s="149">
        <f>IF(N310="nulová",J310,0)</f>
        <v>0</v>
      </c>
      <c r="BJ310" s="17" t="s">
        <v>89</v>
      </c>
      <c r="BK310" s="149">
        <f>ROUND(I310*H310,2)</f>
        <v>0</v>
      </c>
      <c r="BL310" s="17" t="s">
        <v>366</v>
      </c>
      <c r="BM310" s="148" t="s">
        <v>2114</v>
      </c>
    </row>
    <row r="311" spans="2:65" s="1" customFormat="1" ht="11.25">
      <c r="B311" s="32"/>
      <c r="D311" s="150" t="s">
        <v>273</v>
      </c>
      <c r="F311" s="151" t="s">
        <v>2115</v>
      </c>
      <c r="I311" s="152"/>
      <c r="L311" s="32"/>
      <c r="M311" s="153"/>
      <c r="T311" s="56"/>
      <c r="AT311" s="17" t="s">
        <v>273</v>
      </c>
      <c r="AU311" s="17" t="s">
        <v>89</v>
      </c>
    </row>
    <row r="312" spans="2:65" s="1" customFormat="1" ht="19.5">
      <c r="B312" s="32"/>
      <c r="D312" s="154" t="s">
        <v>275</v>
      </c>
      <c r="F312" s="155" t="s">
        <v>2041</v>
      </c>
      <c r="I312" s="152"/>
      <c r="L312" s="32"/>
      <c r="M312" s="153"/>
      <c r="T312" s="56"/>
      <c r="AT312" s="17" t="s">
        <v>275</v>
      </c>
      <c r="AU312" s="17" t="s">
        <v>89</v>
      </c>
    </row>
    <row r="313" spans="2:65" s="12" customFormat="1" ht="11.25">
      <c r="B313" s="156"/>
      <c r="D313" s="154" t="s">
        <v>277</v>
      </c>
      <c r="E313" s="157" t="s">
        <v>1</v>
      </c>
      <c r="F313" s="158" t="s">
        <v>644</v>
      </c>
      <c r="H313" s="159">
        <v>60</v>
      </c>
      <c r="I313" s="160"/>
      <c r="L313" s="156"/>
      <c r="M313" s="161"/>
      <c r="T313" s="162"/>
      <c r="AT313" s="157" t="s">
        <v>277</v>
      </c>
      <c r="AU313" s="157" t="s">
        <v>89</v>
      </c>
      <c r="AV313" s="12" t="s">
        <v>89</v>
      </c>
      <c r="AW313" s="12" t="s">
        <v>32</v>
      </c>
      <c r="AX313" s="12" t="s">
        <v>83</v>
      </c>
      <c r="AY313" s="157" t="s">
        <v>264</v>
      </c>
    </row>
    <row r="314" spans="2:65" s="1" customFormat="1" ht="16.5" customHeight="1">
      <c r="B314" s="136"/>
      <c r="C314" s="137" t="s">
        <v>549</v>
      </c>
      <c r="D314" s="137" t="s">
        <v>266</v>
      </c>
      <c r="E314" s="138" t="s">
        <v>2116</v>
      </c>
      <c r="F314" s="139" t="s">
        <v>2117</v>
      </c>
      <c r="G314" s="140" t="s">
        <v>428</v>
      </c>
      <c r="H314" s="141">
        <v>90</v>
      </c>
      <c r="I314" s="142"/>
      <c r="J314" s="143">
        <f>ROUND(I314*H314,2)</f>
        <v>0</v>
      </c>
      <c r="K314" s="139" t="s">
        <v>270</v>
      </c>
      <c r="L314" s="32"/>
      <c r="M314" s="144" t="s">
        <v>1</v>
      </c>
      <c r="N314" s="145" t="s">
        <v>42</v>
      </c>
      <c r="P314" s="146">
        <f>O314*H314</f>
        <v>0</v>
      </c>
      <c r="Q314" s="146">
        <v>1.3600000000000001E-3</v>
      </c>
      <c r="R314" s="146">
        <f>Q314*H314</f>
        <v>0.12240000000000001</v>
      </c>
      <c r="S314" s="146">
        <v>0</v>
      </c>
      <c r="T314" s="147">
        <f>S314*H314</f>
        <v>0</v>
      </c>
      <c r="AR314" s="148" t="s">
        <v>366</v>
      </c>
      <c r="AT314" s="148" t="s">
        <v>266</v>
      </c>
      <c r="AU314" s="148" t="s">
        <v>89</v>
      </c>
      <c r="AY314" s="17" t="s">
        <v>264</v>
      </c>
      <c r="BE314" s="149">
        <f>IF(N314="základní",J314,0)</f>
        <v>0</v>
      </c>
      <c r="BF314" s="149">
        <f>IF(N314="snížená",J314,0)</f>
        <v>0</v>
      </c>
      <c r="BG314" s="149">
        <f>IF(N314="zákl. přenesená",J314,0)</f>
        <v>0</v>
      </c>
      <c r="BH314" s="149">
        <f>IF(N314="sníž. přenesená",J314,0)</f>
        <v>0</v>
      </c>
      <c r="BI314" s="149">
        <f>IF(N314="nulová",J314,0)</f>
        <v>0</v>
      </c>
      <c r="BJ314" s="17" t="s">
        <v>89</v>
      </c>
      <c r="BK314" s="149">
        <f>ROUND(I314*H314,2)</f>
        <v>0</v>
      </c>
      <c r="BL314" s="17" t="s">
        <v>366</v>
      </c>
      <c r="BM314" s="148" t="s">
        <v>2118</v>
      </c>
    </row>
    <row r="315" spans="2:65" s="1" customFormat="1" ht="11.25">
      <c r="B315" s="32"/>
      <c r="D315" s="150" t="s">
        <v>273</v>
      </c>
      <c r="F315" s="151" t="s">
        <v>2119</v>
      </c>
      <c r="I315" s="152"/>
      <c r="L315" s="32"/>
      <c r="M315" s="153"/>
      <c r="T315" s="56"/>
      <c r="AT315" s="17" t="s">
        <v>273</v>
      </c>
      <c r="AU315" s="17" t="s">
        <v>89</v>
      </c>
    </row>
    <row r="316" spans="2:65" s="1" customFormat="1" ht="19.5">
      <c r="B316" s="32"/>
      <c r="D316" s="154" t="s">
        <v>275</v>
      </c>
      <c r="F316" s="155" t="s">
        <v>2041</v>
      </c>
      <c r="I316" s="152"/>
      <c r="L316" s="32"/>
      <c r="M316" s="153"/>
      <c r="T316" s="56"/>
      <c r="AT316" s="17" t="s">
        <v>275</v>
      </c>
      <c r="AU316" s="17" t="s">
        <v>89</v>
      </c>
    </row>
    <row r="317" spans="2:65" s="14" customFormat="1" ht="11.25">
      <c r="B317" s="170"/>
      <c r="D317" s="154" t="s">
        <v>277</v>
      </c>
      <c r="E317" s="171" t="s">
        <v>1</v>
      </c>
      <c r="F317" s="172" t="s">
        <v>2120</v>
      </c>
      <c r="H317" s="171" t="s">
        <v>1</v>
      </c>
      <c r="I317" s="173"/>
      <c r="L317" s="170"/>
      <c r="M317" s="174"/>
      <c r="T317" s="175"/>
      <c r="AT317" s="171" t="s">
        <v>277</v>
      </c>
      <c r="AU317" s="171" t="s">
        <v>89</v>
      </c>
      <c r="AV317" s="14" t="s">
        <v>83</v>
      </c>
      <c r="AW317" s="14" t="s">
        <v>32</v>
      </c>
      <c r="AX317" s="14" t="s">
        <v>76</v>
      </c>
      <c r="AY317" s="171" t="s">
        <v>264</v>
      </c>
    </row>
    <row r="318" spans="2:65" s="12" customFormat="1" ht="11.25">
      <c r="B318" s="156"/>
      <c r="D318" s="154" t="s">
        <v>277</v>
      </c>
      <c r="E318" s="157" t="s">
        <v>1</v>
      </c>
      <c r="F318" s="158" t="s">
        <v>584</v>
      </c>
      <c r="H318" s="159">
        <v>50</v>
      </c>
      <c r="I318" s="160"/>
      <c r="L318" s="156"/>
      <c r="M318" s="161"/>
      <c r="T318" s="162"/>
      <c r="AT318" s="157" t="s">
        <v>277</v>
      </c>
      <c r="AU318" s="157" t="s">
        <v>89</v>
      </c>
      <c r="AV318" s="12" t="s">
        <v>89</v>
      </c>
      <c r="AW318" s="12" t="s">
        <v>32</v>
      </c>
      <c r="AX318" s="12" t="s">
        <v>76</v>
      </c>
      <c r="AY318" s="157" t="s">
        <v>264</v>
      </c>
    </row>
    <row r="319" spans="2:65" s="14" customFormat="1" ht="11.25">
      <c r="B319" s="170"/>
      <c r="D319" s="154" t="s">
        <v>277</v>
      </c>
      <c r="E319" s="171" t="s">
        <v>1</v>
      </c>
      <c r="F319" s="172" t="s">
        <v>2121</v>
      </c>
      <c r="H319" s="171" t="s">
        <v>1</v>
      </c>
      <c r="I319" s="173"/>
      <c r="L319" s="170"/>
      <c r="M319" s="174"/>
      <c r="T319" s="175"/>
      <c r="AT319" s="171" t="s">
        <v>277</v>
      </c>
      <c r="AU319" s="171" t="s">
        <v>89</v>
      </c>
      <c r="AV319" s="14" t="s">
        <v>83</v>
      </c>
      <c r="AW319" s="14" t="s">
        <v>32</v>
      </c>
      <c r="AX319" s="14" t="s">
        <v>76</v>
      </c>
      <c r="AY319" s="171" t="s">
        <v>264</v>
      </c>
    </row>
    <row r="320" spans="2:65" s="12" customFormat="1" ht="11.25">
      <c r="B320" s="156"/>
      <c r="D320" s="154" t="s">
        <v>277</v>
      </c>
      <c r="E320" s="157" t="s">
        <v>1</v>
      </c>
      <c r="F320" s="158" t="s">
        <v>521</v>
      </c>
      <c r="H320" s="159">
        <v>40</v>
      </c>
      <c r="I320" s="160"/>
      <c r="L320" s="156"/>
      <c r="M320" s="161"/>
      <c r="T320" s="162"/>
      <c r="AT320" s="157" t="s">
        <v>277</v>
      </c>
      <c r="AU320" s="157" t="s">
        <v>89</v>
      </c>
      <c r="AV320" s="12" t="s">
        <v>89</v>
      </c>
      <c r="AW320" s="12" t="s">
        <v>32</v>
      </c>
      <c r="AX320" s="12" t="s">
        <v>76</v>
      </c>
      <c r="AY320" s="157" t="s">
        <v>264</v>
      </c>
    </row>
    <row r="321" spans="2:65" s="13" customFormat="1" ht="11.25">
      <c r="B321" s="163"/>
      <c r="D321" s="154" t="s">
        <v>277</v>
      </c>
      <c r="E321" s="164" t="s">
        <v>1</v>
      </c>
      <c r="F321" s="165" t="s">
        <v>279</v>
      </c>
      <c r="H321" s="166">
        <v>90</v>
      </c>
      <c r="I321" s="167"/>
      <c r="L321" s="163"/>
      <c r="M321" s="168"/>
      <c r="T321" s="169"/>
      <c r="AT321" s="164" t="s">
        <v>277</v>
      </c>
      <c r="AU321" s="164" t="s">
        <v>89</v>
      </c>
      <c r="AV321" s="13" t="s">
        <v>271</v>
      </c>
      <c r="AW321" s="13" t="s">
        <v>32</v>
      </c>
      <c r="AX321" s="13" t="s">
        <v>83</v>
      </c>
      <c r="AY321" s="164" t="s">
        <v>264</v>
      </c>
    </row>
    <row r="322" spans="2:65" s="1" customFormat="1" ht="21.75" customHeight="1">
      <c r="B322" s="136"/>
      <c r="C322" s="137" t="s">
        <v>554</v>
      </c>
      <c r="D322" s="137" t="s">
        <v>266</v>
      </c>
      <c r="E322" s="138" t="s">
        <v>2122</v>
      </c>
      <c r="F322" s="139" t="s">
        <v>2123</v>
      </c>
      <c r="G322" s="140" t="s">
        <v>428</v>
      </c>
      <c r="H322" s="141">
        <v>67</v>
      </c>
      <c r="I322" s="142"/>
      <c r="J322" s="143">
        <f>ROUND(I322*H322,2)</f>
        <v>0</v>
      </c>
      <c r="K322" s="139" t="s">
        <v>270</v>
      </c>
      <c r="L322" s="32"/>
      <c r="M322" s="144" t="s">
        <v>1</v>
      </c>
      <c r="N322" s="145" t="s">
        <v>42</v>
      </c>
      <c r="P322" s="146">
        <f>O322*H322</f>
        <v>0</v>
      </c>
      <c r="Q322" s="146">
        <v>4.0000000000000003E-5</v>
      </c>
      <c r="R322" s="146">
        <f>Q322*H322</f>
        <v>2.6800000000000001E-3</v>
      </c>
      <c r="S322" s="146">
        <v>0</v>
      </c>
      <c r="T322" s="147">
        <f>S322*H322</f>
        <v>0</v>
      </c>
      <c r="AR322" s="148" t="s">
        <v>366</v>
      </c>
      <c r="AT322" s="148" t="s">
        <v>266</v>
      </c>
      <c r="AU322" s="148" t="s">
        <v>89</v>
      </c>
      <c r="AY322" s="17" t="s">
        <v>264</v>
      </c>
      <c r="BE322" s="149">
        <f>IF(N322="základní",J322,0)</f>
        <v>0</v>
      </c>
      <c r="BF322" s="149">
        <f>IF(N322="snížená",J322,0)</f>
        <v>0</v>
      </c>
      <c r="BG322" s="149">
        <f>IF(N322="zákl. přenesená",J322,0)</f>
        <v>0</v>
      </c>
      <c r="BH322" s="149">
        <f>IF(N322="sníž. přenesená",J322,0)</f>
        <v>0</v>
      </c>
      <c r="BI322" s="149">
        <f>IF(N322="nulová",J322,0)</f>
        <v>0</v>
      </c>
      <c r="BJ322" s="17" t="s">
        <v>89</v>
      </c>
      <c r="BK322" s="149">
        <f>ROUND(I322*H322,2)</f>
        <v>0</v>
      </c>
      <c r="BL322" s="17" t="s">
        <v>366</v>
      </c>
      <c r="BM322" s="148" t="s">
        <v>2124</v>
      </c>
    </row>
    <row r="323" spans="2:65" s="1" customFormat="1" ht="11.25">
      <c r="B323" s="32"/>
      <c r="D323" s="150" t="s">
        <v>273</v>
      </c>
      <c r="F323" s="151" t="s">
        <v>2125</v>
      </c>
      <c r="I323" s="152"/>
      <c r="L323" s="32"/>
      <c r="M323" s="153"/>
      <c r="T323" s="56"/>
      <c r="AT323" s="17" t="s">
        <v>273</v>
      </c>
      <c r="AU323" s="17" t="s">
        <v>89</v>
      </c>
    </row>
    <row r="324" spans="2:65" s="14" customFormat="1" ht="11.25">
      <c r="B324" s="170"/>
      <c r="D324" s="154" t="s">
        <v>277</v>
      </c>
      <c r="E324" s="171" t="s">
        <v>1</v>
      </c>
      <c r="F324" s="172" t="s">
        <v>2126</v>
      </c>
      <c r="H324" s="171" t="s">
        <v>1</v>
      </c>
      <c r="I324" s="173"/>
      <c r="L324" s="170"/>
      <c r="M324" s="174"/>
      <c r="T324" s="175"/>
      <c r="AT324" s="171" t="s">
        <v>277</v>
      </c>
      <c r="AU324" s="171" t="s">
        <v>89</v>
      </c>
      <c r="AV324" s="14" t="s">
        <v>83</v>
      </c>
      <c r="AW324" s="14" t="s">
        <v>32</v>
      </c>
      <c r="AX324" s="14" t="s">
        <v>76</v>
      </c>
      <c r="AY324" s="171" t="s">
        <v>264</v>
      </c>
    </row>
    <row r="325" spans="2:65" s="12" customFormat="1" ht="11.25">
      <c r="B325" s="156"/>
      <c r="D325" s="154" t="s">
        <v>277</v>
      </c>
      <c r="E325" s="157" t="s">
        <v>1</v>
      </c>
      <c r="F325" s="158" t="s">
        <v>682</v>
      </c>
      <c r="H325" s="159">
        <v>67</v>
      </c>
      <c r="I325" s="160"/>
      <c r="L325" s="156"/>
      <c r="M325" s="161"/>
      <c r="T325" s="162"/>
      <c r="AT325" s="157" t="s">
        <v>277</v>
      </c>
      <c r="AU325" s="157" t="s">
        <v>89</v>
      </c>
      <c r="AV325" s="12" t="s">
        <v>89</v>
      </c>
      <c r="AW325" s="12" t="s">
        <v>32</v>
      </c>
      <c r="AX325" s="12" t="s">
        <v>83</v>
      </c>
      <c r="AY325" s="157" t="s">
        <v>264</v>
      </c>
    </row>
    <row r="326" spans="2:65" s="1" customFormat="1" ht="24.2" customHeight="1">
      <c r="B326" s="136"/>
      <c r="C326" s="137" t="s">
        <v>559</v>
      </c>
      <c r="D326" s="137" t="s">
        <v>266</v>
      </c>
      <c r="E326" s="138" t="s">
        <v>2127</v>
      </c>
      <c r="F326" s="139" t="s">
        <v>2128</v>
      </c>
      <c r="G326" s="140" t="s">
        <v>428</v>
      </c>
      <c r="H326" s="141">
        <v>95</v>
      </c>
      <c r="I326" s="142"/>
      <c r="J326" s="143">
        <f>ROUND(I326*H326,2)</f>
        <v>0</v>
      </c>
      <c r="K326" s="139" t="s">
        <v>270</v>
      </c>
      <c r="L326" s="32"/>
      <c r="M326" s="144" t="s">
        <v>1</v>
      </c>
      <c r="N326" s="145" t="s">
        <v>42</v>
      </c>
      <c r="P326" s="146">
        <f>O326*H326</f>
        <v>0</v>
      </c>
      <c r="Q326" s="146">
        <v>8.0000000000000007E-5</v>
      </c>
      <c r="R326" s="146">
        <f>Q326*H326</f>
        <v>7.6000000000000009E-3</v>
      </c>
      <c r="S326" s="146">
        <v>0</v>
      </c>
      <c r="T326" s="147">
        <f>S326*H326</f>
        <v>0</v>
      </c>
      <c r="AR326" s="148" t="s">
        <v>366</v>
      </c>
      <c r="AT326" s="148" t="s">
        <v>266</v>
      </c>
      <c r="AU326" s="148" t="s">
        <v>89</v>
      </c>
      <c r="AY326" s="17" t="s">
        <v>264</v>
      </c>
      <c r="BE326" s="149">
        <f>IF(N326="základní",J326,0)</f>
        <v>0</v>
      </c>
      <c r="BF326" s="149">
        <f>IF(N326="snížená",J326,0)</f>
        <v>0</v>
      </c>
      <c r="BG326" s="149">
        <f>IF(N326="zákl. přenesená",J326,0)</f>
        <v>0</v>
      </c>
      <c r="BH326" s="149">
        <f>IF(N326="sníž. přenesená",J326,0)</f>
        <v>0</v>
      </c>
      <c r="BI326" s="149">
        <f>IF(N326="nulová",J326,0)</f>
        <v>0</v>
      </c>
      <c r="BJ326" s="17" t="s">
        <v>89</v>
      </c>
      <c r="BK326" s="149">
        <f>ROUND(I326*H326,2)</f>
        <v>0</v>
      </c>
      <c r="BL326" s="17" t="s">
        <v>366</v>
      </c>
      <c r="BM326" s="148" t="s">
        <v>2129</v>
      </c>
    </row>
    <row r="327" spans="2:65" s="1" customFormat="1" ht="11.25">
      <c r="B327" s="32"/>
      <c r="D327" s="150" t="s">
        <v>273</v>
      </c>
      <c r="F327" s="151" t="s">
        <v>2130</v>
      </c>
      <c r="I327" s="152"/>
      <c r="L327" s="32"/>
      <c r="M327" s="153"/>
      <c r="T327" s="56"/>
      <c r="AT327" s="17" t="s">
        <v>273</v>
      </c>
      <c r="AU327" s="17" t="s">
        <v>89</v>
      </c>
    </row>
    <row r="328" spans="2:65" s="14" customFormat="1" ht="11.25">
      <c r="B328" s="170"/>
      <c r="D328" s="154" t="s">
        <v>277</v>
      </c>
      <c r="E328" s="171" t="s">
        <v>1</v>
      </c>
      <c r="F328" s="172" t="s">
        <v>2126</v>
      </c>
      <c r="H328" s="171" t="s">
        <v>1</v>
      </c>
      <c r="I328" s="173"/>
      <c r="L328" s="170"/>
      <c r="M328" s="174"/>
      <c r="T328" s="175"/>
      <c r="AT328" s="171" t="s">
        <v>277</v>
      </c>
      <c r="AU328" s="171" t="s">
        <v>89</v>
      </c>
      <c r="AV328" s="14" t="s">
        <v>83</v>
      </c>
      <c r="AW328" s="14" t="s">
        <v>32</v>
      </c>
      <c r="AX328" s="14" t="s">
        <v>76</v>
      </c>
      <c r="AY328" s="171" t="s">
        <v>264</v>
      </c>
    </row>
    <row r="329" spans="2:65" s="12" customFormat="1" ht="11.25">
      <c r="B329" s="156"/>
      <c r="D329" s="154" t="s">
        <v>277</v>
      </c>
      <c r="E329" s="157" t="s">
        <v>1</v>
      </c>
      <c r="F329" s="158" t="s">
        <v>2131</v>
      </c>
      <c r="H329" s="159">
        <v>55</v>
      </c>
      <c r="I329" s="160"/>
      <c r="L329" s="156"/>
      <c r="M329" s="161"/>
      <c r="T329" s="162"/>
      <c r="AT329" s="157" t="s">
        <v>277</v>
      </c>
      <c r="AU329" s="157" t="s">
        <v>89</v>
      </c>
      <c r="AV329" s="12" t="s">
        <v>89</v>
      </c>
      <c r="AW329" s="12" t="s">
        <v>32</v>
      </c>
      <c r="AX329" s="12" t="s">
        <v>76</v>
      </c>
      <c r="AY329" s="157" t="s">
        <v>264</v>
      </c>
    </row>
    <row r="330" spans="2:65" s="14" customFormat="1" ht="11.25">
      <c r="B330" s="170"/>
      <c r="D330" s="154" t="s">
        <v>277</v>
      </c>
      <c r="E330" s="171" t="s">
        <v>1</v>
      </c>
      <c r="F330" s="172" t="s">
        <v>2121</v>
      </c>
      <c r="H330" s="171" t="s">
        <v>1</v>
      </c>
      <c r="I330" s="173"/>
      <c r="L330" s="170"/>
      <c r="M330" s="174"/>
      <c r="T330" s="175"/>
      <c r="AT330" s="171" t="s">
        <v>277</v>
      </c>
      <c r="AU330" s="171" t="s">
        <v>89</v>
      </c>
      <c r="AV330" s="14" t="s">
        <v>83</v>
      </c>
      <c r="AW330" s="14" t="s">
        <v>32</v>
      </c>
      <c r="AX330" s="14" t="s">
        <v>76</v>
      </c>
      <c r="AY330" s="171" t="s">
        <v>264</v>
      </c>
    </row>
    <row r="331" spans="2:65" s="12" customFormat="1" ht="11.25">
      <c r="B331" s="156"/>
      <c r="D331" s="154" t="s">
        <v>277</v>
      </c>
      <c r="E331" s="157" t="s">
        <v>1</v>
      </c>
      <c r="F331" s="158" t="s">
        <v>521</v>
      </c>
      <c r="H331" s="159">
        <v>40</v>
      </c>
      <c r="I331" s="160"/>
      <c r="L331" s="156"/>
      <c r="M331" s="161"/>
      <c r="T331" s="162"/>
      <c r="AT331" s="157" t="s">
        <v>277</v>
      </c>
      <c r="AU331" s="157" t="s">
        <v>89</v>
      </c>
      <c r="AV331" s="12" t="s">
        <v>89</v>
      </c>
      <c r="AW331" s="12" t="s">
        <v>32</v>
      </c>
      <c r="AX331" s="12" t="s">
        <v>76</v>
      </c>
      <c r="AY331" s="157" t="s">
        <v>264</v>
      </c>
    </row>
    <row r="332" spans="2:65" s="13" customFormat="1" ht="11.25">
      <c r="B332" s="163"/>
      <c r="D332" s="154" t="s">
        <v>277</v>
      </c>
      <c r="E332" s="164" t="s">
        <v>1</v>
      </c>
      <c r="F332" s="165" t="s">
        <v>279</v>
      </c>
      <c r="H332" s="166">
        <v>95</v>
      </c>
      <c r="I332" s="167"/>
      <c r="L332" s="163"/>
      <c r="M332" s="168"/>
      <c r="T332" s="169"/>
      <c r="AT332" s="164" t="s">
        <v>277</v>
      </c>
      <c r="AU332" s="164" t="s">
        <v>89</v>
      </c>
      <c r="AV332" s="13" t="s">
        <v>271</v>
      </c>
      <c r="AW332" s="13" t="s">
        <v>32</v>
      </c>
      <c r="AX332" s="13" t="s">
        <v>83</v>
      </c>
      <c r="AY332" s="164" t="s">
        <v>264</v>
      </c>
    </row>
    <row r="333" spans="2:65" s="1" customFormat="1" ht="21.75" customHeight="1">
      <c r="B333" s="136"/>
      <c r="C333" s="137" t="s">
        <v>564</v>
      </c>
      <c r="D333" s="137" t="s">
        <v>266</v>
      </c>
      <c r="E333" s="138" t="s">
        <v>2132</v>
      </c>
      <c r="F333" s="139" t="s">
        <v>2133</v>
      </c>
      <c r="G333" s="140" t="s">
        <v>428</v>
      </c>
      <c r="H333" s="141">
        <v>133</v>
      </c>
      <c r="I333" s="142"/>
      <c r="J333" s="143">
        <f>ROUND(I333*H333,2)</f>
        <v>0</v>
      </c>
      <c r="K333" s="139" t="s">
        <v>270</v>
      </c>
      <c r="L333" s="32"/>
      <c r="M333" s="144" t="s">
        <v>1</v>
      </c>
      <c r="N333" s="145" t="s">
        <v>42</v>
      </c>
      <c r="P333" s="146">
        <f>O333*H333</f>
        <v>0</v>
      </c>
      <c r="Q333" s="146">
        <v>2.0000000000000001E-4</v>
      </c>
      <c r="R333" s="146">
        <f>Q333*H333</f>
        <v>2.6600000000000002E-2</v>
      </c>
      <c r="S333" s="146">
        <v>0</v>
      </c>
      <c r="T333" s="147">
        <f>S333*H333</f>
        <v>0</v>
      </c>
      <c r="AR333" s="148" t="s">
        <v>366</v>
      </c>
      <c r="AT333" s="148" t="s">
        <v>266</v>
      </c>
      <c r="AU333" s="148" t="s">
        <v>89</v>
      </c>
      <c r="AY333" s="17" t="s">
        <v>264</v>
      </c>
      <c r="BE333" s="149">
        <f>IF(N333="základní",J333,0)</f>
        <v>0</v>
      </c>
      <c r="BF333" s="149">
        <f>IF(N333="snížená",J333,0)</f>
        <v>0</v>
      </c>
      <c r="BG333" s="149">
        <f>IF(N333="zákl. přenesená",J333,0)</f>
        <v>0</v>
      </c>
      <c r="BH333" s="149">
        <f>IF(N333="sníž. přenesená",J333,0)</f>
        <v>0</v>
      </c>
      <c r="BI333" s="149">
        <f>IF(N333="nulová",J333,0)</f>
        <v>0</v>
      </c>
      <c r="BJ333" s="17" t="s">
        <v>89</v>
      </c>
      <c r="BK333" s="149">
        <f>ROUND(I333*H333,2)</f>
        <v>0</v>
      </c>
      <c r="BL333" s="17" t="s">
        <v>366</v>
      </c>
      <c r="BM333" s="148" t="s">
        <v>2134</v>
      </c>
    </row>
    <row r="334" spans="2:65" s="1" customFormat="1" ht="11.25">
      <c r="B334" s="32"/>
      <c r="D334" s="150" t="s">
        <v>273</v>
      </c>
      <c r="F334" s="151" t="s">
        <v>2135</v>
      </c>
      <c r="I334" s="152"/>
      <c r="L334" s="32"/>
      <c r="M334" s="153"/>
      <c r="T334" s="56"/>
      <c r="AT334" s="17" t="s">
        <v>273</v>
      </c>
      <c r="AU334" s="17" t="s">
        <v>89</v>
      </c>
    </row>
    <row r="335" spans="2:65" s="14" customFormat="1" ht="11.25">
      <c r="B335" s="170"/>
      <c r="D335" s="154" t="s">
        <v>277</v>
      </c>
      <c r="E335" s="171" t="s">
        <v>1</v>
      </c>
      <c r="F335" s="172" t="s">
        <v>2136</v>
      </c>
      <c r="H335" s="171" t="s">
        <v>1</v>
      </c>
      <c r="I335" s="173"/>
      <c r="L335" s="170"/>
      <c r="M335" s="174"/>
      <c r="T335" s="175"/>
      <c r="AT335" s="171" t="s">
        <v>277</v>
      </c>
      <c r="AU335" s="171" t="s">
        <v>89</v>
      </c>
      <c r="AV335" s="14" t="s">
        <v>83</v>
      </c>
      <c r="AW335" s="14" t="s">
        <v>32</v>
      </c>
      <c r="AX335" s="14" t="s">
        <v>76</v>
      </c>
      <c r="AY335" s="171" t="s">
        <v>264</v>
      </c>
    </row>
    <row r="336" spans="2:65" s="12" customFormat="1" ht="11.25">
      <c r="B336" s="156"/>
      <c r="D336" s="154" t="s">
        <v>277</v>
      </c>
      <c r="E336" s="157" t="s">
        <v>1</v>
      </c>
      <c r="F336" s="158" t="s">
        <v>1065</v>
      </c>
      <c r="H336" s="159">
        <v>133</v>
      </c>
      <c r="I336" s="160"/>
      <c r="L336" s="156"/>
      <c r="M336" s="161"/>
      <c r="T336" s="162"/>
      <c r="AT336" s="157" t="s">
        <v>277</v>
      </c>
      <c r="AU336" s="157" t="s">
        <v>89</v>
      </c>
      <c r="AV336" s="12" t="s">
        <v>89</v>
      </c>
      <c r="AW336" s="12" t="s">
        <v>32</v>
      </c>
      <c r="AX336" s="12" t="s">
        <v>83</v>
      </c>
      <c r="AY336" s="157" t="s">
        <v>264</v>
      </c>
    </row>
    <row r="337" spans="2:65" s="1" customFormat="1" ht="24.2" customHeight="1">
      <c r="B337" s="136"/>
      <c r="C337" s="137" t="s">
        <v>570</v>
      </c>
      <c r="D337" s="137" t="s">
        <v>266</v>
      </c>
      <c r="E337" s="138" t="s">
        <v>2137</v>
      </c>
      <c r="F337" s="139" t="s">
        <v>2138</v>
      </c>
      <c r="G337" s="140" t="s">
        <v>428</v>
      </c>
      <c r="H337" s="141">
        <v>55</v>
      </c>
      <c r="I337" s="142"/>
      <c r="J337" s="143">
        <f>ROUND(I337*H337,2)</f>
        <v>0</v>
      </c>
      <c r="K337" s="139" t="s">
        <v>270</v>
      </c>
      <c r="L337" s="32"/>
      <c r="M337" s="144" t="s">
        <v>1</v>
      </c>
      <c r="N337" s="145" t="s">
        <v>42</v>
      </c>
      <c r="P337" s="146">
        <f>O337*H337</f>
        <v>0</v>
      </c>
      <c r="Q337" s="146">
        <v>2.4000000000000001E-4</v>
      </c>
      <c r="R337" s="146">
        <f>Q337*H337</f>
        <v>1.32E-2</v>
      </c>
      <c r="S337" s="146">
        <v>0</v>
      </c>
      <c r="T337" s="147">
        <f>S337*H337</f>
        <v>0</v>
      </c>
      <c r="AR337" s="148" t="s">
        <v>366</v>
      </c>
      <c r="AT337" s="148" t="s">
        <v>266</v>
      </c>
      <c r="AU337" s="148" t="s">
        <v>89</v>
      </c>
      <c r="AY337" s="17" t="s">
        <v>264</v>
      </c>
      <c r="BE337" s="149">
        <f>IF(N337="základní",J337,0)</f>
        <v>0</v>
      </c>
      <c r="BF337" s="149">
        <f>IF(N337="snížená",J337,0)</f>
        <v>0</v>
      </c>
      <c r="BG337" s="149">
        <f>IF(N337="zákl. přenesená",J337,0)</f>
        <v>0</v>
      </c>
      <c r="BH337" s="149">
        <f>IF(N337="sníž. přenesená",J337,0)</f>
        <v>0</v>
      </c>
      <c r="BI337" s="149">
        <f>IF(N337="nulová",J337,0)</f>
        <v>0</v>
      </c>
      <c r="BJ337" s="17" t="s">
        <v>89</v>
      </c>
      <c r="BK337" s="149">
        <f>ROUND(I337*H337,2)</f>
        <v>0</v>
      </c>
      <c r="BL337" s="17" t="s">
        <v>366</v>
      </c>
      <c r="BM337" s="148" t="s">
        <v>2139</v>
      </c>
    </row>
    <row r="338" spans="2:65" s="1" customFormat="1" ht="11.25">
      <c r="B338" s="32"/>
      <c r="D338" s="150" t="s">
        <v>273</v>
      </c>
      <c r="F338" s="151" t="s">
        <v>2140</v>
      </c>
      <c r="I338" s="152"/>
      <c r="L338" s="32"/>
      <c r="M338" s="153"/>
      <c r="T338" s="56"/>
      <c r="AT338" s="17" t="s">
        <v>273</v>
      </c>
      <c r="AU338" s="17" t="s">
        <v>89</v>
      </c>
    </row>
    <row r="339" spans="2:65" s="14" customFormat="1" ht="11.25">
      <c r="B339" s="170"/>
      <c r="D339" s="154" t="s">
        <v>277</v>
      </c>
      <c r="E339" s="171" t="s">
        <v>1</v>
      </c>
      <c r="F339" s="172" t="s">
        <v>2141</v>
      </c>
      <c r="H339" s="171" t="s">
        <v>1</v>
      </c>
      <c r="I339" s="173"/>
      <c r="L339" s="170"/>
      <c r="M339" s="174"/>
      <c r="T339" s="175"/>
      <c r="AT339" s="171" t="s">
        <v>277</v>
      </c>
      <c r="AU339" s="171" t="s">
        <v>89</v>
      </c>
      <c r="AV339" s="14" t="s">
        <v>83</v>
      </c>
      <c r="AW339" s="14" t="s">
        <v>32</v>
      </c>
      <c r="AX339" s="14" t="s">
        <v>76</v>
      </c>
      <c r="AY339" s="171" t="s">
        <v>264</v>
      </c>
    </row>
    <row r="340" spans="2:65" s="12" customFormat="1" ht="11.25">
      <c r="B340" s="156"/>
      <c r="D340" s="154" t="s">
        <v>277</v>
      </c>
      <c r="E340" s="157" t="s">
        <v>1</v>
      </c>
      <c r="F340" s="158" t="s">
        <v>2131</v>
      </c>
      <c r="H340" s="159">
        <v>55</v>
      </c>
      <c r="I340" s="160"/>
      <c r="L340" s="156"/>
      <c r="M340" s="161"/>
      <c r="T340" s="162"/>
      <c r="AT340" s="157" t="s">
        <v>277</v>
      </c>
      <c r="AU340" s="157" t="s">
        <v>89</v>
      </c>
      <c r="AV340" s="12" t="s">
        <v>89</v>
      </c>
      <c r="AW340" s="12" t="s">
        <v>32</v>
      </c>
      <c r="AX340" s="12" t="s">
        <v>83</v>
      </c>
      <c r="AY340" s="157" t="s">
        <v>264</v>
      </c>
    </row>
    <row r="341" spans="2:65" s="1" customFormat="1" ht="16.5" customHeight="1">
      <c r="B341" s="136"/>
      <c r="C341" s="176" t="s">
        <v>577</v>
      </c>
      <c r="D341" s="176" t="s">
        <v>310</v>
      </c>
      <c r="E341" s="177" t="s">
        <v>2142</v>
      </c>
      <c r="F341" s="178" t="s">
        <v>2143</v>
      </c>
      <c r="G341" s="179" t="s">
        <v>434</v>
      </c>
      <c r="H341" s="180">
        <v>10</v>
      </c>
      <c r="I341" s="181"/>
      <c r="J341" s="182">
        <f>ROUND(I341*H341,2)</f>
        <v>0</v>
      </c>
      <c r="K341" s="178" t="s">
        <v>270</v>
      </c>
      <c r="L341" s="183"/>
      <c r="M341" s="184" t="s">
        <v>1</v>
      </c>
      <c r="N341" s="185" t="s">
        <v>42</v>
      </c>
      <c r="P341" s="146">
        <f>O341*H341</f>
        <v>0</v>
      </c>
      <c r="Q341" s="146">
        <v>5.0000000000000001E-4</v>
      </c>
      <c r="R341" s="146">
        <f>Q341*H341</f>
        <v>5.0000000000000001E-3</v>
      </c>
      <c r="S341" s="146">
        <v>0</v>
      </c>
      <c r="T341" s="147">
        <f>S341*H341</f>
        <v>0</v>
      </c>
      <c r="AR341" s="148" t="s">
        <v>468</v>
      </c>
      <c r="AT341" s="148" t="s">
        <v>310</v>
      </c>
      <c r="AU341" s="148" t="s">
        <v>89</v>
      </c>
      <c r="AY341" s="17" t="s">
        <v>264</v>
      </c>
      <c r="BE341" s="149">
        <f>IF(N341="základní",J341,0)</f>
        <v>0</v>
      </c>
      <c r="BF341" s="149">
        <f>IF(N341="snížená",J341,0)</f>
        <v>0</v>
      </c>
      <c r="BG341" s="149">
        <f>IF(N341="zákl. přenesená",J341,0)</f>
        <v>0</v>
      </c>
      <c r="BH341" s="149">
        <f>IF(N341="sníž. přenesená",J341,0)</f>
        <v>0</v>
      </c>
      <c r="BI341" s="149">
        <f>IF(N341="nulová",J341,0)</f>
        <v>0</v>
      </c>
      <c r="BJ341" s="17" t="s">
        <v>89</v>
      </c>
      <c r="BK341" s="149">
        <f>ROUND(I341*H341,2)</f>
        <v>0</v>
      </c>
      <c r="BL341" s="17" t="s">
        <v>366</v>
      </c>
      <c r="BM341" s="148" t="s">
        <v>2144</v>
      </c>
    </row>
    <row r="342" spans="2:65" s="1" customFormat="1" ht="19.5">
      <c r="B342" s="32"/>
      <c r="D342" s="154" t="s">
        <v>275</v>
      </c>
      <c r="F342" s="155" t="s">
        <v>2052</v>
      </c>
      <c r="I342" s="152"/>
      <c r="L342" s="32"/>
      <c r="M342" s="153"/>
      <c r="T342" s="56"/>
      <c r="AT342" s="17" t="s">
        <v>275</v>
      </c>
      <c r="AU342" s="17" t="s">
        <v>89</v>
      </c>
    </row>
    <row r="343" spans="2:65" s="12" customFormat="1" ht="11.25">
      <c r="B343" s="156"/>
      <c r="D343" s="154" t="s">
        <v>277</v>
      </c>
      <c r="E343" s="157" t="s">
        <v>1</v>
      </c>
      <c r="F343" s="158" t="s">
        <v>328</v>
      </c>
      <c r="H343" s="159">
        <v>10</v>
      </c>
      <c r="I343" s="160"/>
      <c r="L343" s="156"/>
      <c r="M343" s="161"/>
      <c r="T343" s="162"/>
      <c r="AT343" s="157" t="s">
        <v>277</v>
      </c>
      <c r="AU343" s="157" t="s">
        <v>89</v>
      </c>
      <c r="AV343" s="12" t="s">
        <v>89</v>
      </c>
      <c r="AW343" s="12" t="s">
        <v>32</v>
      </c>
      <c r="AX343" s="12" t="s">
        <v>83</v>
      </c>
      <c r="AY343" s="157" t="s">
        <v>264</v>
      </c>
    </row>
    <row r="344" spans="2:65" s="1" customFormat="1" ht="16.5" customHeight="1">
      <c r="B344" s="136"/>
      <c r="C344" s="137" t="s">
        <v>584</v>
      </c>
      <c r="D344" s="137" t="s">
        <v>266</v>
      </c>
      <c r="E344" s="138" t="s">
        <v>2145</v>
      </c>
      <c r="F344" s="139" t="s">
        <v>2146</v>
      </c>
      <c r="G344" s="140" t="s">
        <v>434</v>
      </c>
      <c r="H344" s="141">
        <v>23</v>
      </c>
      <c r="I344" s="142"/>
      <c r="J344" s="143">
        <f>ROUND(I344*H344,2)</f>
        <v>0</v>
      </c>
      <c r="K344" s="139" t="s">
        <v>270</v>
      </c>
      <c r="L344" s="32"/>
      <c r="M344" s="144" t="s">
        <v>1</v>
      </c>
      <c r="N344" s="145" t="s">
        <v>42</v>
      </c>
      <c r="P344" s="146">
        <f>O344*H344</f>
        <v>0</v>
      </c>
      <c r="Q344" s="146">
        <v>1.2999999999999999E-4</v>
      </c>
      <c r="R344" s="146">
        <f>Q344*H344</f>
        <v>2.9899999999999996E-3</v>
      </c>
      <c r="S344" s="146">
        <v>0</v>
      </c>
      <c r="T344" s="147">
        <f>S344*H344</f>
        <v>0</v>
      </c>
      <c r="AR344" s="148" t="s">
        <v>366</v>
      </c>
      <c r="AT344" s="148" t="s">
        <v>266</v>
      </c>
      <c r="AU344" s="148" t="s">
        <v>89</v>
      </c>
      <c r="AY344" s="17" t="s">
        <v>264</v>
      </c>
      <c r="BE344" s="149">
        <f>IF(N344="základní",J344,0)</f>
        <v>0</v>
      </c>
      <c r="BF344" s="149">
        <f>IF(N344="snížená",J344,0)</f>
        <v>0</v>
      </c>
      <c r="BG344" s="149">
        <f>IF(N344="zákl. přenesená",J344,0)</f>
        <v>0</v>
      </c>
      <c r="BH344" s="149">
        <f>IF(N344="sníž. přenesená",J344,0)</f>
        <v>0</v>
      </c>
      <c r="BI344" s="149">
        <f>IF(N344="nulová",J344,0)</f>
        <v>0</v>
      </c>
      <c r="BJ344" s="17" t="s">
        <v>89</v>
      </c>
      <c r="BK344" s="149">
        <f>ROUND(I344*H344,2)</f>
        <v>0</v>
      </c>
      <c r="BL344" s="17" t="s">
        <v>366</v>
      </c>
      <c r="BM344" s="148" t="s">
        <v>2147</v>
      </c>
    </row>
    <row r="345" spans="2:65" s="1" customFormat="1" ht="11.25">
      <c r="B345" s="32"/>
      <c r="D345" s="150" t="s">
        <v>273</v>
      </c>
      <c r="F345" s="151" t="s">
        <v>2148</v>
      </c>
      <c r="I345" s="152"/>
      <c r="L345" s="32"/>
      <c r="M345" s="153"/>
      <c r="T345" s="56"/>
      <c r="AT345" s="17" t="s">
        <v>273</v>
      </c>
      <c r="AU345" s="17" t="s">
        <v>89</v>
      </c>
    </row>
    <row r="346" spans="2:65" s="1" customFormat="1" ht="19.5">
      <c r="B346" s="32"/>
      <c r="D346" s="154" t="s">
        <v>275</v>
      </c>
      <c r="F346" s="155" t="s">
        <v>2149</v>
      </c>
      <c r="I346" s="152"/>
      <c r="L346" s="32"/>
      <c r="M346" s="153"/>
      <c r="T346" s="56"/>
      <c r="AT346" s="17" t="s">
        <v>275</v>
      </c>
      <c r="AU346" s="17" t="s">
        <v>89</v>
      </c>
    </row>
    <row r="347" spans="2:65" s="12" customFormat="1" ht="11.25">
      <c r="B347" s="156"/>
      <c r="D347" s="154" t="s">
        <v>277</v>
      </c>
      <c r="E347" s="157" t="s">
        <v>1</v>
      </c>
      <c r="F347" s="158" t="s">
        <v>418</v>
      </c>
      <c r="H347" s="159">
        <v>23</v>
      </c>
      <c r="I347" s="160"/>
      <c r="L347" s="156"/>
      <c r="M347" s="161"/>
      <c r="T347" s="162"/>
      <c r="AT347" s="157" t="s">
        <v>277</v>
      </c>
      <c r="AU347" s="157" t="s">
        <v>89</v>
      </c>
      <c r="AV347" s="12" t="s">
        <v>89</v>
      </c>
      <c r="AW347" s="12" t="s">
        <v>32</v>
      </c>
      <c r="AX347" s="12" t="s">
        <v>83</v>
      </c>
      <c r="AY347" s="157" t="s">
        <v>264</v>
      </c>
    </row>
    <row r="348" spans="2:65" s="1" customFormat="1" ht="16.5" customHeight="1">
      <c r="B348" s="136"/>
      <c r="C348" s="137" t="s">
        <v>589</v>
      </c>
      <c r="D348" s="137" t="s">
        <v>266</v>
      </c>
      <c r="E348" s="138" t="s">
        <v>2150</v>
      </c>
      <c r="F348" s="139" t="s">
        <v>2151</v>
      </c>
      <c r="G348" s="140" t="s">
        <v>2152</v>
      </c>
      <c r="H348" s="141">
        <v>4</v>
      </c>
      <c r="I348" s="142"/>
      <c r="J348" s="143">
        <f>ROUND(I348*H348,2)</f>
        <v>0</v>
      </c>
      <c r="K348" s="139" t="s">
        <v>270</v>
      </c>
      <c r="L348" s="32"/>
      <c r="M348" s="144" t="s">
        <v>1</v>
      </c>
      <c r="N348" s="145" t="s">
        <v>42</v>
      </c>
      <c r="P348" s="146">
        <f>O348*H348</f>
        <v>0</v>
      </c>
      <c r="Q348" s="146">
        <v>2.5000000000000001E-4</v>
      </c>
      <c r="R348" s="146">
        <f>Q348*H348</f>
        <v>1E-3</v>
      </c>
      <c r="S348" s="146">
        <v>0</v>
      </c>
      <c r="T348" s="147">
        <f>S348*H348</f>
        <v>0</v>
      </c>
      <c r="AR348" s="148" t="s">
        <v>366</v>
      </c>
      <c r="AT348" s="148" t="s">
        <v>266</v>
      </c>
      <c r="AU348" s="148" t="s">
        <v>89</v>
      </c>
      <c r="AY348" s="17" t="s">
        <v>264</v>
      </c>
      <c r="BE348" s="149">
        <f>IF(N348="základní",J348,0)</f>
        <v>0</v>
      </c>
      <c r="BF348" s="149">
        <f>IF(N348="snížená",J348,0)</f>
        <v>0</v>
      </c>
      <c r="BG348" s="149">
        <f>IF(N348="zákl. přenesená",J348,0)</f>
        <v>0</v>
      </c>
      <c r="BH348" s="149">
        <f>IF(N348="sníž. přenesená",J348,0)</f>
        <v>0</v>
      </c>
      <c r="BI348" s="149">
        <f>IF(N348="nulová",J348,0)</f>
        <v>0</v>
      </c>
      <c r="BJ348" s="17" t="s">
        <v>89</v>
      </c>
      <c r="BK348" s="149">
        <f>ROUND(I348*H348,2)</f>
        <v>0</v>
      </c>
      <c r="BL348" s="17" t="s">
        <v>366</v>
      </c>
      <c r="BM348" s="148" t="s">
        <v>2153</v>
      </c>
    </row>
    <row r="349" spans="2:65" s="1" customFormat="1" ht="11.25">
      <c r="B349" s="32"/>
      <c r="D349" s="150" t="s">
        <v>273</v>
      </c>
      <c r="F349" s="151" t="s">
        <v>2154</v>
      </c>
      <c r="I349" s="152"/>
      <c r="L349" s="32"/>
      <c r="M349" s="153"/>
      <c r="T349" s="56"/>
      <c r="AT349" s="17" t="s">
        <v>273</v>
      </c>
      <c r="AU349" s="17" t="s">
        <v>89</v>
      </c>
    </row>
    <row r="350" spans="2:65" s="12" customFormat="1" ht="11.25">
      <c r="B350" s="156"/>
      <c r="D350" s="154" t="s">
        <v>277</v>
      </c>
      <c r="E350" s="157" t="s">
        <v>1</v>
      </c>
      <c r="F350" s="158" t="s">
        <v>271</v>
      </c>
      <c r="H350" s="159">
        <v>4</v>
      </c>
      <c r="I350" s="160"/>
      <c r="L350" s="156"/>
      <c r="M350" s="161"/>
      <c r="T350" s="162"/>
      <c r="AT350" s="157" t="s">
        <v>277</v>
      </c>
      <c r="AU350" s="157" t="s">
        <v>89</v>
      </c>
      <c r="AV350" s="12" t="s">
        <v>89</v>
      </c>
      <c r="AW350" s="12" t="s">
        <v>32</v>
      </c>
      <c r="AX350" s="12" t="s">
        <v>83</v>
      </c>
      <c r="AY350" s="157" t="s">
        <v>264</v>
      </c>
    </row>
    <row r="351" spans="2:65" s="1" customFormat="1" ht="16.5" customHeight="1">
      <c r="B351" s="136"/>
      <c r="C351" s="137" t="s">
        <v>596</v>
      </c>
      <c r="D351" s="137" t="s">
        <v>266</v>
      </c>
      <c r="E351" s="138" t="s">
        <v>2155</v>
      </c>
      <c r="F351" s="139" t="s">
        <v>2156</v>
      </c>
      <c r="G351" s="140" t="s">
        <v>434</v>
      </c>
      <c r="H351" s="141">
        <v>6</v>
      </c>
      <c r="I351" s="142"/>
      <c r="J351" s="143">
        <f>ROUND(I351*H351,2)</f>
        <v>0</v>
      </c>
      <c r="K351" s="139" t="s">
        <v>270</v>
      </c>
      <c r="L351" s="32"/>
      <c r="M351" s="144" t="s">
        <v>1</v>
      </c>
      <c r="N351" s="145" t="s">
        <v>42</v>
      </c>
      <c r="P351" s="146">
        <f>O351*H351</f>
        <v>0</v>
      </c>
      <c r="Q351" s="146">
        <v>2.2000000000000001E-4</v>
      </c>
      <c r="R351" s="146">
        <f>Q351*H351</f>
        <v>1.32E-3</v>
      </c>
      <c r="S351" s="146">
        <v>0</v>
      </c>
      <c r="T351" s="147">
        <f>S351*H351</f>
        <v>0</v>
      </c>
      <c r="AR351" s="148" t="s">
        <v>366</v>
      </c>
      <c r="AT351" s="148" t="s">
        <v>266</v>
      </c>
      <c r="AU351" s="148" t="s">
        <v>89</v>
      </c>
      <c r="AY351" s="17" t="s">
        <v>264</v>
      </c>
      <c r="BE351" s="149">
        <f>IF(N351="základní",J351,0)</f>
        <v>0</v>
      </c>
      <c r="BF351" s="149">
        <f>IF(N351="snížená",J351,0)</f>
        <v>0</v>
      </c>
      <c r="BG351" s="149">
        <f>IF(N351="zákl. přenesená",J351,0)</f>
        <v>0</v>
      </c>
      <c r="BH351" s="149">
        <f>IF(N351="sníž. přenesená",J351,0)</f>
        <v>0</v>
      </c>
      <c r="BI351" s="149">
        <f>IF(N351="nulová",J351,0)</f>
        <v>0</v>
      </c>
      <c r="BJ351" s="17" t="s">
        <v>89</v>
      </c>
      <c r="BK351" s="149">
        <f>ROUND(I351*H351,2)</f>
        <v>0</v>
      </c>
      <c r="BL351" s="17" t="s">
        <v>366</v>
      </c>
      <c r="BM351" s="148" t="s">
        <v>2157</v>
      </c>
    </row>
    <row r="352" spans="2:65" s="1" customFormat="1" ht="11.25">
      <c r="B352" s="32"/>
      <c r="D352" s="150" t="s">
        <v>273</v>
      </c>
      <c r="F352" s="151" t="s">
        <v>2158</v>
      </c>
      <c r="I352" s="152"/>
      <c r="L352" s="32"/>
      <c r="M352" s="153"/>
      <c r="T352" s="56"/>
      <c r="AT352" s="17" t="s">
        <v>273</v>
      </c>
      <c r="AU352" s="17" t="s">
        <v>89</v>
      </c>
    </row>
    <row r="353" spans="2:65" s="12" customFormat="1" ht="11.25">
      <c r="B353" s="156"/>
      <c r="D353" s="154" t="s">
        <v>277</v>
      </c>
      <c r="E353" s="157" t="s">
        <v>1</v>
      </c>
      <c r="F353" s="158" t="s">
        <v>303</v>
      </c>
      <c r="H353" s="159">
        <v>6</v>
      </c>
      <c r="I353" s="160"/>
      <c r="L353" s="156"/>
      <c r="M353" s="161"/>
      <c r="T353" s="162"/>
      <c r="AT353" s="157" t="s">
        <v>277</v>
      </c>
      <c r="AU353" s="157" t="s">
        <v>89</v>
      </c>
      <c r="AV353" s="12" t="s">
        <v>89</v>
      </c>
      <c r="AW353" s="12" t="s">
        <v>32</v>
      </c>
      <c r="AX353" s="12" t="s">
        <v>83</v>
      </c>
      <c r="AY353" s="157" t="s">
        <v>264</v>
      </c>
    </row>
    <row r="354" spans="2:65" s="1" customFormat="1" ht="16.5" customHeight="1">
      <c r="B354" s="136"/>
      <c r="C354" s="137" t="s">
        <v>601</v>
      </c>
      <c r="D354" s="137" t="s">
        <v>266</v>
      </c>
      <c r="E354" s="138" t="s">
        <v>2159</v>
      </c>
      <c r="F354" s="139" t="s">
        <v>2160</v>
      </c>
      <c r="G354" s="140" t="s">
        <v>434</v>
      </c>
      <c r="H354" s="141">
        <v>1</v>
      </c>
      <c r="I354" s="142"/>
      <c r="J354" s="143">
        <f>ROUND(I354*H354,2)</f>
        <v>0</v>
      </c>
      <c r="K354" s="139" t="s">
        <v>270</v>
      </c>
      <c r="L354" s="32"/>
      <c r="M354" s="144" t="s">
        <v>1</v>
      </c>
      <c r="N354" s="145" t="s">
        <v>42</v>
      </c>
      <c r="P354" s="146">
        <f>O354*H354</f>
        <v>0</v>
      </c>
      <c r="Q354" s="146">
        <v>1.2E-4</v>
      </c>
      <c r="R354" s="146">
        <f>Q354*H354</f>
        <v>1.2E-4</v>
      </c>
      <c r="S354" s="146">
        <v>0</v>
      </c>
      <c r="T354" s="147">
        <f>S354*H354</f>
        <v>0</v>
      </c>
      <c r="AR354" s="148" t="s">
        <v>366</v>
      </c>
      <c r="AT354" s="148" t="s">
        <v>266</v>
      </c>
      <c r="AU354" s="148" t="s">
        <v>89</v>
      </c>
      <c r="AY354" s="17" t="s">
        <v>264</v>
      </c>
      <c r="BE354" s="149">
        <f>IF(N354="základní",J354,0)</f>
        <v>0</v>
      </c>
      <c r="BF354" s="149">
        <f>IF(N354="snížená",J354,0)</f>
        <v>0</v>
      </c>
      <c r="BG354" s="149">
        <f>IF(N354="zákl. přenesená",J354,0)</f>
        <v>0</v>
      </c>
      <c r="BH354" s="149">
        <f>IF(N354="sníž. přenesená",J354,0)</f>
        <v>0</v>
      </c>
      <c r="BI354" s="149">
        <f>IF(N354="nulová",J354,0)</f>
        <v>0</v>
      </c>
      <c r="BJ354" s="17" t="s">
        <v>89</v>
      </c>
      <c r="BK354" s="149">
        <f>ROUND(I354*H354,2)</f>
        <v>0</v>
      </c>
      <c r="BL354" s="17" t="s">
        <v>366</v>
      </c>
      <c r="BM354" s="148" t="s">
        <v>2161</v>
      </c>
    </row>
    <row r="355" spans="2:65" s="1" customFormat="1" ht="11.25">
      <c r="B355" s="32"/>
      <c r="D355" s="150" t="s">
        <v>273</v>
      </c>
      <c r="F355" s="151" t="s">
        <v>2162</v>
      </c>
      <c r="I355" s="152"/>
      <c r="L355" s="32"/>
      <c r="M355" s="153"/>
      <c r="T355" s="56"/>
      <c r="AT355" s="17" t="s">
        <v>273</v>
      </c>
      <c r="AU355" s="17" t="s">
        <v>89</v>
      </c>
    </row>
    <row r="356" spans="2:65" s="1" customFormat="1" ht="19.5">
      <c r="B356" s="32"/>
      <c r="D356" s="154" t="s">
        <v>275</v>
      </c>
      <c r="F356" s="155" t="s">
        <v>2163</v>
      </c>
      <c r="I356" s="152"/>
      <c r="L356" s="32"/>
      <c r="M356" s="153"/>
      <c r="T356" s="56"/>
      <c r="AT356" s="17" t="s">
        <v>275</v>
      </c>
      <c r="AU356" s="17" t="s">
        <v>89</v>
      </c>
    </row>
    <row r="357" spans="2:65" s="12" customFormat="1" ht="11.25">
      <c r="B357" s="156"/>
      <c r="D357" s="154" t="s">
        <v>277</v>
      </c>
      <c r="E357" s="157" t="s">
        <v>1</v>
      </c>
      <c r="F357" s="158" t="s">
        <v>83</v>
      </c>
      <c r="H357" s="159">
        <v>1</v>
      </c>
      <c r="I357" s="160"/>
      <c r="L357" s="156"/>
      <c r="M357" s="161"/>
      <c r="T357" s="162"/>
      <c r="AT357" s="157" t="s">
        <v>277</v>
      </c>
      <c r="AU357" s="157" t="s">
        <v>89</v>
      </c>
      <c r="AV357" s="12" t="s">
        <v>89</v>
      </c>
      <c r="AW357" s="12" t="s">
        <v>32</v>
      </c>
      <c r="AX357" s="12" t="s">
        <v>83</v>
      </c>
      <c r="AY357" s="157" t="s">
        <v>264</v>
      </c>
    </row>
    <row r="358" spans="2:65" s="1" customFormat="1" ht="16.5" customHeight="1">
      <c r="B358" s="136"/>
      <c r="C358" s="137" t="s">
        <v>607</v>
      </c>
      <c r="D358" s="137" t="s">
        <v>266</v>
      </c>
      <c r="E358" s="138" t="s">
        <v>2164</v>
      </c>
      <c r="F358" s="139" t="s">
        <v>2165</v>
      </c>
      <c r="G358" s="140" t="s">
        <v>434</v>
      </c>
      <c r="H358" s="141">
        <v>1</v>
      </c>
      <c r="I358" s="142"/>
      <c r="J358" s="143">
        <f>ROUND(I358*H358,2)</f>
        <v>0</v>
      </c>
      <c r="K358" s="139" t="s">
        <v>270</v>
      </c>
      <c r="L358" s="32"/>
      <c r="M358" s="144" t="s">
        <v>1</v>
      </c>
      <c r="N358" s="145" t="s">
        <v>42</v>
      </c>
      <c r="P358" s="146">
        <f>O358*H358</f>
        <v>0</v>
      </c>
      <c r="Q358" s="146">
        <v>5.1999999999999995E-4</v>
      </c>
      <c r="R358" s="146">
        <f>Q358*H358</f>
        <v>5.1999999999999995E-4</v>
      </c>
      <c r="S358" s="146">
        <v>0</v>
      </c>
      <c r="T358" s="147">
        <f>S358*H358</f>
        <v>0</v>
      </c>
      <c r="AR358" s="148" t="s">
        <v>366</v>
      </c>
      <c r="AT358" s="148" t="s">
        <v>266</v>
      </c>
      <c r="AU358" s="148" t="s">
        <v>89</v>
      </c>
      <c r="AY358" s="17" t="s">
        <v>264</v>
      </c>
      <c r="BE358" s="149">
        <f>IF(N358="základní",J358,0)</f>
        <v>0</v>
      </c>
      <c r="BF358" s="149">
        <f>IF(N358="snížená",J358,0)</f>
        <v>0</v>
      </c>
      <c r="BG358" s="149">
        <f>IF(N358="zákl. přenesená",J358,0)</f>
        <v>0</v>
      </c>
      <c r="BH358" s="149">
        <f>IF(N358="sníž. přenesená",J358,0)</f>
        <v>0</v>
      </c>
      <c r="BI358" s="149">
        <f>IF(N358="nulová",J358,0)</f>
        <v>0</v>
      </c>
      <c r="BJ358" s="17" t="s">
        <v>89</v>
      </c>
      <c r="BK358" s="149">
        <f>ROUND(I358*H358,2)</f>
        <v>0</v>
      </c>
      <c r="BL358" s="17" t="s">
        <v>366</v>
      </c>
      <c r="BM358" s="148" t="s">
        <v>2166</v>
      </c>
    </row>
    <row r="359" spans="2:65" s="1" customFormat="1" ht="11.25">
      <c r="B359" s="32"/>
      <c r="D359" s="150" t="s">
        <v>273</v>
      </c>
      <c r="F359" s="151" t="s">
        <v>2167</v>
      </c>
      <c r="I359" s="152"/>
      <c r="L359" s="32"/>
      <c r="M359" s="153"/>
      <c r="T359" s="56"/>
      <c r="AT359" s="17" t="s">
        <v>273</v>
      </c>
      <c r="AU359" s="17" t="s">
        <v>89</v>
      </c>
    </row>
    <row r="360" spans="2:65" s="12" customFormat="1" ht="11.25">
      <c r="B360" s="156"/>
      <c r="D360" s="154" t="s">
        <v>277</v>
      </c>
      <c r="E360" s="157" t="s">
        <v>1</v>
      </c>
      <c r="F360" s="158" t="s">
        <v>83</v>
      </c>
      <c r="H360" s="159">
        <v>1</v>
      </c>
      <c r="I360" s="160"/>
      <c r="L360" s="156"/>
      <c r="M360" s="161"/>
      <c r="T360" s="162"/>
      <c r="AT360" s="157" t="s">
        <v>277</v>
      </c>
      <c r="AU360" s="157" t="s">
        <v>89</v>
      </c>
      <c r="AV360" s="12" t="s">
        <v>89</v>
      </c>
      <c r="AW360" s="12" t="s">
        <v>32</v>
      </c>
      <c r="AX360" s="12" t="s">
        <v>83</v>
      </c>
      <c r="AY360" s="157" t="s">
        <v>264</v>
      </c>
    </row>
    <row r="361" spans="2:65" s="1" customFormat="1" ht="16.5" customHeight="1">
      <c r="B361" s="136"/>
      <c r="C361" s="137" t="s">
        <v>615</v>
      </c>
      <c r="D361" s="137" t="s">
        <v>266</v>
      </c>
      <c r="E361" s="138" t="s">
        <v>2168</v>
      </c>
      <c r="F361" s="139" t="s">
        <v>2169</v>
      </c>
      <c r="G361" s="140" t="s">
        <v>434</v>
      </c>
      <c r="H361" s="141">
        <v>1</v>
      </c>
      <c r="I361" s="142"/>
      <c r="J361" s="143">
        <f>ROUND(I361*H361,2)</f>
        <v>0</v>
      </c>
      <c r="K361" s="139" t="s">
        <v>270</v>
      </c>
      <c r="L361" s="32"/>
      <c r="M361" s="144" t="s">
        <v>1</v>
      </c>
      <c r="N361" s="145" t="s">
        <v>42</v>
      </c>
      <c r="P361" s="146">
        <f>O361*H361</f>
        <v>0</v>
      </c>
      <c r="Q361" s="146">
        <v>7.6999999999999996E-4</v>
      </c>
      <c r="R361" s="146">
        <f>Q361*H361</f>
        <v>7.6999999999999996E-4</v>
      </c>
      <c r="S361" s="146">
        <v>0</v>
      </c>
      <c r="T361" s="147">
        <f>S361*H361</f>
        <v>0</v>
      </c>
      <c r="AR361" s="148" t="s">
        <v>366</v>
      </c>
      <c r="AT361" s="148" t="s">
        <v>266</v>
      </c>
      <c r="AU361" s="148" t="s">
        <v>89</v>
      </c>
      <c r="AY361" s="17" t="s">
        <v>264</v>
      </c>
      <c r="BE361" s="149">
        <f>IF(N361="základní",J361,0)</f>
        <v>0</v>
      </c>
      <c r="BF361" s="149">
        <f>IF(N361="snížená",J361,0)</f>
        <v>0</v>
      </c>
      <c r="BG361" s="149">
        <f>IF(N361="zákl. přenesená",J361,0)</f>
        <v>0</v>
      </c>
      <c r="BH361" s="149">
        <f>IF(N361="sníž. přenesená",J361,0)</f>
        <v>0</v>
      </c>
      <c r="BI361" s="149">
        <f>IF(N361="nulová",J361,0)</f>
        <v>0</v>
      </c>
      <c r="BJ361" s="17" t="s">
        <v>89</v>
      </c>
      <c r="BK361" s="149">
        <f>ROUND(I361*H361,2)</f>
        <v>0</v>
      </c>
      <c r="BL361" s="17" t="s">
        <v>366</v>
      </c>
      <c r="BM361" s="148" t="s">
        <v>2170</v>
      </c>
    </row>
    <row r="362" spans="2:65" s="1" customFormat="1" ht="11.25">
      <c r="B362" s="32"/>
      <c r="D362" s="150" t="s">
        <v>273</v>
      </c>
      <c r="F362" s="151" t="s">
        <v>2171</v>
      </c>
      <c r="I362" s="152"/>
      <c r="L362" s="32"/>
      <c r="M362" s="153"/>
      <c r="T362" s="56"/>
      <c r="AT362" s="17" t="s">
        <v>273</v>
      </c>
      <c r="AU362" s="17" t="s">
        <v>89</v>
      </c>
    </row>
    <row r="363" spans="2:65" s="12" customFormat="1" ht="11.25">
      <c r="B363" s="156"/>
      <c r="D363" s="154" t="s">
        <v>277</v>
      </c>
      <c r="E363" s="157" t="s">
        <v>1</v>
      </c>
      <c r="F363" s="158" t="s">
        <v>83</v>
      </c>
      <c r="H363" s="159">
        <v>1</v>
      </c>
      <c r="I363" s="160"/>
      <c r="L363" s="156"/>
      <c r="M363" s="161"/>
      <c r="T363" s="162"/>
      <c r="AT363" s="157" t="s">
        <v>277</v>
      </c>
      <c r="AU363" s="157" t="s">
        <v>89</v>
      </c>
      <c r="AV363" s="12" t="s">
        <v>89</v>
      </c>
      <c r="AW363" s="12" t="s">
        <v>32</v>
      </c>
      <c r="AX363" s="12" t="s">
        <v>83</v>
      </c>
      <c r="AY363" s="157" t="s">
        <v>264</v>
      </c>
    </row>
    <row r="364" spans="2:65" s="1" customFormat="1" ht="16.5" customHeight="1">
      <c r="B364" s="136"/>
      <c r="C364" s="137" t="s">
        <v>623</v>
      </c>
      <c r="D364" s="137" t="s">
        <v>266</v>
      </c>
      <c r="E364" s="138" t="s">
        <v>2172</v>
      </c>
      <c r="F364" s="139" t="s">
        <v>2173</v>
      </c>
      <c r="G364" s="140" t="s">
        <v>434</v>
      </c>
      <c r="H364" s="141">
        <v>12</v>
      </c>
      <c r="I364" s="142"/>
      <c r="J364" s="143">
        <f>ROUND(I364*H364,2)</f>
        <v>0</v>
      </c>
      <c r="K364" s="139" t="s">
        <v>270</v>
      </c>
      <c r="L364" s="32"/>
      <c r="M364" s="144" t="s">
        <v>1</v>
      </c>
      <c r="N364" s="145" t="s">
        <v>42</v>
      </c>
      <c r="P364" s="146">
        <f>O364*H364</f>
        <v>0</v>
      </c>
      <c r="Q364" s="146">
        <v>2.1000000000000001E-4</v>
      </c>
      <c r="R364" s="146">
        <f>Q364*H364</f>
        <v>2.5200000000000001E-3</v>
      </c>
      <c r="S364" s="146">
        <v>0</v>
      </c>
      <c r="T364" s="147">
        <f>S364*H364</f>
        <v>0</v>
      </c>
      <c r="AR364" s="148" t="s">
        <v>366</v>
      </c>
      <c r="AT364" s="148" t="s">
        <v>266</v>
      </c>
      <c r="AU364" s="148" t="s">
        <v>89</v>
      </c>
      <c r="AY364" s="17" t="s">
        <v>264</v>
      </c>
      <c r="BE364" s="149">
        <f>IF(N364="základní",J364,0)</f>
        <v>0</v>
      </c>
      <c r="BF364" s="149">
        <f>IF(N364="snížená",J364,0)</f>
        <v>0</v>
      </c>
      <c r="BG364" s="149">
        <f>IF(N364="zákl. přenesená",J364,0)</f>
        <v>0</v>
      </c>
      <c r="BH364" s="149">
        <f>IF(N364="sníž. přenesená",J364,0)</f>
        <v>0</v>
      </c>
      <c r="BI364" s="149">
        <f>IF(N364="nulová",J364,0)</f>
        <v>0</v>
      </c>
      <c r="BJ364" s="17" t="s">
        <v>89</v>
      </c>
      <c r="BK364" s="149">
        <f>ROUND(I364*H364,2)</f>
        <v>0</v>
      </c>
      <c r="BL364" s="17" t="s">
        <v>366</v>
      </c>
      <c r="BM364" s="148" t="s">
        <v>2174</v>
      </c>
    </row>
    <row r="365" spans="2:65" s="1" customFormat="1" ht="11.25">
      <c r="B365" s="32"/>
      <c r="D365" s="150" t="s">
        <v>273</v>
      </c>
      <c r="F365" s="151" t="s">
        <v>2175</v>
      </c>
      <c r="I365" s="152"/>
      <c r="L365" s="32"/>
      <c r="M365" s="153"/>
      <c r="T365" s="56"/>
      <c r="AT365" s="17" t="s">
        <v>273</v>
      </c>
      <c r="AU365" s="17" t="s">
        <v>89</v>
      </c>
    </row>
    <row r="366" spans="2:65" s="1" customFormat="1" ht="19.5">
      <c r="B366" s="32"/>
      <c r="D366" s="154" t="s">
        <v>275</v>
      </c>
      <c r="F366" s="155" t="s">
        <v>2163</v>
      </c>
      <c r="I366" s="152"/>
      <c r="L366" s="32"/>
      <c r="M366" s="153"/>
      <c r="T366" s="56"/>
      <c r="AT366" s="17" t="s">
        <v>275</v>
      </c>
      <c r="AU366" s="17" t="s">
        <v>89</v>
      </c>
    </row>
    <row r="367" spans="2:65" s="12" customFormat="1" ht="11.25">
      <c r="B367" s="156"/>
      <c r="D367" s="154" t="s">
        <v>277</v>
      </c>
      <c r="E367" s="157" t="s">
        <v>1</v>
      </c>
      <c r="F367" s="158" t="s">
        <v>8</v>
      </c>
      <c r="H367" s="159">
        <v>12</v>
      </c>
      <c r="I367" s="160"/>
      <c r="L367" s="156"/>
      <c r="M367" s="161"/>
      <c r="T367" s="162"/>
      <c r="AT367" s="157" t="s">
        <v>277</v>
      </c>
      <c r="AU367" s="157" t="s">
        <v>89</v>
      </c>
      <c r="AV367" s="12" t="s">
        <v>89</v>
      </c>
      <c r="AW367" s="12" t="s">
        <v>32</v>
      </c>
      <c r="AX367" s="12" t="s">
        <v>83</v>
      </c>
      <c r="AY367" s="157" t="s">
        <v>264</v>
      </c>
    </row>
    <row r="368" spans="2:65" s="1" customFormat="1" ht="16.5" customHeight="1">
      <c r="B368" s="136"/>
      <c r="C368" s="137" t="s">
        <v>628</v>
      </c>
      <c r="D368" s="137" t="s">
        <v>266</v>
      </c>
      <c r="E368" s="138" t="s">
        <v>2176</v>
      </c>
      <c r="F368" s="139" t="s">
        <v>2177</v>
      </c>
      <c r="G368" s="140" t="s">
        <v>434</v>
      </c>
      <c r="H368" s="141">
        <v>2</v>
      </c>
      <c r="I368" s="142"/>
      <c r="J368" s="143">
        <f>ROUND(I368*H368,2)</f>
        <v>0</v>
      </c>
      <c r="K368" s="139" t="s">
        <v>270</v>
      </c>
      <c r="L368" s="32"/>
      <c r="M368" s="144" t="s">
        <v>1</v>
      </c>
      <c r="N368" s="145" t="s">
        <v>42</v>
      </c>
      <c r="P368" s="146">
        <f>O368*H368</f>
        <v>0</v>
      </c>
      <c r="Q368" s="146">
        <v>3.4000000000000002E-4</v>
      </c>
      <c r="R368" s="146">
        <f>Q368*H368</f>
        <v>6.8000000000000005E-4</v>
      </c>
      <c r="S368" s="146">
        <v>0</v>
      </c>
      <c r="T368" s="147">
        <f>S368*H368</f>
        <v>0</v>
      </c>
      <c r="AR368" s="148" t="s">
        <v>366</v>
      </c>
      <c r="AT368" s="148" t="s">
        <v>266</v>
      </c>
      <c r="AU368" s="148" t="s">
        <v>89</v>
      </c>
      <c r="AY368" s="17" t="s">
        <v>264</v>
      </c>
      <c r="BE368" s="149">
        <f>IF(N368="základní",J368,0)</f>
        <v>0</v>
      </c>
      <c r="BF368" s="149">
        <f>IF(N368="snížená",J368,0)</f>
        <v>0</v>
      </c>
      <c r="BG368" s="149">
        <f>IF(N368="zákl. přenesená",J368,0)</f>
        <v>0</v>
      </c>
      <c r="BH368" s="149">
        <f>IF(N368="sníž. přenesená",J368,0)</f>
        <v>0</v>
      </c>
      <c r="BI368" s="149">
        <f>IF(N368="nulová",J368,0)</f>
        <v>0</v>
      </c>
      <c r="BJ368" s="17" t="s">
        <v>89</v>
      </c>
      <c r="BK368" s="149">
        <f>ROUND(I368*H368,2)</f>
        <v>0</v>
      </c>
      <c r="BL368" s="17" t="s">
        <v>366</v>
      </c>
      <c r="BM368" s="148" t="s">
        <v>2178</v>
      </c>
    </row>
    <row r="369" spans="2:65" s="1" customFormat="1" ht="11.25">
      <c r="B369" s="32"/>
      <c r="D369" s="150" t="s">
        <v>273</v>
      </c>
      <c r="F369" s="151" t="s">
        <v>2179</v>
      </c>
      <c r="I369" s="152"/>
      <c r="L369" s="32"/>
      <c r="M369" s="153"/>
      <c r="T369" s="56"/>
      <c r="AT369" s="17" t="s">
        <v>273</v>
      </c>
      <c r="AU369" s="17" t="s">
        <v>89</v>
      </c>
    </row>
    <row r="370" spans="2:65" s="12" customFormat="1" ht="11.25">
      <c r="B370" s="156"/>
      <c r="D370" s="154" t="s">
        <v>277</v>
      </c>
      <c r="E370" s="157" t="s">
        <v>1</v>
      </c>
      <c r="F370" s="158" t="s">
        <v>89</v>
      </c>
      <c r="H370" s="159">
        <v>2</v>
      </c>
      <c r="I370" s="160"/>
      <c r="L370" s="156"/>
      <c r="M370" s="161"/>
      <c r="T370" s="162"/>
      <c r="AT370" s="157" t="s">
        <v>277</v>
      </c>
      <c r="AU370" s="157" t="s">
        <v>89</v>
      </c>
      <c r="AV370" s="12" t="s">
        <v>89</v>
      </c>
      <c r="AW370" s="12" t="s">
        <v>32</v>
      </c>
      <c r="AX370" s="12" t="s">
        <v>83</v>
      </c>
      <c r="AY370" s="157" t="s">
        <v>264</v>
      </c>
    </row>
    <row r="371" spans="2:65" s="1" customFormat="1" ht="16.5" customHeight="1">
      <c r="B371" s="136"/>
      <c r="C371" s="137" t="s">
        <v>634</v>
      </c>
      <c r="D371" s="137" t="s">
        <v>266</v>
      </c>
      <c r="E371" s="138" t="s">
        <v>2180</v>
      </c>
      <c r="F371" s="139" t="s">
        <v>2181</v>
      </c>
      <c r="G371" s="140" t="s">
        <v>434</v>
      </c>
      <c r="H371" s="141">
        <v>2</v>
      </c>
      <c r="I371" s="142"/>
      <c r="J371" s="143">
        <f>ROUND(I371*H371,2)</f>
        <v>0</v>
      </c>
      <c r="K371" s="139" t="s">
        <v>270</v>
      </c>
      <c r="L371" s="32"/>
      <c r="M371" s="144" t="s">
        <v>1</v>
      </c>
      <c r="N371" s="145" t="s">
        <v>42</v>
      </c>
      <c r="P371" s="146">
        <f>O371*H371</f>
        <v>0</v>
      </c>
      <c r="Q371" s="146">
        <v>5.0000000000000001E-4</v>
      </c>
      <c r="R371" s="146">
        <f>Q371*H371</f>
        <v>1E-3</v>
      </c>
      <c r="S371" s="146">
        <v>0</v>
      </c>
      <c r="T371" s="147">
        <f>S371*H371</f>
        <v>0</v>
      </c>
      <c r="AR371" s="148" t="s">
        <v>366</v>
      </c>
      <c r="AT371" s="148" t="s">
        <v>266</v>
      </c>
      <c r="AU371" s="148" t="s">
        <v>89</v>
      </c>
      <c r="AY371" s="17" t="s">
        <v>264</v>
      </c>
      <c r="BE371" s="149">
        <f>IF(N371="základní",J371,0)</f>
        <v>0</v>
      </c>
      <c r="BF371" s="149">
        <f>IF(N371="snížená",J371,0)</f>
        <v>0</v>
      </c>
      <c r="BG371" s="149">
        <f>IF(N371="zákl. přenesená",J371,0)</f>
        <v>0</v>
      </c>
      <c r="BH371" s="149">
        <f>IF(N371="sníž. přenesená",J371,0)</f>
        <v>0</v>
      </c>
      <c r="BI371" s="149">
        <f>IF(N371="nulová",J371,0)</f>
        <v>0</v>
      </c>
      <c r="BJ371" s="17" t="s">
        <v>89</v>
      </c>
      <c r="BK371" s="149">
        <f>ROUND(I371*H371,2)</f>
        <v>0</v>
      </c>
      <c r="BL371" s="17" t="s">
        <v>366</v>
      </c>
      <c r="BM371" s="148" t="s">
        <v>2182</v>
      </c>
    </row>
    <row r="372" spans="2:65" s="1" customFormat="1" ht="11.25">
      <c r="B372" s="32"/>
      <c r="D372" s="150" t="s">
        <v>273</v>
      </c>
      <c r="F372" s="151" t="s">
        <v>2183</v>
      </c>
      <c r="I372" s="152"/>
      <c r="L372" s="32"/>
      <c r="M372" s="153"/>
      <c r="T372" s="56"/>
      <c r="AT372" s="17" t="s">
        <v>273</v>
      </c>
      <c r="AU372" s="17" t="s">
        <v>89</v>
      </c>
    </row>
    <row r="373" spans="2:65" s="1" customFormat="1" ht="19.5">
      <c r="B373" s="32"/>
      <c r="D373" s="154" t="s">
        <v>275</v>
      </c>
      <c r="F373" s="155" t="s">
        <v>2163</v>
      </c>
      <c r="I373" s="152"/>
      <c r="L373" s="32"/>
      <c r="M373" s="153"/>
      <c r="T373" s="56"/>
      <c r="AT373" s="17" t="s">
        <v>275</v>
      </c>
      <c r="AU373" s="17" t="s">
        <v>89</v>
      </c>
    </row>
    <row r="374" spans="2:65" s="12" customFormat="1" ht="11.25">
      <c r="B374" s="156"/>
      <c r="D374" s="154" t="s">
        <v>277</v>
      </c>
      <c r="E374" s="157" t="s">
        <v>1</v>
      </c>
      <c r="F374" s="158" t="s">
        <v>89</v>
      </c>
      <c r="H374" s="159">
        <v>2</v>
      </c>
      <c r="I374" s="160"/>
      <c r="L374" s="156"/>
      <c r="M374" s="161"/>
      <c r="T374" s="162"/>
      <c r="AT374" s="157" t="s">
        <v>277</v>
      </c>
      <c r="AU374" s="157" t="s">
        <v>89</v>
      </c>
      <c r="AV374" s="12" t="s">
        <v>89</v>
      </c>
      <c r="AW374" s="12" t="s">
        <v>32</v>
      </c>
      <c r="AX374" s="12" t="s">
        <v>83</v>
      </c>
      <c r="AY374" s="157" t="s">
        <v>264</v>
      </c>
    </row>
    <row r="375" spans="2:65" s="1" customFormat="1" ht="16.5" customHeight="1">
      <c r="B375" s="136"/>
      <c r="C375" s="137" t="s">
        <v>639</v>
      </c>
      <c r="D375" s="137" t="s">
        <v>266</v>
      </c>
      <c r="E375" s="138" t="s">
        <v>2184</v>
      </c>
      <c r="F375" s="139" t="s">
        <v>2185</v>
      </c>
      <c r="G375" s="140" t="s">
        <v>434</v>
      </c>
      <c r="H375" s="141">
        <v>22</v>
      </c>
      <c r="I375" s="142"/>
      <c r="J375" s="143">
        <f>ROUND(I375*H375,2)</f>
        <v>0</v>
      </c>
      <c r="K375" s="139" t="s">
        <v>270</v>
      </c>
      <c r="L375" s="32"/>
      <c r="M375" s="144" t="s">
        <v>1</v>
      </c>
      <c r="N375" s="145" t="s">
        <v>42</v>
      </c>
      <c r="P375" s="146">
        <f>O375*H375</f>
        <v>0</v>
      </c>
      <c r="Q375" s="146">
        <v>2.7999999999999998E-4</v>
      </c>
      <c r="R375" s="146">
        <f>Q375*H375</f>
        <v>6.1599999999999997E-3</v>
      </c>
      <c r="S375" s="146">
        <v>0</v>
      </c>
      <c r="T375" s="147">
        <f>S375*H375</f>
        <v>0</v>
      </c>
      <c r="AR375" s="148" t="s">
        <v>366</v>
      </c>
      <c r="AT375" s="148" t="s">
        <v>266</v>
      </c>
      <c r="AU375" s="148" t="s">
        <v>89</v>
      </c>
      <c r="AY375" s="17" t="s">
        <v>264</v>
      </c>
      <c r="BE375" s="149">
        <f>IF(N375="základní",J375,0)</f>
        <v>0</v>
      </c>
      <c r="BF375" s="149">
        <f>IF(N375="snížená",J375,0)</f>
        <v>0</v>
      </c>
      <c r="BG375" s="149">
        <f>IF(N375="zákl. přenesená",J375,0)</f>
        <v>0</v>
      </c>
      <c r="BH375" s="149">
        <f>IF(N375="sníž. přenesená",J375,0)</f>
        <v>0</v>
      </c>
      <c r="BI375" s="149">
        <f>IF(N375="nulová",J375,0)</f>
        <v>0</v>
      </c>
      <c r="BJ375" s="17" t="s">
        <v>89</v>
      </c>
      <c r="BK375" s="149">
        <f>ROUND(I375*H375,2)</f>
        <v>0</v>
      </c>
      <c r="BL375" s="17" t="s">
        <v>366</v>
      </c>
      <c r="BM375" s="148" t="s">
        <v>2186</v>
      </c>
    </row>
    <row r="376" spans="2:65" s="1" customFormat="1" ht="11.25">
      <c r="B376" s="32"/>
      <c r="D376" s="150" t="s">
        <v>273</v>
      </c>
      <c r="F376" s="151" t="s">
        <v>2187</v>
      </c>
      <c r="I376" s="152"/>
      <c r="L376" s="32"/>
      <c r="M376" s="153"/>
      <c r="T376" s="56"/>
      <c r="AT376" s="17" t="s">
        <v>273</v>
      </c>
      <c r="AU376" s="17" t="s">
        <v>89</v>
      </c>
    </row>
    <row r="377" spans="2:65" s="1" customFormat="1" ht="29.25">
      <c r="B377" s="32"/>
      <c r="D377" s="154" t="s">
        <v>275</v>
      </c>
      <c r="F377" s="155" t="s">
        <v>2188</v>
      </c>
      <c r="I377" s="152"/>
      <c r="L377" s="32"/>
      <c r="M377" s="153"/>
      <c r="T377" s="56"/>
      <c r="AT377" s="17" t="s">
        <v>275</v>
      </c>
      <c r="AU377" s="17" t="s">
        <v>89</v>
      </c>
    </row>
    <row r="378" spans="2:65" s="12" customFormat="1" ht="11.25">
      <c r="B378" s="156"/>
      <c r="D378" s="154" t="s">
        <v>277</v>
      </c>
      <c r="E378" s="157" t="s">
        <v>1</v>
      </c>
      <c r="F378" s="158" t="s">
        <v>407</v>
      </c>
      <c r="H378" s="159">
        <v>22</v>
      </c>
      <c r="I378" s="160"/>
      <c r="L378" s="156"/>
      <c r="M378" s="161"/>
      <c r="T378" s="162"/>
      <c r="AT378" s="157" t="s">
        <v>277</v>
      </c>
      <c r="AU378" s="157" t="s">
        <v>89</v>
      </c>
      <c r="AV378" s="12" t="s">
        <v>89</v>
      </c>
      <c r="AW378" s="12" t="s">
        <v>32</v>
      </c>
      <c r="AX378" s="12" t="s">
        <v>83</v>
      </c>
      <c r="AY378" s="157" t="s">
        <v>264</v>
      </c>
    </row>
    <row r="379" spans="2:65" s="1" customFormat="1" ht="16.5" customHeight="1">
      <c r="B379" s="136"/>
      <c r="C379" s="137" t="s">
        <v>644</v>
      </c>
      <c r="D379" s="137" t="s">
        <v>266</v>
      </c>
      <c r="E379" s="138" t="s">
        <v>2189</v>
      </c>
      <c r="F379" s="139" t="s">
        <v>2190</v>
      </c>
      <c r="G379" s="140" t="s">
        <v>434</v>
      </c>
      <c r="H379" s="141">
        <v>4</v>
      </c>
      <c r="I379" s="142"/>
      <c r="J379" s="143">
        <f>ROUND(I379*H379,2)</f>
        <v>0</v>
      </c>
      <c r="K379" s="139" t="s">
        <v>270</v>
      </c>
      <c r="L379" s="32"/>
      <c r="M379" s="144" t="s">
        <v>1</v>
      </c>
      <c r="N379" s="145" t="s">
        <v>42</v>
      </c>
      <c r="P379" s="146">
        <f>O379*H379</f>
        <v>0</v>
      </c>
      <c r="Q379" s="146">
        <v>4.0999999999999999E-4</v>
      </c>
      <c r="R379" s="146">
        <f>Q379*H379</f>
        <v>1.64E-3</v>
      </c>
      <c r="S379" s="146">
        <v>0</v>
      </c>
      <c r="T379" s="147">
        <f>S379*H379</f>
        <v>0</v>
      </c>
      <c r="AR379" s="148" t="s">
        <v>366</v>
      </c>
      <c r="AT379" s="148" t="s">
        <v>266</v>
      </c>
      <c r="AU379" s="148" t="s">
        <v>89</v>
      </c>
      <c r="AY379" s="17" t="s">
        <v>264</v>
      </c>
      <c r="BE379" s="149">
        <f>IF(N379="základní",J379,0)</f>
        <v>0</v>
      </c>
      <c r="BF379" s="149">
        <f>IF(N379="snížená",J379,0)</f>
        <v>0</v>
      </c>
      <c r="BG379" s="149">
        <f>IF(N379="zákl. přenesená",J379,0)</f>
        <v>0</v>
      </c>
      <c r="BH379" s="149">
        <f>IF(N379="sníž. přenesená",J379,0)</f>
        <v>0</v>
      </c>
      <c r="BI379" s="149">
        <f>IF(N379="nulová",J379,0)</f>
        <v>0</v>
      </c>
      <c r="BJ379" s="17" t="s">
        <v>89</v>
      </c>
      <c r="BK379" s="149">
        <f>ROUND(I379*H379,2)</f>
        <v>0</v>
      </c>
      <c r="BL379" s="17" t="s">
        <v>366</v>
      </c>
      <c r="BM379" s="148" t="s">
        <v>2191</v>
      </c>
    </row>
    <row r="380" spans="2:65" s="1" customFormat="1" ht="11.25">
      <c r="B380" s="32"/>
      <c r="D380" s="150" t="s">
        <v>273</v>
      </c>
      <c r="F380" s="151" t="s">
        <v>2192</v>
      </c>
      <c r="I380" s="152"/>
      <c r="L380" s="32"/>
      <c r="M380" s="153"/>
      <c r="T380" s="56"/>
      <c r="AT380" s="17" t="s">
        <v>273</v>
      </c>
      <c r="AU380" s="17" t="s">
        <v>89</v>
      </c>
    </row>
    <row r="381" spans="2:65" s="12" customFormat="1" ht="11.25">
      <c r="B381" s="156"/>
      <c r="D381" s="154" t="s">
        <v>277</v>
      </c>
      <c r="E381" s="157" t="s">
        <v>1</v>
      </c>
      <c r="F381" s="158" t="s">
        <v>271</v>
      </c>
      <c r="H381" s="159">
        <v>4</v>
      </c>
      <c r="I381" s="160"/>
      <c r="L381" s="156"/>
      <c r="M381" s="161"/>
      <c r="T381" s="162"/>
      <c r="AT381" s="157" t="s">
        <v>277</v>
      </c>
      <c r="AU381" s="157" t="s">
        <v>89</v>
      </c>
      <c r="AV381" s="12" t="s">
        <v>89</v>
      </c>
      <c r="AW381" s="12" t="s">
        <v>32</v>
      </c>
      <c r="AX381" s="12" t="s">
        <v>83</v>
      </c>
      <c r="AY381" s="157" t="s">
        <v>264</v>
      </c>
    </row>
    <row r="382" spans="2:65" s="1" customFormat="1" ht="16.5" customHeight="1">
      <c r="B382" s="136"/>
      <c r="C382" s="137" t="s">
        <v>649</v>
      </c>
      <c r="D382" s="137" t="s">
        <v>266</v>
      </c>
      <c r="E382" s="138" t="s">
        <v>2193</v>
      </c>
      <c r="F382" s="139" t="s">
        <v>2194</v>
      </c>
      <c r="G382" s="140" t="s">
        <v>434</v>
      </c>
      <c r="H382" s="141">
        <v>1</v>
      </c>
      <c r="I382" s="142"/>
      <c r="J382" s="143">
        <f>ROUND(I382*H382,2)</f>
        <v>0</v>
      </c>
      <c r="K382" s="139" t="s">
        <v>270</v>
      </c>
      <c r="L382" s="32"/>
      <c r="M382" s="144" t="s">
        <v>1</v>
      </c>
      <c r="N382" s="145" t="s">
        <v>42</v>
      </c>
      <c r="P382" s="146">
        <f>O382*H382</f>
        <v>0</v>
      </c>
      <c r="Q382" s="146">
        <v>2.2000000000000001E-4</v>
      </c>
      <c r="R382" s="146">
        <f>Q382*H382</f>
        <v>2.2000000000000001E-4</v>
      </c>
      <c r="S382" s="146">
        <v>0</v>
      </c>
      <c r="T382" s="147">
        <f>S382*H382</f>
        <v>0</v>
      </c>
      <c r="AR382" s="148" t="s">
        <v>366</v>
      </c>
      <c r="AT382" s="148" t="s">
        <v>266</v>
      </c>
      <c r="AU382" s="148" t="s">
        <v>89</v>
      </c>
      <c r="AY382" s="17" t="s">
        <v>264</v>
      </c>
      <c r="BE382" s="149">
        <f>IF(N382="základní",J382,0)</f>
        <v>0</v>
      </c>
      <c r="BF382" s="149">
        <f>IF(N382="snížená",J382,0)</f>
        <v>0</v>
      </c>
      <c r="BG382" s="149">
        <f>IF(N382="zákl. přenesená",J382,0)</f>
        <v>0</v>
      </c>
      <c r="BH382" s="149">
        <f>IF(N382="sníž. přenesená",J382,0)</f>
        <v>0</v>
      </c>
      <c r="BI382" s="149">
        <f>IF(N382="nulová",J382,0)</f>
        <v>0</v>
      </c>
      <c r="BJ382" s="17" t="s">
        <v>89</v>
      </c>
      <c r="BK382" s="149">
        <f>ROUND(I382*H382,2)</f>
        <v>0</v>
      </c>
      <c r="BL382" s="17" t="s">
        <v>366</v>
      </c>
      <c r="BM382" s="148" t="s">
        <v>2195</v>
      </c>
    </row>
    <row r="383" spans="2:65" s="1" customFormat="1" ht="11.25">
      <c r="B383" s="32"/>
      <c r="D383" s="150" t="s">
        <v>273</v>
      </c>
      <c r="F383" s="151" t="s">
        <v>2196</v>
      </c>
      <c r="I383" s="152"/>
      <c r="L383" s="32"/>
      <c r="M383" s="153"/>
      <c r="T383" s="56"/>
      <c r="AT383" s="17" t="s">
        <v>273</v>
      </c>
      <c r="AU383" s="17" t="s">
        <v>89</v>
      </c>
    </row>
    <row r="384" spans="2:65" s="1" customFormat="1" ht="19.5">
      <c r="B384" s="32"/>
      <c r="D384" s="154" t="s">
        <v>275</v>
      </c>
      <c r="F384" s="155" t="s">
        <v>2163</v>
      </c>
      <c r="I384" s="152"/>
      <c r="L384" s="32"/>
      <c r="M384" s="153"/>
      <c r="T384" s="56"/>
      <c r="AT384" s="17" t="s">
        <v>275</v>
      </c>
      <c r="AU384" s="17" t="s">
        <v>89</v>
      </c>
    </row>
    <row r="385" spans="2:65" s="12" customFormat="1" ht="11.25">
      <c r="B385" s="156"/>
      <c r="D385" s="154" t="s">
        <v>277</v>
      </c>
      <c r="E385" s="157" t="s">
        <v>1</v>
      </c>
      <c r="F385" s="158" t="s">
        <v>83</v>
      </c>
      <c r="H385" s="159">
        <v>1</v>
      </c>
      <c r="I385" s="160"/>
      <c r="L385" s="156"/>
      <c r="M385" s="161"/>
      <c r="T385" s="162"/>
      <c r="AT385" s="157" t="s">
        <v>277</v>
      </c>
      <c r="AU385" s="157" t="s">
        <v>89</v>
      </c>
      <c r="AV385" s="12" t="s">
        <v>89</v>
      </c>
      <c r="AW385" s="12" t="s">
        <v>32</v>
      </c>
      <c r="AX385" s="12" t="s">
        <v>83</v>
      </c>
      <c r="AY385" s="157" t="s">
        <v>264</v>
      </c>
    </row>
    <row r="386" spans="2:65" s="1" customFormat="1" ht="16.5" customHeight="1">
      <c r="B386" s="136"/>
      <c r="C386" s="137" t="s">
        <v>654</v>
      </c>
      <c r="D386" s="137" t="s">
        <v>266</v>
      </c>
      <c r="E386" s="138" t="s">
        <v>2197</v>
      </c>
      <c r="F386" s="139" t="s">
        <v>2198</v>
      </c>
      <c r="G386" s="140" t="s">
        <v>434</v>
      </c>
      <c r="H386" s="141">
        <v>1</v>
      </c>
      <c r="I386" s="142"/>
      <c r="J386" s="143">
        <f>ROUND(I386*H386,2)</f>
        <v>0</v>
      </c>
      <c r="K386" s="139" t="s">
        <v>270</v>
      </c>
      <c r="L386" s="32"/>
      <c r="M386" s="144" t="s">
        <v>1</v>
      </c>
      <c r="N386" s="145" t="s">
        <v>42</v>
      </c>
      <c r="P386" s="146">
        <f>O386*H386</f>
        <v>0</v>
      </c>
      <c r="Q386" s="146">
        <v>2.0000000000000002E-5</v>
      </c>
      <c r="R386" s="146">
        <f>Q386*H386</f>
        <v>2.0000000000000002E-5</v>
      </c>
      <c r="S386" s="146">
        <v>0</v>
      </c>
      <c r="T386" s="147">
        <f>S386*H386</f>
        <v>0</v>
      </c>
      <c r="AR386" s="148" t="s">
        <v>366</v>
      </c>
      <c r="AT386" s="148" t="s">
        <v>266</v>
      </c>
      <c r="AU386" s="148" t="s">
        <v>89</v>
      </c>
      <c r="AY386" s="17" t="s">
        <v>264</v>
      </c>
      <c r="BE386" s="149">
        <f>IF(N386="základní",J386,0)</f>
        <v>0</v>
      </c>
      <c r="BF386" s="149">
        <f>IF(N386="snížená",J386,0)</f>
        <v>0</v>
      </c>
      <c r="BG386" s="149">
        <f>IF(N386="zákl. přenesená",J386,0)</f>
        <v>0</v>
      </c>
      <c r="BH386" s="149">
        <f>IF(N386="sníž. přenesená",J386,0)</f>
        <v>0</v>
      </c>
      <c r="BI386" s="149">
        <f>IF(N386="nulová",J386,0)</f>
        <v>0</v>
      </c>
      <c r="BJ386" s="17" t="s">
        <v>89</v>
      </c>
      <c r="BK386" s="149">
        <f>ROUND(I386*H386,2)</f>
        <v>0</v>
      </c>
      <c r="BL386" s="17" t="s">
        <v>366</v>
      </c>
      <c r="BM386" s="148" t="s">
        <v>2199</v>
      </c>
    </row>
    <row r="387" spans="2:65" s="1" customFormat="1" ht="11.25">
      <c r="B387" s="32"/>
      <c r="D387" s="150" t="s">
        <v>273</v>
      </c>
      <c r="F387" s="151" t="s">
        <v>2200</v>
      </c>
      <c r="I387" s="152"/>
      <c r="L387" s="32"/>
      <c r="M387" s="153"/>
      <c r="T387" s="56"/>
      <c r="AT387" s="17" t="s">
        <v>273</v>
      </c>
      <c r="AU387" s="17" t="s">
        <v>89</v>
      </c>
    </row>
    <row r="388" spans="2:65" s="14" customFormat="1" ht="11.25">
      <c r="B388" s="170"/>
      <c r="D388" s="154" t="s">
        <v>277</v>
      </c>
      <c r="E388" s="171" t="s">
        <v>1</v>
      </c>
      <c r="F388" s="172" t="s">
        <v>2201</v>
      </c>
      <c r="H388" s="171" t="s">
        <v>1</v>
      </c>
      <c r="I388" s="173"/>
      <c r="L388" s="170"/>
      <c r="M388" s="174"/>
      <c r="T388" s="175"/>
      <c r="AT388" s="171" t="s">
        <v>277</v>
      </c>
      <c r="AU388" s="171" t="s">
        <v>89</v>
      </c>
      <c r="AV388" s="14" t="s">
        <v>83</v>
      </c>
      <c r="AW388" s="14" t="s">
        <v>32</v>
      </c>
      <c r="AX388" s="14" t="s">
        <v>76</v>
      </c>
      <c r="AY388" s="171" t="s">
        <v>264</v>
      </c>
    </row>
    <row r="389" spans="2:65" s="12" customFormat="1" ht="11.25">
      <c r="B389" s="156"/>
      <c r="D389" s="154" t="s">
        <v>277</v>
      </c>
      <c r="E389" s="157" t="s">
        <v>1</v>
      </c>
      <c r="F389" s="158" t="s">
        <v>83</v>
      </c>
      <c r="H389" s="159">
        <v>1</v>
      </c>
      <c r="I389" s="160"/>
      <c r="L389" s="156"/>
      <c r="M389" s="161"/>
      <c r="T389" s="162"/>
      <c r="AT389" s="157" t="s">
        <v>277</v>
      </c>
      <c r="AU389" s="157" t="s">
        <v>89</v>
      </c>
      <c r="AV389" s="12" t="s">
        <v>89</v>
      </c>
      <c r="AW389" s="12" t="s">
        <v>32</v>
      </c>
      <c r="AX389" s="12" t="s">
        <v>83</v>
      </c>
      <c r="AY389" s="157" t="s">
        <v>264</v>
      </c>
    </row>
    <row r="390" spans="2:65" s="1" customFormat="1" ht="16.5" customHeight="1">
      <c r="B390" s="136"/>
      <c r="C390" s="176" t="s">
        <v>659</v>
      </c>
      <c r="D390" s="176" t="s">
        <v>310</v>
      </c>
      <c r="E390" s="177" t="s">
        <v>2202</v>
      </c>
      <c r="F390" s="178" t="s">
        <v>2203</v>
      </c>
      <c r="G390" s="179" t="s">
        <v>434</v>
      </c>
      <c r="H390" s="180">
        <v>1</v>
      </c>
      <c r="I390" s="181"/>
      <c r="J390" s="182">
        <f>ROUND(I390*H390,2)</f>
        <v>0</v>
      </c>
      <c r="K390" s="178" t="s">
        <v>270</v>
      </c>
      <c r="L390" s="183"/>
      <c r="M390" s="184" t="s">
        <v>1</v>
      </c>
      <c r="N390" s="185" t="s">
        <v>42</v>
      </c>
      <c r="P390" s="146">
        <f>O390*H390</f>
        <v>0</v>
      </c>
      <c r="Q390" s="146">
        <v>7.5000000000000002E-4</v>
      </c>
      <c r="R390" s="146">
        <f>Q390*H390</f>
        <v>7.5000000000000002E-4</v>
      </c>
      <c r="S390" s="146">
        <v>0</v>
      </c>
      <c r="T390" s="147">
        <f>S390*H390</f>
        <v>0</v>
      </c>
      <c r="AR390" s="148" t="s">
        <v>468</v>
      </c>
      <c r="AT390" s="148" t="s">
        <v>310</v>
      </c>
      <c r="AU390" s="148" t="s">
        <v>89</v>
      </c>
      <c r="AY390" s="17" t="s">
        <v>264</v>
      </c>
      <c r="BE390" s="149">
        <f>IF(N390="základní",J390,0)</f>
        <v>0</v>
      </c>
      <c r="BF390" s="149">
        <f>IF(N390="snížená",J390,0)</f>
        <v>0</v>
      </c>
      <c r="BG390" s="149">
        <f>IF(N390="zákl. přenesená",J390,0)</f>
        <v>0</v>
      </c>
      <c r="BH390" s="149">
        <f>IF(N390="sníž. přenesená",J390,0)</f>
        <v>0</v>
      </c>
      <c r="BI390" s="149">
        <f>IF(N390="nulová",J390,0)</f>
        <v>0</v>
      </c>
      <c r="BJ390" s="17" t="s">
        <v>89</v>
      </c>
      <c r="BK390" s="149">
        <f>ROUND(I390*H390,2)</f>
        <v>0</v>
      </c>
      <c r="BL390" s="17" t="s">
        <v>366</v>
      </c>
      <c r="BM390" s="148" t="s">
        <v>2204</v>
      </c>
    </row>
    <row r="391" spans="2:65" s="14" customFormat="1" ht="11.25">
      <c r="B391" s="170"/>
      <c r="D391" s="154" t="s">
        <v>277</v>
      </c>
      <c r="E391" s="171" t="s">
        <v>1</v>
      </c>
      <c r="F391" s="172" t="s">
        <v>2201</v>
      </c>
      <c r="H391" s="171" t="s">
        <v>1</v>
      </c>
      <c r="I391" s="173"/>
      <c r="L391" s="170"/>
      <c r="M391" s="174"/>
      <c r="T391" s="175"/>
      <c r="AT391" s="171" t="s">
        <v>277</v>
      </c>
      <c r="AU391" s="171" t="s">
        <v>89</v>
      </c>
      <c r="AV391" s="14" t="s">
        <v>83</v>
      </c>
      <c r="AW391" s="14" t="s">
        <v>32</v>
      </c>
      <c r="AX391" s="14" t="s">
        <v>76</v>
      </c>
      <c r="AY391" s="171" t="s">
        <v>264</v>
      </c>
    </row>
    <row r="392" spans="2:65" s="12" customFormat="1" ht="11.25">
      <c r="B392" s="156"/>
      <c r="D392" s="154" t="s">
        <v>277</v>
      </c>
      <c r="E392" s="157" t="s">
        <v>1</v>
      </c>
      <c r="F392" s="158" t="s">
        <v>83</v>
      </c>
      <c r="H392" s="159">
        <v>1</v>
      </c>
      <c r="I392" s="160"/>
      <c r="L392" s="156"/>
      <c r="M392" s="161"/>
      <c r="T392" s="162"/>
      <c r="AT392" s="157" t="s">
        <v>277</v>
      </c>
      <c r="AU392" s="157" t="s">
        <v>89</v>
      </c>
      <c r="AV392" s="12" t="s">
        <v>89</v>
      </c>
      <c r="AW392" s="12" t="s">
        <v>32</v>
      </c>
      <c r="AX392" s="12" t="s">
        <v>83</v>
      </c>
      <c r="AY392" s="157" t="s">
        <v>264</v>
      </c>
    </row>
    <row r="393" spans="2:65" s="1" customFormat="1" ht="16.5" customHeight="1">
      <c r="B393" s="136"/>
      <c r="C393" s="137" t="s">
        <v>665</v>
      </c>
      <c r="D393" s="137" t="s">
        <v>266</v>
      </c>
      <c r="E393" s="138" t="s">
        <v>2205</v>
      </c>
      <c r="F393" s="139" t="s">
        <v>2206</v>
      </c>
      <c r="G393" s="140" t="s">
        <v>428</v>
      </c>
      <c r="H393" s="141">
        <v>350</v>
      </c>
      <c r="I393" s="142"/>
      <c r="J393" s="143">
        <f>ROUND(I393*H393,2)</f>
        <v>0</v>
      </c>
      <c r="K393" s="139" t="s">
        <v>270</v>
      </c>
      <c r="L393" s="32"/>
      <c r="M393" s="144" t="s">
        <v>1</v>
      </c>
      <c r="N393" s="145" t="s">
        <v>42</v>
      </c>
      <c r="P393" s="146">
        <f>O393*H393</f>
        <v>0</v>
      </c>
      <c r="Q393" s="146">
        <v>1.9000000000000001E-4</v>
      </c>
      <c r="R393" s="146">
        <f>Q393*H393</f>
        <v>6.6500000000000004E-2</v>
      </c>
      <c r="S393" s="146">
        <v>0</v>
      </c>
      <c r="T393" s="147">
        <f>S393*H393</f>
        <v>0</v>
      </c>
      <c r="AR393" s="148" t="s">
        <v>366</v>
      </c>
      <c r="AT393" s="148" t="s">
        <v>266</v>
      </c>
      <c r="AU393" s="148" t="s">
        <v>89</v>
      </c>
      <c r="AY393" s="17" t="s">
        <v>264</v>
      </c>
      <c r="BE393" s="149">
        <f>IF(N393="základní",J393,0)</f>
        <v>0</v>
      </c>
      <c r="BF393" s="149">
        <f>IF(N393="snížená",J393,0)</f>
        <v>0</v>
      </c>
      <c r="BG393" s="149">
        <f>IF(N393="zákl. přenesená",J393,0)</f>
        <v>0</v>
      </c>
      <c r="BH393" s="149">
        <f>IF(N393="sníž. přenesená",J393,0)</f>
        <v>0</v>
      </c>
      <c r="BI393" s="149">
        <f>IF(N393="nulová",J393,0)</f>
        <v>0</v>
      </c>
      <c r="BJ393" s="17" t="s">
        <v>89</v>
      </c>
      <c r="BK393" s="149">
        <f>ROUND(I393*H393,2)</f>
        <v>0</v>
      </c>
      <c r="BL393" s="17" t="s">
        <v>366</v>
      </c>
      <c r="BM393" s="148" t="s">
        <v>2207</v>
      </c>
    </row>
    <row r="394" spans="2:65" s="1" customFormat="1" ht="11.25">
      <c r="B394" s="32"/>
      <c r="D394" s="150" t="s">
        <v>273</v>
      </c>
      <c r="F394" s="151" t="s">
        <v>2208</v>
      </c>
      <c r="I394" s="152"/>
      <c r="L394" s="32"/>
      <c r="M394" s="153"/>
      <c r="T394" s="56"/>
      <c r="AT394" s="17" t="s">
        <v>273</v>
      </c>
      <c r="AU394" s="17" t="s">
        <v>89</v>
      </c>
    </row>
    <row r="395" spans="2:65" s="12" customFormat="1" ht="11.25">
      <c r="B395" s="156"/>
      <c r="D395" s="154" t="s">
        <v>277</v>
      </c>
      <c r="E395" s="157" t="s">
        <v>1</v>
      </c>
      <c r="F395" s="158" t="s">
        <v>2209</v>
      </c>
      <c r="H395" s="159">
        <v>350</v>
      </c>
      <c r="I395" s="160"/>
      <c r="L395" s="156"/>
      <c r="M395" s="161"/>
      <c r="T395" s="162"/>
      <c r="AT395" s="157" t="s">
        <v>277</v>
      </c>
      <c r="AU395" s="157" t="s">
        <v>89</v>
      </c>
      <c r="AV395" s="12" t="s">
        <v>89</v>
      </c>
      <c r="AW395" s="12" t="s">
        <v>32</v>
      </c>
      <c r="AX395" s="12" t="s">
        <v>83</v>
      </c>
      <c r="AY395" s="157" t="s">
        <v>264</v>
      </c>
    </row>
    <row r="396" spans="2:65" s="1" customFormat="1" ht="16.5" customHeight="1">
      <c r="B396" s="136"/>
      <c r="C396" s="137" t="s">
        <v>672</v>
      </c>
      <c r="D396" s="137" t="s">
        <v>266</v>
      </c>
      <c r="E396" s="138" t="s">
        <v>2210</v>
      </c>
      <c r="F396" s="139" t="s">
        <v>2211</v>
      </c>
      <c r="G396" s="140" t="s">
        <v>428</v>
      </c>
      <c r="H396" s="141">
        <v>310</v>
      </c>
      <c r="I396" s="142"/>
      <c r="J396" s="143">
        <f>ROUND(I396*H396,2)</f>
        <v>0</v>
      </c>
      <c r="K396" s="139" t="s">
        <v>270</v>
      </c>
      <c r="L396" s="32"/>
      <c r="M396" s="144" t="s">
        <v>1</v>
      </c>
      <c r="N396" s="145" t="s">
        <v>42</v>
      </c>
      <c r="P396" s="146">
        <f>O396*H396</f>
        <v>0</v>
      </c>
      <c r="Q396" s="146">
        <v>1.0000000000000001E-5</v>
      </c>
      <c r="R396" s="146">
        <f>Q396*H396</f>
        <v>3.1000000000000003E-3</v>
      </c>
      <c r="S396" s="146">
        <v>0</v>
      </c>
      <c r="T396" s="147">
        <f>S396*H396</f>
        <v>0</v>
      </c>
      <c r="AR396" s="148" t="s">
        <v>366</v>
      </c>
      <c r="AT396" s="148" t="s">
        <v>266</v>
      </c>
      <c r="AU396" s="148" t="s">
        <v>89</v>
      </c>
      <c r="AY396" s="17" t="s">
        <v>264</v>
      </c>
      <c r="BE396" s="149">
        <f>IF(N396="základní",J396,0)</f>
        <v>0</v>
      </c>
      <c r="BF396" s="149">
        <f>IF(N396="snížená",J396,0)</f>
        <v>0</v>
      </c>
      <c r="BG396" s="149">
        <f>IF(N396="zákl. přenesená",J396,0)</f>
        <v>0</v>
      </c>
      <c r="BH396" s="149">
        <f>IF(N396="sníž. přenesená",J396,0)</f>
        <v>0</v>
      </c>
      <c r="BI396" s="149">
        <f>IF(N396="nulová",J396,0)</f>
        <v>0</v>
      </c>
      <c r="BJ396" s="17" t="s">
        <v>89</v>
      </c>
      <c r="BK396" s="149">
        <f>ROUND(I396*H396,2)</f>
        <v>0</v>
      </c>
      <c r="BL396" s="17" t="s">
        <v>366</v>
      </c>
      <c r="BM396" s="148" t="s">
        <v>2212</v>
      </c>
    </row>
    <row r="397" spans="2:65" s="1" customFormat="1" ht="11.25">
      <c r="B397" s="32"/>
      <c r="D397" s="150" t="s">
        <v>273</v>
      </c>
      <c r="F397" s="151" t="s">
        <v>2213</v>
      </c>
      <c r="I397" s="152"/>
      <c r="L397" s="32"/>
      <c r="M397" s="153"/>
      <c r="T397" s="56"/>
      <c r="AT397" s="17" t="s">
        <v>273</v>
      </c>
      <c r="AU397" s="17" t="s">
        <v>89</v>
      </c>
    </row>
    <row r="398" spans="2:65" s="12" customFormat="1" ht="11.25">
      <c r="B398" s="156"/>
      <c r="D398" s="154" t="s">
        <v>277</v>
      </c>
      <c r="E398" s="157" t="s">
        <v>1</v>
      </c>
      <c r="F398" s="158" t="s">
        <v>2214</v>
      </c>
      <c r="H398" s="159">
        <v>310</v>
      </c>
      <c r="I398" s="160"/>
      <c r="L398" s="156"/>
      <c r="M398" s="161"/>
      <c r="T398" s="162"/>
      <c r="AT398" s="157" t="s">
        <v>277</v>
      </c>
      <c r="AU398" s="157" t="s">
        <v>89</v>
      </c>
      <c r="AV398" s="12" t="s">
        <v>89</v>
      </c>
      <c r="AW398" s="12" t="s">
        <v>32</v>
      </c>
      <c r="AX398" s="12" t="s">
        <v>83</v>
      </c>
      <c r="AY398" s="157" t="s">
        <v>264</v>
      </c>
    </row>
    <row r="399" spans="2:65" s="1" customFormat="1" ht="16.5" customHeight="1">
      <c r="B399" s="136"/>
      <c r="C399" s="137" t="s">
        <v>677</v>
      </c>
      <c r="D399" s="137" t="s">
        <v>266</v>
      </c>
      <c r="E399" s="138" t="s">
        <v>2215</v>
      </c>
      <c r="F399" s="139" t="s">
        <v>2216</v>
      </c>
      <c r="G399" s="140" t="s">
        <v>319</v>
      </c>
      <c r="H399" s="141">
        <v>0.5</v>
      </c>
      <c r="I399" s="142"/>
      <c r="J399" s="143">
        <f>ROUND(I399*H399,2)</f>
        <v>0</v>
      </c>
      <c r="K399" s="139" t="s">
        <v>270</v>
      </c>
      <c r="L399" s="32"/>
      <c r="M399" s="144" t="s">
        <v>1</v>
      </c>
      <c r="N399" s="145" t="s">
        <v>42</v>
      </c>
      <c r="P399" s="146">
        <f>O399*H399</f>
        <v>0</v>
      </c>
      <c r="Q399" s="146">
        <v>0</v>
      </c>
      <c r="R399" s="146">
        <f>Q399*H399</f>
        <v>0</v>
      </c>
      <c r="S399" s="146">
        <v>0</v>
      </c>
      <c r="T399" s="147">
        <f>S399*H399</f>
        <v>0</v>
      </c>
      <c r="AR399" s="148" t="s">
        <v>366</v>
      </c>
      <c r="AT399" s="148" t="s">
        <v>266</v>
      </c>
      <c r="AU399" s="148" t="s">
        <v>89</v>
      </c>
      <c r="AY399" s="17" t="s">
        <v>264</v>
      </c>
      <c r="BE399" s="149">
        <f>IF(N399="základní",J399,0)</f>
        <v>0</v>
      </c>
      <c r="BF399" s="149">
        <f>IF(N399="snížená",J399,0)</f>
        <v>0</v>
      </c>
      <c r="BG399" s="149">
        <f>IF(N399="zákl. přenesená",J399,0)</f>
        <v>0</v>
      </c>
      <c r="BH399" s="149">
        <f>IF(N399="sníž. přenesená",J399,0)</f>
        <v>0</v>
      </c>
      <c r="BI399" s="149">
        <f>IF(N399="nulová",J399,0)</f>
        <v>0</v>
      </c>
      <c r="BJ399" s="17" t="s">
        <v>89</v>
      </c>
      <c r="BK399" s="149">
        <f>ROUND(I399*H399,2)</f>
        <v>0</v>
      </c>
      <c r="BL399" s="17" t="s">
        <v>366</v>
      </c>
      <c r="BM399" s="148" t="s">
        <v>2217</v>
      </c>
    </row>
    <row r="400" spans="2:65" s="1" customFormat="1" ht="11.25">
      <c r="B400" s="32"/>
      <c r="D400" s="150" t="s">
        <v>273</v>
      </c>
      <c r="F400" s="151" t="s">
        <v>2218</v>
      </c>
      <c r="I400" s="152"/>
      <c r="L400" s="32"/>
      <c r="M400" s="153"/>
      <c r="T400" s="56"/>
      <c r="AT400" s="17" t="s">
        <v>273</v>
      </c>
      <c r="AU400" s="17" t="s">
        <v>89</v>
      </c>
    </row>
    <row r="401" spans="2:65" s="11" customFormat="1" ht="22.9" customHeight="1">
      <c r="B401" s="124"/>
      <c r="D401" s="125" t="s">
        <v>75</v>
      </c>
      <c r="E401" s="134" t="s">
        <v>2219</v>
      </c>
      <c r="F401" s="134" t="s">
        <v>2220</v>
      </c>
      <c r="I401" s="127"/>
      <c r="J401" s="135">
        <f>BK401</f>
        <v>0</v>
      </c>
      <c r="L401" s="124"/>
      <c r="M401" s="129"/>
      <c r="P401" s="130">
        <f>SUM(P402:P406)</f>
        <v>0</v>
      </c>
      <c r="R401" s="130">
        <f>SUM(R402:R406)</f>
        <v>4.9300000000000004E-3</v>
      </c>
      <c r="T401" s="131">
        <f>SUM(T402:T406)</f>
        <v>0</v>
      </c>
      <c r="AR401" s="125" t="s">
        <v>89</v>
      </c>
      <c r="AT401" s="132" t="s">
        <v>75</v>
      </c>
      <c r="AU401" s="132" t="s">
        <v>83</v>
      </c>
      <c r="AY401" s="125" t="s">
        <v>264</v>
      </c>
      <c r="BK401" s="133">
        <f>SUM(BK402:BK406)</f>
        <v>0</v>
      </c>
    </row>
    <row r="402" spans="2:65" s="1" customFormat="1" ht="21.75" customHeight="1">
      <c r="B402" s="136"/>
      <c r="C402" s="137" t="s">
        <v>682</v>
      </c>
      <c r="D402" s="137" t="s">
        <v>266</v>
      </c>
      <c r="E402" s="138" t="s">
        <v>2221</v>
      </c>
      <c r="F402" s="139" t="s">
        <v>2222</v>
      </c>
      <c r="G402" s="140" t="s">
        <v>1862</v>
      </c>
      <c r="H402" s="141">
        <v>1</v>
      </c>
      <c r="I402" s="142"/>
      <c r="J402" s="143">
        <f>ROUND(I402*H402,2)</f>
        <v>0</v>
      </c>
      <c r="K402" s="139" t="s">
        <v>270</v>
      </c>
      <c r="L402" s="32"/>
      <c r="M402" s="144" t="s">
        <v>1</v>
      </c>
      <c r="N402" s="145" t="s">
        <v>42</v>
      </c>
      <c r="P402" s="146">
        <f>O402*H402</f>
        <v>0</v>
      </c>
      <c r="Q402" s="146">
        <v>4.9300000000000004E-3</v>
      </c>
      <c r="R402" s="146">
        <f>Q402*H402</f>
        <v>4.9300000000000004E-3</v>
      </c>
      <c r="S402" s="146">
        <v>0</v>
      </c>
      <c r="T402" s="147">
        <f>S402*H402</f>
        <v>0</v>
      </c>
      <c r="AR402" s="148" t="s">
        <v>366</v>
      </c>
      <c r="AT402" s="148" t="s">
        <v>266</v>
      </c>
      <c r="AU402" s="148" t="s">
        <v>89</v>
      </c>
      <c r="AY402" s="17" t="s">
        <v>264</v>
      </c>
      <c r="BE402" s="149">
        <f>IF(N402="základní",J402,0)</f>
        <v>0</v>
      </c>
      <c r="BF402" s="149">
        <f>IF(N402="snížená",J402,0)</f>
        <v>0</v>
      </c>
      <c r="BG402" s="149">
        <f>IF(N402="zákl. přenesená",J402,0)</f>
        <v>0</v>
      </c>
      <c r="BH402" s="149">
        <f>IF(N402="sníž. přenesená",J402,0)</f>
        <v>0</v>
      </c>
      <c r="BI402" s="149">
        <f>IF(N402="nulová",J402,0)</f>
        <v>0</v>
      </c>
      <c r="BJ402" s="17" t="s">
        <v>89</v>
      </c>
      <c r="BK402" s="149">
        <f>ROUND(I402*H402,2)</f>
        <v>0</v>
      </c>
      <c r="BL402" s="17" t="s">
        <v>366</v>
      </c>
      <c r="BM402" s="148" t="s">
        <v>2223</v>
      </c>
    </row>
    <row r="403" spans="2:65" s="1" customFormat="1" ht="11.25">
      <c r="B403" s="32"/>
      <c r="D403" s="150" t="s">
        <v>273</v>
      </c>
      <c r="F403" s="151" t="s">
        <v>2224</v>
      </c>
      <c r="I403" s="152"/>
      <c r="L403" s="32"/>
      <c r="M403" s="153"/>
      <c r="T403" s="56"/>
      <c r="AT403" s="17" t="s">
        <v>273</v>
      </c>
      <c r="AU403" s="17" t="s">
        <v>89</v>
      </c>
    </row>
    <row r="404" spans="2:65" s="12" customFormat="1" ht="11.25">
      <c r="B404" s="156"/>
      <c r="D404" s="154" t="s">
        <v>277</v>
      </c>
      <c r="E404" s="157" t="s">
        <v>1</v>
      </c>
      <c r="F404" s="158" t="s">
        <v>83</v>
      </c>
      <c r="H404" s="159">
        <v>1</v>
      </c>
      <c r="I404" s="160"/>
      <c r="L404" s="156"/>
      <c r="M404" s="161"/>
      <c r="T404" s="162"/>
      <c r="AT404" s="157" t="s">
        <v>277</v>
      </c>
      <c r="AU404" s="157" t="s">
        <v>89</v>
      </c>
      <c r="AV404" s="12" t="s">
        <v>89</v>
      </c>
      <c r="AW404" s="12" t="s">
        <v>32</v>
      </c>
      <c r="AX404" s="12" t="s">
        <v>83</v>
      </c>
      <c r="AY404" s="157" t="s">
        <v>264</v>
      </c>
    </row>
    <row r="405" spans="2:65" s="1" customFormat="1" ht="16.5" customHeight="1">
      <c r="B405" s="136"/>
      <c r="C405" s="137" t="s">
        <v>688</v>
      </c>
      <c r="D405" s="137" t="s">
        <v>266</v>
      </c>
      <c r="E405" s="138" t="s">
        <v>2225</v>
      </c>
      <c r="F405" s="139" t="s">
        <v>2226</v>
      </c>
      <c r="G405" s="140" t="s">
        <v>319</v>
      </c>
      <c r="H405" s="141">
        <v>5.0000000000000001E-3</v>
      </c>
      <c r="I405" s="142"/>
      <c r="J405" s="143">
        <f>ROUND(I405*H405,2)</f>
        <v>0</v>
      </c>
      <c r="K405" s="139" t="s">
        <v>270</v>
      </c>
      <c r="L405" s="32"/>
      <c r="M405" s="144" t="s">
        <v>1</v>
      </c>
      <c r="N405" s="145" t="s">
        <v>42</v>
      </c>
      <c r="P405" s="146">
        <f>O405*H405</f>
        <v>0</v>
      </c>
      <c r="Q405" s="146">
        <v>0</v>
      </c>
      <c r="R405" s="146">
        <f>Q405*H405</f>
        <v>0</v>
      </c>
      <c r="S405" s="146">
        <v>0</v>
      </c>
      <c r="T405" s="147">
        <f>S405*H405</f>
        <v>0</v>
      </c>
      <c r="AR405" s="148" t="s">
        <v>366</v>
      </c>
      <c r="AT405" s="148" t="s">
        <v>266</v>
      </c>
      <c r="AU405" s="148" t="s">
        <v>89</v>
      </c>
      <c r="AY405" s="17" t="s">
        <v>264</v>
      </c>
      <c r="BE405" s="149">
        <f>IF(N405="základní",J405,0)</f>
        <v>0</v>
      </c>
      <c r="BF405" s="149">
        <f>IF(N405="snížená",J405,0)</f>
        <v>0</v>
      </c>
      <c r="BG405" s="149">
        <f>IF(N405="zákl. přenesená",J405,0)</f>
        <v>0</v>
      </c>
      <c r="BH405" s="149">
        <f>IF(N405="sníž. přenesená",J405,0)</f>
        <v>0</v>
      </c>
      <c r="BI405" s="149">
        <f>IF(N405="nulová",J405,0)</f>
        <v>0</v>
      </c>
      <c r="BJ405" s="17" t="s">
        <v>89</v>
      </c>
      <c r="BK405" s="149">
        <f>ROUND(I405*H405,2)</f>
        <v>0</v>
      </c>
      <c r="BL405" s="17" t="s">
        <v>366</v>
      </c>
      <c r="BM405" s="148" t="s">
        <v>2227</v>
      </c>
    </row>
    <row r="406" spans="2:65" s="1" customFormat="1" ht="11.25">
      <c r="B406" s="32"/>
      <c r="D406" s="150" t="s">
        <v>273</v>
      </c>
      <c r="F406" s="151" t="s">
        <v>2228</v>
      </c>
      <c r="I406" s="152"/>
      <c r="L406" s="32"/>
      <c r="M406" s="153"/>
      <c r="T406" s="56"/>
      <c r="AT406" s="17" t="s">
        <v>273</v>
      </c>
      <c r="AU406" s="17" t="s">
        <v>89</v>
      </c>
    </row>
    <row r="407" spans="2:65" s="11" customFormat="1" ht="22.9" customHeight="1">
      <c r="B407" s="124"/>
      <c r="D407" s="125" t="s">
        <v>75</v>
      </c>
      <c r="E407" s="134" t="s">
        <v>2229</v>
      </c>
      <c r="F407" s="134" t="s">
        <v>2230</v>
      </c>
      <c r="I407" s="127"/>
      <c r="J407" s="135">
        <f>BK407</f>
        <v>0</v>
      </c>
      <c r="L407" s="124"/>
      <c r="M407" s="129"/>
      <c r="P407" s="130">
        <f>SUM(P408:P510)</f>
        <v>0</v>
      </c>
      <c r="R407" s="130">
        <f>SUM(R408:R510)</f>
        <v>0.72689999999999999</v>
      </c>
      <c r="T407" s="131">
        <f>SUM(T408:T510)</f>
        <v>0</v>
      </c>
      <c r="AR407" s="125" t="s">
        <v>89</v>
      </c>
      <c r="AT407" s="132" t="s">
        <v>75</v>
      </c>
      <c r="AU407" s="132" t="s">
        <v>83</v>
      </c>
      <c r="AY407" s="125" t="s">
        <v>264</v>
      </c>
      <c r="BK407" s="133">
        <f>SUM(BK408:BK510)</f>
        <v>0</v>
      </c>
    </row>
    <row r="408" spans="2:65" s="1" customFormat="1" ht="16.5" customHeight="1">
      <c r="B408" s="136"/>
      <c r="C408" s="137" t="s">
        <v>693</v>
      </c>
      <c r="D408" s="137" t="s">
        <v>266</v>
      </c>
      <c r="E408" s="138" t="s">
        <v>2231</v>
      </c>
      <c r="F408" s="139" t="s">
        <v>2232</v>
      </c>
      <c r="G408" s="140" t="s">
        <v>1862</v>
      </c>
      <c r="H408" s="141">
        <v>5</v>
      </c>
      <c r="I408" s="142"/>
      <c r="J408" s="143">
        <f>ROUND(I408*H408,2)</f>
        <v>0</v>
      </c>
      <c r="K408" s="139" t="s">
        <v>270</v>
      </c>
      <c r="L408" s="32"/>
      <c r="M408" s="144" t="s">
        <v>1</v>
      </c>
      <c r="N408" s="145" t="s">
        <v>42</v>
      </c>
      <c r="P408" s="146">
        <f>O408*H408</f>
        <v>0</v>
      </c>
      <c r="Q408" s="146">
        <v>1.7469999999999999E-2</v>
      </c>
      <c r="R408" s="146">
        <f>Q408*H408</f>
        <v>8.7349999999999997E-2</v>
      </c>
      <c r="S408" s="146">
        <v>0</v>
      </c>
      <c r="T408" s="147">
        <f>S408*H408</f>
        <v>0</v>
      </c>
      <c r="AR408" s="148" t="s">
        <v>366</v>
      </c>
      <c r="AT408" s="148" t="s">
        <v>266</v>
      </c>
      <c r="AU408" s="148" t="s">
        <v>89</v>
      </c>
      <c r="AY408" s="17" t="s">
        <v>264</v>
      </c>
      <c r="BE408" s="149">
        <f>IF(N408="základní",J408,0)</f>
        <v>0</v>
      </c>
      <c r="BF408" s="149">
        <f>IF(N408="snížená",J408,0)</f>
        <v>0</v>
      </c>
      <c r="BG408" s="149">
        <f>IF(N408="zákl. přenesená",J408,0)</f>
        <v>0</v>
      </c>
      <c r="BH408" s="149">
        <f>IF(N408="sníž. přenesená",J408,0)</f>
        <v>0</v>
      </c>
      <c r="BI408" s="149">
        <f>IF(N408="nulová",J408,0)</f>
        <v>0</v>
      </c>
      <c r="BJ408" s="17" t="s">
        <v>89</v>
      </c>
      <c r="BK408" s="149">
        <f>ROUND(I408*H408,2)</f>
        <v>0</v>
      </c>
      <c r="BL408" s="17" t="s">
        <v>366</v>
      </c>
      <c r="BM408" s="148" t="s">
        <v>2233</v>
      </c>
    </row>
    <row r="409" spans="2:65" s="1" customFormat="1" ht="11.25">
      <c r="B409" s="32"/>
      <c r="D409" s="150" t="s">
        <v>273</v>
      </c>
      <c r="F409" s="151" t="s">
        <v>2234</v>
      </c>
      <c r="I409" s="152"/>
      <c r="L409" s="32"/>
      <c r="M409" s="153"/>
      <c r="T409" s="56"/>
      <c r="AT409" s="17" t="s">
        <v>273</v>
      </c>
      <c r="AU409" s="17" t="s">
        <v>89</v>
      </c>
    </row>
    <row r="410" spans="2:65" s="1" customFormat="1" ht="19.5">
      <c r="B410" s="32"/>
      <c r="D410" s="154" t="s">
        <v>275</v>
      </c>
      <c r="F410" s="155" t="s">
        <v>2089</v>
      </c>
      <c r="I410" s="152"/>
      <c r="L410" s="32"/>
      <c r="M410" s="153"/>
      <c r="T410" s="56"/>
      <c r="AT410" s="17" t="s">
        <v>275</v>
      </c>
      <c r="AU410" s="17" t="s">
        <v>89</v>
      </c>
    </row>
    <row r="411" spans="2:65" s="14" customFormat="1" ht="11.25">
      <c r="B411" s="170"/>
      <c r="D411" s="154" t="s">
        <v>277</v>
      </c>
      <c r="E411" s="171" t="s">
        <v>1</v>
      </c>
      <c r="F411" s="172" t="s">
        <v>2235</v>
      </c>
      <c r="H411" s="171" t="s">
        <v>1</v>
      </c>
      <c r="I411" s="173"/>
      <c r="L411" s="170"/>
      <c r="M411" s="174"/>
      <c r="T411" s="175"/>
      <c r="AT411" s="171" t="s">
        <v>277</v>
      </c>
      <c r="AU411" s="171" t="s">
        <v>89</v>
      </c>
      <c r="AV411" s="14" t="s">
        <v>83</v>
      </c>
      <c r="AW411" s="14" t="s">
        <v>32</v>
      </c>
      <c r="AX411" s="14" t="s">
        <v>76</v>
      </c>
      <c r="AY411" s="171" t="s">
        <v>264</v>
      </c>
    </row>
    <row r="412" spans="2:65" s="12" customFormat="1" ht="11.25">
      <c r="B412" s="156"/>
      <c r="D412" s="154" t="s">
        <v>277</v>
      </c>
      <c r="E412" s="157" t="s">
        <v>1</v>
      </c>
      <c r="F412" s="158" t="s">
        <v>96</v>
      </c>
      <c r="H412" s="159">
        <v>3</v>
      </c>
      <c r="I412" s="160"/>
      <c r="L412" s="156"/>
      <c r="M412" s="161"/>
      <c r="T412" s="162"/>
      <c r="AT412" s="157" t="s">
        <v>277</v>
      </c>
      <c r="AU412" s="157" t="s">
        <v>89</v>
      </c>
      <c r="AV412" s="12" t="s">
        <v>89</v>
      </c>
      <c r="AW412" s="12" t="s">
        <v>32</v>
      </c>
      <c r="AX412" s="12" t="s">
        <v>76</v>
      </c>
      <c r="AY412" s="157" t="s">
        <v>264</v>
      </c>
    </row>
    <row r="413" spans="2:65" s="14" customFormat="1" ht="11.25">
      <c r="B413" s="170"/>
      <c r="D413" s="154" t="s">
        <v>277</v>
      </c>
      <c r="E413" s="171" t="s">
        <v>1</v>
      </c>
      <c r="F413" s="172" t="s">
        <v>2236</v>
      </c>
      <c r="H413" s="171" t="s">
        <v>1</v>
      </c>
      <c r="I413" s="173"/>
      <c r="L413" s="170"/>
      <c r="M413" s="174"/>
      <c r="T413" s="175"/>
      <c r="AT413" s="171" t="s">
        <v>277</v>
      </c>
      <c r="AU413" s="171" t="s">
        <v>89</v>
      </c>
      <c r="AV413" s="14" t="s">
        <v>83</v>
      </c>
      <c r="AW413" s="14" t="s">
        <v>32</v>
      </c>
      <c r="AX413" s="14" t="s">
        <v>76</v>
      </c>
      <c r="AY413" s="171" t="s">
        <v>264</v>
      </c>
    </row>
    <row r="414" spans="2:65" s="12" customFormat="1" ht="11.25">
      <c r="B414" s="156"/>
      <c r="D414" s="154" t="s">
        <v>277</v>
      </c>
      <c r="E414" s="157" t="s">
        <v>1</v>
      </c>
      <c r="F414" s="158" t="s">
        <v>89</v>
      </c>
      <c r="H414" s="159">
        <v>2</v>
      </c>
      <c r="I414" s="160"/>
      <c r="L414" s="156"/>
      <c r="M414" s="161"/>
      <c r="T414" s="162"/>
      <c r="AT414" s="157" t="s">
        <v>277</v>
      </c>
      <c r="AU414" s="157" t="s">
        <v>89</v>
      </c>
      <c r="AV414" s="12" t="s">
        <v>89</v>
      </c>
      <c r="AW414" s="12" t="s">
        <v>32</v>
      </c>
      <c r="AX414" s="12" t="s">
        <v>76</v>
      </c>
      <c r="AY414" s="157" t="s">
        <v>264</v>
      </c>
    </row>
    <row r="415" spans="2:65" s="13" customFormat="1" ht="11.25">
      <c r="B415" s="163"/>
      <c r="D415" s="154" t="s">
        <v>277</v>
      </c>
      <c r="E415" s="164" t="s">
        <v>1</v>
      </c>
      <c r="F415" s="165" t="s">
        <v>279</v>
      </c>
      <c r="H415" s="166">
        <v>5</v>
      </c>
      <c r="I415" s="167"/>
      <c r="L415" s="163"/>
      <c r="M415" s="168"/>
      <c r="T415" s="169"/>
      <c r="AT415" s="164" t="s">
        <v>277</v>
      </c>
      <c r="AU415" s="164" t="s">
        <v>89</v>
      </c>
      <c r="AV415" s="13" t="s">
        <v>271</v>
      </c>
      <c r="AW415" s="13" t="s">
        <v>32</v>
      </c>
      <c r="AX415" s="13" t="s">
        <v>83</v>
      </c>
      <c r="AY415" s="164" t="s">
        <v>264</v>
      </c>
    </row>
    <row r="416" spans="2:65" s="1" customFormat="1" ht="16.5" customHeight="1">
      <c r="B416" s="136"/>
      <c r="C416" s="176" t="s">
        <v>699</v>
      </c>
      <c r="D416" s="176" t="s">
        <v>310</v>
      </c>
      <c r="E416" s="177" t="s">
        <v>2237</v>
      </c>
      <c r="F416" s="178" t="s">
        <v>2238</v>
      </c>
      <c r="G416" s="179" t="s">
        <v>434</v>
      </c>
      <c r="H416" s="180">
        <v>5</v>
      </c>
      <c r="I416" s="181"/>
      <c r="J416" s="182">
        <f>ROUND(I416*H416,2)</f>
        <v>0</v>
      </c>
      <c r="K416" s="178" t="s">
        <v>270</v>
      </c>
      <c r="L416" s="183"/>
      <c r="M416" s="184" t="s">
        <v>1</v>
      </c>
      <c r="N416" s="185" t="s">
        <v>42</v>
      </c>
      <c r="P416" s="146">
        <f>O416*H416</f>
        <v>0</v>
      </c>
      <c r="Q416" s="146">
        <v>1.2800000000000001E-3</v>
      </c>
      <c r="R416" s="146">
        <f>Q416*H416</f>
        <v>6.4000000000000003E-3</v>
      </c>
      <c r="S416" s="146">
        <v>0</v>
      </c>
      <c r="T416" s="147">
        <f>S416*H416</f>
        <v>0</v>
      </c>
      <c r="AR416" s="148" t="s">
        <v>468</v>
      </c>
      <c r="AT416" s="148" t="s">
        <v>310</v>
      </c>
      <c r="AU416" s="148" t="s">
        <v>89</v>
      </c>
      <c r="AY416" s="17" t="s">
        <v>264</v>
      </c>
      <c r="BE416" s="149">
        <f>IF(N416="základní",J416,0)</f>
        <v>0</v>
      </c>
      <c r="BF416" s="149">
        <f>IF(N416="snížená",J416,0)</f>
        <v>0</v>
      </c>
      <c r="BG416" s="149">
        <f>IF(N416="zákl. přenesená",J416,0)</f>
        <v>0</v>
      </c>
      <c r="BH416" s="149">
        <f>IF(N416="sníž. přenesená",J416,0)</f>
        <v>0</v>
      </c>
      <c r="BI416" s="149">
        <f>IF(N416="nulová",J416,0)</f>
        <v>0</v>
      </c>
      <c r="BJ416" s="17" t="s">
        <v>89</v>
      </c>
      <c r="BK416" s="149">
        <f>ROUND(I416*H416,2)</f>
        <v>0</v>
      </c>
      <c r="BL416" s="17" t="s">
        <v>366</v>
      </c>
      <c r="BM416" s="148" t="s">
        <v>2239</v>
      </c>
    </row>
    <row r="417" spans="2:65" s="1" customFormat="1" ht="19.5">
      <c r="B417" s="32"/>
      <c r="D417" s="154" t="s">
        <v>275</v>
      </c>
      <c r="F417" s="155" t="s">
        <v>2089</v>
      </c>
      <c r="I417" s="152"/>
      <c r="L417" s="32"/>
      <c r="M417" s="153"/>
      <c r="T417" s="56"/>
      <c r="AT417" s="17" t="s">
        <v>275</v>
      </c>
      <c r="AU417" s="17" t="s">
        <v>89</v>
      </c>
    </row>
    <row r="418" spans="2:65" s="14" customFormat="1" ht="11.25">
      <c r="B418" s="170"/>
      <c r="D418" s="154" t="s">
        <v>277</v>
      </c>
      <c r="E418" s="171" t="s">
        <v>1</v>
      </c>
      <c r="F418" s="172" t="s">
        <v>2240</v>
      </c>
      <c r="H418" s="171" t="s">
        <v>1</v>
      </c>
      <c r="I418" s="173"/>
      <c r="L418" s="170"/>
      <c r="M418" s="174"/>
      <c r="T418" s="175"/>
      <c r="AT418" s="171" t="s">
        <v>277</v>
      </c>
      <c r="AU418" s="171" t="s">
        <v>89</v>
      </c>
      <c r="AV418" s="14" t="s">
        <v>83</v>
      </c>
      <c r="AW418" s="14" t="s">
        <v>32</v>
      </c>
      <c r="AX418" s="14" t="s">
        <v>76</v>
      </c>
      <c r="AY418" s="171" t="s">
        <v>264</v>
      </c>
    </row>
    <row r="419" spans="2:65" s="12" customFormat="1" ht="11.25">
      <c r="B419" s="156"/>
      <c r="D419" s="154" t="s">
        <v>277</v>
      </c>
      <c r="E419" s="157" t="s">
        <v>1</v>
      </c>
      <c r="F419" s="158" t="s">
        <v>96</v>
      </c>
      <c r="H419" s="159">
        <v>3</v>
      </c>
      <c r="I419" s="160"/>
      <c r="L419" s="156"/>
      <c r="M419" s="161"/>
      <c r="T419" s="162"/>
      <c r="AT419" s="157" t="s">
        <v>277</v>
      </c>
      <c r="AU419" s="157" t="s">
        <v>89</v>
      </c>
      <c r="AV419" s="12" t="s">
        <v>89</v>
      </c>
      <c r="AW419" s="12" t="s">
        <v>32</v>
      </c>
      <c r="AX419" s="12" t="s">
        <v>76</v>
      </c>
      <c r="AY419" s="157" t="s">
        <v>264</v>
      </c>
    </row>
    <row r="420" spans="2:65" s="14" customFormat="1" ht="11.25">
      <c r="B420" s="170"/>
      <c r="D420" s="154" t="s">
        <v>277</v>
      </c>
      <c r="E420" s="171" t="s">
        <v>1</v>
      </c>
      <c r="F420" s="172" t="s">
        <v>2241</v>
      </c>
      <c r="H420" s="171" t="s">
        <v>1</v>
      </c>
      <c r="I420" s="173"/>
      <c r="L420" s="170"/>
      <c r="M420" s="174"/>
      <c r="T420" s="175"/>
      <c r="AT420" s="171" t="s">
        <v>277</v>
      </c>
      <c r="AU420" s="171" t="s">
        <v>89</v>
      </c>
      <c r="AV420" s="14" t="s">
        <v>83</v>
      </c>
      <c r="AW420" s="14" t="s">
        <v>32</v>
      </c>
      <c r="AX420" s="14" t="s">
        <v>76</v>
      </c>
      <c r="AY420" s="171" t="s">
        <v>264</v>
      </c>
    </row>
    <row r="421" spans="2:65" s="12" customFormat="1" ht="11.25">
      <c r="B421" s="156"/>
      <c r="D421" s="154" t="s">
        <v>277</v>
      </c>
      <c r="E421" s="157" t="s">
        <v>1</v>
      </c>
      <c r="F421" s="158" t="s">
        <v>89</v>
      </c>
      <c r="H421" s="159">
        <v>2</v>
      </c>
      <c r="I421" s="160"/>
      <c r="L421" s="156"/>
      <c r="M421" s="161"/>
      <c r="T421" s="162"/>
      <c r="AT421" s="157" t="s">
        <v>277</v>
      </c>
      <c r="AU421" s="157" t="s">
        <v>89</v>
      </c>
      <c r="AV421" s="12" t="s">
        <v>89</v>
      </c>
      <c r="AW421" s="12" t="s">
        <v>32</v>
      </c>
      <c r="AX421" s="12" t="s">
        <v>76</v>
      </c>
      <c r="AY421" s="157" t="s">
        <v>264</v>
      </c>
    </row>
    <row r="422" spans="2:65" s="13" customFormat="1" ht="11.25">
      <c r="B422" s="163"/>
      <c r="D422" s="154" t="s">
        <v>277</v>
      </c>
      <c r="E422" s="164" t="s">
        <v>1</v>
      </c>
      <c r="F422" s="165" t="s">
        <v>279</v>
      </c>
      <c r="H422" s="166">
        <v>5</v>
      </c>
      <c r="I422" s="167"/>
      <c r="L422" s="163"/>
      <c r="M422" s="168"/>
      <c r="T422" s="169"/>
      <c r="AT422" s="164" t="s">
        <v>277</v>
      </c>
      <c r="AU422" s="164" t="s">
        <v>89</v>
      </c>
      <c r="AV422" s="13" t="s">
        <v>271</v>
      </c>
      <c r="AW422" s="13" t="s">
        <v>32</v>
      </c>
      <c r="AX422" s="13" t="s">
        <v>83</v>
      </c>
      <c r="AY422" s="164" t="s">
        <v>264</v>
      </c>
    </row>
    <row r="423" spans="2:65" s="1" customFormat="1" ht="16.5" customHeight="1">
      <c r="B423" s="136"/>
      <c r="C423" s="137" t="s">
        <v>705</v>
      </c>
      <c r="D423" s="137" t="s">
        <v>266</v>
      </c>
      <c r="E423" s="138" t="s">
        <v>2242</v>
      </c>
      <c r="F423" s="139" t="s">
        <v>2243</v>
      </c>
      <c r="G423" s="140" t="s">
        <v>1862</v>
      </c>
      <c r="H423" s="141">
        <v>2</v>
      </c>
      <c r="I423" s="142"/>
      <c r="J423" s="143">
        <f>ROUND(I423*H423,2)</f>
        <v>0</v>
      </c>
      <c r="K423" s="139" t="s">
        <v>270</v>
      </c>
      <c r="L423" s="32"/>
      <c r="M423" s="144" t="s">
        <v>1</v>
      </c>
      <c r="N423" s="145" t="s">
        <v>42</v>
      </c>
      <c r="P423" s="146">
        <f>O423*H423</f>
        <v>0</v>
      </c>
      <c r="Q423" s="146">
        <v>2.1229999999999999E-2</v>
      </c>
      <c r="R423" s="146">
        <f>Q423*H423</f>
        <v>4.2459999999999998E-2</v>
      </c>
      <c r="S423" s="146">
        <v>0</v>
      </c>
      <c r="T423" s="147">
        <f>S423*H423</f>
        <v>0</v>
      </c>
      <c r="AR423" s="148" t="s">
        <v>366</v>
      </c>
      <c r="AT423" s="148" t="s">
        <v>266</v>
      </c>
      <c r="AU423" s="148" t="s">
        <v>89</v>
      </c>
      <c r="AY423" s="17" t="s">
        <v>264</v>
      </c>
      <c r="BE423" s="149">
        <f>IF(N423="základní",J423,0)</f>
        <v>0</v>
      </c>
      <c r="BF423" s="149">
        <f>IF(N423="snížená",J423,0)</f>
        <v>0</v>
      </c>
      <c r="BG423" s="149">
        <f>IF(N423="zákl. přenesená",J423,0)</f>
        <v>0</v>
      </c>
      <c r="BH423" s="149">
        <f>IF(N423="sníž. přenesená",J423,0)</f>
        <v>0</v>
      </c>
      <c r="BI423" s="149">
        <f>IF(N423="nulová",J423,0)</f>
        <v>0</v>
      </c>
      <c r="BJ423" s="17" t="s">
        <v>89</v>
      </c>
      <c r="BK423" s="149">
        <f>ROUND(I423*H423,2)</f>
        <v>0</v>
      </c>
      <c r="BL423" s="17" t="s">
        <v>366</v>
      </c>
      <c r="BM423" s="148" t="s">
        <v>2244</v>
      </c>
    </row>
    <row r="424" spans="2:65" s="1" customFormat="1" ht="11.25">
      <c r="B424" s="32"/>
      <c r="D424" s="150" t="s">
        <v>273</v>
      </c>
      <c r="F424" s="151" t="s">
        <v>2245</v>
      </c>
      <c r="I424" s="152"/>
      <c r="L424" s="32"/>
      <c r="M424" s="153"/>
      <c r="T424" s="56"/>
      <c r="AT424" s="17" t="s">
        <v>273</v>
      </c>
      <c r="AU424" s="17" t="s">
        <v>89</v>
      </c>
    </row>
    <row r="425" spans="2:65" s="1" customFormat="1" ht="19.5">
      <c r="B425" s="32"/>
      <c r="D425" s="154" t="s">
        <v>275</v>
      </c>
      <c r="F425" s="155" t="s">
        <v>2089</v>
      </c>
      <c r="I425" s="152"/>
      <c r="L425" s="32"/>
      <c r="M425" s="153"/>
      <c r="T425" s="56"/>
      <c r="AT425" s="17" t="s">
        <v>275</v>
      </c>
      <c r="AU425" s="17" t="s">
        <v>89</v>
      </c>
    </row>
    <row r="426" spans="2:65" s="14" customFormat="1" ht="11.25">
      <c r="B426" s="170"/>
      <c r="D426" s="154" t="s">
        <v>277</v>
      </c>
      <c r="E426" s="171" t="s">
        <v>1</v>
      </c>
      <c r="F426" s="172" t="s">
        <v>2246</v>
      </c>
      <c r="H426" s="171" t="s">
        <v>1</v>
      </c>
      <c r="I426" s="173"/>
      <c r="L426" s="170"/>
      <c r="M426" s="174"/>
      <c r="T426" s="175"/>
      <c r="AT426" s="171" t="s">
        <v>277</v>
      </c>
      <c r="AU426" s="171" t="s">
        <v>89</v>
      </c>
      <c r="AV426" s="14" t="s">
        <v>83</v>
      </c>
      <c r="AW426" s="14" t="s">
        <v>32</v>
      </c>
      <c r="AX426" s="14" t="s">
        <v>76</v>
      </c>
      <c r="AY426" s="171" t="s">
        <v>264</v>
      </c>
    </row>
    <row r="427" spans="2:65" s="12" customFormat="1" ht="11.25">
      <c r="B427" s="156"/>
      <c r="D427" s="154" t="s">
        <v>277</v>
      </c>
      <c r="E427" s="157" t="s">
        <v>1</v>
      </c>
      <c r="F427" s="158" t="s">
        <v>89</v>
      </c>
      <c r="H427" s="159">
        <v>2</v>
      </c>
      <c r="I427" s="160"/>
      <c r="L427" s="156"/>
      <c r="M427" s="161"/>
      <c r="T427" s="162"/>
      <c r="AT427" s="157" t="s">
        <v>277</v>
      </c>
      <c r="AU427" s="157" t="s">
        <v>89</v>
      </c>
      <c r="AV427" s="12" t="s">
        <v>89</v>
      </c>
      <c r="AW427" s="12" t="s">
        <v>32</v>
      </c>
      <c r="AX427" s="12" t="s">
        <v>83</v>
      </c>
      <c r="AY427" s="157" t="s">
        <v>264</v>
      </c>
    </row>
    <row r="428" spans="2:65" s="1" customFormat="1" ht="16.5" customHeight="1">
      <c r="B428" s="136"/>
      <c r="C428" s="137" t="s">
        <v>710</v>
      </c>
      <c r="D428" s="137" t="s">
        <v>266</v>
      </c>
      <c r="E428" s="138" t="s">
        <v>2247</v>
      </c>
      <c r="F428" s="139" t="s">
        <v>2248</v>
      </c>
      <c r="G428" s="140" t="s">
        <v>1862</v>
      </c>
      <c r="H428" s="141">
        <v>2</v>
      </c>
      <c r="I428" s="142"/>
      <c r="J428" s="143">
        <f>ROUND(I428*H428,2)</f>
        <v>0</v>
      </c>
      <c r="K428" s="139" t="s">
        <v>270</v>
      </c>
      <c r="L428" s="32"/>
      <c r="M428" s="144" t="s">
        <v>1</v>
      </c>
      <c r="N428" s="145" t="s">
        <v>42</v>
      </c>
      <c r="P428" s="146">
        <f>O428*H428</f>
        <v>0</v>
      </c>
      <c r="Q428" s="146">
        <v>1.9709999999999998E-2</v>
      </c>
      <c r="R428" s="146">
        <f>Q428*H428</f>
        <v>3.9419999999999997E-2</v>
      </c>
      <c r="S428" s="146">
        <v>0</v>
      </c>
      <c r="T428" s="147">
        <f>S428*H428</f>
        <v>0</v>
      </c>
      <c r="AR428" s="148" t="s">
        <v>366</v>
      </c>
      <c r="AT428" s="148" t="s">
        <v>266</v>
      </c>
      <c r="AU428" s="148" t="s">
        <v>89</v>
      </c>
      <c r="AY428" s="17" t="s">
        <v>264</v>
      </c>
      <c r="BE428" s="149">
        <f>IF(N428="základní",J428,0)</f>
        <v>0</v>
      </c>
      <c r="BF428" s="149">
        <f>IF(N428="snížená",J428,0)</f>
        <v>0</v>
      </c>
      <c r="BG428" s="149">
        <f>IF(N428="zákl. přenesená",J428,0)</f>
        <v>0</v>
      </c>
      <c r="BH428" s="149">
        <f>IF(N428="sníž. přenesená",J428,0)</f>
        <v>0</v>
      </c>
      <c r="BI428" s="149">
        <f>IF(N428="nulová",J428,0)</f>
        <v>0</v>
      </c>
      <c r="BJ428" s="17" t="s">
        <v>89</v>
      </c>
      <c r="BK428" s="149">
        <f>ROUND(I428*H428,2)</f>
        <v>0</v>
      </c>
      <c r="BL428" s="17" t="s">
        <v>366</v>
      </c>
      <c r="BM428" s="148" t="s">
        <v>2249</v>
      </c>
    </row>
    <row r="429" spans="2:65" s="1" customFormat="1" ht="11.25">
      <c r="B429" s="32"/>
      <c r="D429" s="150" t="s">
        <v>273</v>
      </c>
      <c r="F429" s="151" t="s">
        <v>2250</v>
      </c>
      <c r="I429" s="152"/>
      <c r="L429" s="32"/>
      <c r="M429" s="153"/>
      <c r="T429" s="56"/>
      <c r="AT429" s="17" t="s">
        <v>273</v>
      </c>
      <c r="AU429" s="17" t="s">
        <v>89</v>
      </c>
    </row>
    <row r="430" spans="2:65" s="1" customFormat="1" ht="19.5">
      <c r="B430" s="32"/>
      <c r="D430" s="154" t="s">
        <v>275</v>
      </c>
      <c r="F430" s="155" t="s">
        <v>2089</v>
      </c>
      <c r="I430" s="152"/>
      <c r="L430" s="32"/>
      <c r="M430" s="153"/>
      <c r="T430" s="56"/>
      <c r="AT430" s="17" t="s">
        <v>275</v>
      </c>
      <c r="AU430" s="17" t="s">
        <v>89</v>
      </c>
    </row>
    <row r="431" spans="2:65" s="14" customFormat="1" ht="11.25">
      <c r="B431" s="170"/>
      <c r="D431" s="154" t="s">
        <v>277</v>
      </c>
      <c r="E431" s="171" t="s">
        <v>1</v>
      </c>
      <c r="F431" s="172" t="s">
        <v>2251</v>
      </c>
      <c r="H431" s="171" t="s">
        <v>1</v>
      </c>
      <c r="I431" s="173"/>
      <c r="L431" s="170"/>
      <c r="M431" s="174"/>
      <c r="T431" s="175"/>
      <c r="AT431" s="171" t="s">
        <v>277</v>
      </c>
      <c r="AU431" s="171" t="s">
        <v>89</v>
      </c>
      <c r="AV431" s="14" t="s">
        <v>83</v>
      </c>
      <c r="AW431" s="14" t="s">
        <v>32</v>
      </c>
      <c r="AX431" s="14" t="s">
        <v>76</v>
      </c>
      <c r="AY431" s="171" t="s">
        <v>264</v>
      </c>
    </row>
    <row r="432" spans="2:65" s="12" customFormat="1" ht="11.25">
      <c r="B432" s="156"/>
      <c r="D432" s="154" t="s">
        <v>277</v>
      </c>
      <c r="E432" s="157" t="s">
        <v>1</v>
      </c>
      <c r="F432" s="158" t="s">
        <v>89</v>
      </c>
      <c r="H432" s="159">
        <v>2</v>
      </c>
      <c r="I432" s="160"/>
      <c r="L432" s="156"/>
      <c r="M432" s="161"/>
      <c r="T432" s="162"/>
      <c r="AT432" s="157" t="s">
        <v>277</v>
      </c>
      <c r="AU432" s="157" t="s">
        <v>89</v>
      </c>
      <c r="AV432" s="12" t="s">
        <v>89</v>
      </c>
      <c r="AW432" s="12" t="s">
        <v>32</v>
      </c>
      <c r="AX432" s="12" t="s">
        <v>83</v>
      </c>
      <c r="AY432" s="157" t="s">
        <v>264</v>
      </c>
    </row>
    <row r="433" spans="2:65" s="1" customFormat="1" ht="16.5" customHeight="1">
      <c r="B433" s="136"/>
      <c r="C433" s="137" t="s">
        <v>716</v>
      </c>
      <c r="D433" s="137" t="s">
        <v>266</v>
      </c>
      <c r="E433" s="138" t="s">
        <v>2252</v>
      </c>
      <c r="F433" s="139" t="s">
        <v>2253</v>
      </c>
      <c r="G433" s="140" t="s">
        <v>1862</v>
      </c>
      <c r="H433" s="141">
        <v>2</v>
      </c>
      <c r="I433" s="142"/>
      <c r="J433" s="143">
        <f>ROUND(I433*H433,2)</f>
        <v>0</v>
      </c>
      <c r="K433" s="139" t="s">
        <v>270</v>
      </c>
      <c r="L433" s="32"/>
      <c r="M433" s="144" t="s">
        <v>1</v>
      </c>
      <c r="N433" s="145" t="s">
        <v>42</v>
      </c>
      <c r="P433" s="146">
        <f>O433*H433</f>
        <v>0</v>
      </c>
      <c r="Q433" s="146">
        <v>1.447E-2</v>
      </c>
      <c r="R433" s="146">
        <f>Q433*H433</f>
        <v>2.894E-2</v>
      </c>
      <c r="S433" s="146">
        <v>0</v>
      </c>
      <c r="T433" s="147">
        <f>S433*H433</f>
        <v>0</v>
      </c>
      <c r="AR433" s="148" t="s">
        <v>366</v>
      </c>
      <c r="AT433" s="148" t="s">
        <v>266</v>
      </c>
      <c r="AU433" s="148" t="s">
        <v>89</v>
      </c>
      <c r="AY433" s="17" t="s">
        <v>264</v>
      </c>
      <c r="BE433" s="149">
        <f>IF(N433="základní",J433,0)</f>
        <v>0</v>
      </c>
      <c r="BF433" s="149">
        <f>IF(N433="snížená",J433,0)</f>
        <v>0</v>
      </c>
      <c r="BG433" s="149">
        <f>IF(N433="zákl. přenesená",J433,0)</f>
        <v>0</v>
      </c>
      <c r="BH433" s="149">
        <f>IF(N433="sníž. přenesená",J433,0)</f>
        <v>0</v>
      </c>
      <c r="BI433" s="149">
        <f>IF(N433="nulová",J433,0)</f>
        <v>0</v>
      </c>
      <c r="BJ433" s="17" t="s">
        <v>89</v>
      </c>
      <c r="BK433" s="149">
        <f>ROUND(I433*H433,2)</f>
        <v>0</v>
      </c>
      <c r="BL433" s="17" t="s">
        <v>366</v>
      </c>
      <c r="BM433" s="148" t="s">
        <v>2254</v>
      </c>
    </row>
    <row r="434" spans="2:65" s="1" customFormat="1" ht="11.25">
      <c r="B434" s="32"/>
      <c r="D434" s="150" t="s">
        <v>273</v>
      </c>
      <c r="F434" s="151" t="s">
        <v>2255</v>
      </c>
      <c r="I434" s="152"/>
      <c r="L434" s="32"/>
      <c r="M434" s="153"/>
      <c r="T434" s="56"/>
      <c r="AT434" s="17" t="s">
        <v>273</v>
      </c>
      <c r="AU434" s="17" t="s">
        <v>89</v>
      </c>
    </row>
    <row r="435" spans="2:65" s="1" customFormat="1" ht="19.5">
      <c r="B435" s="32"/>
      <c r="D435" s="154" t="s">
        <v>275</v>
      </c>
      <c r="F435" s="155" t="s">
        <v>2089</v>
      </c>
      <c r="I435" s="152"/>
      <c r="L435" s="32"/>
      <c r="M435" s="153"/>
      <c r="T435" s="56"/>
      <c r="AT435" s="17" t="s">
        <v>275</v>
      </c>
      <c r="AU435" s="17" t="s">
        <v>89</v>
      </c>
    </row>
    <row r="436" spans="2:65" s="14" customFormat="1" ht="11.25">
      <c r="B436" s="170"/>
      <c r="D436" s="154" t="s">
        <v>277</v>
      </c>
      <c r="E436" s="171" t="s">
        <v>1</v>
      </c>
      <c r="F436" s="172" t="s">
        <v>2256</v>
      </c>
      <c r="H436" s="171" t="s">
        <v>1</v>
      </c>
      <c r="I436" s="173"/>
      <c r="L436" s="170"/>
      <c r="M436" s="174"/>
      <c r="T436" s="175"/>
      <c r="AT436" s="171" t="s">
        <v>277</v>
      </c>
      <c r="AU436" s="171" t="s">
        <v>89</v>
      </c>
      <c r="AV436" s="14" t="s">
        <v>83</v>
      </c>
      <c r="AW436" s="14" t="s">
        <v>32</v>
      </c>
      <c r="AX436" s="14" t="s">
        <v>76</v>
      </c>
      <c r="AY436" s="171" t="s">
        <v>264</v>
      </c>
    </row>
    <row r="437" spans="2:65" s="12" customFormat="1" ht="11.25">
      <c r="B437" s="156"/>
      <c r="D437" s="154" t="s">
        <v>277</v>
      </c>
      <c r="E437" s="157" t="s">
        <v>1</v>
      </c>
      <c r="F437" s="158" t="s">
        <v>89</v>
      </c>
      <c r="H437" s="159">
        <v>2</v>
      </c>
      <c r="I437" s="160"/>
      <c r="L437" s="156"/>
      <c r="M437" s="161"/>
      <c r="T437" s="162"/>
      <c r="AT437" s="157" t="s">
        <v>277</v>
      </c>
      <c r="AU437" s="157" t="s">
        <v>89</v>
      </c>
      <c r="AV437" s="12" t="s">
        <v>89</v>
      </c>
      <c r="AW437" s="12" t="s">
        <v>32</v>
      </c>
      <c r="AX437" s="12" t="s">
        <v>83</v>
      </c>
      <c r="AY437" s="157" t="s">
        <v>264</v>
      </c>
    </row>
    <row r="438" spans="2:65" s="1" customFormat="1" ht="16.5" customHeight="1">
      <c r="B438" s="136"/>
      <c r="C438" s="137" t="s">
        <v>724</v>
      </c>
      <c r="D438" s="137" t="s">
        <v>266</v>
      </c>
      <c r="E438" s="138" t="s">
        <v>2257</v>
      </c>
      <c r="F438" s="139" t="s">
        <v>2258</v>
      </c>
      <c r="G438" s="140" t="s">
        <v>1862</v>
      </c>
      <c r="H438" s="141">
        <v>2</v>
      </c>
      <c r="I438" s="142"/>
      <c r="J438" s="143">
        <f>ROUND(I438*H438,2)</f>
        <v>0</v>
      </c>
      <c r="K438" s="139" t="s">
        <v>270</v>
      </c>
      <c r="L438" s="32"/>
      <c r="M438" s="144" t="s">
        <v>1</v>
      </c>
      <c r="N438" s="145" t="s">
        <v>42</v>
      </c>
      <c r="P438" s="146">
        <f>O438*H438</f>
        <v>0</v>
      </c>
      <c r="Q438" s="146">
        <v>3.5479999999999998E-2</v>
      </c>
      <c r="R438" s="146">
        <f>Q438*H438</f>
        <v>7.0959999999999995E-2</v>
      </c>
      <c r="S438" s="146">
        <v>0</v>
      </c>
      <c r="T438" s="147">
        <f>S438*H438</f>
        <v>0</v>
      </c>
      <c r="AR438" s="148" t="s">
        <v>366</v>
      </c>
      <c r="AT438" s="148" t="s">
        <v>266</v>
      </c>
      <c r="AU438" s="148" t="s">
        <v>89</v>
      </c>
      <c r="AY438" s="17" t="s">
        <v>264</v>
      </c>
      <c r="BE438" s="149">
        <f>IF(N438="základní",J438,0)</f>
        <v>0</v>
      </c>
      <c r="BF438" s="149">
        <f>IF(N438="snížená",J438,0)</f>
        <v>0</v>
      </c>
      <c r="BG438" s="149">
        <f>IF(N438="zákl. přenesená",J438,0)</f>
        <v>0</v>
      </c>
      <c r="BH438" s="149">
        <f>IF(N438="sníž. přenesená",J438,0)</f>
        <v>0</v>
      </c>
      <c r="BI438" s="149">
        <f>IF(N438="nulová",J438,0)</f>
        <v>0</v>
      </c>
      <c r="BJ438" s="17" t="s">
        <v>89</v>
      </c>
      <c r="BK438" s="149">
        <f>ROUND(I438*H438,2)</f>
        <v>0</v>
      </c>
      <c r="BL438" s="17" t="s">
        <v>366</v>
      </c>
      <c r="BM438" s="148" t="s">
        <v>2259</v>
      </c>
    </row>
    <row r="439" spans="2:65" s="1" customFormat="1" ht="11.25">
      <c r="B439" s="32"/>
      <c r="D439" s="150" t="s">
        <v>273</v>
      </c>
      <c r="F439" s="151" t="s">
        <v>2260</v>
      </c>
      <c r="I439" s="152"/>
      <c r="L439" s="32"/>
      <c r="M439" s="153"/>
      <c r="T439" s="56"/>
      <c r="AT439" s="17" t="s">
        <v>273</v>
      </c>
      <c r="AU439" s="17" t="s">
        <v>89</v>
      </c>
    </row>
    <row r="440" spans="2:65" s="1" customFormat="1" ht="19.5">
      <c r="B440" s="32"/>
      <c r="D440" s="154" t="s">
        <v>275</v>
      </c>
      <c r="F440" s="155" t="s">
        <v>2089</v>
      </c>
      <c r="I440" s="152"/>
      <c r="L440" s="32"/>
      <c r="M440" s="153"/>
      <c r="T440" s="56"/>
      <c r="AT440" s="17" t="s">
        <v>275</v>
      </c>
      <c r="AU440" s="17" t="s">
        <v>89</v>
      </c>
    </row>
    <row r="441" spans="2:65" s="14" customFormat="1" ht="11.25">
      <c r="B441" s="170"/>
      <c r="D441" s="154" t="s">
        <v>277</v>
      </c>
      <c r="E441" s="171" t="s">
        <v>1</v>
      </c>
      <c r="F441" s="172" t="s">
        <v>2261</v>
      </c>
      <c r="H441" s="171" t="s">
        <v>1</v>
      </c>
      <c r="I441" s="173"/>
      <c r="L441" s="170"/>
      <c r="M441" s="174"/>
      <c r="T441" s="175"/>
      <c r="AT441" s="171" t="s">
        <v>277</v>
      </c>
      <c r="AU441" s="171" t="s">
        <v>89</v>
      </c>
      <c r="AV441" s="14" t="s">
        <v>83</v>
      </c>
      <c r="AW441" s="14" t="s">
        <v>32</v>
      </c>
      <c r="AX441" s="14" t="s">
        <v>76</v>
      </c>
      <c r="AY441" s="171" t="s">
        <v>264</v>
      </c>
    </row>
    <row r="442" spans="2:65" s="12" customFormat="1" ht="11.25">
      <c r="B442" s="156"/>
      <c r="D442" s="154" t="s">
        <v>277</v>
      </c>
      <c r="E442" s="157" t="s">
        <v>1</v>
      </c>
      <c r="F442" s="158" t="s">
        <v>89</v>
      </c>
      <c r="H442" s="159">
        <v>2</v>
      </c>
      <c r="I442" s="160"/>
      <c r="L442" s="156"/>
      <c r="M442" s="161"/>
      <c r="T442" s="162"/>
      <c r="AT442" s="157" t="s">
        <v>277</v>
      </c>
      <c r="AU442" s="157" t="s">
        <v>89</v>
      </c>
      <c r="AV442" s="12" t="s">
        <v>89</v>
      </c>
      <c r="AW442" s="12" t="s">
        <v>32</v>
      </c>
      <c r="AX442" s="12" t="s">
        <v>83</v>
      </c>
      <c r="AY442" s="157" t="s">
        <v>264</v>
      </c>
    </row>
    <row r="443" spans="2:65" s="1" customFormat="1" ht="21.75" customHeight="1">
      <c r="B443" s="136"/>
      <c r="C443" s="137" t="s">
        <v>730</v>
      </c>
      <c r="D443" s="137" t="s">
        <v>266</v>
      </c>
      <c r="E443" s="138" t="s">
        <v>2262</v>
      </c>
      <c r="F443" s="139" t="s">
        <v>2263</v>
      </c>
      <c r="G443" s="140" t="s">
        <v>1862</v>
      </c>
      <c r="H443" s="141">
        <v>2</v>
      </c>
      <c r="I443" s="142"/>
      <c r="J443" s="143">
        <f>ROUND(I443*H443,2)</f>
        <v>0</v>
      </c>
      <c r="K443" s="139" t="s">
        <v>270</v>
      </c>
      <c r="L443" s="32"/>
      <c r="M443" s="144" t="s">
        <v>1</v>
      </c>
      <c r="N443" s="145" t="s">
        <v>42</v>
      </c>
      <c r="P443" s="146">
        <f>O443*H443</f>
        <v>0</v>
      </c>
      <c r="Q443" s="146">
        <v>2.01E-2</v>
      </c>
      <c r="R443" s="146">
        <f>Q443*H443</f>
        <v>4.02E-2</v>
      </c>
      <c r="S443" s="146">
        <v>0</v>
      </c>
      <c r="T443" s="147">
        <f>S443*H443</f>
        <v>0</v>
      </c>
      <c r="AR443" s="148" t="s">
        <v>366</v>
      </c>
      <c r="AT443" s="148" t="s">
        <v>266</v>
      </c>
      <c r="AU443" s="148" t="s">
        <v>89</v>
      </c>
      <c r="AY443" s="17" t="s">
        <v>264</v>
      </c>
      <c r="BE443" s="149">
        <f>IF(N443="základní",J443,0)</f>
        <v>0</v>
      </c>
      <c r="BF443" s="149">
        <f>IF(N443="snížená",J443,0)</f>
        <v>0</v>
      </c>
      <c r="BG443" s="149">
        <f>IF(N443="zákl. přenesená",J443,0)</f>
        <v>0</v>
      </c>
      <c r="BH443" s="149">
        <f>IF(N443="sníž. přenesená",J443,0)</f>
        <v>0</v>
      </c>
      <c r="BI443" s="149">
        <f>IF(N443="nulová",J443,0)</f>
        <v>0</v>
      </c>
      <c r="BJ443" s="17" t="s">
        <v>89</v>
      </c>
      <c r="BK443" s="149">
        <f>ROUND(I443*H443,2)</f>
        <v>0</v>
      </c>
      <c r="BL443" s="17" t="s">
        <v>366</v>
      </c>
      <c r="BM443" s="148" t="s">
        <v>2264</v>
      </c>
    </row>
    <row r="444" spans="2:65" s="1" customFormat="1" ht="11.25">
      <c r="B444" s="32"/>
      <c r="D444" s="150" t="s">
        <v>273</v>
      </c>
      <c r="F444" s="151" t="s">
        <v>2265</v>
      </c>
      <c r="I444" s="152"/>
      <c r="L444" s="32"/>
      <c r="M444" s="153"/>
      <c r="T444" s="56"/>
      <c r="AT444" s="17" t="s">
        <v>273</v>
      </c>
      <c r="AU444" s="17" t="s">
        <v>89</v>
      </c>
    </row>
    <row r="445" spans="2:65" s="1" customFormat="1" ht="19.5">
      <c r="B445" s="32"/>
      <c r="D445" s="154" t="s">
        <v>275</v>
      </c>
      <c r="F445" s="155" t="s">
        <v>2266</v>
      </c>
      <c r="I445" s="152"/>
      <c r="L445" s="32"/>
      <c r="M445" s="153"/>
      <c r="T445" s="56"/>
      <c r="AT445" s="17" t="s">
        <v>275</v>
      </c>
      <c r="AU445" s="17" t="s">
        <v>89</v>
      </c>
    </row>
    <row r="446" spans="2:65" s="14" customFormat="1" ht="11.25">
      <c r="B446" s="170"/>
      <c r="D446" s="154" t="s">
        <v>277</v>
      </c>
      <c r="E446" s="171" t="s">
        <v>1</v>
      </c>
      <c r="F446" s="172" t="s">
        <v>2261</v>
      </c>
      <c r="H446" s="171" t="s">
        <v>1</v>
      </c>
      <c r="I446" s="173"/>
      <c r="L446" s="170"/>
      <c r="M446" s="174"/>
      <c r="T446" s="175"/>
      <c r="AT446" s="171" t="s">
        <v>277</v>
      </c>
      <c r="AU446" s="171" t="s">
        <v>89</v>
      </c>
      <c r="AV446" s="14" t="s">
        <v>83</v>
      </c>
      <c r="AW446" s="14" t="s">
        <v>32</v>
      </c>
      <c r="AX446" s="14" t="s">
        <v>76</v>
      </c>
      <c r="AY446" s="171" t="s">
        <v>264</v>
      </c>
    </row>
    <row r="447" spans="2:65" s="12" customFormat="1" ht="11.25">
      <c r="B447" s="156"/>
      <c r="D447" s="154" t="s">
        <v>277</v>
      </c>
      <c r="E447" s="157" t="s">
        <v>1</v>
      </c>
      <c r="F447" s="158" t="s">
        <v>89</v>
      </c>
      <c r="H447" s="159">
        <v>2</v>
      </c>
      <c r="I447" s="160"/>
      <c r="L447" s="156"/>
      <c r="M447" s="161"/>
      <c r="T447" s="162"/>
      <c r="AT447" s="157" t="s">
        <v>277</v>
      </c>
      <c r="AU447" s="157" t="s">
        <v>89</v>
      </c>
      <c r="AV447" s="12" t="s">
        <v>89</v>
      </c>
      <c r="AW447" s="12" t="s">
        <v>32</v>
      </c>
      <c r="AX447" s="12" t="s">
        <v>83</v>
      </c>
      <c r="AY447" s="157" t="s">
        <v>264</v>
      </c>
    </row>
    <row r="448" spans="2:65" s="1" customFormat="1" ht="16.5" customHeight="1">
      <c r="B448" s="136"/>
      <c r="C448" s="137" t="s">
        <v>735</v>
      </c>
      <c r="D448" s="137" t="s">
        <v>266</v>
      </c>
      <c r="E448" s="138" t="s">
        <v>2267</v>
      </c>
      <c r="F448" s="139" t="s">
        <v>2268</v>
      </c>
      <c r="G448" s="140" t="s">
        <v>1862</v>
      </c>
      <c r="H448" s="141">
        <v>2</v>
      </c>
      <c r="I448" s="142"/>
      <c r="J448" s="143">
        <f>ROUND(I448*H448,2)</f>
        <v>0</v>
      </c>
      <c r="K448" s="139" t="s">
        <v>270</v>
      </c>
      <c r="L448" s="32"/>
      <c r="M448" s="144" t="s">
        <v>1</v>
      </c>
      <c r="N448" s="145" t="s">
        <v>42</v>
      </c>
      <c r="P448" s="146">
        <f>O448*H448</f>
        <v>0</v>
      </c>
      <c r="Q448" s="146">
        <v>2.264E-2</v>
      </c>
      <c r="R448" s="146">
        <f>Q448*H448</f>
        <v>4.5280000000000001E-2</v>
      </c>
      <c r="S448" s="146">
        <v>0</v>
      </c>
      <c r="T448" s="147">
        <f>S448*H448</f>
        <v>0</v>
      </c>
      <c r="AR448" s="148" t="s">
        <v>366</v>
      </c>
      <c r="AT448" s="148" t="s">
        <v>266</v>
      </c>
      <c r="AU448" s="148" t="s">
        <v>89</v>
      </c>
      <c r="AY448" s="17" t="s">
        <v>264</v>
      </c>
      <c r="BE448" s="149">
        <f>IF(N448="základní",J448,0)</f>
        <v>0</v>
      </c>
      <c r="BF448" s="149">
        <f>IF(N448="snížená",J448,0)</f>
        <v>0</v>
      </c>
      <c r="BG448" s="149">
        <f>IF(N448="zákl. přenesená",J448,0)</f>
        <v>0</v>
      </c>
      <c r="BH448" s="149">
        <f>IF(N448="sníž. přenesená",J448,0)</f>
        <v>0</v>
      </c>
      <c r="BI448" s="149">
        <f>IF(N448="nulová",J448,0)</f>
        <v>0</v>
      </c>
      <c r="BJ448" s="17" t="s">
        <v>89</v>
      </c>
      <c r="BK448" s="149">
        <f>ROUND(I448*H448,2)</f>
        <v>0</v>
      </c>
      <c r="BL448" s="17" t="s">
        <v>366</v>
      </c>
      <c r="BM448" s="148" t="s">
        <v>2269</v>
      </c>
    </row>
    <row r="449" spans="2:65" s="1" customFormat="1" ht="11.25">
      <c r="B449" s="32"/>
      <c r="D449" s="150" t="s">
        <v>273</v>
      </c>
      <c r="F449" s="151" t="s">
        <v>2270</v>
      </c>
      <c r="I449" s="152"/>
      <c r="L449" s="32"/>
      <c r="M449" s="153"/>
      <c r="T449" s="56"/>
      <c r="AT449" s="17" t="s">
        <v>273</v>
      </c>
      <c r="AU449" s="17" t="s">
        <v>89</v>
      </c>
    </row>
    <row r="450" spans="2:65" s="1" customFormat="1" ht="19.5">
      <c r="B450" s="32"/>
      <c r="D450" s="154" t="s">
        <v>275</v>
      </c>
      <c r="F450" s="155" t="s">
        <v>2266</v>
      </c>
      <c r="I450" s="152"/>
      <c r="L450" s="32"/>
      <c r="M450" s="153"/>
      <c r="T450" s="56"/>
      <c r="AT450" s="17" t="s">
        <v>275</v>
      </c>
      <c r="AU450" s="17" t="s">
        <v>89</v>
      </c>
    </row>
    <row r="451" spans="2:65" s="14" customFormat="1" ht="11.25">
      <c r="B451" s="170"/>
      <c r="D451" s="154" t="s">
        <v>277</v>
      </c>
      <c r="E451" s="171" t="s">
        <v>1</v>
      </c>
      <c r="F451" s="172" t="s">
        <v>2261</v>
      </c>
      <c r="H451" s="171" t="s">
        <v>1</v>
      </c>
      <c r="I451" s="173"/>
      <c r="L451" s="170"/>
      <c r="M451" s="174"/>
      <c r="T451" s="175"/>
      <c r="AT451" s="171" t="s">
        <v>277</v>
      </c>
      <c r="AU451" s="171" t="s">
        <v>89</v>
      </c>
      <c r="AV451" s="14" t="s">
        <v>83</v>
      </c>
      <c r="AW451" s="14" t="s">
        <v>32</v>
      </c>
      <c r="AX451" s="14" t="s">
        <v>76</v>
      </c>
      <c r="AY451" s="171" t="s">
        <v>264</v>
      </c>
    </row>
    <row r="452" spans="2:65" s="12" customFormat="1" ht="11.25">
      <c r="B452" s="156"/>
      <c r="D452" s="154" t="s">
        <v>277</v>
      </c>
      <c r="E452" s="157" t="s">
        <v>1</v>
      </c>
      <c r="F452" s="158" t="s">
        <v>89</v>
      </c>
      <c r="H452" s="159">
        <v>2</v>
      </c>
      <c r="I452" s="160"/>
      <c r="L452" s="156"/>
      <c r="M452" s="161"/>
      <c r="T452" s="162"/>
      <c r="AT452" s="157" t="s">
        <v>277</v>
      </c>
      <c r="AU452" s="157" t="s">
        <v>89</v>
      </c>
      <c r="AV452" s="12" t="s">
        <v>89</v>
      </c>
      <c r="AW452" s="12" t="s">
        <v>32</v>
      </c>
      <c r="AX452" s="12" t="s">
        <v>83</v>
      </c>
      <c r="AY452" s="157" t="s">
        <v>264</v>
      </c>
    </row>
    <row r="453" spans="2:65" s="1" customFormat="1" ht="16.5" customHeight="1">
      <c r="B453" s="136"/>
      <c r="C453" s="137" t="s">
        <v>740</v>
      </c>
      <c r="D453" s="137" t="s">
        <v>266</v>
      </c>
      <c r="E453" s="138" t="s">
        <v>2271</v>
      </c>
      <c r="F453" s="139" t="s">
        <v>2272</v>
      </c>
      <c r="G453" s="140" t="s">
        <v>1862</v>
      </c>
      <c r="H453" s="141">
        <v>1</v>
      </c>
      <c r="I453" s="142"/>
      <c r="J453" s="143">
        <f>ROUND(I453*H453,2)</f>
        <v>0</v>
      </c>
      <c r="K453" s="139" t="s">
        <v>270</v>
      </c>
      <c r="L453" s="32"/>
      <c r="M453" s="144" t="s">
        <v>1</v>
      </c>
      <c r="N453" s="145" t="s">
        <v>42</v>
      </c>
      <c r="P453" s="146">
        <f>O453*H453</f>
        <v>0</v>
      </c>
      <c r="Q453" s="146">
        <v>1.745E-2</v>
      </c>
      <c r="R453" s="146">
        <f>Q453*H453</f>
        <v>1.745E-2</v>
      </c>
      <c r="S453" s="146">
        <v>0</v>
      </c>
      <c r="T453" s="147">
        <f>S453*H453</f>
        <v>0</v>
      </c>
      <c r="AR453" s="148" t="s">
        <v>366</v>
      </c>
      <c r="AT453" s="148" t="s">
        <v>266</v>
      </c>
      <c r="AU453" s="148" t="s">
        <v>89</v>
      </c>
      <c r="AY453" s="17" t="s">
        <v>264</v>
      </c>
      <c r="BE453" s="149">
        <f>IF(N453="základní",J453,0)</f>
        <v>0</v>
      </c>
      <c r="BF453" s="149">
        <f>IF(N453="snížená",J453,0)</f>
        <v>0</v>
      </c>
      <c r="BG453" s="149">
        <f>IF(N453="zákl. přenesená",J453,0)</f>
        <v>0</v>
      </c>
      <c r="BH453" s="149">
        <f>IF(N453="sníž. přenesená",J453,0)</f>
        <v>0</v>
      </c>
      <c r="BI453" s="149">
        <f>IF(N453="nulová",J453,0)</f>
        <v>0</v>
      </c>
      <c r="BJ453" s="17" t="s">
        <v>89</v>
      </c>
      <c r="BK453" s="149">
        <f>ROUND(I453*H453,2)</f>
        <v>0</v>
      </c>
      <c r="BL453" s="17" t="s">
        <v>366</v>
      </c>
      <c r="BM453" s="148" t="s">
        <v>2273</v>
      </c>
    </row>
    <row r="454" spans="2:65" s="1" customFormat="1" ht="11.25">
      <c r="B454" s="32"/>
      <c r="D454" s="150" t="s">
        <v>273</v>
      </c>
      <c r="F454" s="151" t="s">
        <v>2274</v>
      </c>
      <c r="I454" s="152"/>
      <c r="L454" s="32"/>
      <c r="M454" s="153"/>
      <c r="T454" s="56"/>
      <c r="AT454" s="17" t="s">
        <v>273</v>
      </c>
      <c r="AU454" s="17" t="s">
        <v>89</v>
      </c>
    </row>
    <row r="455" spans="2:65" s="1" customFormat="1" ht="19.5">
      <c r="B455" s="32"/>
      <c r="D455" s="154" t="s">
        <v>275</v>
      </c>
      <c r="F455" s="155" t="s">
        <v>2089</v>
      </c>
      <c r="I455" s="152"/>
      <c r="L455" s="32"/>
      <c r="M455" s="153"/>
      <c r="T455" s="56"/>
      <c r="AT455" s="17" t="s">
        <v>275</v>
      </c>
      <c r="AU455" s="17" t="s">
        <v>89</v>
      </c>
    </row>
    <row r="456" spans="2:65" s="14" customFormat="1" ht="11.25">
      <c r="B456" s="170"/>
      <c r="D456" s="154" t="s">
        <v>277</v>
      </c>
      <c r="E456" s="171" t="s">
        <v>1</v>
      </c>
      <c r="F456" s="172" t="s">
        <v>2275</v>
      </c>
      <c r="H456" s="171" t="s">
        <v>1</v>
      </c>
      <c r="I456" s="173"/>
      <c r="L456" s="170"/>
      <c r="M456" s="174"/>
      <c r="T456" s="175"/>
      <c r="AT456" s="171" t="s">
        <v>277</v>
      </c>
      <c r="AU456" s="171" t="s">
        <v>89</v>
      </c>
      <c r="AV456" s="14" t="s">
        <v>83</v>
      </c>
      <c r="AW456" s="14" t="s">
        <v>32</v>
      </c>
      <c r="AX456" s="14" t="s">
        <v>76</v>
      </c>
      <c r="AY456" s="171" t="s">
        <v>264</v>
      </c>
    </row>
    <row r="457" spans="2:65" s="12" customFormat="1" ht="11.25">
      <c r="B457" s="156"/>
      <c r="D457" s="154" t="s">
        <v>277</v>
      </c>
      <c r="E457" s="157" t="s">
        <v>1</v>
      </c>
      <c r="F457" s="158" t="s">
        <v>83</v>
      </c>
      <c r="H457" s="159">
        <v>1</v>
      </c>
      <c r="I457" s="160"/>
      <c r="L457" s="156"/>
      <c r="M457" s="161"/>
      <c r="T457" s="162"/>
      <c r="AT457" s="157" t="s">
        <v>277</v>
      </c>
      <c r="AU457" s="157" t="s">
        <v>89</v>
      </c>
      <c r="AV457" s="12" t="s">
        <v>89</v>
      </c>
      <c r="AW457" s="12" t="s">
        <v>32</v>
      </c>
      <c r="AX457" s="12" t="s">
        <v>83</v>
      </c>
      <c r="AY457" s="157" t="s">
        <v>264</v>
      </c>
    </row>
    <row r="458" spans="2:65" s="1" customFormat="1" ht="16.5" customHeight="1">
      <c r="B458" s="136"/>
      <c r="C458" s="137" t="s">
        <v>745</v>
      </c>
      <c r="D458" s="137" t="s">
        <v>266</v>
      </c>
      <c r="E458" s="138" t="s">
        <v>2276</v>
      </c>
      <c r="F458" s="139" t="s">
        <v>2277</v>
      </c>
      <c r="G458" s="140" t="s">
        <v>1862</v>
      </c>
      <c r="H458" s="141">
        <v>1</v>
      </c>
      <c r="I458" s="142"/>
      <c r="J458" s="143">
        <f>ROUND(I458*H458,2)</f>
        <v>0</v>
      </c>
      <c r="K458" s="139" t="s">
        <v>270</v>
      </c>
      <c r="L458" s="32"/>
      <c r="M458" s="144" t="s">
        <v>1</v>
      </c>
      <c r="N458" s="145" t="s">
        <v>42</v>
      </c>
      <c r="P458" s="146">
        <f>O458*H458</f>
        <v>0</v>
      </c>
      <c r="Q458" s="146">
        <v>1.72E-3</v>
      </c>
      <c r="R458" s="146">
        <f>Q458*H458</f>
        <v>1.72E-3</v>
      </c>
      <c r="S458" s="146">
        <v>0</v>
      </c>
      <c r="T458" s="147">
        <f>S458*H458</f>
        <v>0</v>
      </c>
      <c r="AR458" s="148" t="s">
        <v>366</v>
      </c>
      <c r="AT458" s="148" t="s">
        <v>266</v>
      </c>
      <c r="AU458" s="148" t="s">
        <v>89</v>
      </c>
      <c r="AY458" s="17" t="s">
        <v>264</v>
      </c>
      <c r="BE458" s="149">
        <f>IF(N458="základní",J458,0)</f>
        <v>0</v>
      </c>
      <c r="BF458" s="149">
        <f>IF(N458="snížená",J458,0)</f>
        <v>0</v>
      </c>
      <c r="BG458" s="149">
        <f>IF(N458="zákl. přenesená",J458,0)</f>
        <v>0</v>
      </c>
      <c r="BH458" s="149">
        <f>IF(N458="sníž. přenesená",J458,0)</f>
        <v>0</v>
      </c>
      <c r="BI458" s="149">
        <f>IF(N458="nulová",J458,0)</f>
        <v>0</v>
      </c>
      <c r="BJ458" s="17" t="s">
        <v>89</v>
      </c>
      <c r="BK458" s="149">
        <f>ROUND(I458*H458,2)</f>
        <v>0</v>
      </c>
      <c r="BL458" s="17" t="s">
        <v>366</v>
      </c>
      <c r="BM458" s="148" t="s">
        <v>2278</v>
      </c>
    </row>
    <row r="459" spans="2:65" s="1" customFormat="1" ht="11.25">
      <c r="B459" s="32"/>
      <c r="D459" s="150" t="s">
        <v>273</v>
      </c>
      <c r="F459" s="151" t="s">
        <v>2279</v>
      </c>
      <c r="I459" s="152"/>
      <c r="L459" s="32"/>
      <c r="M459" s="153"/>
      <c r="T459" s="56"/>
      <c r="AT459" s="17" t="s">
        <v>273</v>
      </c>
      <c r="AU459" s="17" t="s">
        <v>89</v>
      </c>
    </row>
    <row r="460" spans="2:65" s="1" customFormat="1" ht="19.5">
      <c r="B460" s="32"/>
      <c r="D460" s="154" t="s">
        <v>275</v>
      </c>
      <c r="F460" s="155" t="s">
        <v>2089</v>
      </c>
      <c r="I460" s="152"/>
      <c r="L460" s="32"/>
      <c r="M460" s="153"/>
      <c r="T460" s="56"/>
      <c r="AT460" s="17" t="s">
        <v>275</v>
      </c>
      <c r="AU460" s="17" t="s">
        <v>89</v>
      </c>
    </row>
    <row r="461" spans="2:65" s="14" customFormat="1" ht="11.25">
      <c r="B461" s="170"/>
      <c r="D461" s="154" t="s">
        <v>277</v>
      </c>
      <c r="E461" s="171" t="s">
        <v>1</v>
      </c>
      <c r="F461" s="172" t="s">
        <v>2275</v>
      </c>
      <c r="H461" s="171" t="s">
        <v>1</v>
      </c>
      <c r="I461" s="173"/>
      <c r="L461" s="170"/>
      <c r="M461" s="174"/>
      <c r="T461" s="175"/>
      <c r="AT461" s="171" t="s">
        <v>277</v>
      </c>
      <c r="AU461" s="171" t="s">
        <v>89</v>
      </c>
      <c r="AV461" s="14" t="s">
        <v>83</v>
      </c>
      <c r="AW461" s="14" t="s">
        <v>32</v>
      </c>
      <c r="AX461" s="14" t="s">
        <v>76</v>
      </c>
      <c r="AY461" s="171" t="s">
        <v>264</v>
      </c>
    </row>
    <row r="462" spans="2:65" s="12" customFormat="1" ht="11.25">
      <c r="B462" s="156"/>
      <c r="D462" s="154" t="s">
        <v>277</v>
      </c>
      <c r="E462" s="157" t="s">
        <v>1</v>
      </c>
      <c r="F462" s="158" t="s">
        <v>83</v>
      </c>
      <c r="H462" s="159">
        <v>1</v>
      </c>
      <c r="I462" s="160"/>
      <c r="L462" s="156"/>
      <c r="M462" s="161"/>
      <c r="T462" s="162"/>
      <c r="AT462" s="157" t="s">
        <v>277</v>
      </c>
      <c r="AU462" s="157" t="s">
        <v>89</v>
      </c>
      <c r="AV462" s="12" t="s">
        <v>89</v>
      </c>
      <c r="AW462" s="12" t="s">
        <v>32</v>
      </c>
      <c r="AX462" s="12" t="s">
        <v>83</v>
      </c>
      <c r="AY462" s="157" t="s">
        <v>264</v>
      </c>
    </row>
    <row r="463" spans="2:65" s="1" customFormat="1" ht="16.5" customHeight="1">
      <c r="B463" s="136"/>
      <c r="C463" s="137" t="s">
        <v>753</v>
      </c>
      <c r="D463" s="137" t="s">
        <v>266</v>
      </c>
      <c r="E463" s="138" t="s">
        <v>2280</v>
      </c>
      <c r="F463" s="139" t="s">
        <v>2281</v>
      </c>
      <c r="G463" s="140" t="s">
        <v>1862</v>
      </c>
      <c r="H463" s="141">
        <v>2</v>
      </c>
      <c r="I463" s="142"/>
      <c r="J463" s="143">
        <f>ROUND(I463*H463,2)</f>
        <v>0</v>
      </c>
      <c r="K463" s="139" t="s">
        <v>270</v>
      </c>
      <c r="L463" s="32"/>
      <c r="M463" s="144" t="s">
        <v>1</v>
      </c>
      <c r="N463" s="145" t="s">
        <v>42</v>
      </c>
      <c r="P463" s="146">
        <f>O463*H463</f>
        <v>0</v>
      </c>
      <c r="Q463" s="146">
        <v>1.8E-3</v>
      </c>
      <c r="R463" s="146">
        <f>Q463*H463</f>
        <v>3.5999999999999999E-3</v>
      </c>
      <c r="S463" s="146">
        <v>0</v>
      </c>
      <c r="T463" s="147">
        <f>S463*H463</f>
        <v>0</v>
      </c>
      <c r="AR463" s="148" t="s">
        <v>366</v>
      </c>
      <c r="AT463" s="148" t="s">
        <v>266</v>
      </c>
      <c r="AU463" s="148" t="s">
        <v>89</v>
      </c>
      <c r="AY463" s="17" t="s">
        <v>264</v>
      </c>
      <c r="BE463" s="149">
        <f>IF(N463="základní",J463,0)</f>
        <v>0</v>
      </c>
      <c r="BF463" s="149">
        <f>IF(N463="snížená",J463,0)</f>
        <v>0</v>
      </c>
      <c r="BG463" s="149">
        <f>IF(N463="zákl. přenesená",J463,0)</f>
        <v>0</v>
      </c>
      <c r="BH463" s="149">
        <f>IF(N463="sníž. přenesená",J463,0)</f>
        <v>0</v>
      </c>
      <c r="BI463" s="149">
        <f>IF(N463="nulová",J463,0)</f>
        <v>0</v>
      </c>
      <c r="BJ463" s="17" t="s">
        <v>89</v>
      </c>
      <c r="BK463" s="149">
        <f>ROUND(I463*H463,2)</f>
        <v>0</v>
      </c>
      <c r="BL463" s="17" t="s">
        <v>366</v>
      </c>
      <c r="BM463" s="148" t="s">
        <v>2282</v>
      </c>
    </row>
    <row r="464" spans="2:65" s="1" customFormat="1" ht="11.25">
      <c r="B464" s="32"/>
      <c r="D464" s="150" t="s">
        <v>273</v>
      </c>
      <c r="F464" s="151" t="s">
        <v>2283</v>
      </c>
      <c r="I464" s="152"/>
      <c r="L464" s="32"/>
      <c r="M464" s="153"/>
      <c r="T464" s="56"/>
      <c r="AT464" s="17" t="s">
        <v>273</v>
      </c>
      <c r="AU464" s="17" t="s">
        <v>89</v>
      </c>
    </row>
    <row r="465" spans="2:65" s="1" customFormat="1" ht="19.5">
      <c r="B465" s="32"/>
      <c r="D465" s="154" t="s">
        <v>275</v>
      </c>
      <c r="F465" s="155" t="s">
        <v>2089</v>
      </c>
      <c r="I465" s="152"/>
      <c r="L465" s="32"/>
      <c r="M465" s="153"/>
      <c r="T465" s="56"/>
      <c r="AT465" s="17" t="s">
        <v>275</v>
      </c>
      <c r="AU465" s="17" t="s">
        <v>89</v>
      </c>
    </row>
    <row r="466" spans="2:65" s="14" customFormat="1" ht="11.25">
      <c r="B466" s="170"/>
      <c r="D466" s="154" t="s">
        <v>277</v>
      </c>
      <c r="E466" s="171" t="s">
        <v>1</v>
      </c>
      <c r="F466" s="172" t="s">
        <v>2284</v>
      </c>
      <c r="H466" s="171" t="s">
        <v>1</v>
      </c>
      <c r="I466" s="173"/>
      <c r="L466" s="170"/>
      <c r="M466" s="174"/>
      <c r="T466" s="175"/>
      <c r="AT466" s="171" t="s">
        <v>277</v>
      </c>
      <c r="AU466" s="171" t="s">
        <v>89</v>
      </c>
      <c r="AV466" s="14" t="s">
        <v>83</v>
      </c>
      <c r="AW466" s="14" t="s">
        <v>32</v>
      </c>
      <c r="AX466" s="14" t="s">
        <v>76</v>
      </c>
      <c r="AY466" s="171" t="s">
        <v>264</v>
      </c>
    </row>
    <row r="467" spans="2:65" s="12" customFormat="1" ht="11.25">
      <c r="B467" s="156"/>
      <c r="D467" s="154" t="s">
        <v>277</v>
      </c>
      <c r="E467" s="157" t="s">
        <v>1</v>
      </c>
      <c r="F467" s="158" t="s">
        <v>89</v>
      </c>
      <c r="H467" s="159">
        <v>2</v>
      </c>
      <c r="I467" s="160"/>
      <c r="L467" s="156"/>
      <c r="M467" s="161"/>
      <c r="T467" s="162"/>
      <c r="AT467" s="157" t="s">
        <v>277</v>
      </c>
      <c r="AU467" s="157" t="s">
        <v>89</v>
      </c>
      <c r="AV467" s="12" t="s">
        <v>89</v>
      </c>
      <c r="AW467" s="12" t="s">
        <v>32</v>
      </c>
      <c r="AX467" s="12" t="s">
        <v>83</v>
      </c>
      <c r="AY467" s="157" t="s">
        <v>264</v>
      </c>
    </row>
    <row r="468" spans="2:65" s="1" customFormat="1" ht="16.5" customHeight="1">
      <c r="B468" s="136"/>
      <c r="C468" s="137" t="s">
        <v>758</v>
      </c>
      <c r="D468" s="137" t="s">
        <v>266</v>
      </c>
      <c r="E468" s="138" t="s">
        <v>2285</v>
      </c>
      <c r="F468" s="139" t="s">
        <v>2286</v>
      </c>
      <c r="G468" s="140" t="s">
        <v>1862</v>
      </c>
      <c r="H468" s="141">
        <v>6</v>
      </c>
      <c r="I468" s="142"/>
      <c r="J468" s="143">
        <f>ROUND(I468*H468,2)</f>
        <v>0</v>
      </c>
      <c r="K468" s="139" t="s">
        <v>270</v>
      </c>
      <c r="L468" s="32"/>
      <c r="M468" s="144" t="s">
        <v>1</v>
      </c>
      <c r="N468" s="145" t="s">
        <v>42</v>
      </c>
      <c r="P468" s="146">
        <f>O468*H468</f>
        <v>0</v>
      </c>
      <c r="Q468" s="146">
        <v>1.8400000000000001E-3</v>
      </c>
      <c r="R468" s="146">
        <f>Q468*H468</f>
        <v>1.1040000000000001E-2</v>
      </c>
      <c r="S468" s="146">
        <v>0</v>
      </c>
      <c r="T468" s="147">
        <f>S468*H468</f>
        <v>0</v>
      </c>
      <c r="AR468" s="148" t="s">
        <v>366</v>
      </c>
      <c r="AT468" s="148" t="s">
        <v>266</v>
      </c>
      <c r="AU468" s="148" t="s">
        <v>89</v>
      </c>
      <c r="AY468" s="17" t="s">
        <v>264</v>
      </c>
      <c r="BE468" s="149">
        <f>IF(N468="základní",J468,0)</f>
        <v>0</v>
      </c>
      <c r="BF468" s="149">
        <f>IF(N468="snížená",J468,0)</f>
        <v>0</v>
      </c>
      <c r="BG468" s="149">
        <f>IF(N468="zákl. přenesená",J468,0)</f>
        <v>0</v>
      </c>
      <c r="BH468" s="149">
        <f>IF(N468="sníž. přenesená",J468,0)</f>
        <v>0</v>
      </c>
      <c r="BI468" s="149">
        <f>IF(N468="nulová",J468,0)</f>
        <v>0</v>
      </c>
      <c r="BJ468" s="17" t="s">
        <v>89</v>
      </c>
      <c r="BK468" s="149">
        <f>ROUND(I468*H468,2)</f>
        <v>0</v>
      </c>
      <c r="BL468" s="17" t="s">
        <v>366</v>
      </c>
      <c r="BM468" s="148" t="s">
        <v>2287</v>
      </c>
    </row>
    <row r="469" spans="2:65" s="1" customFormat="1" ht="11.25">
      <c r="B469" s="32"/>
      <c r="D469" s="150" t="s">
        <v>273</v>
      </c>
      <c r="F469" s="151" t="s">
        <v>2288</v>
      </c>
      <c r="I469" s="152"/>
      <c r="L469" s="32"/>
      <c r="M469" s="153"/>
      <c r="T469" s="56"/>
      <c r="AT469" s="17" t="s">
        <v>273</v>
      </c>
      <c r="AU469" s="17" t="s">
        <v>89</v>
      </c>
    </row>
    <row r="470" spans="2:65" s="1" customFormat="1" ht="19.5">
      <c r="B470" s="32"/>
      <c r="D470" s="154" t="s">
        <v>275</v>
      </c>
      <c r="F470" s="155" t="s">
        <v>2089</v>
      </c>
      <c r="I470" s="152"/>
      <c r="L470" s="32"/>
      <c r="M470" s="153"/>
      <c r="T470" s="56"/>
      <c r="AT470" s="17" t="s">
        <v>275</v>
      </c>
      <c r="AU470" s="17" t="s">
        <v>89</v>
      </c>
    </row>
    <row r="471" spans="2:65" s="14" customFormat="1" ht="11.25">
      <c r="B471" s="170"/>
      <c r="D471" s="154" t="s">
        <v>277</v>
      </c>
      <c r="E471" s="171" t="s">
        <v>1</v>
      </c>
      <c r="F471" s="172" t="s">
        <v>2289</v>
      </c>
      <c r="H471" s="171" t="s">
        <v>1</v>
      </c>
      <c r="I471" s="173"/>
      <c r="L471" s="170"/>
      <c r="M471" s="174"/>
      <c r="T471" s="175"/>
      <c r="AT471" s="171" t="s">
        <v>277</v>
      </c>
      <c r="AU471" s="171" t="s">
        <v>89</v>
      </c>
      <c r="AV471" s="14" t="s">
        <v>83</v>
      </c>
      <c r="AW471" s="14" t="s">
        <v>32</v>
      </c>
      <c r="AX471" s="14" t="s">
        <v>76</v>
      </c>
      <c r="AY471" s="171" t="s">
        <v>264</v>
      </c>
    </row>
    <row r="472" spans="2:65" s="12" customFormat="1" ht="11.25">
      <c r="B472" s="156"/>
      <c r="D472" s="154" t="s">
        <v>277</v>
      </c>
      <c r="E472" s="157" t="s">
        <v>1</v>
      </c>
      <c r="F472" s="158" t="s">
        <v>2290</v>
      </c>
      <c r="H472" s="159">
        <v>4</v>
      </c>
      <c r="I472" s="160"/>
      <c r="L472" s="156"/>
      <c r="M472" s="161"/>
      <c r="T472" s="162"/>
      <c r="AT472" s="157" t="s">
        <v>277</v>
      </c>
      <c r="AU472" s="157" t="s">
        <v>89</v>
      </c>
      <c r="AV472" s="12" t="s">
        <v>89</v>
      </c>
      <c r="AW472" s="12" t="s">
        <v>32</v>
      </c>
      <c r="AX472" s="12" t="s">
        <v>76</v>
      </c>
      <c r="AY472" s="157" t="s">
        <v>264</v>
      </c>
    </row>
    <row r="473" spans="2:65" s="14" customFormat="1" ht="11.25">
      <c r="B473" s="170"/>
      <c r="D473" s="154" t="s">
        <v>277</v>
      </c>
      <c r="E473" s="171" t="s">
        <v>1</v>
      </c>
      <c r="F473" s="172" t="s">
        <v>2291</v>
      </c>
      <c r="H473" s="171" t="s">
        <v>1</v>
      </c>
      <c r="I473" s="173"/>
      <c r="L473" s="170"/>
      <c r="M473" s="174"/>
      <c r="T473" s="175"/>
      <c r="AT473" s="171" t="s">
        <v>277</v>
      </c>
      <c r="AU473" s="171" t="s">
        <v>89</v>
      </c>
      <c r="AV473" s="14" t="s">
        <v>83</v>
      </c>
      <c r="AW473" s="14" t="s">
        <v>32</v>
      </c>
      <c r="AX473" s="14" t="s">
        <v>76</v>
      </c>
      <c r="AY473" s="171" t="s">
        <v>264</v>
      </c>
    </row>
    <row r="474" spans="2:65" s="12" customFormat="1" ht="11.25">
      <c r="B474" s="156"/>
      <c r="D474" s="154" t="s">
        <v>277</v>
      </c>
      <c r="E474" s="157" t="s">
        <v>1</v>
      </c>
      <c r="F474" s="158" t="s">
        <v>89</v>
      </c>
      <c r="H474" s="159">
        <v>2</v>
      </c>
      <c r="I474" s="160"/>
      <c r="L474" s="156"/>
      <c r="M474" s="161"/>
      <c r="T474" s="162"/>
      <c r="AT474" s="157" t="s">
        <v>277</v>
      </c>
      <c r="AU474" s="157" t="s">
        <v>89</v>
      </c>
      <c r="AV474" s="12" t="s">
        <v>89</v>
      </c>
      <c r="AW474" s="12" t="s">
        <v>32</v>
      </c>
      <c r="AX474" s="12" t="s">
        <v>76</v>
      </c>
      <c r="AY474" s="157" t="s">
        <v>264</v>
      </c>
    </row>
    <row r="475" spans="2:65" s="13" customFormat="1" ht="11.25">
      <c r="B475" s="163"/>
      <c r="D475" s="154" t="s">
        <v>277</v>
      </c>
      <c r="E475" s="164" t="s">
        <v>1</v>
      </c>
      <c r="F475" s="165" t="s">
        <v>279</v>
      </c>
      <c r="H475" s="166">
        <v>6</v>
      </c>
      <c r="I475" s="167"/>
      <c r="L475" s="163"/>
      <c r="M475" s="168"/>
      <c r="T475" s="169"/>
      <c r="AT475" s="164" t="s">
        <v>277</v>
      </c>
      <c r="AU475" s="164" t="s">
        <v>89</v>
      </c>
      <c r="AV475" s="13" t="s">
        <v>271</v>
      </c>
      <c r="AW475" s="13" t="s">
        <v>32</v>
      </c>
      <c r="AX475" s="13" t="s">
        <v>83</v>
      </c>
      <c r="AY475" s="164" t="s">
        <v>264</v>
      </c>
    </row>
    <row r="476" spans="2:65" s="1" customFormat="1" ht="16.5" customHeight="1">
      <c r="B476" s="136"/>
      <c r="C476" s="137" t="s">
        <v>763</v>
      </c>
      <c r="D476" s="137" t="s">
        <v>266</v>
      </c>
      <c r="E476" s="138" t="s">
        <v>2292</v>
      </c>
      <c r="F476" s="139" t="s">
        <v>2293</v>
      </c>
      <c r="G476" s="140" t="s">
        <v>1862</v>
      </c>
      <c r="H476" s="141">
        <v>3</v>
      </c>
      <c r="I476" s="142"/>
      <c r="J476" s="143">
        <f>ROUND(I476*H476,2)</f>
        <v>0</v>
      </c>
      <c r="K476" s="139" t="s">
        <v>270</v>
      </c>
      <c r="L476" s="32"/>
      <c r="M476" s="144" t="s">
        <v>1</v>
      </c>
      <c r="N476" s="145" t="s">
        <v>42</v>
      </c>
      <c r="P476" s="146">
        <f>O476*H476</f>
        <v>0</v>
      </c>
      <c r="Q476" s="146">
        <v>1.8400000000000001E-3</v>
      </c>
      <c r="R476" s="146">
        <f>Q476*H476</f>
        <v>5.5200000000000006E-3</v>
      </c>
      <c r="S476" s="146">
        <v>0</v>
      </c>
      <c r="T476" s="147">
        <f>S476*H476</f>
        <v>0</v>
      </c>
      <c r="AR476" s="148" t="s">
        <v>366</v>
      </c>
      <c r="AT476" s="148" t="s">
        <v>266</v>
      </c>
      <c r="AU476" s="148" t="s">
        <v>89</v>
      </c>
      <c r="AY476" s="17" t="s">
        <v>264</v>
      </c>
      <c r="BE476" s="149">
        <f>IF(N476="základní",J476,0)</f>
        <v>0</v>
      </c>
      <c r="BF476" s="149">
        <f>IF(N476="snížená",J476,0)</f>
        <v>0</v>
      </c>
      <c r="BG476" s="149">
        <f>IF(N476="zákl. přenesená",J476,0)</f>
        <v>0</v>
      </c>
      <c r="BH476" s="149">
        <f>IF(N476="sníž. přenesená",J476,0)</f>
        <v>0</v>
      </c>
      <c r="BI476" s="149">
        <f>IF(N476="nulová",J476,0)</f>
        <v>0</v>
      </c>
      <c r="BJ476" s="17" t="s">
        <v>89</v>
      </c>
      <c r="BK476" s="149">
        <f>ROUND(I476*H476,2)</f>
        <v>0</v>
      </c>
      <c r="BL476" s="17" t="s">
        <v>366</v>
      </c>
      <c r="BM476" s="148" t="s">
        <v>2294</v>
      </c>
    </row>
    <row r="477" spans="2:65" s="1" customFormat="1" ht="11.25">
      <c r="B477" s="32"/>
      <c r="D477" s="150" t="s">
        <v>273</v>
      </c>
      <c r="F477" s="151" t="s">
        <v>2295</v>
      </c>
      <c r="I477" s="152"/>
      <c r="L477" s="32"/>
      <c r="M477" s="153"/>
      <c r="T477" s="56"/>
      <c r="AT477" s="17" t="s">
        <v>273</v>
      </c>
      <c r="AU477" s="17" t="s">
        <v>89</v>
      </c>
    </row>
    <row r="478" spans="2:65" s="1" customFormat="1" ht="19.5">
      <c r="B478" s="32"/>
      <c r="D478" s="154" t="s">
        <v>275</v>
      </c>
      <c r="F478" s="155" t="s">
        <v>2089</v>
      </c>
      <c r="I478" s="152"/>
      <c r="L478" s="32"/>
      <c r="M478" s="153"/>
      <c r="T478" s="56"/>
      <c r="AT478" s="17" t="s">
        <v>275</v>
      </c>
      <c r="AU478" s="17" t="s">
        <v>89</v>
      </c>
    </row>
    <row r="479" spans="2:65" s="14" customFormat="1" ht="11.25">
      <c r="B479" s="170"/>
      <c r="D479" s="154" t="s">
        <v>277</v>
      </c>
      <c r="E479" s="171" t="s">
        <v>1</v>
      </c>
      <c r="F479" s="172" t="s">
        <v>2261</v>
      </c>
      <c r="H479" s="171" t="s">
        <v>1</v>
      </c>
      <c r="I479" s="173"/>
      <c r="L479" s="170"/>
      <c r="M479" s="174"/>
      <c r="T479" s="175"/>
      <c r="AT479" s="171" t="s">
        <v>277</v>
      </c>
      <c r="AU479" s="171" t="s">
        <v>89</v>
      </c>
      <c r="AV479" s="14" t="s">
        <v>83</v>
      </c>
      <c r="AW479" s="14" t="s">
        <v>32</v>
      </c>
      <c r="AX479" s="14" t="s">
        <v>76</v>
      </c>
      <c r="AY479" s="171" t="s">
        <v>264</v>
      </c>
    </row>
    <row r="480" spans="2:65" s="12" customFormat="1" ht="11.25">
      <c r="B480" s="156"/>
      <c r="D480" s="154" t="s">
        <v>277</v>
      </c>
      <c r="E480" s="157" t="s">
        <v>1</v>
      </c>
      <c r="F480" s="158" t="s">
        <v>89</v>
      </c>
      <c r="H480" s="159">
        <v>2</v>
      </c>
      <c r="I480" s="160"/>
      <c r="L480" s="156"/>
      <c r="M480" s="161"/>
      <c r="T480" s="162"/>
      <c r="AT480" s="157" t="s">
        <v>277</v>
      </c>
      <c r="AU480" s="157" t="s">
        <v>89</v>
      </c>
      <c r="AV480" s="12" t="s">
        <v>89</v>
      </c>
      <c r="AW480" s="12" t="s">
        <v>32</v>
      </c>
      <c r="AX480" s="12" t="s">
        <v>76</v>
      </c>
      <c r="AY480" s="157" t="s">
        <v>264</v>
      </c>
    </row>
    <row r="481" spans="2:65" s="14" customFormat="1" ht="11.25">
      <c r="B481" s="170"/>
      <c r="D481" s="154" t="s">
        <v>277</v>
      </c>
      <c r="E481" s="171" t="s">
        <v>1</v>
      </c>
      <c r="F481" s="172" t="s">
        <v>2084</v>
      </c>
      <c r="H481" s="171" t="s">
        <v>1</v>
      </c>
      <c r="I481" s="173"/>
      <c r="L481" s="170"/>
      <c r="M481" s="174"/>
      <c r="T481" s="175"/>
      <c r="AT481" s="171" t="s">
        <v>277</v>
      </c>
      <c r="AU481" s="171" t="s">
        <v>89</v>
      </c>
      <c r="AV481" s="14" t="s">
        <v>83</v>
      </c>
      <c r="AW481" s="14" t="s">
        <v>32</v>
      </c>
      <c r="AX481" s="14" t="s">
        <v>76</v>
      </c>
      <c r="AY481" s="171" t="s">
        <v>264</v>
      </c>
    </row>
    <row r="482" spans="2:65" s="12" customFormat="1" ht="11.25">
      <c r="B482" s="156"/>
      <c r="D482" s="154" t="s">
        <v>277</v>
      </c>
      <c r="E482" s="157" t="s">
        <v>1</v>
      </c>
      <c r="F482" s="158" t="s">
        <v>83</v>
      </c>
      <c r="H482" s="159">
        <v>1</v>
      </c>
      <c r="I482" s="160"/>
      <c r="L482" s="156"/>
      <c r="M482" s="161"/>
      <c r="T482" s="162"/>
      <c r="AT482" s="157" t="s">
        <v>277</v>
      </c>
      <c r="AU482" s="157" t="s">
        <v>89</v>
      </c>
      <c r="AV482" s="12" t="s">
        <v>89</v>
      </c>
      <c r="AW482" s="12" t="s">
        <v>32</v>
      </c>
      <c r="AX482" s="12" t="s">
        <v>76</v>
      </c>
      <c r="AY482" s="157" t="s">
        <v>264</v>
      </c>
    </row>
    <row r="483" spans="2:65" s="13" customFormat="1" ht="11.25">
      <c r="B483" s="163"/>
      <c r="D483" s="154" t="s">
        <v>277</v>
      </c>
      <c r="E483" s="164" t="s">
        <v>1</v>
      </c>
      <c r="F483" s="165" t="s">
        <v>279</v>
      </c>
      <c r="H483" s="166">
        <v>3</v>
      </c>
      <c r="I483" s="167"/>
      <c r="L483" s="163"/>
      <c r="M483" s="168"/>
      <c r="T483" s="169"/>
      <c r="AT483" s="164" t="s">
        <v>277</v>
      </c>
      <c r="AU483" s="164" t="s">
        <v>89</v>
      </c>
      <c r="AV483" s="13" t="s">
        <v>271</v>
      </c>
      <c r="AW483" s="13" t="s">
        <v>32</v>
      </c>
      <c r="AX483" s="13" t="s">
        <v>83</v>
      </c>
      <c r="AY483" s="164" t="s">
        <v>264</v>
      </c>
    </row>
    <row r="484" spans="2:65" s="1" customFormat="1" ht="16.5" customHeight="1">
      <c r="B484" s="136"/>
      <c r="C484" s="137" t="s">
        <v>771</v>
      </c>
      <c r="D484" s="137" t="s">
        <v>266</v>
      </c>
      <c r="E484" s="138" t="s">
        <v>2296</v>
      </c>
      <c r="F484" s="139" t="s">
        <v>2297</v>
      </c>
      <c r="G484" s="140" t="s">
        <v>434</v>
      </c>
      <c r="H484" s="141">
        <v>4</v>
      </c>
      <c r="I484" s="142"/>
      <c r="J484" s="143">
        <f>ROUND(I484*H484,2)</f>
        <v>0</v>
      </c>
      <c r="K484" s="139" t="s">
        <v>270</v>
      </c>
      <c r="L484" s="32"/>
      <c r="M484" s="144" t="s">
        <v>1</v>
      </c>
      <c r="N484" s="145" t="s">
        <v>42</v>
      </c>
      <c r="P484" s="146">
        <f>O484*H484</f>
        <v>0</v>
      </c>
      <c r="Q484" s="146">
        <v>2.4000000000000001E-4</v>
      </c>
      <c r="R484" s="146">
        <f>Q484*H484</f>
        <v>9.6000000000000002E-4</v>
      </c>
      <c r="S484" s="146">
        <v>0</v>
      </c>
      <c r="T484" s="147">
        <f>S484*H484</f>
        <v>0</v>
      </c>
      <c r="AR484" s="148" t="s">
        <v>366</v>
      </c>
      <c r="AT484" s="148" t="s">
        <v>266</v>
      </c>
      <c r="AU484" s="148" t="s">
        <v>89</v>
      </c>
      <c r="AY484" s="17" t="s">
        <v>264</v>
      </c>
      <c r="BE484" s="149">
        <f>IF(N484="základní",J484,0)</f>
        <v>0</v>
      </c>
      <c r="BF484" s="149">
        <f>IF(N484="snížená",J484,0)</f>
        <v>0</v>
      </c>
      <c r="BG484" s="149">
        <f>IF(N484="zákl. přenesená",J484,0)</f>
        <v>0</v>
      </c>
      <c r="BH484" s="149">
        <f>IF(N484="sníž. přenesená",J484,0)</f>
        <v>0</v>
      </c>
      <c r="BI484" s="149">
        <f>IF(N484="nulová",J484,0)</f>
        <v>0</v>
      </c>
      <c r="BJ484" s="17" t="s">
        <v>89</v>
      </c>
      <c r="BK484" s="149">
        <f>ROUND(I484*H484,2)</f>
        <v>0</v>
      </c>
      <c r="BL484" s="17" t="s">
        <v>366</v>
      </c>
      <c r="BM484" s="148" t="s">
        <v>2298</v>
      </c>
    </row>
    <row r="485" spans="2:65" s="1" customFormat="1" ht="11.25">
      <c r="B485" s="32"/>
      <c r="D485" s="150" t="s">
        <v>273</v>
      </c>
      <c r="F485" s="151" t="s">
        <v>2299</v>
      </c>
      <c r="I485" s="152"/>
      <c r="L485" s="32"/>
      <c r="M485" s="153"/>
      <c r="T485" s="56"/>
      <c r="AT485" s="17" t="s">
        <v>273</v>
      </c>
      <c r="AU485" s="17" t="s">
        <v>89</v>
      </c>
    </row>
    <row r="486" spans="2:65" s="1" customFormat="1" ht="19.5">
      <c r="B486" s="32"/>
      <c r="D486" s="154" t="s">
        <v>275</v>
      </c>
      <c r="F486" s="155" t="s">
        <v>2089</v>
      </c>
      <c r="I486" s="152"/>
      <c r="L486" s="32"/>
      <c r="M486" s="153"/>
      <c r="T486" s="56"/>
      <c r="AT486" s="17" t="s">
        <v>275</v>
      </c>
      <c r="AU486" s="17" t="s">
        <v>89</v>
      </c>
    </row>
    <row r="487" spans="2:65" s="14" customFormat="1" ht="11.25">
      <c r="B487" s="170"/>
      <c r="D487" s="154" t="s">
        <v>277</v>
      </c>
      <c r="E487" s="171" t="s">
        <v>1</v>
      </c>
      <c r="F487" s="172" t="s">
        <v>2289</v>
      </c>
      <c r="H487" s="171" t="s">
        <v>1</v>
      </c>
      <c r="I487" s="173"/>
      <c r="L487" s="170"/>
      <c r="M487" s="174"/>
      <c r="T487" s="175"/>
      <c r="AT487" s="171" t="s">
        <v>277</v>
      </c>
      <c r="AU487" s="171" t="s">
        <v>89</v>
      </c>
      <c r="AV487" s="14" t="s">
        <v>83</v>
      </c>
      <c r="AW487" s="14" t="s">
        <v>32</v>
      </c>
      <c r="AX487" s="14" t="s">
        <v>76</v>
      </c>
      <c r="AY487" s="171" t="s">
        <v>264</v>
      </c>
    </row>
    <row r="488" spans="2:65" s="12" customFormat="1" ht="11.25">
      <c r="B488" s="156"/>
      <c r="D488" s="154" t="s">
        <v>277</v>
      </c>
      <c r="E488" s="157" t="s">
        <v>1</v>
      </c>
      <c r="F488" s="158" t="s">
        <v>2290</v>
      </c>
      <c r="H488" s="159">
        <v>4</v>
      </c>
      <c r="I488" s="160"/>
      <c r="L488" s="156"/>
      <c r="M488" s="161"/>
      <c r="T488" s="162"/>
      <c r="AT488" s="157" t="s">
        <v>277</v>
      </c>
      <c r="AU488" s="157" t="s">
        <v>89</v>
      </c>
      <c r="AV488" s="12" t="s">
        <v>89</v>
      </c>
      <c r="AW488" s="12" t="s">
        <v>32</v>
      </c>
      <c r="AX488" s="12" t="s">
        <v>83</v>
      </c>
      <c r="AY488" s="157" t="s">
        <v>264</v>
      </c>
    </row>
    <row r="489" spans="2:65" s="1" customFormat="1" ht="16.5" customHeight="1">
      <c r="B489" s="136"/>
      <c r="C489" s="137" t="s">
        <v>776</v>
      </c>
      <c r="D489" s="137" t="s">
        <v>266</v>
      </c>
      <c r="E489" s="138" t="s">
        <v>2300</v>
      </c>
      <c r="F489" s="139" t="s">
        <v>2301</v>
      </c>
      <c r="G489" s="140" t="s">
        <v>434</v>
      </c>
      <c r="H489" s="141">
        <v>2</v>
      </c>
      <c r="I489" s="142"/>
      <c r="J489" s="143">
        <f>ROUND(I489*H489,2)</f>
        <v>0</v>
      </c>
      <c r="K489" s="139" t="s">
        <v>270</v>
      </c>
      <c r="L489" s="32"/>
      <c r="M489" s="144" t="s">
        <v>1</v>
      </c>
      <c r="N489" s="145" t="s">
        <v>42</v>
      </c>
      <c r="P489" s="146">
        <f>O489*H489</f>
        <v>0</v>
      </c>
      <c r="Q489" s="146">
        <v>5.5000000000000003E-4</v>
      </c>
      <c r="R489" s="146">
        <f>Q489*H489</f>
        <v>1.1000000000000001E-3</v>
      </c>
      <c r="S489" s="146">
        <v>0</v>
      </c>
      <c r="T489" s="147">
        <f>S489*H489</f>
        <v>0</v>
      </c>
      <c r="AR489" s="148" t="s">
        <v>366</v>
      </c>
      <c r="AT489" s="148" t="s">
        <v>266</v>
      </c>
      <c r="AU489" s="148" t="s">
        <v>89</v>
      </c>
      <c r="AY489" s="17" t="s">
        <v>264</v>
      </c>
      <c r="BE489" s="149">
        <f>IF(N489="základní",J489,0)</f>
        <v>0</v>
      </c>
      <c r="BF489" s="149">
        <f>IF(N489="snížená",J489,0)</f>
        <v>0</v>
      </c>
      <c r="BG489" s="149">
        <f>IF(N489="zákl. přenesená",J489,0)</f>
        <v>0</v>
      </c>
      <c r="BH489" s="149">
        <f>IF(N489="sníž. přenesená",J489,0)</f>
        <v>0</v>
      </c>
      <c r="BI489" s="149">
        <f>IF(N489="nulová",J489,0)</f>
        <v>0</v>
      </c>
      <c r="BJ489" s="17" t="s">
        <v>89</v>
      </c>
      <c r="BK489" s="149">
        <f>ROUND(I489*H489,2)</f>
        <v>0</v>
      </c>
      <c r="BL489" s="17" t="s">
        <v>366</v>
      </c>
      <c r="BM489" s="148" t="s">
        <v>2302</v>
      </c>
    </row>
    <row r="490" spans="2:65" s="1" customFormat="1" ht="11.25">
      <c r="B490" s="32"/>
      <c r="D490" s="150" t="s">
        <v>273</v>
      </c>
      <c r="F490" s="151" t="s">
        <v>2303</v>
      </c>
      <c r="I490" s="152"/>
      <c r="L490" s="32"/>
      <c r="M490" s="153"/>
      <c r="T490" s="56"/>
      <c r="AT490" s="17" t="s">
        <v>273</v>
      </c>
      <c r="AU490" s="17" t="s">
        <v>89</v>
      </c>
    </row>
    <row r="491" spans="2:65" s="1" customFormat="1" ht="19.5">
      <c r="B491" s="32"/>
      <c r="D491" s="154" t="s">
        <v>275</v>
      </c>
      <c r="F491" s="155" t="s">
        <v>2089</v>
      </c>
      <c r="I491" s="152"/>
      <c r="L491" s="32"/>
      <c r="M491" s="153"/>
      <c r="T491" s="56"/>
      <c r="AT491" s="17" t="s">
        <v>275</v>
      </c>
      <c r="AU491" s="17" t="s">
        <v>89</v>
      </c>
    </row>
    <row r="492" spans="2:65" s="14" customFormat="1" ht="11.25">
      <c r="B492" s="170"/>
      <c r="D492" s="154" t="s">
        <v>277</v>
      </c>
      <c r="E492" s="171" t="s">
        <v>1</v>
      </c>
      <c r="F492" s="172" t="s">
        <v>2251</v>
      </c>
      <c r="H492" s="171" t="s">
        <v>1</v>
      </c>
      <c r="I492" s="173"/>
      <c r="L492" s="170"/>
      <c r="M492" s="174"/>
      <c r="T492" s="175"/>
      <c r="AT492" s="171" t="s">
        <v>277</v>
      </c>
      <c r="AU492" s="171" t="s">
        <v>89</v>
      </c>
      <c r="AV492" s="14" t="s">
        <v>83</v>
      </c>
      <c r="AW492" s="14" t="s">
        <v>32</v>
      </c>
      <c r="AX492" s="14" t="s">
        <v>76</v>
      </c>
      <c r="AY492" s="171" t="s">
        <v>264</v>
      </c>
    </row>
    <row r="493" spans="2:65" s="12" customFormat="1" ht="11.25">
      <c r="B493" s="156"/>
      <c r="D493" s="154" t="s">
        <v>277</v>
      </c>
      <c r="E493" s="157" t="s">
        <v>1</v>
      </c>
      <c r="F493" s="158" t="s">
        <v>89</v>
      </c>
      <c r="H493" s="159">
        <v>2</v>
      </c>
      <c r="I493" s="160"/>
      <c r="L493" s="156"/>
      <c r="M493" s="161"/>
      <c r="T493" s="162"/>
      <c r="AT493" s="157" t="s">
        <v>277</v>
      </c>
      <c r="AU493" s="157" t="s">
        <v>89</v>
      </c>
      <c r="AV493" s="12" t="s">
        <v>89</v>
      </c>
      <c r="AW493" s="12" t="s">
        <v>32</v>
      </c>
      <c r="AX493" s="12" t="s">
        <v>83</v>
      </c>
      <c r="AY493" s="157" t="s">
        <v>264</v>
      </c>
    </row>
    <row r="494" spans="2:65" s="1" customFormat="1" ht="16.5" customHeight="1">
      <c r="B494" s="136"/>
      <c r="C494" s="137" t="s">
        <v>781</v>
      </c>
      <c r="D494" s="137" t="s">
        <v>266</v>
      </c>
      <c r="E494" s="138" t="s">
        <v>2304</v>
      </c>
      <c r="F494" s="139" t="s">
        <v>2305</v>
      </c>
      <c r="G494" s="140" t="s">
        <v>434</v>
      </c>
      <c r="H494" s="141">
        <v>2</v>
      </c>
      <c r="I494" s="142"/>
      <c r="J494" s="143">
        <f>ROUND(I494*H494,2)</f>
        <v>0</v>
      </c>
      <c r="K494" s="139" t="s">
        <v>270</v>
      </c>
      <c r="L494" s="32"/>
      <c r="M494" s="144" t="s">
        <v>1</v>
      </c>
      <c r="N494" s="145" t="s">
        <v>42</v>
      </c>
      <c r="P494" s="146">
        <f>O494*H494</f>
        <v>0</v>
      </c>
      <c r="Q494" s="146">
        <v>2.7999999999999998E-4</v>
      </c>
      <c r="R494" s="146">
        <f>Q494*H494</f>
        <v>5.5999999999999995E-4</v>
      </c>
      <c r="S494" s="146">
        <v>0</v>
      </c>
      <c r="T494" s="147">
        <f>S494*H494</f>
        <v>0</v>
      </c>
      <c r="AR494" s="148" t="s">
        <v>366</v>
      </c>
      <c r="AT494" s="148" t="s">
        <v>266</v>
      </c>
      <c r="AU494" s="148" t="s">
        <v>89</v>
      </c>
      <c r="AY494" s="17" t="s">
        <v>264</v>
      </c>
      <c r="BE494" s="149">
        <f>IF(N494="základní",J494,0)</f>
        <v>0</v>
      </c>
      <c r="BF494" s="149">
        <f>IF(N494="snížená",J494,0)</f>
        <v>0</v>
      </c>
      <c r="BG494" s="149">
        <f>IF(N494="zákl. přenesená",J494,0)</f>
        <v>0</v>
      </c>
      <c r="BH494" s="149">
        <f>IF(N494="sníž. přenesená",J494,0)</f>
        <v>0</v>
      </c>
      <c r="BI494" s="149">
        <f>IF(N494="nulová",J494,0)</f>
        <v>0</v>
      </c>
      <c r="BJ494" s="17" t="s">
        <v>89</v>
      </c>
      <c r="BK494" s="149">
        <f>ROUND(I494*H494,2)</f>
        <v>0</v>
      </c>
      <c r="BL494" s="17" t="s">
        <v>366</v>
      </c>
      <c r="BM494" s="148" t="s">
        <v>2306</v>
      </c>
    </row>
    <row r="495" spans="2:65" s="1" customFormat="1" ht="11.25">
      <c r="B495" s="32"/>
      <c r="D495" s="150" t="s">
        <v>273</v>
      </c>
      <c r="F495" s="151" t="s">
        <v>2307</v>
      </c>
      <c r="I495" s="152"/>
      <c r="L495" s="32"/>
      <c r="M495" s="153"/>
      <c r="T495" s="56"/>
      <c r="AT495" s="17" t="s">
        <v>273</v>
      </c>
      <c r="AU495" s="17" t="s">
        <v>89</v>
      </c>
    </row>
    <row r="496" spans="2:65" s="1" customFormat="1" ht="19.5">
      <c r="B496" s="32"/>
      <c r="D496" s="154" t="s">
        <v>275</v>
      </c>
      <c r="F496" s="155" t="s">
        <v>2089</v>
      </c>
      <c r="I496" s="152"/>
      <c r="L496" s="32"/>
      <c r="M496" s="153"/>
      <c r="T496" s="56"/>
      <c r="AT496" s="17" t="s">
        <v>275</v>
      </c>
      <c r="AU496" s="17" t="s">
        <v>89</v>
      </c>
    </row>
    <row r="497" spans="2:65" s="14" customFormat="1" ht="11.25">
      <c r="B497" s="170"/>
      <c r="D497" s="154" t="s">
        <v>277</v>
      </c>
      <c r="E497" s="171" t="s">
        <v>1</v>
      </c>
      <c r="F497" s="172" t="s">
        <v>2284</v>
      </c>
      <c r="H497" s="171" t="s">
        <v>1</v>
      </c>
      <c r="I497" s="173"/>
      <c r="L497" s="170"/>
      <c r="M497" s="174"/>
      <c r="T497" s="175"/>
      <c r="AT497" s="171" t="s">
        <v>277</v>
      </c>
      <c r="AU497" s="171" t="s">
        <v>89</v>
      </c>
      <c r="AV497" s="14" t="s">
        <v>83</v>
      </c>
      <c r="AW497" s="14" t="s">
        <v>32</v>
      </c>
      <c r="AX497" s="14" t="s">
        <v>76</v>
      </c>
      <c r="AY497" s="171" t="s">
        <v>264</v>
      </c>
    </row>
    <row r="498" spans="2:65" s="12" customFormat="1" ht="11.25">
      <c r="B498" s="156"/>
      <c r="D498" s="154" t="s">
        <v>277</v>
      </c>
      <c r="E498" s="157" t="s">
        <v>1</v>
      </c>
      <c r="F498" s="158" t="s">
        <v>89</v>
      </c>
      <c r="H498" s="159">
        <v>2</v>
      </c>
      <c r="I498" s="160"/>
      <c r="L498" s="156"/>
      <c r="M498" s="161"/>
      <c r="T498" s="162"/>
      <c r="AT498" s="157" t="s">
        <v>277</v>
      </c>
      <c r="AU498" s="157" t="s">
        <v>89</v>
      </c>
      <c r="AV498" s="12" t="s">
        <v>89</v>
      </c>
      <c r="AW498" s="12" t="s">
        <v>32</v>
      </c>
      <c r="AX498" s="12" t="s">
        <v>83</v>
      </c>
      <c r="AY498" s="157" t="s">
        <v>264</v>
      </c>
    </row>
    <row r="499" spans="2:65" s="1" customFormat="1" ht="16.5" customHeight="1">
      <c r="B499" s="136"/>
      <c r="C499" s="137" t="s">
        <v>786</v>
      </c>
      <c r="D499" s="137" t="s">
        <v>266</v>
      </c>
      <c r="E499" s="138" t="s">
        <v>2308</v>
      </c>
      <c r="F499" s="139" t="s">
        <v>2309</v>
      </c>
      <c r="G499" s="140" t="s">
        <v>434</v>
      </c>
      <c r="H499" s="141">
        <v>10</v>
      </c>
      <c r="I499" s="142"/>
      <c r="J499" s="143">
        <f>ROUND(I499*H499,2)</f>
        <v>0</v>
      </c>
      <c r="K499" s="139" t="s">
        <v>270</v>
      </c>
      <c r="L499" s="32"/>
      <c r="M499" s="144" t="s">
        <v>1</v>
      </c>
      <c r="N499" s="145" t="s">
        <v>42</v>
      </c>
      <c r="P499" s="146">
        <f>O499*H499</f>
        <v>0</v>
      </c>
      <c r="Q499" s="146">
        <v>1.2800000000000001E-3</v>
      </c>
      <c r="R499" s="146">
        <f>Q499*H499</f>
        <v>1.2800000000000001E-2</v>
      </c>
      <c r="S499" s="146">
        <v>0</v>
      </c>
      <c r="T499" s="147">
        <f>S499*H499</f>
        <v>0</v>
      </c>
      <c r="AR499" s="148" t="s">
        <v>366</v>
      </c>
      <c r="AT499" s="148" t="s">
        <v>266</v>
      </c>
      <c r="AU499" s="148" t="s">
        <v>89</v>
      </c>
      <c r="AY499" s="17" t="s">
        <v>264</v>
      </c>
      <c r="BE499" s="149">
        <f>IF(N499="základní",J499,0)</f>
        <v>0</v>
      </c>
      <c r="BF499" s="149">
        <f>IF(N499="snížená",J499,0)</f>
        <v>0</v>
      </c>
      <c r="BG499" s="149">
        <f>IF(N499="zákl. přenesená",J499,0)</f>
        <v>0</v>
      </c>
      <c r="BH499" s="149">
        <f>IF(N499="sníž. přenesená",J499,0)</f>
        <v>0</v>
      </c>
      <c r="BI499" s="149">
        <f>IF(N499="nulová",J499,0)</f>
        <v>0</v>
      </c>
      <c r="BJ499" s="17" t="s">
        <v>89</v>
      </c>
      <c r="BK499" s="149">
        <f>ROUND(I499*H499,2)</f>
        <v>0</v>
      </c>
      <c r="BL499" s="17" t="s">
        <v>366</v>
      </c>
      <c r="BM499" s="148" t="s">
        <v>2310</v>
      </c>
    </row>
    <row r="500" spans="2:65" s="1" customFormat="1" ht="11.25">
      <c r="B500" s="32"/>
      <c r="D500" s="150" t="s">
        <v>273</v>
      </c>
      <c r="F500" s="151" t="s">
        <v>2311</v>
      </c>
      <c r="I500" s="152"/>
      <c r="L500" s="32"/>
      <c r="M500" s="153"/>
      <c r="T500" s="56"/>
      <c r="AT500" s="17" t="s">
        <v>273</v>
      </c>
      <c r="AU500" s="17" t="s">
        <v>89</v>
      </c>
    </row>
    <row r="501" spans="2:65" s="1" customFormat="1" ht="19.5">
      <c r="B501" s="32"/>
      <c r="D501" s="154" t="s">
        <v>275</v>
      </c>
      <c r="F501" s="155" t="s">
        <v>2312</v>
      </c>
      <c r="I501" s="152"/>
      <c r="L501" s="32"/>
      <c r="M501" s="153"/>
      <c r="T501" s="56"/>
      <c r="AT501" s="17" t="s">
        <v>275</v>
      </c>
      <c r="AU501" s="17" t="s">
        <v>89</v>
      </c>
    </row>
    <row r="502" spans="2:65" s="12" customFormat="1" ht="11.25">
      <c r="B502" s="156"/>
      <c r="D502" s="154" t="s">
        <v>277</v>
      </c>
      <c r="E502" s="157" t="s">
        <v>1</v>
      </c>
      <c r="F502" s="158" t="s">
        <v>328</v>
      </c>
      <c r="H502" s="159">
        <v>10</v>
      </c>
      <c r="I502" s="160"/>
      <c r="L502" s="156"/>
      <c r="M502" s="161"/>
      <c r="T502" s="162"/>
      <c r="AT502" s="157" t="s">
        <v>277</v>
      </c>
      <c r="AU502" s="157" t="s">
        <v>89</v>
      </c>
      <c r="AV502" s="12" t="s">
        <v>89</v>
      </c>
      <c r="AW502" s="12" t="s">
        <v>32</v>
      </c>
      <c r="AX502" s="12" t="s">
        <v>83</v>
      </c>
      <c r="AY502" s="157" t="s">
        <v>264</v>
      </c>
    </row>
    <row r="503" spans="2:65" s="1" customFormat="1" ht="16.5" customHeight="1">
      <c r="B503" s="136"/>
      <c r="C503" s="137" t="s">
        <v>791</v>
      </c>
      <c r="D503" s="137" t="s">
        <v>266</v>
      </c>
      <c r="E503" s="138" t="s">
        <v>2313</v>
      </c>
      <c r="F503" s="139" t="s">
        <v>2314</v>
      </c>
      <c r="G503" s="140" t="s">
        <v>1862</v>
      </c>
      <c r="H503" s="141">
        <v>1</v>
      </c>
      <c r="I503" s="142"/>
      <c r="J503" s="143">
        <f>ROUND(I503*H503,2)</f>
        <v>0</v>
      </c>
      <c r="K503" s="139" t="s">
        <v>1</v>
      </c>
      <c r="L503" s="32"/>
      <c r="M503" s="144" t="s">
        <v>1</v>
      </c>
      <c r="N503" s="145" t="s">
        <v>42</v>
      </c>
      <c r="P503" s="146">
        <f>O503*H503</f>
        <v>0</v>
      </c>
      <c r="Q503" s="146">
        <v>0.15557000000000001</v>
      </c>
      <c r="R503" s="146">
        <f>Q503*H503</f>
        <v>0.15557000000000001</v>
      </c>
      <c r="S503" s="146">
        <v>0</v>
      </c>
      <c r="T503" s="147">
        <f>S503*H503</f>
        <v>0</v>
      </c>
      <c r="AR503" s="148" t="s">
        <v>366</v>
      </c>
      <c r="AT503" s="148" t="s">
        <v>266</v>
      </c>
      <c r="AU503" s="148" t="s">
        <v>89</v>
      </c>
      <c r="AY503" s="17" t="s">
        <v>264</v>
      </c>
      <c r="BE503" s="149">
        <f>IF(N503="základní",J503,0)</f>
        <v>0</v>
      </c>
      <c r="BF503" s="149">
        <f>IF(N503="snížená",J503,0)</f>
        <v>0</v>
      </c>
      <c r="BG503" s="149">
        <f>IF(N503="zákl. přenesená",J503,0)</f>
        <v>0</v>
      </c>
      <c r="BH503" s="149">
        <f>IF(N503="sníž. přenesená",J503,0)</f>
        <v>0</v>
      </c>
      <c r="BI503" s="149">
        <f>IF(N503="nulová",J503,0)</f>
        <v>0</v>
      </c>
      <c r="BJ503" s="17" t="s">
        <v>89</v>
      </c>
      <c r="BK503" s="149">
        <f>ROUND(I503*H503,2)</f>
        <v>0</v>
      </c>
      <c r="BL503" s="17" t="s">
        <v>366</v>
      </c>
      <c r="BM503" s="148" t="s">
        <v>2315</v>
      </c>
    </row>
    <row r="504" spans="2:65" s="1" customFormat="1" ht="273">
      <c r="B504" s="32"/>
      <c r="D504" s="154" t="s">
        <v>275</v>
      </c>
      <c r="F504" s="155" t="s">
        <v>2316</v>
      </c>
      <c r="I504" s="152"/>
      <c r="L504" s="32"/>
      <c r="M504" s="153"/>
      <c r="T504" s="56"/>
      <c r="AT504" s="17" t="s">
        <v>275</v>
      </c>
      <c r="AU504" s="17" t="s">
        <v>89</v>
      </c>
    </row>
    <row r="505" spans="2:65" s="12" customFormat="1" ht="11.25">
      <c r="B505" s="156"/>
      <c r="D505" s="154" t="s">
        <v>277</v>
      </c>
      <c r="E505" s="157" t="s">
        <v>1</v>
      </c>
      <c r="F505" s="158" t="s">
        <v>83</v>
      </c>
      <c r="H505" s="159">
        <v>1</v>
      </c>
      <c r="I505" s="160"/>
      <c r="L505" s="156"/>
      <c r="M505" s="161"/>
      <c r="T505" s="162"/>
      <c r="AT505" s="157" t="s">
        <v>277</v>
      </c>
      <c r="AU505" s="157" t="s">
        <v>89</v>
      </c>
      <c r="AV505" s="12" t="s">
        <v>89</v>
      </c>
      <c r="AW505" s="12" t="s">
        <v>32</v>
      </c>
      <c r="AX505" s="12" t="s">
        <v>83</v>
      </c>
      <c r="AY505" s="157" t="s">
        <v>264</v>
      </c>
    </row>
    <row r="506" spans="2:65" s="1" customFormat="1" ht="16.5" customHeight="1">
      <c r="B506" s="136"/>
      <c r="C506" s="137" t="s">
        <v>796</v>
      </c>
      <c r="D506" s="137" t="s">
        <v>266</v>
      </c>
      <c r="E506" s="138" t="s">
        <v>2317</v>
      </c>
      <c r="F506" s="139" t="s">
        <v>2318</v>
      </c>
      <c r="G506" s="140" t="s">
        <v>1862</v>
      </c>
      <c r="H506" s="141">
        <v>1</v>
      </c>
      <c r="I506" s="142"/>
      <c r="J506" s="143">
        <f>ROUND(I506*H506,2)</f>
        <v>0</v>
      </c>
      <c r="K506" s="139" t="s">
        <v>1</v>
      </c>
      <c r="L506" s="32"/>
      <c r="M506" s="144" t="s">
        <v>1</v>
      </c>
      <c r="N506" s="145" t="s">
        <v>42</v>
      </c>
      <c r="P506" s="146">
        <f>O506*H506</f>
        <v>0</v>
      </c>
      <c r="Q506" s="146">
        <v>0.15557000000000001</v>
      </c>
      <c r="R506" s="146">
        <f>Q506*H506</f>
        <v>0.15557000000000001</v>
      </c>
      <c r="S506" s="146">
        <v>0</v>
      </c>
      <c r="T506" s="147">
        <f>S506*H506</f>
        <v>0</v>
      </c>
      <c r="AR506" s="148" t="s">
        <v>366</v>
      </c>
      <c r="AT506" s="148" t="s">
        <v>266</v>
      </c>
      <c r="AU506" s="148" t="s">
        <v>89</v>
      </c>
      <c r="AY506" s="17" t="s">
        <v>264</v>
      </c>
      <c r="BE506" s="149">
        <f>IF(N506="základní",J506,0)</f>
        <v>0</v>
      </c>
      <c r="BF506" s="149">
        <f>IF(N506="snížená",J506,0)</f>
        <v>0</v>
      </c>
      <c r="BG506" s="149">
        <f>IF(N506="zákl. přenesená",J506,0)</f>
        <v>0</v>
      </c>
      <c r="BH506" s="149">
        <f>IF(N506="sníž. přenesená",J506,0)</f>
        <v>0</v>
      </c>
      <c r="BI506" s="149">
        <f>IF(N506="nulová",J506,0)</f>
        <v>0</v>
      </c>
      <c r="BJ506" s="17" t="s">
        <v>89</v>
      </c>
      <c r="BK506" s="149">
        <f>ROUND(I506*H506,2)</f>
        <v>0</v>
      </c>
      <c r="BL506" s="17" t="s">
        <v>366</v>
      </c>
      <c r="BM506" s="148" t="s">
        <v>2319</v>
      </c>
    </row>
    <row r="507" spans="2:65" s="1" customFormat="1" ht="19.5">
      <c r="B507" s="32"/>
      <c r="D507" s="154" t="s">
        <v>275</v>
      </c>
      <c r="F507" s="155" t="s">
        <v>2320</v>
      </c>
      <c r="I507" s="152"/>
      <c r="L507" s="32"/>
      <c r="M507" s="153"/>
      <c r="T507" s="56"/>
      <c r="AT507" s="17" t="s">
        <v>275</v>
      </c>
      <c r="AU507" s="17" t="s">
        <v>89</v>
      </c>
    </row>
    <row r="508" spans="2:65" s="12" customFormat="1" ht="11.25">
      <c r="B508" s="156"/>
      <c r="D508" s="154" t="s">
        <v>277</v>
      </c>
      <c r="E508" s="157" t="s">
        <v>1</v>
      </c>
      <c r="F508" s="158" t="s">
        <v>83</v>
      </c>
      <c r="H508" s="159">
        <v>1</v>
      </c>
      <c r="I508" s="160"/>
      <c r="L508" s="156"/>
      <c r="M508" s="161"/>
      <c r="T508" s="162"/>
      <c r="AT508" s="157" t="s">
        <v>277</v>
      </c>
      <c r="AU508" s="157" t="s">
        <v>89</v>
      </c>
      <c r="AV508" s="12" t="s">
        <v>89</v>
      </c>
      <c r="AW508" s="12" t="s">
        <v>32</v>
      </c>
      <c r="AX508" s="12" t="s">
        <v>83</v>
      </c>
      <c r="AY508" s="157" t="s">
        <v>264</v>
      </c>
    </row>
    <row r="509" spans="2:65" s="1" customFormat="1" ht="16.5" customHeight="1">
      <c r="B509" s="136"/>
      <c r="C509" s="137" t="s">
        <v>802</v>
      </c>
      <c r="D509" s="137" t="s">
        <v>266</v>
      </c>
      <c r="E509" s="138" t="s">
        <v>2321</v>
      </c>
      <c r="F509" s="139" t="s">
        <v>2322</v>
      </c>
      <c r="G509" s="140" t="s">
        <v>319</v>
      </c>
      <c r="H509" s="141">
        <v>0.72699999999999998</v>
      </c>
      <c r="I509" s="142"/>
      <c r="J509" s="143">
        <f>ROUND(I509*H509,2)</f>
        <v>0</v>
      </c>
      <c r="K509" s="139" t="s">
        <v>270</v>
      </c>
      <c r="L509" s="32"/>
      <c r="M509" s="144" t="s">
        <v>1</v>
      </c>
      <c r="N509" s="145" t="s">
        <v>42</v>
      </c>
      <c r="P509" s="146">
        <f>O509*H509</f>
        <v>0</v>
      </c>
      <c r="Q509" s="146">
        <v>0</v>
      </c>
      <c r="R509" s="146">
        <f>Q509*H509</f>
        <v>0</v>
      </c>
      <c r="S509" s="146">
        <v>0</v>
      </c>
      <c r="T509" s="147">
        <f>S509*H509</f>
        <v>0</v>
      </c>
      <c r="AR509" s="148" t="s">
        <v>366</v>
      </c>
      <c r="AT509" s="148" t="s">
        <v>266</v>
      </c>
      <c r="AU509" s="148" t="s">
        <v>89</v>
      </c>
      <c r="AY509" s="17" t="s">
        <v>264</v>
      </c>
      <c r="BE509" s="149">
        <f>IF(N509="základní",J509,0)</f>
        <v>0</v>
      </c>
      <c r="BF509" s="149">
        <f>IF(N509="snížená",J509,0)</f>
        <v>0</v>
      </c>
      <c r="BG509" s="149">
        <f>IF(N509="zákl. přenesená",J509,0)</f>
        <v>0</v>
      </c>
      <c r="BH509" s="149">
        <f>IF(N509="sníž. přenesená",J509,0)</f>
        <v>0</v>
      </c>
      <c r="BI509" s="149">
        <f>IF(N509="nulová",J509,0)</f>
        <v>0</v>
      </c>
      <c r="BJ509" s="17" t="s">
        <v>89</v>
      </c>
      <c r="BK509" s="149">
        <f>ROUND(I509*H509,2)</f>
        <v>0</v>
      </c>
      <c r="BL509" s="17" t="s">
        <v>366</v>
      </c>
      <c r="BM509" s="148" t="s">
        <v>2323</v>
      </c>
    </row>
    <row r="510" spans="2:65" s="1" customFormat="1" ht="11.25">
      <c r="B510" s="32"/>
      <c r="D510" s="150" t="s">
        <v>273</v>
      </c>
      <c r="F510" s="151" t="s">
        <v>2324</v>
      </c>
      <c r="I510" s="152"/>
      <c r="L510" s="32"/>
      <c r="M510" s="153"/>
      <c r="T510" s="56"/>
      <c r="AT510" s="17" t="s">
        <v>273</v>
      </c>
      <c r="AU510" s="17" t="s">
        <v>89</v>
      </c>
    </row>
    <row r="511" spans="2:65" s="11" customFormat="1" ht="22.9" customHeight="1">
      <c r="B511" s="124"/>
      <c r="D511" s="125" t="s">
        <v>75</v>
      </c>
      <c r="E511" s="134" t="s">
        <v>2325</v>
      </c>
      <c r="F511" s="134" t="s">
        <v>2326</v>
      </c>
      <c r="I511" s="127"/>
      <c r="J511" s="135">
        <f>BK511</f>
        <v>0</v>
      </c>
      <c r="L511" s="124"/>
      <c r="M511" s="129"/>
      <c r="P511" s="130">
        <f>SUM(P512:P534)</f>
        <v>0</v>
      </c>
      <c r="R511" s="130">
        <f>SUM(R512:R534)</f>
        <v>0.13700000000000001</v>
      </c>
      <c r="T511" s="131">
        <f>SUM(T512:T534)</f>
        <v>0</v>
      </c>
      <c r="AR511" s="125" t="s">
        <v>89</v>
      </c>
      <c r="AT511" s="132" t="s">
        <v>75</v>
      </c>
      <c r="AU511" s="132" t="s">
        <v>83</v>
      </c>
      <c r="AY511" s="125" t="s">
        <v>264</v>
      </c>
      <c r="BK511" s="133">
        <f>SUM(BK512:BK534)</f>
        <v>0</v>
      </c>
    </row>
    <row r="512" spans="2:65" s="1" customFormat="1" ht="16.5" customHeight="1">
      <c r="B512" s="136"/>
      <c r="C512" s="137" t="s">
        <v>807</v>
      </c>
      <c r="D512" s="137" t="s">
        <v>266</v>
      </c>
      <c r="E512" s="138" t="s">
        <v>2327</v>
      </c>
      <c r="F512" s="139" t="s">
        <v>2328</v>
      </c>
      <c r="G512" s="140" t="s">
        <v>1862</v>
      </c>
      <c r="H512" s="141">
        <v>3</v>
      </c>
      <c r="I512" s="142"/>
      <c r="J512" s="143">
        <f>ROUND(I512*H512,2)</f>
        <v>0</v>
      </c>
      <c r="K512" s="139" t="s">
        <v>270</v>
      </c>
      <c r="L512" s="32"/>
      <c r="M512" s="144" t="s">
        <v>1</v>
      </c>
      <c r="N512" s="145" t="s">
        <v>42</v>
      </c>
      <c r="P512" s="146">
        <f>O512*H512</f>
        <v>0</v>
      </c>
      <c r="Q512" s="146">
        <v>1.17E-2</v>
      </c>
      <c r="R512" s="146">
        <f>Q512*H512</f>
        <v>3.5099999999999999E-2</v>
      </c>
      <c r="S512" s="146">
        <v>0</v>
      </c>
      <c r="T512" s="147">
        <f>S512*H512</f>
        <v>0</v>
      </c>
      <c r="AR512" s="148" t="s">
        <v>366</v>
      </c>
      <c r="AT512" s="148" t="s">
        <v>266</v>
      </c>
      <c r="AU512" s="148" t="s">
        <v>89</v>
      </c>
      <c r="AY512" s="17" t="s">
        <v>264</v>
      </c>
      <c r="BE512" s="149">
        <f>IF(N512="základní",J512,0)</f>
        <v>0</v>
      </c>
      <c r="BF512" s="149">
        <f>IF(N512="snížená",J512,0)</f>
        <v>0</v>
      </c>
      <c r="BG512" s="149">
        <f>IF(N512="zákl. přenesená",J512,0)</f>
        <v>0</v>
      </c>
      <c r="BH512" s="149">
        <f>IF(N512="sníž. přenesená",J512,0)</f>
        <v>0</v>
      </c>
      <c r="BI512" s="149">
        <f>IF(N512="nulová",J512,0)</f>
        <v>0</v>
      </c>
      <c r="BJ512" s="17" t="s">
        <v>89</v>
      </c>
      <c r="BK512" s="149">
        <f>ROUND(I512*H512,2)</f>
        <v>0</v>
      </c>
      <c r="BL512" s="17" t="s">
        <v>366</v>
      </c>
      <c r="BM512" s="148" t="s">
        <v>2329</v>
      </c>
    </row>
    <row r="513" spans="2:65" s="1" customFormat="1" ht="11.25">
      <c r="B513" s="32"/>
      <c r="D513" s="150" t="s">
        <v>273</v>
      </c>
      <c r="F513" s="151" t="s">
        <v>2330</v>
      </c>
      <c r="I513" s="152"/>
      <c r="L513" s="32"/>
      <c r="M513" s="153"/>
      <c r="T513" s="56"/>
      <c r="AT513" s="17" t="s">
        <v>273</v>
      </c>
      <c r="AU513" s="17" t="s">
        <v>89</v>
      </c>
    </row>
    <row r="514" spans="2:65" s="1" customFormat="1" ht="19.5">
      <c r="B514" s="32"/>
      <c r="D514" s="154" t="s">
        <v>275</v>
      </c>
      <c r="F514" s="155" t="s">
        <v>2089</v>
      </c>
      <c r="I514" s="152"/>
      <c r="L514" s="32"/>
      <c r="M514" s="153"/>
      <c r="T514" s="56"/>
      <c r="AT514" s="17" t="s">
        <v>275</v>
      </c>
      <c r="AU514" s="17" t="s">
        <v>89</v>
      </c>
    </row>
    <row r="515" spans="2:65" s="14" customFormat="1" ht="11.25">
      <c r="B515" s="170"/>
      <c r="D515" s="154" t="s">
        <v>277</v>
      </c>
      <c r="E515" s="171" t="s">
        <v>1</v>
      </c>
      <c r="F515" s="172" t="s">
        <v>2236</v>
      </c>
      <c r="H515" s="171" t="s">
        <v>1</v>
      </c>
      <c r="I515" s="173"/>
      <c r="L515" s="170"/>
      <c r="M515" s="174"/>
      <c r="T515" s="175"/>
      <c r="AT515" s="171" t="s">
        <v>277</v>
      </c>
      <c r="AU515" s="171" t="s">
        <v>89</v>
      </c>
      <c r="AV515" s="14" t="s">
        <v>83</v>
      </c>
      <c r="AW515" s="14" t="s">
        <v>32</v>
      </c>
      <c r="AX515" s="14" t="s">
        <v>76</v>
      </c>
      <c r="AY515" s="171" t="s">
        <v>264</v>
      </c>
    </row>
    <row r="516" spans="2:65" s="12" customFormat="1" ht="11.25">
      <c r="B516" s="156"/>
      <c r="D516" s="154" t="s">
        <v>277</v>
      </c>
      <c r="E516" s="157" t="s">
        <v>1</v>
      </c>
      <c r="F516" s="158" t="s">
        <v>89</v>
      </c>
      <c r="H516" s="159">
        <v>2</v>
      </c>
      <c r="I516" s="160"/>
      <c r="L516" s="156"/>
      <c r="M516" s="161"/>
      <c r="T516" s="162"/>
      <c r="AT516" s="157" t="s">
        <v>277</v>
      </c>
      <c r="AU516" s="157" t="s">
        <v>89</v>
      </c>
      <c r="AV516" s="12" t="s">
        <v>89</v>
      </c>
      <c r="AW516" s="12" t="s">
        <v>32</v>
      </c>
      <c r="AX516" s="12" t="s">
        <v>76</v>
      </c>
      <c r="AY516" s="157" t="s">
        <v>264</v>
      </c>
    </row>
    <row r="517" spans="2:65" s="14" customFormat="1" ht="11.25">
      <c r="B517" s="170"/>
      <c r="D517" s="154" t="s">
        <v>277</v>
      </c>
      <c r="E517" s="171" t="s">
        <v>1</v>
      </c>
      <c r="F517" s="172" t="s">
        <v>2084</v>
      </c>
      <c r="H517" s="171" t="s">
        <v>1</v>
      </c>
      <c r="I517" s="173"/>
      <c r="L517" s="170"/>
      <c r="M517" s="174"/>
      <c r="T517" s="175"/>
      <c r="AT517" s="171" t="s">
        <v>277</v>
      </c>
      <c r="AU517" s="171" t="s">
        <v>89</v>
      </c>
      <c r="AV517" s="14" t="s">
        <v>83</v>
      </c>
      <c r="AW517" s="14" t="s">
        <v>32</v>
      </c>
      <c r="AX517" s="14" t="s">
        <v>76</v>
      </c>
      <c r="AY517" s="171" t="s">
        <v>264</v>
      </c>
    </row>
    <row r="518" spans="2:65" s="12" customFormat="1" ht="11.25">
      <c r="B518" s="156"/>
      <c r="D518" s="154" t="s">
        <v>277</v>
      </c>
      <c r="E518" s="157" t="s">
        <v>1</v>
      </c>
      <c r="F518" s="158" t="s">
        <v>83</v>
      </c>
      <c r="H518" s="159">
        <v>1</v>
      </c>
      <c r="I518" s="160"/>
      <c r="L518" s="156"/>
      <c r="M518" s="161"/>
      <c r="T518" s="162"/>
      <c r="AT518" s="157" t="s">
        <v>277</v>
      </c>
      <c r="AU518" s="157" t="s">
        <v>89</v>
      </c>
      <c r="AV518" s="12" t="s">
        <v>89</v>
      </c>
      <c r="AW518" s="12" t="s">
        <v>32</v>
      </c>
      <c r="AX518" s="12" t="s">
        <v>76</v>
      </c>
      <c r="AY518" s="157" t="s">
        <v>264</v>
      </c>
    </row>
    <row r="519" spans="2:65" s="13" customFormat="1" ht="11.25">
      <c r="B519" s="163"/>
      <c r="D519" s="154" t="s">
        <v>277</v>
      </c>
      <c r="E519" s="164" t="s">
        <v>1</v>
      </c>
      <c r="F519" s="165" t="s">
        <v>279</v>
      </c>
      <c r="H519" s="166">
        <v>3</v>
      </c>
      <c r="I519" s="167"/>
      <c r="L519" s="163"/>
      <c r="M519" s="168"/>
      <c r="T519" s="169"/>
      <c r="AT519" s="164" t="s">
        <v>277</v>
      </c>
      <c r="AU519" s="164" t="s">
        <v>89</v>
      </c>
      <c r="AV519" s="13" t="s">
        <v>271</v>
      </c>
      <c r="AW519" s="13" t="s">
        <v>32</v>
      </c>
      <c r="AX519" s="13" t="s">
        <v>83</v>
      </c>
      <c r="AY519" s="164" t="s">
        <v>264</v>
      </c>
    </row>
    <row r="520" spans="2:65" s="1" customFormat="1" ht="21.75" customHeight="1">
      <c r="B520" s="136"/>
      <c r="C520" s="137" t="s">
        <v>812</v>
      </c>
      <c r="D520" s="137" t="s">
        <v>266</v>
      </c>
      <c r="E520" s="138" t="s">
        <v>2331</v>
      </c>
      <c r="F520" s="139" t="s">
        <v>2332</v>
      </c>
      <c r="G520" s="140" t="s">
        <v>1862</v>
      </c>
      <c r="H520" s="141">
        <v>4</v>
      </c>
      <c r="I520" s="142"/>
      <c r="J520" s="143">
        <f>ROUND(I520*H520,2)</f>
        <v>0</v>
      </c>
      <c r="K520" s="139" t="s">
        <v>270</v>
      </c>
      <c r="L520" s="32"/>
      <c r="M520" s="144" t="s">
        <v>1</v>
      </c>
      <c r="N520" s="145" t="s">
        <v>42</v>
      </c>
      <c r="P520" s="146">
        <f>O520*H520</f>
        <v>0</v>
      </c>
      <c r="Q520" s="146">
        <v>1.6650000000000002E-2</v>
      </c>
      <c r="R520" s="146">
        <f>Q520*H520</f>
        <v>6.6600000000000006E-2</v>
      </c>
      <c r="S520" s="146">
        <v>0</v>
      </c>
      <c r="T520" s="147">
        <f>S520*H520</f>
        <v>0</v>
      </c>
      <c r="AR520" s="148" t="s">
        <v>366</v>
      </c>
      <c r="AT520" s="148" t="s">
        <v>266</v>
      </c>
      <c r="AU520" s="148" t="s">
        <v>89</v>
      </c>
      <c r="AY520" s="17" t="s">
        <v>264</v>
      </c>
      <c r="BE520" s="149">
        <f>IF(N520="základní",J520,0)</f>
        <v>0</v>
      </c>
      <c r="BF520" s="149">
        <f>IF(N520="snížená",J520,0)</f>
        <v>0</v>
      </c>
      <c r="BG520" s="149">
        <f>IF(N520="zákl. přenesená",J520,0)</f>
        <v>0</v>
      </c>
      <c r="BH520" s="149">
        <f>IF(N520="sníž. přenesená",J520,0)</f>
        <v>0</v>
      </c>
      <c r="BI520" s="149">
        <f>IF(N520="nulová",J520,0)</f>
        <v>0</v>
      </c>
      <c r="BJ520" s="17" t="s">
        <v>89</v>
      </c>
      <c r="BK520" s="149">
        <f>ROUND(I520*H520,2)</f>
        <v>0</v>
      </c>
      <c r="BL520" s="17" t="s">
        <v>366</v>
      </c>
      <c r="BM520" s="148" t="s">
        <v>2333</v>
      </c>
    </row>
    <row r="521" spans="2:65" s="1" customFormat="1" ht="11.25">
      <c r="B521" s="32"/>
      <c r="D521" s="150" t="s">
        <v>273</v>
      </c>
      <c r="F521" s="151" t="s">
        <v>2334</v>
      </c>
      <c r="I521" s="152"/>
      <c r="L521" s="32"/>
      <c r="M521" s="153"/>
      <c r="T521" s="56"/>
      <c r="AT521" s="17" t="s">
        <v>273</v>
      </c>
      <c r="AU521" s="17" t="s">
        <v>89</v>
      </c>
    </row>
    <row r="522" spans="2:65" s="1" customFormat="1" ht="29.25">
      <c r="B522" s="32"/>
      <c r="D522" s="154" t="s">
        <v>275</v>
      </c>
      <c r="F522" s="155" t="s">
        <v>2335</v>
      </c>
      <c r="I522" s="152"/>
      <c r="L522" s="32"/>
      <c r="M522" s="153"/>
      <c r="T522" s="56"/>
      <c r="AT522" s="17" t="s">
        <v>275</v>
      </c>
      <c r="AU522" s="17" t="s">
        <v>89</v>
      </c>
    </row>
    <row r="523" spans="2:65" s="14" customFormat="1" ht="11.25">
      <c r="B523" s="170"/>
      <c r="D523" s="154" t="s">
        <v>277</v>
      </c>
      <c r="E523" s="171" t="s">
        <v>1</v>
      </c>
      <c r="F523" s="172" t="s">
        <v>2235</v>
      </c>
      <c r="H523" s="171" t="s">
        <v>1</v>
      </c>
      <c r="I523" s="173"/>
      <c r="L523" s="170"/>
      <c r="M523" s="174"/>
      <c r="T523" s="175"/>
      <c r="AT523" s="171" t="s">
        <v>277</v>
      </c>
      <c r="AU523" s="171" t="s">
        <v>89</v>
      </c>
      <c r="AV523" s="14" t="s">
        <v>83</v>
      </c>
      <c r="AW523" s="14" t="s">
        <v>32</v>
      </c>
      <c r="AX523" s="14" t="s">
        <v>76</v>
      </c>
      <c r="AY523" s="171" t="s">
        <v>264</v>
      </c>
    </row>
    <row r="524" spans="2:65" s="12" customFormat="1" ht="11.25">
      <c r="B524" s="156"/>
      <c r="D524" s="154" t="s">
        <v>277</v>
      </c>
      <c r="E524" s="157" t="s">
        <v>1</v>
      </c>
      <c r="F524" s="158" t="s">
        <v>96</v>
      </c>
      <c r="H524" s="159">
        <v>3</v>
      </c>
      <c r="I524" s="160"/>
      <c r="L524" s="156"/>
      <c r="M524" s="161"/>
      <c r="T524" s="162"/>
      <c r="AT524" s="157" t="s">
        <v>277</v>
      </c>
      <c r="AU524" s="157" t="s">
        <v>89</v>
      </c>
      <c r="AV524" s="12" t="s">
        <v>89</v>
      </c>
      <c r="AW524" s="12" t="s">
        <v>32</v>
      </c>
      <c r="AX524" s="12" t="s">
        <v>76</v>
      </c>
      <c r="AY524" s="157" t="s">
        <v>264</v>
      </c>
    </row>
    <row r="525" spans="2:65" s="14" customFormat="1" ht="11.25">
      <c r="B525" s="170"/>
      <c r="D525" s="154" t="s">
        <v>277</v>
      </c>
      <c r="E525" s="171" t="s">
        <v>1</v>
      </c>
      <c r="F525" s="172" t="s">
        <v>2275</v>
      </c>
      <c r="H525" s="171" t="s">
        <v>1</v>
      </c>
      <c r="I525" s="173"/>
      <c r="L525" s="170"/>
      <c r="M525" s="174"/>
      <c r="T525" s="175"/>
      <c r="AT525" s="171" t="s">
        <v>277</v>
      </c>
      <c r="AU525" s="171" t="s">
        <v>89</v>
      </c>
      <c r="AV525" s="14" t="s">
        <v>83</v>
      </c>
      <c r="AW525" s="14" t="s">
        <v>32</v>
      </c>
      <c r="AX525" s="14" t="s">
        <v>76</v>
      </c>
      <c r="AY525" s="171" t="s">
        <v>264</v>
      </c>
    </row>
    <row r="526" spans="2:65" s="12" customFormat="1" ht="11.25">
      <c r="B526" s="156"/>
      <c r="D526" s="154" t="s">
        <v>277</v>
      </c>
      <c r="E526" s="157" t="s">
        <v>1</v>
      </c>
      <c r="F526" s="158" t="s">
        <v>83</v>
      </c>
      <c r="H526" s="159">
        <v>1</v>
      </c>
      <c r="I526" s="160"/>
      <c r="L526" s="156"/>
      <c r="M526" s="161"/>
      <c r="T526" s="162"/>
      <c r="AT526" s="157" t="s">
        <v>277</v>
      </c>
      <c r="AU526" s="157" t="s">
        <v>89</v>
      </c>
      <c r="AV526" s="12" t="s">
        <v>89</v>
      </c>
      <c r="AW526" s="12" t="s">
        <v>32</v>
      </c>
      <c r="AX526" s="12" t="s">
        <v>76</v>
      </c>
      <c r="AY526" s="157" t="s">
        <v>264</v>
      </c>
    </row>
    <row r="527" spans="2:65" s="13" customFormat="1" ht="11.25">
      <c r="B527" s="163"/>
      <c r="D527" s="154" t="s">
        <v>277</v>
      </c>
      <c r="E527" s="164" t="s">
        <v>1</v>
      </c>
      <c r="F527" s="165" t="s">
        <v>279</v>
      </c>
      <c r="H527" s="166">
        <v>4</v>
      </c>
      <c r="I527" s="167"/>
      <c r="L527" s="163"/>
      <c r="M527" s="168"/>
      <c r="T527" s="169"/>
      <c r="AT527" s="164" t="s">
        <v>277</v>
      </c>
      <c r="AU527" s="164" t="s">
        <v>89</v>
      </c>
      <c r="AV527" s="13" t="s">
        <v>271</v>
      </c>
      <c r="AW527" s="13" t="s">
        <v>32</v>
      </c>
      <c r="AX527" s="13" t="s">
        <v>83</v>
      </c>
      <c r="AY527" s="164" t="s">
        <v>264</v>
      </c>
    </row>
    <row r="528" spans="2:65" s="1" customFormat="1" ht="21.75" customHeight="1">
      <c r="B528" s="136"/>
      <c r="C528" s="137" t="s">
        <v>817</v>
      </c>
      <c r="D528" s="137" t="s">
        <v>266</v>
      </c>
      <c r="E528" s="138" t="s">
        <v>2336</v>
      </c>
      <c r="F528" s="139" t="s">
        <v>2337</v>
      </c>
      <c r="G528" s="140" t="s">
        <v>1862</v>
      </c>
      <c r="H528" s="141">
        <v>2</v>
      </c>
      <c r="I528" s="142"/>
      <c r="J528" s="143">
        <f>ROUND(I528*H528,2)</f>
        <v>0</v>
      </c>
      <c r="K528" s="139" t="s">
        <v>270</v>
      </c>
      <c r="L528" s="32"/>
      <c r="M528" s="144" t="s">
        <v>1</v>
      </c>
      <c r="N528" s="145" t="s">
        <v>42</v>
      </c>
      <c r="P528" s="146">
        <f>O528*H528</f>
        <v>0</v>
      </c>
      <c r="Q528" s="146">
        <v>1.7649999999999999E-2</v>
      </c>
      <c r="R528" s="146">
        <f>Q528*H528</f>
        <v>3.5299999999999998E-2</v>
      </c>
      <c r="S528" s="146">
        <v>0</v>
      </c>
      <c r="T528" s="147">
        <f>S528*H528</f>
        <v>0</v>
      </c>
      <c r="AR528" s="148" t="s">
        <v>366</v>
      </c>
      <c r="AT528" s="148" t="s">
        <v>266</v>
      </c>
      <c r="AU528" s="148" t="s">
        <v>89</v>
      </c>
      <c r="AY528" s="17" t="s">
        <v>264</v>
      </c>
      <c r="BE528" s="149">
        <f>IF(N528="základní",J528,0)</f>
        <v>0</v>
      </c>
      <c r="BF528" s="149">
        <f>IF(N528="snížená",J528,0)</f>
        <v>0</v>
      </c>
      <c r="BG528" s="149">
        <f>IF(N528="zákl. přenesená",J528,0)</f>
        <v>0</v>
      </c>
      <c r="BH528" s="149">
        <f>IF(N528="sníž. přenesená",J528,0)</f>
        <v>0</v>
      </c>
      <c r="BI528" s="149">
        <f>IF(N528="nulová",J528,0)</f>
        <v>0</v>
      </c>
      <c r="BJ528" s="17" t="s">
        <v>89</v>
      </c>
      <c r="BK528" s="149">
        <f>ROUND(I528*H528,2)</f>
        <v>0</v>
      </c>
      <c r="BL528" s="17" t="s">
        <v>366</v>
      </c>
      <c r="BM528" s="148" t="s">
        <v>2338</v>
      </c>
    </row>
    <row r="529" spans="2:65" s="1" customFormat="1" ht="11.25">
      <c r="B529" s="32"/>
      <c r="D529" s="150" t="s">
        <v>273</v>
      </c>
      <c r="F529" s="151" t="s">
        <v>2339</v>
      </c>
      <c r="I529" s="152"/>
      <c r="L529" s="32"/>
      <c r="M529" s="153"/>
      <c r="T529" s="56"/>
      <c r="AT529" s="17" t="s">
        <v>273</v>
      </c>
      <c r="AU529" s="17" t="s">
        <v>89</v>
      </c>
    </row>
    <row r="530" spans="2:65" s="1" customFormat="1" ht="29.25">
      <c r="B530" s="32"/>
      <c r="D530" s="154" t="s">
        <v>275</v>
      </c>
      <c r="F530" s="155" t="s">
        <v>2335</v>
      </c>
      <c r="I530" s="152"/>
      <c r="L530" s="32"/>
      <c r="M530" s="153"/>
      <c r="T530" s="56"/>
      <c r="AT530" s="17" t="s">
        <v>275</v>
      </c>
      <c r="AU530" s="17" t="s">
        <v>89</v>
      </c>
    </row>
    <row r="531" spans="2:65" s="14" customFormat="1" ht="11.25">
      <c r="B531" s="170"/>
      <c r="D531" s="154" t="s">
        <v>277</v>
      </c>
      <c r="E531" s="171" t="s">
        <v>1</v>
      </c>
      <c r="F531" s="172" t="s">
        <v>2236</v>
      </c>
      <c r="H531" s="171" t="s">
        <v>1</v>
      </c>
      <c r="I531" s="173"/>
      <c r="L531" s="170"/>
      <c r="M531" s="174"/>
      <c r="T531" s="175"/>
      <c r="AT531" s="171" t="s">
        <v>277</v>
      </c>
      <c r="AU531" s="171" t="s">
        <v>89</v>
      </c>
      <c r="AV531" s="14" t="s">
        <v>83</v>
      </c>
      <c r="AW531" s="14" t="s">
        <v>32</v>
      </c>
      <c r="AX531" s="14" t="s">
        <v>76</v>
      </c>
      <c r="AY531" s="171" t="s">
        <v>264</v>
      </c>
    </row>
    <row r="532" spans="2:65" s="12" customFormat="1" ht="11.25">
      <c r="B532" s="156"/>
      <c r="D532" s="154" t="s">
        <v>277</v>
      </c>
      <c r="E532" s="157" t="s">
        <v>1</v>
      </c>
      <c r="F532" s="158" t="s">
        <v>89</v>
      </c>
      <c r="H532" s="159">
        <v>2</v>
      </c>
      <c r="I532" s="160"/>
      <c r="L532" s="156"/>
      <c r="M532" s="161"/>
      <c r="T532" s="162"/>
      <c r="AT532" s="157" t="s">
        <v>277</v>
      </c>
      <c r="AU532" s="157" t="s">
        <v>89</v>
      </c>
      <c r="AV532" s="12" t="s">
        <v>89</v>
      </c>
      <c r="AW532" s="12" t="s">
        <v>32</v>
      </c>
      <c r="AX532" s="12" t="s">
        <v>83</v>
      </c>
      <c r="AY532" s="157" t="s">
        <v>264</v>
      </c>
    </row>
    <row r="533" spans="2:65" s="1" customFormat="1" ht="16.5" customHeight="1">
      <c r="B533" s="136"/>
      <c r="C533" s="137" t="s">
        <v>822</v>
      </c>
      <c r="D533" s="137" t="s">
        <v>266</v>
      </c>
      <c r="E533" s="138" t="s">
        <v>2340</v>
      </c>
      <c r="F533" s="139" t="s">
        <v>2341</v>
      </c>
      <c r="G533" s="140" t="s">
        <v>319</v>
      </c>
      <c r="H533" s="141">
        <v>0.13700000000000001</v>
      </c>
      <c r="I533" s="142"/>
      <c r="J533" s="143">
        <f>ROUND(I533*H533,2)</f>
        <v>0</v>
      </c>
      <c r="K533" s="139" t="s">
        <v>270</v>
      </c>
      <c r="L533" s="32"/>
      <c r="M533" s="144" t="s">
        <v>1</v>
      </c>
      <c r="N533" s="145" t="s">
        <v>42</v>
      </c>
      <c r="P533" s="146">
        <f>O533*H533</f>
        <v>0</v>
      </c>
      <c r="Q533" s="146">
        <v>0</v>
      </c>
      <c r="R533" s="146">
        <f>Q533*H533</f>
        <v>0</v>
      </c>
      <c r="S533" s="146">
        <v>0</v>
      </c>
      <c r="T533" s="147">
        <f>S533*H533</f>
        <v>0</v>
      </c>
      <c r="AR533" s="148" t="s">
        <v>366</v>
      </c>
      <c r="AT533" s="148" t="s">
        <v>266</v>
      </c>
      <c r="AU533" s="148" t="s">
        <v>89</v>
      </c>
      <c r="AY533" s="17" t="s">
        <v>264</v>
      </c>
      <c r="BE533" s="149">
        <f>IF(N533="základní",J533,0)</f>
        <v>0</v>
      </c>
      <c r="BF533" s="149">
        <f>IF(N533="snížená",J533,0)</f>
        <v>0</v>
      </c>
      <c r="BG533" s="149">
        <f>IF(N533="zákl. přenesená",J533,0)</f>
        <v>0</v>
      </c>
      <c r="BH533" s="149">
        <f>IF(N533="sníž. přenesená",J533,0)</f>
        <v>0</v>
      </c>
      <c r="BI533" s="149">
        <f>IF(N533="nulová",J533,0)</f>
        <v>0</v>
      </c>
      <c r="BJ533" s="17" t="s">
        <v>89</v>
      </c>
      <c r="BK533" s="149">
        <f>ROUND(I533*H533,2)</f>
        <v>0</v>
      </c>
      <c r="BL533" s="17" t="s">
        <v>366</v>
      </c>
      <c r="BM533" s="148" t="s">
        <v>2342</v>
      </c>
    </row>
    <row r="534" spans="2:65" s="1" customFormat="1" ht="11.25">
      <c r="B534" s="32"/>
      <c r="D534" s="150" t="s">
        <v>273</v>
      </c>
      <c r="F534" s="151" t="s">
        <v>2343</v>
      </c>
      <c r="I534" s="152"/>
      <c r="L534" s="32"/>
      <c r="M534" s="153"/>
      <c r="T534" s="56"/>
      <c r="AT534" s="17" t="s">
        <v>273</v>
      </c>
      <c r="AU534" s="17" t="s">
        <v>89</v>
      </c>
    </row>
    <row r="535" spans="2:65" s="11" customFormat="1" ht="22.9" customHeight="1">
      <c r="B535" s="124"/>
      <c r="D535" s="125" t="s">
        <v>75</v>
      </c>
      <c r="E535" s="134" t="s">
        <v>2344</v>
      </c>
      <c r="F535" s="134" t="s">
        <v>2345</v>
      </c>
      <c r="I535" s="127"/>
      <c r="J535" s="135">
        <f>BK535</f>
        <v>0</v>
      </c>
      <c r="L535" s="124"/>
      <c r="M535" s="129"/>
      <c r="P535" s="130">
        <f>SUM(P536:P538)</f>
        <v>0</v>
      </c>
      <c r="R535" s="130">
        <f>SUM(R536:R538)</f>
        <v>1.8799999999999999E-3</v>
      </c>
      <c r="T535" s="131">
        <f>SUM(T536:T538)</f>
        <v>0</v>
      </c>
      <c r="AR535" s="125" t="s">
        <v>89</v>
      </c>
      <c r="AT535" s="132" t="s">
        <v>75</v>
      </c>
      <c r="AU535" s="132" t="s">
        <v>83</v>
      </c>
      <c r="AY535" s="125" t="s">
        <v>264</v>
      </c>
      <c r="BK535" s="133">
        <f>SUM(BK536:BK538)</f>
        <v>0</v>
      </c>
    </row>
    <row r="536" spans="2:65" s="1" customFormat="1" ht="21.75" customHeight="1">
      <c r="B536" s="136"/>
      <c r="C536" s="137" t="s">
        <v>827</v>
      </c>
      <c r="D536" s="137" t="s">
        <v>266</v>
      </c>
      <c r="E536" s="138" t="s">
        <v>2346</v>
      </c>
      <c r="F536" s="139" t="s">
        <v>2347</v>
      </c>
      <c r="G536" s="140" t="s">
        <v>1862</v>
      </c>
      <c r="H536" s="141">
        <v>1</v>
      </c>
      <c r="I536" s="142"/>
      <c r="J536" s="143">
        <f>ROUND(I536*H536,2)</f>
        <v>0</v>
      </c>
      <c r="K536" s="139" t="s">
        <v>270</v>
      </c>
      <c r="L536" s="32"/>
      <c r="M536" s="144" t="s">
        <v>1</v>
      </c>
      <c r="N536" s="145" t="s">
        <v>42</v>
      </c>
      <c r="P536" s="146">
        <f>O536*H536</f>
        <v>0</v>
      </c>
      <c r="Q536" s="146">
        <v>1.8799999999999999E-3</v>
      </c>
      <c r="R536" s="146">
        <f>Q536*H536</f>
        <v>1.8799999999999999E-3</v>
      </c>
      <c r="S536" s="146">
        <v>0</v>
      </c>
      <c r="T536" s="147">
        <f>S536*H536</f>
        <v>0</v>
      </c>
      <c r="AR536" s="148" t="s">
        <v>366</v>
      </c>
      <c r="AT536" s="148" t="s">
        <v>266</v>
      </c>
      <c r="AU536" s="148" t="s">
        <v>89</v>
      </c>
      <c r="AY536" s="17" t="s">
        <v>264</v>
      </c>
      <c r="BE536" s="149">
        <f>IF(N536="základní",J536,0)</f>
        <v>0</v>
      </c>
      <c r="BF536" s="149">
        <f>IF(N536="snížená",J536,0)</f>
        <v>0</v>
      </c>
      <c r="BG536" s="149">
        <f>IF(N536="zákl. přenesená",J536,0)</f>
        <v>0</v>
      </c>
      <c r="BH536" s="149">
        <f>IF(N536="sníž. přenesená",J536,0)</f>
        <v>0</v>
      </c>
      <c r="BI536" s="149">
        <f>IF(N536="nulová",J536,0)</f>
        <v>0</v>
      </c>
      <c r="BJ536" s="17" t="s">
        <v>89</v>
      </c>
      <c r="BK536" s="149">
        <f>ROUND(I536*H536,2)</f>
        <v>0</v>
      </c>
      <c r="BL536" s="17" t="s">
        <v>366</v>
      </c>
      <c r="BM536" s="148" t="s">
        <v>2348</v>
      </c>
    </row>
    <row r="537" spans="2:65" s="1" customFormat="1" ht="11.25">
      <c r="B537" s="32"/>
      <c r="D537" s="150" t="s">
        <v>273</v>
      </c>
      <c r="F537" s="151" t="s">
        <v>2349</v>
      </c>
      <c r="I537" s="152"/>
      <c r="L537" s="32"/>
      <c r="M537" s="153"/>
      <c r="T537" s="56"/>
      <c r="AT537" s="17" t="s">
        <v>273</v>
      </c>
      <c r="AU537" s="17" t="s">
        <v>89</v>
      </c>
    </row>
    <row r="538" spans="2:65" s="12" customFormat="1" ht="11.25">
      <c r="B538" s="156"/>
      <c r="D538" s="154" t="s">
        <v>277</v>
      </c>
      <c r="E538" s="157" t="s">
        <v>1</v>
      </c>
      <c r="F538" s="158" t="s">
        <v>83</v>
      </c>
      <c r="H538" s="159">
        <v>1</v>
      </c>
      <c r="I538" s="160"/>
      <c r="L538" s="156"/>
      <c r="M538" s="161"/>
      <c r="T538" s="162"/>
      <c r="AT538" s="157" t="s">
        <v>277</v>
      </c>
      <c r="AU538" s="157" t="s">
        <v>89</v>
      </c>
      <c r="AV538" s="12" t="s">
        <v>89</v>
      </c>
      <c r="AW538" s="12" t="s">
        <v>32</v>
      </c>
      <c r="AX538" s="12" t="s">
        <v>83</v>
      </c>
      <c r="AY538" s="157" t="s">
        <v>264</v>
      </c>
    </row>
    <row r="539" spans="2:65" s="11" customFormat="1" ht="22.9" customHeight="1">
      <c r="B539" s="124"/>
      <c r="D539" s="125" t="s">
        <v>75</v>
      </c>
      <c r="E539" s="134" t="s">
        <v>2350</v>
      </c>
      <c r="F539" s="134" t="s">
        <v>2351</v>
      </c>
      <c r="I539" s="127"/>
      <c r="J539" s="135">
        <f>BK539</f>
        <v>0</v>
      </c>
      <c r="L539" s="124"/>
      <c r="M539" s="129"/>
      <c r="P539" s="130">
        <f>SUM(P540:P545)</f>
        <v>0</v>
      </c>
      <c r="R539" s="130">
        <f>SUM(R540:R545)</f>
        <v>3.98E-3</v>
      </c>
      <c r="T539" s="131">
        <f>SUM(T540:T545)</f>
        <v>0</v>
      </c>
      <c r="AR539" s="125" t="s">
        <v>89</v>
      </c>
      <c r="AT539" s="132" t="s">
        <v>75</v>
      </c>
      <c r="AU539" s="132" t="s">
        <v>83</v>
      </c>
      <c r="AY539" s="125" t="s">
        <v>264</v>
      </c>
      <c r="BK539" s="133">
        <f>SUM(BK540:BK545)</f>
        <v>0</v>
      </c>
    </row>
    <row r="540" spans="2:65" s="1" customFormat="1" ht="16.5" customHeight="1">
      <c r="B540" s="136"/>
      <c r="C540" s="137" t="s">
        <v>832</v>
      </c>
      <c r="D540" s="137" t="s">
        <v>266</v>
      </c>
      <c r="E540" s="138" t="s">
        <v>2352</v>
      </c>
      <c r="F540" s="139" t="s">
        <v>2353</v>
      </c>
      <c r="G540" s="140" t="s">
        <v>434</v>
      </c>
      <c r="H540" s="141">
        <v>2</v>
      </c>
      <c r="I540" s="142"/>
      <c r="J540" s="143">
        <f>ROUND(I540*H540,2)</f>
        <v>0</v>
      </c>
      <c r="K540" s="139" t="s">
        <v>270</v>
      </c>
      <c r="L540" s="32"/>
      <c r="M540" s="144" t="s">
        <v>1</v>
      </c>
      <c r="N540" s="145" t="s">
        <v>42</v>
      </c>
      <c r="P540" s="146">
        <f>O540*H540</f>
        <v>0</v>
      </c>
      <c r="Q540" s="146">
        <v>5.1999999999999995E-4</v>
      </c>
      <c r="R540" s="146">
        <f>Q540*H540</f>
        <v>1.0399999999999999E-3</v>
      </c>
      <c r="S540" s="146">
        <v>0</v>
      </c>
      <c r="T540" s="147">
        <f>S540*H540</f>
        <v>0</v>
      </c>
      <c r="AR540" s="148" t="s">
        <v>366</v>
      </c>
      <c r="AT540" s="148" t="s">
        <v>266</v>
      </c>
      <c r="AU540" s="148" t="s">
        <v>89</v>
      </c>
      <c r="AY540" s="17" t="s">
        <v>264</v>
      </c>
      <c r="BE540" s="149">
        <f>IF(N540="základní",J540,0)</f>
        <v>0</v>
      </c>
      <c r="BF540" s="149">
        <f>IF(N540="snížená",J540,0)</f>
        <v>0</v>
      </c>
      <c r="BG540" s="149">
        <f>IF(N540="zákl. přenesená",J540,0)</f>
        <v>0</v>
      </c>
      <c r="BH540" s="149">
        <f>IF(N540="sníž. přenesená",J540,0)</f>
        <v>0</v>
      </c>
      <c r="BI540" s="149">
        <f>IF(N540="nulová",J540,0)</f>
        <v>0</v>
      </c>
      <c r="BJ540" s="17" t="s">
        <v>89</v>
      </c>
      <c r="BK540" s="149">
        <f>ROUND(I540*H540,2)</f>
        <v>0</v>
      </c>
      <c r="BL540" s="17" t="s">
        <v>366</v>
      </c>
      <c r="BM540" s="148" t="s">
        <v>2354</v>
      </c>
    </row>
    <row r="541" spans="2:65" s="1" customFormat="1" ht="11.25">
      <c r="B541" s="32"/>
      <c r="D541" s="150" t="s">
        <v>273</v>
      </c>
      <c r="F541" s="151" t="s">
        <v>2355</v>
      </c>
      <c r="I541" s="152"/>
      <c r="L541" s="32"/>
      <c r="M541" s="153"/>
      <c r="T541" s="56"/>
      <c r="AT541" s="17" t="s">
        <v>273</v>
      </c>
      <c r="AU541" s="17" t="s">
        <v>89</v>
      </c>
    </row>
    <row r="542" spans="2:65" s="12" customFormat="1" ht="11.25">
      <c r="B542" s="156"/>
      <c r="D542" s="154" t="s">
        <v>277</v>
      </c>
      <c r="E542" s="157" t="s">
        <v>1</v>
      </c>
      <c r="F542" s="158" t="s">
        <v>89</v>
      </c>
      <c r="H542" s="159">
        <v>2</v>
      </c>
      <c r="I542" s="160"/>
      <c r="L542" s="156"/>
      <c r="M542" s="161"/>
      <c r="T542" s="162"/>
      <c r="AT542" s="157" t="s">
        <v>277</v>
      </c>
      <c r="AU542" s="157" t="s">
        <v>89</v>
      </c>
      <c r="AV542" s="12" t="s">
        <v>89</v>
      </c>
      <c r="AW542" s="12" t="s">
        <v>32</v>
      </c>
      <c r="AX542" s="12" t="s">
        <v>83</v>
      </c>
      <c r="AY542" s="157" t="s">
        <v>264</v>
      </c>
    </row>
    <row r="543" spans="2:65" s="1" customFormat="1" ht="16.5" customHeight="1">
      <c r="B543" s="136"/>
      <c r="C543" s="137" t="s">
        <v>837</v>
      </c>
      <c r="D543" s="137" t="s">
        <v>266</v>
      </c>
      <c r="E543" s="138" t="s">
        <v>2356</v>
      </c>
      <c r="F543" s="139" t="s">
        <v>2357</v>
      </c>
      <c r="G543" s="140" t="s">
        <v>434</v>
      </c>
      <c r="H543" s="141">
        <v>2</v>
      </c>
      <c r="I543" s="142"/>
      <c r="J543" s="143">
        <f>ROUND(I543*H543,2)</f>
        <v>0</v>
      </c>
      <c r="K543" s="139" t="s">
        <v>270</v>
      </c>
      <c r="L543" s="32"/>
      <c r="M543" s="144" t="s">
        <v>1</v>
      </c>
      <c r="N543" s="145" t="s">
        <v>42</v>
      </c>
      <c r="P543" s="146">
        <f>O543*H543</f>
        <v>0</v>
      </c>
      <c r="Q543" s="146">
        <v>1.47E-3</v>
      </c>
      <c r="R543" s="146">
        <f>Q543*H543</f>
        <v>2.9399999999999999E-3</v>
      </c>
      <c r="S543" s="146">
        <v>0</v>
      </c>
      <c r="T543" s="147">
        <f>S543*H543</f>
        <v>0</v>
      </c>
      <c r="AR543" s="148" t="s">
        <v>366</v>
      </c>
      <c r="AT543" s="148" t="s">
        <v>266</v>
      </c>
      <c r="AU543" s="148" t="s">
        <v>89</v>
      </c>
      <c r="AY543" s="17" t="s">
        <v>264</v>
      </c>
      <c r="BE543" s="149">
        <f>IF(N543="základní",J543,0)</f>
        <v>0</v>
      </c>
      <c r="BF543" s="149">
        <f>IF(N543="snížená",J543,0)</f>
        <v>0</v>
      </c>
      <c r="BG543" s="149">
        <f>IF(N543="zákl. přenesená",J543,0)</f>
        <v>0</v>
      </c>
      <c r="BH543" s="149">
        <f>IF(N543="sníž. přenesená",J543,0)</f>
        <v>0</v>
      </c>
      <c r="BI543" s="149">
        <f>IF(N543="nulová",J543,0)</f>
        <v>0</v>
      </c>
      <c r="BJ543" s="17" t="s">
        <v>89</v>
      </c>
      <c r="BK543" s="149">
        <f>ROUND(I543*H543,2)</f>
        <v>0</v>
      </c>
      <c r="BL543" s="17" t="s">
        <v>366</v>
      </c>
      <c r="BM543" s="148" t="s">
        <v>2358</v>
      </c>
    </row>
    <row r="544" spans="2:65" s="1" customFormat="1" ht="11.25">
      <c r="B544" s="32"/>
      <c r="D544" s="150" t="s">
        <v>273</v>
      </c>
      <c r="F544" s="151" t="s">
        <v>2359</v>
      </c>
      <c r="I544" s="152"/>
      <c r="L544" s="32"/>
      <c r="M544" s="153"/>
      <c r="T544" s="56"/>
      <c r="AT544" s="17" t="s">
        <v>273</v>
      </c>
      <c r="AU544" s="17" t="s">
        <v>89</v>
      </c>
    </row>
    <row r="545" spans="2:65" s="12" customFormat="1" ht="11.25">
      <c r="B545" s="156"/>
      <c r="D545" s="154" t="s">
        <v>277</v>
      </c>
      <c r="E545" s="157" t="s">
        <v>1</v>
      </c>
      <c r="F545" s="158" t="s">
        <v>89</v>
      </c>
      <c r="H545" s="159">
        <v>2</v>
      </c>
      <c r="I545" s="160"/>
      <c r="L545" s="156"/>
      <c r="M545" s="161"/>
      <c r="T545" s="162"/>
      <c r="AT545" s="157" t="s">
        <v>277</v>
      </c>
      <c r="AU545" s="157" t="s">
        <v>89</v>
      </c>
      <c r="AV545" s="12" t="s">
        <v>89</v>
      </c>
      <c r="AW545" s="12" t="s">
        <v>32</v>
      </c>
      <c r="AX545" s="12" t="s">
        <v>83</v>
      </c>
      <c r="AY545" s="157" t="s">
        <v>264</v>
      </c>
    </row>
    <row r="546" spans="2:65" s="11" customFormat="1" ht="22.9" customHeight="1">
      <c r="B546" s="124"/>
      <c r="D546" s="125" t="s">
        <v>75</v>
      </c>
      <c r="E546" s="134" t="s">
        <v>1333</v>
      </c>
      <c r="F546" s="134" t="s">
        <v>1334</v>
      </c>
      <c r="I546" s="127"/>
      <c r="J546" s="135">
        <f>BK546</f>
        <v>0</v>
      </c>
      <c r="L546" s="124"/>
      <c r="M546" s="129"/>
      <c r="P546" s="130">
        <f>SUM(P547:P552)</f>
        <v>0</v>
      </c>
      <c r="R546" s="130">
        <f>SUM(R547:R552)</f>
        <v>2.7900000000000001E-2</v>
      </c>
      <c r="T546" s="131">
        <f>SUM(T547:T552)</f>
        <v>0</v>
      </c>
      <c r="AR546" s="125" t="s">
        <v>89</v>
      </c>
      <c r="AT546" s="132" t="s">
        <v>75</v>
      </c>
      <c r="AU546" s="132" t="s">
        <v>83</v>
      </c>
      <c r="AY546" s="125" t="s">
        <v>264</v>
      </c>
      <c r="BK546" s="133">
        <f>SUM(BK547:BK552)</f>
        <v>0</v>
      </c>
    </row>
    <row r="547" spans="2:65" s="1" customFormat="1" ht="16.5" customHeight="1">
      <c r="B547" s="136"/>
      <c r="C547" s="137" t="s">
        <v>842</v>
      </c>
      <c r="D547" s="137" t="s">
        <v>266</v>
      </c>
      <c r="E547" s="138" t="s">
        <v>2360</v>
      </c>
      <c r="F547" s="139" t="s">
        <v>2361</v>
      </c>
      <c r="G547" s="140" t="s">
        <v>434</v>
      </c>
      <c r="H547" s="141">
        <v>30</v>
      </c>
      <c r="I547" s="142"/>
      <c r="J547" s="143">
        <f>ROUND(I547*H547,2)</f>
        <v>0</v>
      </c>
      <c r="K547" s="139" t="s">
        <v>270</v>
      </c>
      <c r="L547" s="32"/>
      <c r="M547" s="144" t="s">
        <v>1</v>
      </c>
      <c r="N547" s="145" t="s">
        <v>42</v>
      </c>
      <c r="P547" s="146">
        <f>O547*H547</f>
        <v>0</v>
      </c>
      <c r="Q547" s="146">
        <v>3.0000000000000001E-5</v>
      </c>
      <c r="R547" s="146">
        <f>Q547*H547</f>
        <v>8.9999999999999998E-4</v>
      </c>
      <c r="S547" s="146">
        <v>0</v>
      </c>
      <c r="T547" s="147">
        <f>S547*H547</f>
        <v>0</v>
      </c>
      <c r="AR547" s="148" t="s">
        <v>366</v>
      </c>
      <c r="AT547" s="148" t="s">
        <v>266</v>
      </c>
      <c r="AU547" s="148" t="s">
        <v>89</v>
      </c>
      <c r="AY547" s="17" t="s">
        <v>264</v>
      </c>
      <c r="BE547" s="149">
        <f>IF(N547="základní",J547,0)</f>
        <v>0</v>
      </c>
      <c r="BF547" s="149">
        <f>IF(N547="snížená",J547,0)</f>
        <v>0</v>
      </c>
      <c r="BG547" s="149">
        <f>IF(N547="zákl. přenesená",J547,0)</f>
        <v>0</v>
      </c>
      <c r="BH547" s="149">
        <f>IF(N547="sníž. přenesená",J547,0)</f>
        <v>0</v>
      </c>
      <c r="BI547" s="149">
        <f>IF(N547="nulová",J547,0)</f>
        <v>0</v>
      </c>
      <c r="BJ547" s="17" t="s">
        <v>89</v>
      </c>
      <c r="BK547" s="149">
        <f>ROUND(I547*H547,2)</f>
        <v>0</v>
      </c>
      <c r="BL547" s="17" t="s">
        <v>366</v>
      </c>
      <c r="BM547" s="148" t="s">
        <v>2362</v>
      </c>
    </row>
    <row r="548" spans="2:65" s="1" customFormat="1" ht="11.25">
      <c r="B548" s="32"/>
      <c r="D548" s="150" t="s">
        <v>273</v>
      </c>
      <c r="F548" s="151" t="s">
        <v>2363</v>
      </c>
      <c r="I548" s="152"/>
      <c r="L548" s="32"/>
      <c r="M548" s="153"/>
      <c r="T548" s="56"/>
      <c r="AT548" s="17" t="s">
        <v>273</v>
      </c>
      <c r="AU548" s="17" t="s">
        <v>89</v>
      </c>
    </row>
    <row r="549" spans="2:65" s="14" customFormat="1" ht="11.25">
      <c r="B549" s="170"/>
      <c r="D549" s="154" t="s">
        <v>277</v>
      </c>
      <c r="E549" s="171" t="s">
        <v>1</v>
      </c>
      <c r="F549" s="172" t="s">
        <v>2364</v>
      </c>
      <c r="H549" s="171" t="s">
        <v>1</v>
      </c>
      <c r="I549" s="173"/>
      <c r="L549" s="170"/>
      <c r="M549" s="174"/>
      <c r="T549" s="175"/>
      <c r="AT549" s="171" t="s">
        <v>277</v>
      </c>
      <c r="AU549" s="171" t="s">
        <v>89</v>
      </c>
      <c r="AV549" s="14" t="s">
        <v>83</v>
      </c>
      <c r="AW549" s="14" t="s">
        <v>32</v>
      </c>
      <c r="AX549" s="14" t="s">
        <v>76</v>
      </c>
      <c r="AY549" s="171" t="s">
        <v>264</v>
      </c>
    </row>
    <row r="550" spans="2:65" s="12" customFormat="1" ht="11.25">
      <c r="B550" s="156"/>
      <c r="D550" s="154" t="s">
        <v>277</v>
      </c>
      <c r="E550" s="157" t="s">
        <v>1</v>
      </c>
      <c r="F550" s="158" t="s">
        <v>457</v>
      </c>
      <c r="H550" s="159">
        <v>30</v>
      </c>
      <c r="I550" s="160"/>
      <c r="L550" s="156"/>
      <c r="M550" s="161"/>
      <c r="T550" s="162"/>
      <c r="AT550" s="157" t="s">
        <v>277</v>
      </c>
      <c r="AU550" s="157" t="s">
        <v>89</v>
      </c>
      <c r="AV550" s="12" t="s">
        <v>89</v>
      </c>
      <c r="AW550" s="12" t="s">
        <v>32</v>
      </c>
      <c r="AX550" s="12" t="s">
        <v>83</v>
      </c>
      <c r="AY550" s="157" t="s">
        <v>264</v>
      </c>
    </row>
    <row r="551" spans="2:65" s="1" customFormat="1" ht="16.5" customHeight="1">
      <c r="B551" s="136"/>
      <c r="C551" s="176" t="s">
        <v>846</v>
      </c>
      <c r="D551" s="176" t="s">
        <v>310</v>
      </c>
      <c r="E551" s="177" t="s">
        <v>2365</v>
      </c>
      <c r="F551" s="178" t="s">
        <v>2366</v>
      </c>
      <c r="G551" s="179" t="s">
        <v>434</v>
      </c>
      <c r="H551" s="180">
        <v>30</v>
      </c>
      <c r="I551" s="181"/>
      <c r="J551" s="182">
        <f>ROUND(I551*H551,2)</f>
        <v>0</v>
      </c>
      <c r="K551" s="178" t="s">
        <v>270</v>
      </c>
      <c r="L551" s="183"/>
      <c r="M551" s="184" t="s">
        <v>1</v>
      </c>
      <c r="N551" s="185" t="s">
        <v>42</v>
      </c>
      <c r="P551" s="146">
        <f>O551*H551</f>
        <v>0</v>
      </c>
      <c r="Q551" s="146">
        <v>8.9999999999999998E-4</v>
      </c>
      <c r="R551" s="146">
        <f>Q551*H551</f>
        <v>2.7E-2</v>
      </c>
      <c r="S551" s="146">
        <v>0</v>
      </c>
      <c r="T551" s="147">
        <f>S551*H551</f>
        <v>0</v>
      </c>
      <c r="AR551" s="148" t="s">
        <v>468</v>
      </c>
      <c r="AT551" s="148" t="s">
        <v>310</v>
      </c>
      <c r="AU551" s="148" t="s">
        <v>89</v>
      </c>
      <c r="AY551" s="17" t="s">
        <v>264</v>
      </c>
      <c r="BE551" s="149">
        <f>IF(N551="základní",J551,0)</f>
        <v>0</v>
      </c>
      <c r="BF551" s="149">
        <f>IF(N551="snížená",J551,0)</f>
        <v>0</v>
      </c>
      <c r="BG551" s="149">
        <f>IF(N551="zákl. přenesená",J551,0)</f>
        <v>0</v>
      </c>
      <c r="BH551" s="149">
        <f>IF(N551="sníž. přenesená",J551,0)</f>
        <v>0</v>
      </c>
      <c r="BI551" s="149">
        <f>IF(N551="nulová",J551,0)</f>
        <v>0</v>
      </c>
      <c r="BJ551" s="17" t="s">
        <v>89</v>
      </c>
      <c r="BK551" s="149">
        <f>ROUND(I551*H551,2)</f>
        <v>0</v>
      </c>
      <c r="BL551" s="17" t="s">
        <v>366</v>
      </c>
      <c r="BM551" s="148" t="s">
        <v>2367</v>
      </c>
    </row>
    <row r="552" spans="2:65" s="12" customFormat="1" ht="11.25">
      <c r="B552" s="156"/>
      <c r="D552" s="154" t="s">
        <v>277</v>
      </c>
      <c r="E552" s="157" t="s">
        <v>1</v>
      </c>
      <c r="F552" s="158" t="s">
        <v>457</v>
      </c>
      <c r="H552" s="159">
        <v>30</v>
      </c>
      <c r="I552" s="160"/>
      <c r="L552" s="156"/>
      <c r="M552" s="197"/>
      <c r="N552" s="198"/>
      <c r="O552" s="198"/>
      <c r="P552" s="198"/>
      <c r="Q552" s="198"/>
      <c r="R552" s="198"/>
      <c r="S552" s="198"/>
      <c r="T552" s="199"/>
      <c r="AT552" s="157" t="s">
        <v>277</v>
      </c>
      <c r="AU552" s="157" t="s">
        <v>89</v>
      </c>
      <c r="AV552" s="12" t="s">
        <v>89</v>
      </c>
      <c r="AW552" s="12" t="s">
        <v>32</v>
      </c>
      <c r="AX552" s="12" t="s">
        <v>83</v>
      </c>
      <c r="AY552" s="157" t="s">
        <v>264</v>
      </c>
    </row>
    <row r="553" spans="2:65" s="1" customFormat="1" ht="6.95" customHeight="1">
      <c r="B553" s="44"/>
      <c r="C553" s="45"/>
      <c r="D553" s="45"/>
      <c r="E553" s="45"/>
      <c r="F553" s="45"/>
      <c r="G553" s="45"/>
      <c r="H553" s="45"/>
      <c r="I553" s="45"/>
      <c r="J553" s="45"/>
      <c r="K553" s="45"/>
      <c r="L553" s="32"/>
    </row>
  </sheetData>
  <autoFilter ref="C138:K552" xr:uid="{00000000-0009-0000-0000-000002000000}"/>
  <mergeCells count="15">
    <mergeCell ref="E125:H125"/>
    <mergeCell ref="E129:H129"/>
    <mergeCell ref="E127:H127"/>
    <mergeCell ref="E131:H131"/>
    <mergeCell ref="L2:V2"/>
    <mergeCell ref="E31:H31"/>
    <mergeCell ref="E85:H85"/>
    <mergeCell ref="E89:H89"/>
    <mergeCell ref="E87:H87"/>
    <mergeCell ref="E91:H91"/>
    <mergeCell ref="E7:H7"/>
    <mergeCell ref="E11:H11"/>
    <mergeCell ref="E9:H9"/>
    <mergeCell ref="E13:H13"/>
    <mergeCell ref="E22:H22"/>
  </mergeCells>
  <hyperlinks>
    <hyperlink ref="F143" r:id="rId1" xr:uid="{00000000-0004-0000-0200-000000000000}"/>
    <hyperlink ref="F147" r:id="rId2" xr:uid="{00000000-0004-0000-0200-000001000000}"/>
    <hyperlink ref="F151" r:id="rId3" xr:uid="{00000000-0004-0000-0200-000002000000}"/>
    <hyperlink ref="F155" r:id="rId4" xr:uid="{00000000-0004-0000-0200-000003000000}"/>
    <hyperlink ref="F159" r:id="rId5" xr:uid="{00000000-0004-0000-0200-000004000000}"/>
    <hyperlink ref="F163" r:id="rId6" xr:uid="{00000000-0004-0000-0200-000005000000}"/>
    <hyperlink ref="F167" r:id="rId7" xr:uid="{00000000-0004-0000-0200-000006000000}"/>
    <hyperlink ref="F171" r:id="rId8" xr:uid="{00000000-0004-0000-0200-000007000000}"/>
    <hyperlink ref="F175" r:id="rId9" xr:uid="{00000000-0004-0000-0200-000008000000}"/>
    <hyperlink ref="F180" r:id="rId10" xr:uid="{00000000-0004-0000-0200-000009000000}"/>
    <hyperlink ref="F189" r:id="rId11" xr:uid="{00000000-0004-0000-0200-00000A000000}"/>
    <hyperlink ref="F194" r:id="rId12" xr:uid="{00000000-0004-0000-0200-00000B000000}"/>
    <hyperlink ref="F199" r:id="rId13" xr:uid="{00000000-0004-0000-0200-00000C000000}"/>
    <hyperlink ref="F207" r:id="rId14" xr:uid="{00000000-0004-0000-0200-00000D000000}"/>
    <hyperlink ref="F215" r:id="rId15" xr:uid="{00000000-0004-0000-0200-00000E000000}"/>
    <hyperlink ref="F222" r:id="rId16" xr:uid="{00000000-0004-0000-0200-00000F000000}"/>
    <hyperlink ref="F225" r:id="rId17" xr:uid="{00000000-0004-0000-0200-000010000000}"/>
    <hyperlink ref="F229" r:id="rId18" xr:uid="{00000000-0004-0000-0200-000011000000}"/>
    <hyperlink ref="F232" r:id="rId19" xr:uid="{00000000-0004-0000-0200-000012000000}"/>
    <hyperlink ref="F244" r:id="rId20" xr:uid="{00000000-0004-0000-0200-000013000000}"/>
    <hyperlink ref="F250" r:id="rId21" xr:uid="{00000000-0004-0000-0200-000014000000}"/>
    <hyperlink ref="F259" r:id="rId22" xr:uid="{00000000-0004-0000-0200-000015000000}"/>
    <hyperlink ref="F264" r:id="rId23" xr:uid="{00000000-0004-0000-0200-000016000000}"/>
    <hyperlink ref="F268" r:id="rId24" xr:uid="{00000000-0004-0000-0200-000017000000}"/>
    <hyperlink ref="F273" r:id="rId25" xr:uid="{00000000-0004-0000-0200-000018000000}"/>
    <hyperlink ref="F276" r:id="rId26" xr:uid="{00000000-0004-0000-0200-000019000000}"/>
    <hyperlink ref="F279" r:id="rId27" xr:uid="{00000000-0004-0000-0200-00001A000000}"/>
    <hyperlink ref="F287" r:id="rId28" xr:uid="{00000000-0004-0000-0200-00001B000000}"/>
    <hyperlink ref="F295" r:id="rId29" xr:uid="{00000000-0004-0000-0200-00001C000000}"/>
    <hyperlink ref="F298" r:id="rId30" xr:uid="{00000000-0004-0000-0200-00001D000000}"/>
    <hyperlink ref="F301" r:id="rId31" xr:uid="{00000000-0004-0000-0200-00001E000000}"/>
    <hyperlink ref="F304" r:id="rId32" xr:uid="{00000000-0004-0000-0200-00001F000000}"/>
    <hyperlink ref="F307" r:id="rId33" xr:uid="{00000000-0004-0000-0200-000020000000}"/>
    <hyperlink ref="F311" r:id="rId34" xr:uid="{00000000-0004-0000-0200-000021000000}"/>
    <hyperlink ref="F315" r:id="rId35" xr:uid="{00000000-0004-0000-0200-000022000000}"/>
    <hyperlink ref="F323" r:id="rId36" xr:uid="{00000000-0004-0000-0200-000023000000}"/>
    <hyperlink ref="F327" r:id="rId37" xr:uid="{00000000-0004-0000-0200-000024000000}"/>
    <hyperlink ref="F334" r:id="rId38" xr:uid="{00000000-0004-0000-0200-000025000000}"/>
    <hyperlink ref="F338" r:id="rId39" xr:uid="{00000000-0004-0000-0200-000026000000}"/>
    <hyperlink ref="F345" r:id="rId40" xr:uid="{00000000-0004-0000-0200-000027000000}"/>
    <hyperlink ref="F349" r:id="rId41" xr:uid="{00000000-0004-0000-0200-000028000000}"/>
    <hyperlink ref="F352" r:id="rId42" xr:uid="{00000000-0004-0000-0200-000029000000}"/>
    <hyperlink ref="F355" r:id="rId43" xr:uid="{00000000-0004-0000-0200-00002A000000}"/>
    <hyperlink ref="F359" r:id="rId44" xr:uid="{00000000-0004-0000-0200-00002B000000}"/>
    <hyperlink ref="F362" r:id="rId45" xr:uid="{00000000-0004-0000-0200-00002C000000}"/>
    <hyperlink ref="F365" r:id="rId46" xr:uid="{00000000-0004-0000-0200-00002D000000}"/>
    <hyperlink ref="F369" r:id="rId47" xr:uid="{00000000-0004-0000-0200-00002E000000}"/>
    <hyperlink ref="F372" r:id="rId48" xr:uid="{00000000-0004-0000-0200-00002F000000}"/>
    <hyperlink ref="F376" r:id="rId49" xr:uid="{00000000-0004-0000-0200-000030000000}"/>
    <hyperlink ref="F380" r:id="rId50" xr:uid="{00000000-0004-0000-0200-000031000000}"/>
    <hyperlink ref="F383" r:id="rId51" xr:uid="{00000000-0004-0000-0200-000032000000}"/>
    <hyperlink ref="F387" r:id="rId52" xr:uid="{00000000-0004-0000-0200-000033000000}"/>
    <hyperlink ref="F394" r:id="rId53" xr:uid="{00000000-0004-0000-0200-000034000000}"/>
    <hyperlink ref="F397" r:id="rId54" xr:uid="{00000000-0004-0000-0200-000035000000}"/>
    <hyperlink ref="F400" r:id="rId55" xr:uid="{00000000-0004-0000-0200-000036000000}"/>
    <hyperlink ref="F403" r:id="rId56" xr:uid="{00000000-0004-0000-0200-000037000000}"/>
    <hyperlink ref="F406" r:id="rId57" xr:uid="{00000000-0004-0000-0200-000038000000}"/>
    <hyperlink ref="F409" r:id="rId58" xr:uid="{00000000-0004-0000-0200-000039000000}"/>
    <hyperlink ref="F424" r:id="rId59" xr:uid="{00000000-0004-0000-0200-00003A000000}"/>
    <hyperlink ref="F429" r:id="rId60" xr:uid="{00000000-0004-0000-0200-00003B000000}"/>
    <hyperlink ref="F434" r:id="rId61" xr:uid="{00000000-0004-0000-0200-00003C000000}"/>
    <hyperlink ref="F439" r:id="rId62" xr:uid="{00000000-0004-0000-0200-00003D000000}"/>
    <hyperlink ref="F444" r:id="rId63" xr:uid="{00000000-0004-0000-0200-00003E000000}"/>
    <hyperlink ref="F449" r:id="rId64" xr:uid="{00000000-0004-0000-0200-00003F000000}"/>
    <hyperlink ref="F454" r:id="rId65" xr:uid="{00000000-0004-0000-0200-000040000000}"/>
    <hyperlink ref="F459" r:id="rId66" xr:uid="{00000000-0004-0000-0200-000041000000}"/>
    <hyperlink ref="F464" r:id="rId67" xr:uid="{00000000-0004-0000-0200-000042000000}"/>
    <hyperlink ref="F469" r:id="rId68" xr:uid="{00000000-0004-0000-0200-000043000000}"/>
    <hyperlink ref="F477" r:id="rId69" xr:uid="{00000000-0004-0000-0200-000044000000}"/>
    <hyperlink ref="F485" r:id="rId70" xr:uid="{00000000-0004-0000-0200-000045000000}"/>
    <hyperlink ref="F490" r:id="rId71" xr:uid="{00000000-0004-0000-0200-000046000000}"/>
    <hyperlink ref="F495" r:id="rId72" xr:uid="{00000000-0004-0000-0200-000047000000}"/>
    <hyperlink ref="F500" r:id="rId73" xr:uid="{00000000-0004-0000-0200-000048000000}"/>
    <hyperlink ref="F510" r:id="rId74" xr:uid="{00000000-0004-0000-0200-000049000000}"/>
    <hyperlink ref="F513" r:id="rId75" xr:uid="{00000000-0004-0000-0200-00004A000000}"/>
    <hyperlink ref="F521" r:id="rId76" xr:uid="{00000000-0004-0000-0200-00004B000000}"/>
    <hyperlink ref="F529" r:id="rId77" xr:uid="{00000000-0004-0000-0200-00004C000000}"/>
    <hyperlink ref="F534" r:id="rId78" xr:uid="{00000000-0004-0000-0200-00004D000000}"/>
    <hyperlink ref="F537" r:id="rId79" xr:uid="{00000000-0004-0000-0200-00004E000000}"/>
    <hyperlink ref="F541" r:id="rId80" xr:uid="{00000000-0004-0000-0200-00004F000000}"/>
    <hyperlink ref="F544" r:id="rId81" xr:uid="{00000000-0004-0000-0200-000050000000}"/>
    <hyperlink ref="F548" r:id="rId82" xr:uid="{00000000-0004-0000-0200-000051000000}"/>
  </hyperlinks>
  <pageMargins left="0.39374999999999999" right="0.39374999999999999" top="0.39374999999999999" bottom="0.39374999999999999" header="0" footer="0"/>
  <pageSetup paperSize="9" fitToHeight="100" orientation="landscape" blackAndWhite="1"/>
  <headerFooter>
    <oddFooter>&amp;CStrana &amp;P z &amp;N</oddFooter>
  </headerFooter>
  <drawing r:id="rId8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B2:BM250"/>
  <sheetViews>
    <sheetView showGridLines="0" workbookViewId="0"/>
  </sheetViews>
  <sheetFormatPr defaultRowHeight="15"/>
  <cols>
    <col min="1" max="1" width="8.33203125" customWidth="1"/>
    <col min="2" max="2" width="1.1640625" customWidth="1"/>
    <col min="3" max="3" width="4.1640625" customWidth="1"/>
    <col min="4" max="4" width="4.33203125" customWidth="1"/>
    <col min="5" max="5" width="17.1640625" customWidth="1"/>
    <col min="6" max="6" width="100.83203125" customWidth="1"/>
    <col min="7" max="7" width="7.5" customWidth="1"/>
    <col min="8" max="8" width="14" customWidth="1"/>
    <col min="9" max="9" width="15.83203125" customWidth="1"/>
    <col min="10" max="11" width="22.33203125"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50000000000003" customHeight="1">
      <c r="L2" s="223" t="s">
        <v>5</v>
      </c>
      <c r="M2" s="208"/>
      <c r="N2" s="208"/>
      <c r="O2" s="208"/>
      <c r="P2" s="208"/>
      <c r="Q2" s="208"/>
      <c r="R2" s="208"/>
      <c r="S2" s="208"/>
      <c r="T2" s="208"/>
      <c r="U2" s="208"/>
      <c r="V2" s="208"/>
      <c r="AT2" s="17" t="s">
        <v>178</v>
      </c>
    </row>
    <row r="3" spans="2:46" ht="6.95" customHeight="1">
      <c r="B3" s="18"/>
      <c r="C3" s="19"/>
      <c r="D3" s="19"/>
      <c r="E3" s="19"/>
      <c r="F3" s="19"/>
      <c r="G3" s="19"/>
      <c r="H3" s="19"/>
      <c r="I3" s="19"/>
      <c r="J3" s="19"/>
      <c r="K3" s="19"/>
      <c r="L3" s="20"/>
      <c r="AT3" s="17" t="s">
        <v>83</v>
      </c>
    </row>
    <row r="4" spans="2:46" ht="24.95" customHeight="1">
      <c r="B4" s="20"/>
      <c r="D4" s="21" t="s">
        <v>212</v>
      </c>
      <c r="L4" s="20"/>
      <c r="M4" s="93" t="s">
        <v>10</v>
      </c>
      <c r="AT4" s="17" t="s">
        <v>3</v>
      </c>
    </row>
    <row r="5" spans="2:46" ht="6.95" customHeight="1">
      <c r="B5" s="20"/>
      <c r="L5" s="20"/>
    </row>
    <row r="6" spans="2:46" ht="12" customHeight="1">
      <c r="B6" s="20"/>
      <c r="D6" s="27" t="s">
        <v>16</v>
      </c>
      <c r="L6" s="20"/>
    </row>
    <row r="7" spans="2:46" ht="16.5" customHeight="1">
      <c r="B7" s="20"/>
      <c r="E7" s="248" t="str">
        <f>'Rekapitulace stavby'!K6</f>
        <v>Transformace domova Černovice – Lidmaň V. – Černovice</v>
      </c>
      <c r="F7" s="249"/>
      <c r="G7" s="249"/>
      <c r="H7" s="249"/>
      <c r="L7" s="20"/>
    </row>
    <row r="8" spans="2:46" ht="12" customHeight="1">
      <c r="B8" s="20"/>
      <c r="D8" s="27" t="s">
        <v>213</v>
      </c>
      <c r="L8" s="20"/>
    </row>
    <row r="9" spans="2:46" s="1" customFormat="1" ht="16.5" customHeight="1">
      <c r="B9" s="32"/>
      <c r="E9" s="248" t="s">
        <v>3650</v>
      </c>
      <c r="F9" s="250"/>
      <c r="G9" s="250"/>
      <c r="H9" s="250"/>
      <c r="L9" s="32"/>
    </row>
    <row r="10" spans="2:46" s="1" customFormat="1" ht="12" customHeight="1">
      <c r="B10" s="32"/>
      <c r="D10" s="27" t="s">
        <v>215</v>
      </c>
      <c r="L10" s="32"/>
    </row>
    <row r="11" spans="2:46" s="1" customFormat="1" ht="16.5" customHeight="1">
      <c r="B11" s="32"/>
      <c r="E11" s="230" t="s">
        <v>4106</v>
      </c>
      <c r="F11" s="250"/>
      <c r="G11" s="250"/>
      <c r="H11" s="250"/>
      <c r="L11" s="32"/>
    </row>
    <row r="12" spans="2:46" s="1" customFormat="1" ht="11.25">
      <c r="B12" s="32"/>
      <c r="L12" s="32"/>
    </row>
    <row r="13" spans="2:46" s="1" customFormat="1" ht="12" customHeight="1">
      <c r="B13" s="32"/>
      <c r="D13" s="27" t="s">
        <v>18</v>
      </c>
      <c r="F13" s="25" t="s">
        <v>1</v>
      </c>
      <c r="I13" s="27" t="s">
        <v>19</v>
      </c>
      <c r="J13" s="25" t="s">
        <v>1</v>
      </c>
      <c r="L13" s="32"/>
    </row>
    <row r="14" spans="2:46" s="1" customFormat="1" ht="12" customHeight="1">
      <c r="B14" s="32"/>
      <c r="D14" s="27" t="s">
        <v>20</v>
      </c>
      <c r="F14" s="25" t="s">
        <v>1911</v>
      </c>
      <c r="I14" s="27" t="s">
        <v>22</v>
      </c>
      <c r="J14" s="52" t="str">
        <f>'Rekapitulace stavby'!AN8</f>
        <v>10. 12. 2025</v>
      </c>
      <c r="L14" s="32"/>
    </row>
    <row r="15" spans="2:46" s="1" customFormat="1" ht="10.9" customHeight="1">
      <c r="B15" s="32"/>
      <c r="L15" s="32"/>
    </row>
    <row r="16" spans="2:46" s="1" customFormat="1" ht="12" customHeight="1">
      <c r="B16" s="32"/>
      <c r="D16" s="27" t="s">
        <v>24</v>
      </c>
      <c r="I16" s="27" t="s">
        <v>25</v>
      </c>
      <c r="J16" s="25" t="s">
        <v>1</v>
      </c>
      <c r="L16" s="32"/>
    </row>
    <row r="17" spans="2:12" s="1" customFormat="1" ht="18" customHeight="1">
      <c r="B17" s="32"/>
      <c r="E17" s="25" t="s">
        <v>1912</v>
      </c>
      <c r="I17" s="27" t="s">
        <v>27</v>
      </c>
      <c r="J17" s="25" t="s">
        <v>1</v>
      </c>
      <c r="L17" s="32"/>
    </row>
    <row r="18" spans="2:12" s="1" customFormat="1" ht="6.95" customHeight="1">
      <c r="B18" s="32"/>
      <c r="L18" s="32"/>
    </row>
    <row r="19" spans="2:12" s="1" customFormat="1" ht="12" customHeight="1">
      <c r="B19" s="32"/>
      <c r="D19" s="27" t="s">
        <v>28</v>
      </c>
      <c r="I19" s="27" t="s">
        <v>25</v>
      </c>
      <c r="J19" s="28" t="str">
        <f>'Rekapitulace stavby'!AN13</f>
        <v>Vyplň údaj</v>
      </c>
      <c r="L19" s="32"/>
    </row>
    <row r="20" spans="2:12" s="1" customFormat="1" ht="18" customHeight="1">
      <c r="B20" s="32"/>
      <c r="E20" s="251" t="str">
        <f>'Rekapitulace stavby'!E14</f>
        <v>Vyplň údaj</v>
      </c>
      <c r="F20" s="207"/>
      <c r="G20" s="207"/>
      <c r="H20" s="207"/>
      <c r="I20" s="27" t="s">
        <v>27</v>
      </c>
      <c r="J20" s="28" t="str">
        <f>'Rekapitulace stavby'!AN14</f>
        <v>Vyplň údaj</v>
      </c>
      <c r="L20" s="32"/>
    </row>
    <row r="21" spans="2:12" s="1" customFormat="1" ht="6.95" customHeight="1">
      <c r="B21" s="32"/>
      <c r="L21" s="32"/>
    </row>
    <row r="22" spans="2:12" s="1" customFormat="1" ht="12" customHeight="1">
      <c r="B22" s="32"/>
      <c r="D22" s="27" t="s">
        <v>30</v>
      </c>
      <c r="I22" s="27" t="s">
        <v>25</v>
      </c>
      <c r="J22" s="25" t="s">
        <v>1</v>
      </c>
      <c r="L22" s="32"/>
    </row>
    <row r="23" spans="2:12" s="1" customFormat="1" ht="18" customHeight="1">
      <c r="B23" s="32"/>
      <c r="E23" s="25" t="s">
        <v>4107</v>
      </c>
      <c r="I23" s="27" t="s">
        <v>27</v>
      </c>
      <c r="J23" s="25" t="s">
        <v>1</v>
      </c>
      <c r="L23" s="32"/>
    </row>
    <row r="24" spans="2:12" s="1" customFormat="1" ht="6.95" customHeight="1">
      <c r="B24" s="32"/>
      <c r="L24" s="32"/>
    </row>
    <row r="25" spans="2:12" s="1" customFormat="1" ht="12" customHeight="1">
      <c r="B25" s="32"/>
      <c r="D25" s="27" t="s">
        <v>33</v>
      </c>
      <c r="I25" s="27" t="s">
        <v>25</v>
      </c>
      <c r="J25" s="25" t="s">
        <v>1</v>
      </c>
      <c r="L25" s="32"/>
    </row>
    <row r="26" spans="2:12" s="1" customFormat="1" ht="18" customHeight="1">
      <c r="B26" s="32"/>
      <c r="E26" s="25" t="s">
        <v>1913</v>
      </c>
      <c r="I26" s="27" t="s">
        <v>27</v>
      </c>
      <c r="J26" s="25" t="s">
        <v>1</v>
      </c>
      <c r="L26" s="32"/>
    </row>
    <row r="27" spans="2:12" s="1" customFormat="1" ht="6.95" customHeight="1">
      <c r="B27" s="32"/>
      <c r="L27" s="32"/>
    </row>
    <row r="28" spans="2:12" s="1" customFormat="1" ht="12" customHeight="1">
      <c r="B28" s="32"/>
      <c r="D28" s="27" t="s">
        <v>34</v>
      </c>
      <c r="L28" s="32"/>
    </row>
    <row r="29" spans="2:12" s="7" customFormat="1" ht="16.5" customHeight="1">
      <c r="B29" s="94"/>
      <c r="E29" s="212" t="s">
        <v>1</v>
      </c>
      <c r="F29" s="212"/>
      <c r="G29" s="212"/>
      <c r="H29" s="212"/>
      <c r="L29" s="94"/>
    </row>
    <row r="30" spans="2:12" s="1" customFormat="1" ht="6.95" customHeight="1">
      <c r="B30" s="32"/>
      <c r="L30" s="32"/>
    </row>
    <row r="31" spans="2:12" s="1" customFormat="1" ht="6.95" customHeight="1">
      <c r="B31" s="32"/>
      <c r="D31" s="53"/>
      <c r="E31" s="53"/>
      <c r="F31" s="53"/>
      <c r="G31" s="53"/>
      <c r="H31" s="53"/>
      <c r="I31" s="53"/>
      <c r="J31" s="53"/>
      <c r="K31" s="53"/>
      <c r="L31" s="32"/>
    </row>
    <row r="32" spans="2:12" s="1" customFormat="1" ht="25.35" customHeight="1">
      <c r="B32" s="32"/>
      <c r="D32" s="95" t="s">
        <v>36</v>
      </c>
      <c r="J32" s="66">
        <f>ROUND(J127, 2)</f>
        <v>0</v>
      </c>
      <c r="L32" s="32"/>
    </row>
    <row r="33" spans="2:12" s="1" customFormat="1" ht="6.95" customHeight="1">
      <c r="B33" s="32"/>
      <c r="D33" s="53"/>
      <c r="E33" s="53"/>
      <c r="F33" s="53"/>
      <c r="G33" s="53"/>
      <c r="H33" s="53"/>
      <c r="I33" s="53"/>
      <c r="J33" s="53"/>
      <c r="K33" s="53"/>
      <c r="L33" s="32"/>
    </row>
    <row r="34" spans="2:12" s="1" customFormat="1" ht="14.45" customHeight="1">
      <c r="B34" s="32"/>
      <c r="F34" s="35" t="s">
        <v>38</v>
      </c>
      <c r="I34" s="35" t="s">
        <v>37</v>
      </c>
      <c r="J34" s="35" t="s">
        <v>39</v>
      </c>
      <c r="L34" s="32"/>
    </row>
    <row r="35" spans="2:12" s="1" customFormat="1" ht="14.45" customHeight="1">
      <c r="B35" s="32"/>
      <c r="D35" s="55" t="s">
        <v>40</v>
      </c>
      <c r="E35" s="27" t="s">
        <v>41</v>
      </c>
      <c r="F35" s="86">
        <f>ROUND((SUM(BE127:BE249)),  2)</f>
        <v>0</v>
      </c>
      <c r="I35" s="96">
        <v>0.21</v>
      </c>
      <c r="J35" s="86">
        <f>ROUND(((SUM(BE127:BE249))*I35),  2)</f>
        <v>0</v>
      </c>
      <c r="L35" s="32"/>
    </row>
    <row r="36" spans="2:12" s="1" customFormat="1" ht="14.45" customHeight="1">
      <c r="B36" s="32"/>
      <c r="E36" s="27" t="s">
        <v>42</v>
      </c>
      <c r="F36" s="86">
        <f>ROUND((SUM(BF127:BF249)),  2)</f>
        <v>0</v>
      </c>
      <c r="I36" s="96">
        <v>0.12</v>
      </c>
      <c r="J36" s="86">
        <f>ROUND(((SUM(BF127:BF249))*I36),  2)</f>
        <v>0</v>
      </c>
      <c r="L36" s="32"/>
    </row>
    <row r="37" spans="2:12" s="1" customFormat="1" ht="14.45" hidden="1" customHeight="1">
      <c r="B37" s="32"/>
      <c r="E37" s="27" t="s">
        <v>43</v>
      </c>
      <c r="F37" s="86">
        <f>ROUND((SUM(BG127:BG249)),  2)</f>
        <v>0</v>
      </c>
      <c r="I37" s="96">
        <v>0.21</v>
      </c>
      <c r="J37" s="86">
        <f>0</f>
        <v>0</v>
      </c>
      <c r="L37" s="32"/>
    </row>
    <row r="38" spans="2:12" s="1" customFormat="1" ht="14.45" hidden="1" customHeight="1">
      <c r="B38" s="32"/>
      <c r="E38" s="27" t="s">
        <v>44</v>
      </c>
      <c r="F38" s="86">
        <f>ROUND((SUM(BH127:BH249)),  2)</f>
        <v>0</v>
      </c>
      <c r="I38" s="96">
        <v>0.12</v>
      </c>
      <c r="J38" s="86">
        <f>0</f>
        <v>0</v>
      </c>
      <c r="L38" s="32"/>
    </row>
    <row r="39" spans="2:12" s="1" customFormat="1" ht="14.45" hidden="1" customHeight="1">
      <c r="B39" s="32"/>
      <c r="E39" s="27" t="s">
        <v>45</v>
      </c>
      <c r="F39" s="86">
        <f>ROUND((SUM(BI127:BI249)),  2)</f>
        <v>0</v>
      </c>
      <c r="I39" s="96">
        <v>0</v>
      </c>
      <c r="J39" s="86">
        <f>0</f>
        <v>0</v>
      </c>
      <c r="L39" s="32"/>
    </row>
    <row r="40" spans="2:12" s="1" customFormat="1" ht="6.95" customHeight="1">
      <c r="B40" s="32"/>
      <c r="L40" s="32"/>
    </row>
    <row r="41" spans="2:12" s="1" customFormat="1" ht="25.35" customHeight="1">
      <c r="B41" s="32"/>
      <c r="C41" s="97"/>
      <c r="D41" s="98" t="s">
        <v>46</v>
      </c>
      <c r="E41" s="57"/>
      <c r="F41" s="57"/>
      <c r="G41" s="99" t="s">
        <v>47</v>
      </c>
      <c r="H41" s="100" t="s">
        <v>48</v>
      </c>
      <c r="I41" s="57"/>
      <c r="J41" s="101">
        <f>SUM(J32:J39)</f>
        <v>0</v>
      </c>
      <c r="K41" s="102"/>
      <c r="L41" s="32"/>
    </row>
    <row r="42" spans="2:12" s="1" customFormat="1" ht="14.45" customHeight="1">
      <c r="B42" s="32"/>
      <c r="L42" s="32"/>
    </row>
    <row r="43" spans="2:12" ht="14.45" customHeight="1">
      <c r="B43" s="20"/>
      <c r="L43" s="20"/>
    </row>
    <row r="44" spans="2:12" ht="14.45" customHeight="1">
      <c r="B44" s="20"/>
      <c r="L44" s="20"/>
    </row>
    <row r="45" spans="2:12" ht="14.45" customHeight="1">
      <c r="B45" s="20"/>
      <c r="L45" s="20"/>
    </row>
    <row r="46" spans="2:12" ht="14.45" customHeight="1">
      <c r="B46" s="20"/>
      <c r="L46" s="20"/>
    </row>
    <row r="47" spans="2:12" ht="14.45" customHeight="1">
      <c r="B47" s="20"/>
      <c r="L47" s="20"/>
    </row>
    <row r="48" spans="2:12" ht="14.45" customHeight="1">
      <c r="B48" s="20"/>
      <c r="L48" s="20"/>
    </row>
    <row r="49" spans="2:12" ht="14.45" customHeight="1">
      <c r="B49" s="20"/>
      <c r="L49" s="20"/>
    </row>
    <row r="50" spans="2:12" s="1" customFormat="1" ht="14.45" customHeight="1">
      <c r="B50" s="32"/>
      <c r="D50" s="41" t="s">
        <v>49</v>
      </c>
      <c r="E50" s="42"/>
      <c r="F50" s="42"/>
      <c r="G50" s="41" t="s">
        <v>50</v>
      </c>
      <c r="H50" s="42"/>
      <c r="I50" s="42"/>
      <c r="J50" s="42"/>
      <c r="K50" s="42"/>
      <c r="L50" s="32"/>
    </row>
    <row r="51" spans="2:12" ht="11.25">
      <c r="B51" s="20"/>
      <c r="L51" s="20"/>
    </row>
    <row r="52" spans="2:12" ht="11.25">
      <c r="B52" s="20"/>
      <c r="L52" s="20"/>
    </row>
    <row r="53" spans="2:12" ht="11.25">
      <c r="B53" s="20"/>
      <c r="L53" s="20"/>
    </row>
    <row r="54" spans="2:12" ht="11.25">
      <c r="B54" s="20"/>
      <c r="L54" s="20"/>
    </row>
    <row r="55" spans="2:12" ht="11.25">
      <c r="B55" s="20"/>
      <c r="L55" s="20"/>
    </row>
    <row r="56" spans="2:12" ht="11.25">
      <c r="B56" s="20"/>
      <c r="L56" s="20"/>
    </row>
    <row r="57" spans="2:12" ht="11.25">
      <c r="B57" s="20"/>
      <c r="L57" s="20"/>
    </row>
    <row r="58" spans="2:12" ht="11.25">
      <c r="B58" s="20"/>
      <c r="L58" s="20"/>
    </row>
    <row r="59" spans="2:12" ht="11.25">
      <c r="B59" s="20"/>
      <c r="L59" s="20"/>
    </row>
    <row r="60" spans="2:12" ht="11.25">
      <c r="B60" s="20"/>
      <c r="L60" s="20"/>
    </row>
    <row r="61" spans="2:12" s="1" customFormat="1" ht="12.75">
      <c r="B61" s="32"/>
      <c r="D61" s="43" t="s">
        <v>51</v>
      </c>
      <c r="E61" s="34"/>
      <c r="F61" s="103" t="s">
        <v>52</v>
      </c>
      <c r="G61" s="43" t="s">
        <v>51</v>
      </c>
      <c r="H61" s="34"/>
      <c r="I61" s="34"/>
      <c r="J61" s="104" t="s">
        <v>52</v>
      </c>
      <c r="K61" s="34"/>
      <c r="L61" s="32"/>
    </row>
    <row r="62" spans="2:12" ht="11.25">
      <c r="B62" s="20"/>
      <c r="L62" s="20"/>
    </row>
    <row r="63" spans="2:12" ht="11.25">
      <c r="B63" s="20"/>
      <c r="L63" s="20"/>
    </row>
    <row r="64" spans="2:12" ht="11.25">
      <c r="B64" s="20"/>
      <c r="L64" s="20"/>
    </row>
    <row r="65" spans="2:12" s="1" customFormat="1" ht="12.75">
      <c r="B65" s="32"/>
      <c r="D65" s="41" t="s">
        <v>53</v>
      </c>
      <c r="E65" s="42"/>
      <c r="F65" s="42"/>
      <c r="G65" s="41" t="s">
        <v>54</v>
      </c>
      <c r="H65" s="42"/>
      <c r="I65" s="42"/>
      <c r="J65" s="42"/>
      <c r="K65" s="42"/>
      <c r="L65" s="32"/>
    </row>
    <row r="66" spans="2:12" ht="11.25">
      <c r="B66" s="20"/>
      <c r="L66" s="20"/>
    </row>
    <row r="67" spans="2:12" ht="11.25">
      <c r="B67" s="20"/>
      <c r="L67" s="20"/>
    </row>
    <row r="68" spans="2:12" ht="11.25">
      <c r="B68" s="20"/>
      <c r="L68" s="20"/>
    </row>
    <row r="69" spans="2:12" ht="11.25">
      <c r="B69" s="20"/>
      <c r="L69" s="20"/>
    </row>
    <row r="70" spans="2:12" ht="11.25">
      <c r="B70" s="20"/>
      <c r="L70" s="20"/>
    </row>
    <row r="71" spans="2:12" ht="11.25">
      <c r="B71" s="20"/>
      <c r="L71" s="20"/>
    </row>
    <row r="72" spans="2:12" ht="11.25">
      <c r="B72" s="20"/>
      <c r="L72" s="20"/>
    </row>
    <row r="73" spans="2:12" ht="11.25">
      <c r="B73" s="20"/>
      <c r="L73" s="20"/>
    </row>
    <row r="74" spans="2:12" ht="11.25">
      <c r="B74" s="20"/>
      <c r="L74" s="20"/>
    </row>
    <row r="75" spans="2:12" ht="11.25">
      <c r="B75" s="20"/>
      <c r="L75" s="20"/>
    </row>
    <row r="76" spans="2:12" s="1" customFormat="1" ht="12.75">
      <c r="B76" s="32"/>
      <c r="D76" s="43" t="s">
        <v>51</v>
      </c>
      <c r="E76" s="34"/>
      <c r="F76" s="103" t="s">
        <v>52</v>
      </c>
      <c r="G76" s="43" t="s">
        <v>51</v>
      </c>
      <c r="H76" s="34"/>
      <c r="I76" s="34"/>
      <c r="J76" s="104" t="s">
        <v>52</v>
      </c>
      <c r="K76" s="34"/>
      <c r="L76" s="32"/>
    </row>
    <row r="77" spans="2:12" s="1" customFormat="1" ht="14.45" customHeight="1">
      <c r="B77" s="44"/>
      <c r="C77" s="45"/>
      <c r="D77" s="45"/>
      <c r="E77" s="45"/>
      <c r="F77" s="45"/>
      <c r="G77" s="45"/>
      <c r="H77" s="45"/>
      <c r="I77" s="45"/>
      <c r="J77" s="45"/>
      <c r="K77" s="45"/>
      <c r="L77" s="32"/>
    </row>
    <row r="81" spans="2:12" s="1" customFormat="1" ht="6.95" customHeight="1">
      <c r="B81" s="46"/>
      <c r="C81" s="47"/>
      <c r="D81" s="47"/>
      <c r="E81" s="47"/>
      <c r="F81" s="47"/>
      <c r="G81" s="47"/>
      <c r="H81" s="47"/>
      <c r="I81" s="47"/>
      <c r="J81" s="47"/>
      <c r="K81" s="47"/>
      <c r="L81" s="32"/>
    </row>
    <row r="82" spans="2:12" s="1" customFormat="1" ht="24.95" customHeight="1">
      <c r="B82" s="32"/>
      <c r="C82" s="21" t="s">
        <v>217</v>
      </c>
      <c r="L82" s="32"/>
    </row>
    <row r="83" spans="2:12" s="1" customFormat="1" ht="6.95" customHeight="1">
      <c r="B83" s="32"/>
      <c r="L83" s="32"/>
    </row>
    <row r="84" spans="2:12" s="1" customFormat="1" ht="12" customHeight="1">
      <c r="B84" s="32"/>
      <c r="C84" s="27" t="s">
        <v>16</v>
      </c>
      <c r="L84" s="32"/>
    </row>
    <row r="85" spans="2:12" s="1" customFormat="1" ht="16.5" customHeight="1">
      <c r="B85" s="32"/>
      <c r="E85" s="248" t="str">
        <f>E7</f>
        <v>Transformace domova Černovice – Lidmaň V. – Černovice</v>
      </c>
      <c r="F85" s="249"/>
      <c r="G85" s="249"/>
      <c r="H85" s="249"/>
      <c r="L85" s="32"/>
    </row>
    <row r="86" spans="2:12" ht="12" customHeight="1">
      <c r="B86" s="20"/>
      <c r="C86" s="27" t="s">
        <v>213</v>
      </c>
      <c r="L86" s="20"/>
    </row>
    <row r="87" spans="2:12" s="1" customFormat="1" ht="16.5" customHeight="1">
      <c r="B87" s="32"/>
      <c r="E87" s="248" t="s">
        <v>3650</v>
      </c>
      <c r="F87" s="250"/>
      <c r="G87" s="250"/>
      <c r="H87" s="250"/>
      <c r="L87" s="32"/>
    </row>
    <row r="88" spans="2:12" s="1" customFormat="1" ht="12" customHeight="1">
      <c r="B88" s="32"/>
      <c r="C88" s="27" t="s">
        <v>215</v>
      </c>
      <c r="L88" s="32"/>
    </row>
    <row r="89" spans="2:12" s="1" customFormat="1" ht="16.5" customHeight="1">
      <c r="B89" s="32"/>
      <c r="E89" s="230" t="str">
        <f>E11</f>
        <v>IO 04.01 - PŘÍPOJKA VODY SO 01</v>
      </c>
      <c r="F89" s="250"/>
      <c r="G89" s="250"/>
      <c r="H89" s="250"/>
      <c r="L89" s="32"/>
    </row>
    <row r="90" spans="2:12" s="1" customFormat="1" ht="6.95" customHeight="1">
      <c r="B90" s="32"/>
      <c r="L90" s="32"/>
    </row>
    <row r="91" spans="2:12" s="1" customFormat="1" ht="12" customHeight="1">
      <c r="B91" s="32"/>
      <c r="C91" s="27" t="s">
        <v>20</v>
      </c>
      <c r="F91" s="25" t="str">
        <f>F14</f>
        <v>Černovice</v>
      </c>
      <c r="I91" s="27" t="s">
        <v>22</v>
      </c>
      <c r="J91" s="52" t="str">
        <f>IF(J14="","",J14)</f>
        <v>10. 12. 2025</v>
      </c>
      <c r="L91" s="32"/>
    </row>
    <row r="92" spans="2:12" s="1" customFormat="1" ht="6.95" customHeight="1">
      <c r="B92" s="32"/>
      <c r="L92" s="32"/>
    </row>
    <row r="93" spans="2:12" s="1" customFormat="1" ht="15.2" customHeight="1">
      <c r="B93" s="32"/>
      <c r="C93" s="27" t="s">
        <v>24</v>
      </c>
      <c r="F93" s="25" t="str">
        <f>E17</f>
        <v>KRAJ VYSOČINA</v>
      </c>
      <c r="I93" s="27" t="s">
        <v>30</v>
      </c>
      <c r="J93" s="30" t="str">
        <f>E23</f>
        <v>ARPIK</v>
      </c>
      <c r="L93" s="32"/>
    </row>
    <row r="94" spans="2:12" s="1" customFormat="1" ht="15.2" customHeight="1">
      <c r="B94" s="32"/>
      <c r="C94" s="27" t="s">
        <v>28</v>
      </c>
      <c r="F94" s="25" t="str">
        <f>IF(E20="","",E20)</f>
        <v>Vyplň údaj</v>
      </c>
      <c r="I94" s="27" t="s">
        <v>33</v>
      </c>
      <c r="J94" s="30" t="str">
        <f>E26</f>
        <v>Ing. Tomáš Janošec</v>
      </c>
      <c r="L94" s="32"/>
    </row>
    <row r="95" spans="2:12" s="1" customFormat="1" ht="10.35" customHeight="1">
      <c r="B95" s="32"/>
      <c r="L95" s="32"/>
    </row>
    <row r="96" spans="2:12" s="1" customFormat="1" ht="29.25" customHeight="1">
      <c r="B96" s="32"/>
      <c r="C96" s="105" t="s">
        <v>218</v>
      </c>
      <c r="D96" s="97"/>
      <c r="E96" s="97"/>
      <c r="F96" s="97"/>
      <c r="G96" s="97"/>
      <c r="H96" s="97"/>
      <c r="I96" s="97"/>
      <c r="J96" s="106" t="s">
        <v>219</v>
      </c>
      <c r="K96" s="97"/>
      <c r="L96" s="32"/>
    </row>
    <row r="97" spans="2:47" s="1" customFormat="1" ht="10.35" customHeight="1">
      <c r="B97" s="32"/>
      <c r="L97" s="32"/>
    </row>
    <row r="98" spans="2:47" s="1" customFormat="1" ht="22.9" customHeight="1">
      <c r="B98" s="32"/>
      <c r="C98" s="107" t="s">
        <v>220</v>
      </c>
      <c r="J98" s="66">
        <f>J127</f>
        <v>0</v>
      </c>
      <c r="L98" s="32"/>
      <c r="AU98" s="17" t="s">
        <v>221</v>
      </c>
    </row>
    <row r="99" spans="2:47" s="8" customFormat="1" ht="24.95" customHeight="1">
      <c r="B99" s="108"/>
      <c r="D99" s="109" t="s">
        <v>222</v>
      </c>
      <c r="E99" s="110"/>
      <c r="F99" s="110"/>
      <c r="G99" s="110"/>
      <c r="H99" s="110"/>
      <c r="I99" s="110"/>
      <c r="J99" s="111">
        <f>J128</f>
        <v>0</v>
      </c>
      <c r="L99" s="108"/>
    </row>
    <row r="100" spans="2:47" s="9" customFormat="1" ht="19.899999999999999" customHeight="1">
      <c r="B100" s="112"/>
      <c r="D100" s="113" t="s">
        <v>223</v>
      </c>
      <c r="E100" s="114"/>
      <c r="F100" s="114"/>
      <c r="G100" s="114"/>
      <c r="H100" s="114"/>
      <c r="I100" s="114"/>
      <c r="J100" s="115">
        <f>J129</f>
        <v>0</v>
      </c>
      <c r="L100" s="112"/>
    </row>
    <row r="101" spans="2:47" s="9" customFormat="1" ht="19.899999999999999" customHeight="1">
      <c r="B101" s="112"/>
      <c r="D101" s="113" t="s">
        <v>1914</v>
      </c>
      <c r="E101" s="114"/>
      <c r="F101" s="114"/>
      <c r="G101" s="114"/>
      <c r="H101" s="114"/>
      <c r="I101" s="114"/>
      <c r="J101" s="115">
        <f>J191</f>
        <v>0</v>
      </c>
      <c r="L101" s="112"/>
    </row>
    <row r="102" spans="2:47" s="9" customFormat="1" ht="19.899999999999999" customHeight="1">
      <c r="B102" s="112"/>
      <c r="D102" s="113" t="s">
        <v>1915</v>
      </c>
      <c r="E102" s="114"/>
      <c r="F102" s="114"/>
      <c r="G102" s="114"/>
      <c r="H102" s="114"/>
      <c r="I102" s="114"/>
      <c r="J102" s="115">
        <f>J195</f>
        <v>0</v>
      </c>
      <c r="L102" s="112"/>
    </row>
    <row r="103" spans="2:47" s="8" customFormat="1" ht="24.95" customHeight="1">
      <c r="B103" s="108"/>
      <c r="D103" s="109" t="s">
        <v>232</v>
      </c>
      <c r="E103" s="110"/>
      <c r="F103" s="110"/>
      <c r="G103" s="110"/>
      <c r="H103" s="110"/>
      <c r="I103" s="110"/>
      <c r="J103" s="111">
        <f>J225</f>
        <v>0</v>
      </c>
      <c r="L103" s="108"/>
    </row>
    <row r="104" spans="2:47" s="9" customFormat="1" ht="19.899999999999999" customHeight="1">
      <c r="B104" s="112"/>
      <c r="D104" s="113" t="s">
        <v>1918</v>
      </c>
      <c r="E104" s="114"/>
      <c r="F104" s="114"/>
      <c r="G104" s="114"/>
      <c r="H104" s="114"/>
      <c r="I104" s="114"/>
      <c r="J104" s="115">
        <f>J226</f>
        <v>0</v>
      </c>
      <c r="L104" s="112"/>
    </row>
    <row r="105" spans="2:47" s="9" customFormat="1" ht="19.899999999999999" customHeight="1">
      <c r="B105" s="112"/>
      <c r="D105" s="113" t="s">
        <v>3652</v>
      </c>
      <c r="E105" s="114"/>
      <c r="F105" s="114"/>
      <c r="G105" s="114"/>
      <c r="H105" s="114"/>
      <c r="I105" s="114"/>
      <c r="J105" s="115">
        <f>J242</f>
        <v>0</v>
      </c>
      <c r="L105" s="112"/>
    </row>
    <row r="106" spans="2:47" s="1" customFormat="1" ht="21.75" customHeight="1">
      <c r="B106" s="32"/>
      <c r="L106" s="32"/>
    </row>
    <row r="107" spans="2:47" s="1" customFormat="1" ht="6.95" customHeight="1">
      <c r="B107" s="44"/>
      <c r="C107" s="45"/>
      <c r="D107" s="45"/>
      <c r="E107" s="45"/>
      <c r="F107" s="45"/>
      <c r="G107" s="45"/>
      <c r="H107" s="45"/>
      <c r="I107" s="45"/>
      <c r="J107" s="45"/>
      <c r="K107" s="45"/>
      <c r="L107" s="32"/>
    </row>
    <row r="111" spans="2:47" s="1" customFormat="1" ht="6.95" customHeight="1">
      <c r="B111" s="46"/>
      <c r="C111" s="47"/>
      <c r="D111" s="47"/>
      <c r="E111" s="47"/>
      <c r="F111" s="47"/>
      <c r="G111" s="47"/>
      <c r="H111" s="47"/>
      <c r="I111" s="47"/>
      <c r="J111" s="47"/>
      <c r="K111" s="47"/>
      <c r="L111" s="32"/>
    </row>
    <row r="112" spans="2:47" s="1" customFormat="1" ht="24.95" customHeight="1">
      <c r="B112" s="32"/>
      <c r="C112" s="21" t="s">
        <v>249</v>
      </c>
      <c r="L112" s="32"/>
    </row>
    <row r="113" spans="2:63" s="1" customFormat="1" ht="6.95" customHeight="1">
      <c r="B113" s="32"/>
      <c r="L113" s="32"/>
    </row>
    <row r="114" spans="2:63" s="1" customFormat="1" ht="12" customHeight="1">
      <c r="B114" s="32"/>
      <c r="C114" s="27" t="s">
        <v>16</v>
      </c>
      <c r="L114" s="32"/>
    </row>
    <row r="115" spans="2:63" s="1" customFormat="1" ht="16.5" customHeight="1">
      <c r="B115" s="32"/>
      <c r="E115" s="248" t="str">
        <f>E7</f>
        <v>Transformace domova Černovice – Lidmaň V. – Černovice</v>
      </c>
      <c r="F115" s="249"/>
      <c r="G115" s="249"/>
      <c r="H115" s="249"/>
      <c r="L115" s="32"/>
    </row>
    <row r="116" spans="2:63" ht="12" customHeight="1">
      <c r="B116" s="20"/>
      <c r="C116" s="27" t="s">
        <v>213</v>
      </c>
      <c r="L116" s="20"/>
    </row>
    <row r="117" spans="2:63" s="1" customFormat="1" ht="16.5" customHeight="1">
      <c r="B117" s="32"/>
      <c r="E117" s="248" t="s">
        <v>3650</v>
      </c>
      <c r="F117" s="250"/>
      <c r="G117" s="250"/>
      <c r="H117" s="250"/>
      <c r="L117" s="32"/>
    </row>
    <row r="118" spans="2:63" s="1" customFormat="1" ht="12" customHeight="1">
      <c r="B118" s="32"/>
      <c r="C118" s="27" t="s">
        <v>215</v>
      </c>
      <c r="L118" s="32"/>
    </row>
    <row r="119" spans="2:63" s="1" customFormat="1" ht="16.5" customHeight="1">
      <c r="B119" s="32"/>
      <c r="E119" s="230" t="str">
        <f>E11</f>
        <v>IO 04.01 - PŘÍPOJKA VODY SO 01</v>
      </c>
      <c r="F119" s="250"/>
      <c r="G119" s="250"/>
      <c r="H119" s="250"/>
      <c r="L119" s="32"/>
    </row>
    <row r="120" spans="2:63" s="1" customFormat="1" ht="6.95" customHeight="1">
      <c r="B120" s="32"/>
      <c r="L120" s="32"/>
    </row>
    <row r="121" spans="2:63" s="1" customFormat="1" ht="12" customHeight="1">
      <c r="B121" s="32"/>
      <c r="C121" s="27" t="s">
        <v>20</v>
      </c>
      <c r="F121" s="25" t="str">
        <f>F14</f>
        <v>Černovice</v>
      </c>
      <c r="I121" s="27" t="s">
        <v>22</v>
      </c>
      <c r="J121" s="52" t="str">
        <f>IF(J14="","",J14)</f>
        <v>10. 12. 2025</v>
      </c>
      <c r="L121" s="32"/>
    </row>
    <row r="122" spans="2:63" s="1" customFormat="1" ht="6.95" customHeight="1">
      <c r="B122" s="32"/>
      <c r="L122" s="32"/>
    </row>
    <row r="123" spans="2:63" s="1" customFormat="1" ht="15.2" customHeight="1">
      <c r="B123" s="32"/>
      <c r="C123" s="27" t="s">
        <v>24</v>
      </c>
      <c r="F123" s="25" t="str">
        <f>E17</f>
        <v>KRAJ VYSOČINA</v>
      </c>
      <c r="I123" s="27" t="s">
        <v>30</v>
      </c>
      <c r="J123" s="30" t="str">
        <f>E23</f>
        <v>ARPIK</v>
      </c>
      <c r="L123" s="32"/>
    </row>
    <row r="124" spans="2:63" s="1" customFormat="1" ht="15.2" customHeight="1">
      <c r="B124" s="32"/>
      <c r="C124" s="27" t="s">
        <v>28</v>
      </c>
      <c r="F124" s="25" t="str">
        <f>IF(E20="","",E20)</f>
        <v>Vyplň údaj</v>
      </c>
      <c r="I124" s="27" t="s">
        <v>33</v>
      </c>
      <c r="J124" s="30" t="str">
        <f>E26</f>
        <v>Ing. Tomáš Janošec</v>
      </c>
      <c r="L124" s="32"/>
    </row>
    <row r="125" spans="2:63" s="1" customFormat="1" ht="10.35" customHeight="1">
      <c r="B125" s="32"/>
      <c r="L125" s="32"/>
    </row>
    <row r="126" spans="2:63" s="10" customFormat="1" ht="29.25" customHeight="1">
      <c r="B126" s="116"/>
      <c r="C126" s="117" t="s">
        <v>250</v>
      </c>
      <c r="D126" s="118" t="s">
        <v>61</v>
      </c>
      <c r="E126" s="118" t="s">
        <v>57</v>
      </c>
      <c r="F126" s="118" t="s">
        <v>58</v>
      </c>
      <c r="G126" s="118" t="s">
        <v>251</v>
      </c>
      <c r="H126" s="118" t="s">
        <v>252</v>
      </c>
      <c r="I126" s="118" t="s">
        <v>253</v>
      </c>
      <c r="J126" s="118" t="s">
        <v>219</v>
      </c>
      <c r="K126" s="119" t="s">
        <v>254</v>
      </c>
      <c r="L126" s="116"/>
      <c r="M126" s="59" t="s">
        <v>1</v>
      </c>
      <c r="N126" s="60" t="s">
        <v>40</v>
      </c>
      <c r="O126" s="60" t="s">
        <v>255</v>
      </c>
      <c r="P126" s="60" t="s">
        <v>256</v>
      </c>
      <c r="Q126" s="60" t="s">
        <v>257</v>
      </c>
      <c r="R126" s="60" t="s">
        <v>258</v>
      </c>
      <c r="S126" s="60" t="s">
        <v>259</v>
      </c>
      <c r="T126" s="61" t="s">
        <v>260</v>
      </c>
    </row>
    <row r="127" spans="2:63" s="1" customFormat="1" ht="22.9" customHeight="1">
      <c r="B127" s="32"/>
      <c r="C127" s="64" t="s">
        <v>261</v>
      </c>
      <c r="J127" s="120">
        <f>BK127</f>
        <v>0</v>
      </c>
      <c r="L127" s="32"/>
      <c r="M127" s="62"/>
      <c r="N127" s="53"/>
      <c r="O127" s="53"/>
      <c r="P127" s="121">
        <f>P128+P225</f>
        <v>0</v>
      </c>
      <c r="Q127" s="53"/>
      <c r="R127" s="121">
        <f>R128+R225</f>
        <v>12.084208650000001</v>
      </c>
      <c r="S127" s="53"/>
      <c r="T127" s="122">
        <f>T128+T225</f>
        <v>0</v>
      </c>
      <c r="AT127" s="17" t="s">
        <v>75</v>
      </c>
      <c r="AU127" s="17" t="s">
        <v>221</v>
      </c>
      <c r="BK127" s="123">
        <f>BK128+BK225</f>
        <v>0</v>
      </c>
    </row>
    <row r="128" spans="2:63" s="11" customFormat="1" ht="25.9" customHeight="1">
      <c r="B128" s="124"/>
      <c r="D128" s="125" t="s">
        <v>75</v>
      </c>
      <c r="E128" s="126" t="s">
        <v>262</v>
      </c>
      <c r="F128" s="126" t="s">
        <v>263</v>
      </c>
      <c r="I128" s="127"/>
      <c r="J128" s="128">
        <f>BK128</f>
        <v>0</v>
      </c>
      <c r="L128" s="124"/>
      <c r="M128" s="129"/>
      <c r="P128" s="130">
        <f>P129+P191+P195</f>
        <v>0</v>
      </c>
      <c r="R128" s="130">
        <f>R129+R191+R195</f>
        <v>12.081338650000001</v>
      </c>
      <c r="T128" s="131">
        <f>T129+T191+T195</f>
        <v>0</v>
      </c>
      <c r="AR128" s="125" t="s">
        <v>83</v>
      </c>
      <c r="AT128" s="132" t="s">
        <v>75</v>
      </c>
      <c r="AU128" s="132" t="s">
        <v>76</v>
      </c>
      <c r="AY128" s="125" t="s">
        <v>264</v>
      </c>
      <c r="BK128" s="133">
        <f>BK129+BK191+BK195</f>
        <v>0</v>
      </c>
    </row>
    <row r="129" spans="2:65" s="11" customFormat="1" ht="22.9" customHeight="1">
      <c r="B129" s="124"/>
      <c r="D129" s="125" t="s">
        <v>75</v>
      </c>
      <c r="E129" s="134" t="s">
        <v>83</v>
      </c>
      <c r="F129" s="134" t="s">
        <v>265</v>
      </c>
      <c r="I129" s="127"/>
      <c r="J129" s="135">
        <f>BK129</f>
        <v>0</v>
      </c>
      <c r="L129" s="124"/>
      <c r="M129" s="129"/>
      <c r="P129" s="130">
        <f>SUM(P130:P190)</f>
        <v>0</v>
      </c>
      <c r="R129" s="130">
        <f>SUM(R130:R190)</f>
        <v>12.0738</v>
      </c>
      <c r="T129" s="131">
        <f>SUM(T130:T190)</f>
        <v>0</v>
      </c>
      <c r="AR129" s="125" t="s">
        <v>83</v>
      </c>
      <c r="AT129" s="132" t="s">
        <v>75</v>
      </c>
      <c r="AU129" s="132" t="s">
        <v>83</v>
      </c>
      <c r="AY129" s="125" t="s">
        <v>264</v>
      </c>
      <c r="BK129" s="133">
        <f>SUM(BK130:BK190)</f>
        <v>0</v>
      </c>
    </row>
    <row r="130" spans="2:65" s="1" customFormat="1" ht="16.5" customHeight="1">
      <c r="B130" s="136"/>
      <c r="C130" s="137" t="s">
        <v>83</v>
      </c>
      <c r="D130" s="137" t="s">
        <v>266</v>
      </c>
      <c r="E130" s="138" t="s">
        <v>3653</v>
      </c>
      <c r="F130" s="139" t="s">
        <v>3654</v>
      </c>
      <c r="G130" s="140" t="s">
        <v>428</v>
      </c>
      <c r="H130" s="141">
        <v>1</v>
      </c>
      <c r="I130" s="142"/>
      <c r="J130" s="143">
        <f>ROUND(I130*H130,2)</f>
        <v>0</v>
      </c>
      <c r="K130" s="139" t="s">
        <v>270</v>
      </c>
      <c r="L130" s="32"/>
      <c r="M130" s="144" t="s">
        <v>1</v>
      </c>
      <c r="N130" s="145" t="s">
        <v>42</v>
      </c>
      <c r="P130" s="146">
        <f>O130*H130</f>
        <v>0</v>
      </c>
      <c r="Q130" s="146">
        <v>3.6900000000000002E-2</v>
      </c>
      <c r="R130" s="146">
        <f>Q130*H130</f>
        <v>3.6900000000000002E-2</v>
      </c>
      <c r="S130" s="146">
        <v>0</v>
      </c>
      <c r="T130" s="147">
        <f>S130*H130</f>
        <v>0</v>
      </c>
      <c r="AR130" s="148" t="s">
        <v>271</v>
      </c>
      <c r="AT130" s="148" t="s">
        <v>266</v>
      </c>
      <c r="AU130" s="148" t="s">
        <v>89</v>
      </c>
      <c r="AY130" s="17" t="s">
        <v>264</v>
      </c>
      <c r="BE130" s="149">
        <f>IF(N130="základní",J130,0)</f>
        <v>0</v>
      </c>
      <c r="BF130" s="149">
        <f>IF(N130="snížená",J130,0)</f>
        <v>0</v>
      </c>
      <c r="BG130" s="149">
        <f>IF(N130="zákl. přenesená",J130,0)</f>
        <v>0</v>
      </c>
      <c r="BH130" s="149">
        <f>IF(N130="sníž. přenesená",J130,0)</f>
        <v>0</v>
      </c>
      <c r="BI130" s="149">
        <f>IF(N130="nulová",J130,0)</f>
        <v>0</v>
      </c>
      <c r="BJ130" s="17" t="s">
        <v>89</v>
      </c>
      <c r="BK130" s="149">
        <f>ROUND(I130*H130,2)</f>
        <v>0</v>
      </c>
      <c r="BL130" s="17" t="s">
        <v>271</v>
      </c>
      <c r="BM130" s="148" t="s">
        <v>4108</v>
      </c>
    </row>
    <row r="131" spans="2:65" s="1" customFormat="1" ht="11.25">
      <c r="B131" s="32"/>
      <c r="D131" s="150" t="s">
        <v>273</v>
      </c>
      <c r="F131" s="151" t="s">
        <v>3656</v>
      </c>
      <c r="I131" s="152"/>
      <c r="L131" s="32"/>
      <c r="M131" s="153"/>
      <c r="T131" s="56"/>
      <c r="AT131" s="17" t="s">
        <v>273</v>
      </c>
      <c r="AU131" s="17" t="s">
        <v>89</v>
      </c>
    </row>
    <row r="132" spans="2:65" s="14" customFormat="1" ht="11.25">
      <c r="B132" s="170"/>
      <c r="D132" s="154" t="s">
        <v>277</v>
      </c>
      <c r="E132" s="171" t="s">
        <v>1</v>
      </c>
      <c r="F132" s="172" t="s">
        <v>4109</v>
      </c>
      <c r="H132" s="171" t="s">
        <v>1</v>
      </c>
      <c r="I132" s="173"/>
      <c r="L132" s="170"/>
      <c r="M132" s="174"/>
      <c r="T132" s="175"/>
      <c r="AT132" s="171" t="s">
        <v>277</v>
      </c>
      <c r="AU132" s="171" t="s">
        <v>89</v>
      </c>
      <c r="AV132" s="14" t="s">
        <v>83</v>
      </c>
      <c r="AW132" s="14" t="s">
        <v>32</v>
      </c>
      <c r="AX132" s="14" t="s">
        <v>76</v>
      </c>
      <c r="AY132" s="171" t="s">
        <v>264</v>
      </c>
    </row>
    <row r="133" spans="2:65" s="12" customFormat="1" ht="11.25">
      <c r="B133" s="156"/>
      <c r="D133" s="154" t="s">
        <v>277</v>
      </c>
      <c r="E133" s="157" t="s">
        <v>1</v>
      </c>
      <c r="F133" s="158" t="s">
        <v>83</v>
      </c>
      <c r="H133" s="159">
        <v>1</v>
      </c>
      <c r="I133" s="160"/>
      <c r="L133" s="156"/>
      <c r="M133" s="161"/>
      <c r="T133" s="162"/>
      <c r="AT133" s="157" t="s">
        <v>277</v>
      </c>
      <c r="AU133" s="157" t="s">
        <v>89</v>
      </c>
      <c r="AV133" s="12" t="s">
        <v>89</v>
      </c>
      <c r="AW133" s="12" t="s">
        <v>32</v>
      </c>
      <c r="AX133" s="12" t="s">
        <v>83</v>
      </c>
      <c r="AY133" s="157" t="s">
        <v>264</v>
      </c>
    </row>
    <row r="134" spans="2:65" s="1" customFormat="1" ht="16.5" customHeight="1">
      <c r="B134" s="136"/>
      <c r="C134" s="137" t="s">
        <v>89</v>
      </c>
      <c r="D134" s="137" t="s">
        <v>266</v>
      </c>
      <c r="E134" s="138" t="s">
        <v>3659</v>
      </c>
      <c r="F134" s="139" t="s">
        <v>3660</v>
      </c>
      <c r="G134" s="140" t="s">
        <v>428</v>
      </c>
      <c r="H134" s="141">
        <v>1</v>
      </c>
      <c r="I134" s="142"/>
      <c r="J134" s="143">
        <f>ROUND(I134*H134,2)</f>
        <v>0</v>
      </c>
      <c r="K134" s="139" t="s">
        <v>270</v>
      </c>
      <c r="L134" s="32"/>
      <c r="M134" s="144" t="s">
        <v>1</v>
      </c>
      <c r="N134" s="145" t="s">
        <v>42</v>
      </c>
      <c r="P134" s="146">
        <f>O134*H134</f>
        <v>0</v>
      </c>
      <c r="Q134" s="146">
        <v>3.6900000000000002E-2</v>
      </c>
      <c r="R134" s="146">
        <f>Q134*H134</f>
        <v>3.6900000000000002E-2</v>
      </c>
      <c r="S134" s="146">
        <v>0</v>
      </c>
      <c r="T134" s="147">
        <f>S134*H134</f>
        <v>0</v>
      </c>
      <c r="AR134" s="148" t="s">
        <v>271</v>
      </c>
      <c r="AT134" s="148" t="s">
        <v>266</v>
      </c>
      <c r="AU134" s="148" t="s">
        <v>89</v>
      </c>
      <c r="AY134" s="17" t="s">
        <v>264</v>
      </c>
      <c r="BE134" s="149">
        <f>IF(N134="základní",J134,0)</f>
        <v>0</v>
      </c>
      <c r="BF134" s="149">
        <f>IF(N134="snížená",J134,0)</f>
        <v>0</v>
      </c>
      <c r="BG134" s="149">
        <f>IF(N134="zákl. přenesená",J134,0)</f>
        <v>0</v>
      </c>
      <c r="BH134" s="149">
        <f>IF(N134="sníž. přenesená",J134,0)</f>
        <v>0</v>
      </c>
      <c r="BI134" s="149">
        <f>IF(N134="nulová",J134,0)</f>
        <v>0</v>
      </c>
      <c r="BJ134" s="17" t="s">
        <v>89</v>
      </c>
      <c r="BK134" s="149">
        <f>ROUND(I134*H134,2)</f>
        <v>0</v>
      </c>
      <c r="BL134" s="17" t="s">
        <v>271</v>
      </c>
      <c r="BM134" s="148" t="s">
        <v>4110</v>
      </c>
    </row>
    <row r="135" spans="2:65" s="1" customFormat="1" ht="11.25">
      <c r="B135" s="32"/>
      <c r="D135" s="150" t="s">
        <v>273</v>
      </c>
      <c r="F135" s="151" t="s">
        <v>3662</v>
      </c>
      <c r="I135" s="152"/>
      <c r="L135" s="32"/>
      <c r="M135" s="153"/>
      <c r="T135" s="56"/>
      <c r="AT135" s="17" t="s">
        <v>273</v>
      </c>
      <c r="AU135" s="17" t="s">
        <v>89</v>
      </c>
    </row>
    <row r="136" spans="2:65" s="14" customFormat="1" ht="11.25">
      <c r="B136" s="170"/>
      <c r="D136" s="154" t="s">
        <v>277</v>
      </c>
      <c r="E136" s="171" t="s">
        <v>1</v>
      </c>
      <c r="F136" s="172" t="s">
        <v>4111</v>
      </c>
      <c r="H136" s="171" t="s">
        <v>1</v>
      </c>
      <c r="I136" s="173"/>
      <c r="L136" s="170"/>
      <c r="M136" s="174"/>
      <c r="T136" s="175"/>
      <c r="AT136" s="171" t="s">
        <v>277</v>
      </c>
      <c r="AU136" s="171" t="s">
        <v>89</v>
      </c>
      <c r="AV136" s="14" t="s">
        <v>83</v>
      </c>
      <c r="AW136" s="14" t="s">
        <v>32</v>
      </c>
      <c r="AX136" s="14" t="s">
        <v>76</v>
      </c>
      <c r="AY136" s="171" t="s">
        <v>264</v>
      </c>
    </row>
    <row r="137" spans="2:65" s="12" customFormat="1" ht="11.25">
      <c r="B137" s="156"/>
      <c r="D137" s="154" t="s">
        <v>277</v>
      </c>
      <c r="E137" s="157" t="s">
        <v>1</v>
      </c>
      <c r="F137" s="158" t="s">
        <v>83</v>
      </c>
      <c r="H137" s="159">
        <v>1</v>
      </c>
      <c r="I137" s="160"/>
      <c r="L137" s="156"/>
      <c r="M137" s="161"/>
      <c r="T137" s="162"/>
      <c r="AT137" s="157" t="s">
        <v>277</v>
      </c>
      <c r="AU137" s="157" t="s">
        <v>89</v>
      </c>
      <c r="AV137" s="12" t="s">
        <v>89</v>
      </c>
      <c r="AW137" s="12" t="s">
        <v>32</v>
      </c>
      <c r="AX137" s="12" t="s">
        <v>83</v>
      </c>
      <c r="AY137" s="157" t="s">
        <v>264</v>
      </c>
    </row>
    <row r="138" spans="2:65" s="1" customFormat="1" ht="16.5" customHeight="1">
      <c r="B138" s="136"/>
      <c r="C138" s="137" t="s">
        <v>96</v>
      </c>
      <c r="D138" s="137" t="s">
        <v>266</v>
      </c>
      <c r="E138" s="138" t="s">
        <v>3664</v>
      </c>
      <c r="F138" s="139" t="s">
        <v>3665</v>
      </c>
      <c r="G138" s="140" t="s">
        <v>282</v>
      </c>
      <c r="H138" s="141">
        <v>2.8</v>
      </c>
      <c r="I138" s="142"/>
      <c r="J138" s="143">
        <f>ROUND(I138*H138,2)</f>
        <v>0</v>
      </c>
      <c r="K138" s="139" t="s">
        <v>270</v>
      </c>
      <c r="L138" s="32"/>
      <c r="M138" s="144" t="s">
        <v>1</v>
      </c>
      <c r="N138" s="145" t="s">
        <v>42</v>
      </c>
      <c r="P138" s="146">
        <f>O138*H138</f>
        <v>0</v>
      </c>
      <c r="Q138" s="146">
        <v>0</v>
      </c>
      <c r="R138" s="146">
        <f>Q138*H138</f>
        <v>0</v>
      </c>
      <c r="S138" s="146">
        <v>0</v>
      </c>
      <c r="T138" s="147">
        <f>S138*H138</f>
        <v>0</v>
      </c>
      <c r="AR138" s="148" t="s">
        <v>271</v>
      </c>
      <c r="AT138" s="148" t="s">
        <v>266</v>
      </c>
      <c r="AU138" s="148" t="s">
        <v>89</v>
      </c>
      <c r="AY138" s="17" t="s">
        <v>264</v>
      </c>
      <c r="BE138" s="149">
        <f>IF(N138="základní",J138,0)</f>
        <v>0</v>
      </c>
      <c r="BF138" s="149">
        <f>IF(N138="snížená",J138,0)</f>
        <v>0</v>
      </c>
      <c r="BG138" s="149">
        <f>IF(N138="zákl. přenesená",J138,0)</f>
        <v>0</v>
      </c>
      <c r="BH138" s="149">
        <f>IF(N138="sníž. přenesená",J138,0)</f>
        <v>0</v>
      </c>
      <c r="BI138" s="149">
        <f>IF(N138="nulová",J138,0)</f>
        <v>0</v>
      </c>
      <c r="BJ138" s="17" t="s">
        <v>89</v>
      </c>
      <c r="BK138" s="149">
        <f>ROUND(I138*H138,2)</f>
        <v>0</v>
      </c>
      <c r="BL138" s="17" t="s">
        <v>271</v>
      </c>
      <c r="BM138" s="148" t="s">
        <v>4112</v>
      </c>
    </row>
    <row r="139" spans="2:65" s="1" customFormat="1" ht="11.25">
      <c r="B139" s="32"/>
      <c r="D139" s="150" t="s">
        <v>273</v>
      </c>
      <c r="F139" s="151" t="s">
        <v>3667</v>
      </c>
      <c r="I139" s="152"/>
      <c r="L139" s="32"/>
      <c r="M139" s="153"/>
      <c r="T139" s="56"/>
      <c r="AT139" s="17" t="s">
        <v>273</v>
      </c>
      <c r="AU139" s="17" t="s">
        <v>89</v>
      </c>
    </row>
    <row r="140" spans="2:65" s="12" customFormat="1" ht="11.25">
      <c r="B140" s="156"/>
      <c r="D140" s="154" t="s">
        <v>277</v>
      </c>
      <c r="E140" s="157" t="s">
        <v>1</v>
      </c>
      <c r="F140" s="158" t="s">
        <v>4113</v>
      </c>
      <c r="H140" s="159">
        <v>2.8</v>
      </c>
      <c r="I140" s="160"/>
      <c r="L140" s="156"/>
      <c r="M140" s="161"/>
      <c r="T140" s="162"/>
      <c r="AT140" s="157" t="s">
        <v>277</v>
      </c>
      <c r="AU140" s="157" t="s">
        <v>89</v>
      </c>
      <c r="AV140" s="12" t="s">
        <v>89</v>
      </c>
      <c r="AW140" s="12" t="s">
        <v>32</v>
      </c>
      <c r="AX140" s="12" t="s">
        <v>83</v>
      </c>
      <c r="AY140" s="157" t="s">
        <v>264</v>
      </c>
    </row>
    <row r="141" spans="2:65" s="1" customFormat="1" ht="21.75" customHeight="1">
      <c r="B141" s="136"/>
      <c r="C141" s="137" t="s">
        <v>271</v>
      </c>
      <c r="D141" s="137" t="s">
        <v>266</v>
      </c>
      <c r="E141" s="138" t="s">
        <v>4114</v>
      </c>
      <c r="F141" s="139" t="s">
        <v>4115</v>
      </c>
      <c r="G141" s="140" t="s">
        <v>282</v>
      </c>
      <c r="H141" s="141">
        <v>15.4</v>
      </c>
      <c r="I141" s="142"/>
      <c r="J141" s="143">
        <f>ROUND(I141*H141,2)</f>
        <v>0</v>
      </c>
      <c r="K141" s="139" t="s">
        <v>270</v>
      </c>
      <c r="L141" s="32"/>
      <c r="M141" s="144" t="s">
        <v>1</v>
      </c>
      <c r="N141" s="145" t="s">
        <v>42</v>
      </c>
      <c r="P141" s="146">
        <f>O141*H141</f>
        <v>0</v>
      </c>
      <c r="Q141" s="146">
        <v>0</v>
      </c>
      <c r="R141" s="146">
        <f>Q141*H141</f>
        <v>0</v>
      </c>
      <c r="S141" s="146">
        <v>0</v>
      </c>
      <c r="T141" s="147">
        <f>S141*H141</f>
        <v>0</v>
      </c>
      <c r="AR141" s="148" t="s">
        <v>271</v>
      </c>
      <c r="AT141" s="148" t="s">
        <v>266</v>
      </c>
      <c r="AU141" s="148" t="s">
        <v>89</v>
      </c>
      <c r="AY141" s="17" t="s">
        <v>264</v>
      </c>
      <c r="BE141" s="149">
        <f>IF(N141="základní",J141,0)</f>
        <v>0</v>
      </c>
      <c r="BF141" s="149">
        <f>IF(N141="snížená",J141,0)</f>
        <v>0</v>
      </c>
      <c r="BG141" s="149">
        <f>IF(N141="zákl. přenesená",J141,0)</f>
        <v>0</v>
      </c>
      <c r="BH141" s="149">
        <f>IF(N141="sníž. přenesená",J141,0)</f>
        <v>0</v>
      </c>
      <c r="BI141" s="149">
        <f>IF(N141="nulová",J141,0)</f>
        <v>0</v>
      </c>
      <c r="BJ141" s="17" t="s">
        <v>89</v>
      </c>
      <c r="BK141" s="149">
        <f>ROUND(I141*H141,2)</f>
        <v>0</v>
      </c>
      <c r="BL141" s="17" t="s">
        <v>271</v>
      </c>
      <c r="BM141" s="148" t="s">
        <v>4116</v>
      </c>
    </row>
    <row r="142" spans="2:65" s="1" customFormat="1" ht="11.25">
      <c r="B142" s="32"/>
      <c r="D142" s="150" t="s">
        <v>273</v>
      </c>
      <c r="F142" s="151" t="s">
        <v>4117</v>
      </c>
      <c r="I142" s="152"/>
      <c r="L142" s="32"/>
      <c r="M142" s="153"/>
      <c r="T142" s="56"/>
      <c r="AT142" s="17" t="s">
        <v>273</v>
      </c>
      <c r="AU142" s="17" t="s">
        <v>89</v>
      </c>
    </row>
    <row r="143" spans="2:65" s="12" customFormat="1" ht="11.25">
      <c r="B143" s="156"/>
      <c r="D143" s="154" t="s">
        <v>277</v>
      </c>
      <c r="E143" s="157" t="s">
        <v>1</v>
      </c>
      <c r="F143" s="158" t="s">
        <v>4118</v>
      </c>
      <c r="H143" s="159">
        <v>15.4</v>
      </c>
      <c r="I143" s="160"/>
      <c r="L143" s="156"/>
      <c r="M143" s="161"/>
      <c r="T143" s="162"/>
      <c r="AT143" s="157" t="s">
        <v>277</v>
      </c>
      <c r="AU143" s="157" t="s">
        <v>89</v>
      </c>
      <c r="AV143" s="12" t="s">
        <v>89</v>
      </c>
      <c r="AW143" s="12" t="s">
        <v>32</v>
      </c>
      <c r="AX143" s="12" t="s">
        <v>83</v>
      </c>
      <c r="AY143" s="157" t="s">
        <v>264</v>
      </c>
    </row>
    <row r="144" spans="2:65" s="1" customFormat="1" ht="16.5" customHeight="1">
      <c r="B144" s="136"/>
      <c r="C144" s="137" t="s">
        <v>297</v>
      </c>
      <c r="D144" s="137" t="s">
        <v>266</v>
      </c>
      <c r="E144" s="138" t="s">
        <v>1930</v>
      </c>
      <c r="F144" s="139" t="s">
        <v>1931</v>
      </c>
      <c r="G144" s="140" t="s">
        <v>282</v>
      </c>
      <c r="H144" s="141">
        <v>15.4</v>
      </c>
      <c r="I144" s="142"/>
      <c r="J144" s="143">
        <f>ROUND(I144*H144,2)</f>
        <v>0</v>
      </c>
      <c r="K144" s="139" t="s">
        <v>270</v>
      </c>
      <c r="L144" s="32"/>
      <c r="M144" s="144" t="s">
        <v>1</v>
      </c>
      <c r="N144" s="145" t="s">
        <v>42</v>
      </c>
      <c r="P144" s="146">
        <f>O144*H144</f>
        <v>0</v>
      </c>
      <c r="Q144" s="146">
        <v>0</v>
      </c>
      <c r="R144" s="146">
        <f>Q144*H144</f>
        <v>0</v>
      </c>
      <c r="S144" s="146">
        <v>0</v>
      </c>
      <c r="T144" s="147">
        <f>S144*H144</f>
        <v>0</v>
      </c>
      <c r="AR144" s="148" t="s">
        <v>271</v>
      </c>
      <c r="AT144" s="148" t="s">
        <v>266</v>
      </c>
      <c r="AU144" s="148" t="s">
        <v>89</v>
      </c>
      <c r="AY144" s="17" t="s">
        <v>264</v>
      </c>
      <c r="BE144" s="149">
        <f>IF(N144="základní",J144,0)</f>
        <v>0</v>
      </c>
      <c r="BF144" s="149">
        <f>IF(N144="snížená",J144,0)</f>
        <v>0</v>
      </c>
      <c r="BG144" s="149">
        <f>IF(N144="zákl. přenesená",J144,0)</f>
        <v>0</v>
      </c>
      <c r="BH144" s="149">
        <f>IF(N144="sníž. přenesená",J144,0)</f>
        <v>0</v>
      </c>
      <c r="BI144" s="149">
        <f>IF(N144="nulová",J144,0)</f>
        <v>0</v>
      </c>
      <c r="BJ144" s="17" t="s">
        <v>89</v>
      </c>
      <c r="BK144" s="149">
        <f>ROUND(I144*H144,2)</f>
        <v>0</v>
      </c>
      <c r="BL144" s="17" t="s">
        <v>271</v>
      </c>
      <c r="BM144" s="148" t="s">
        <v>4119</v>
      </c>
    </row>
    <row r="145" spans="2:65" s="1" customFormat="1" ht="11.25">
      <c r="B145" s="32"/>
      <c r="D145" s="150" t="s">
        <v>273</v>
      </c>
      <c r="F145" s="151" t="s">
        <v>1933</v>
      </c>
      <c r="I145" s="152"/>
      <c r="L145" s="32"/>
      <c r="M145" s="153"/>
      <c r="T145" s="56"/>
      <c r="AT145" s="17" t="s">
        <v>273</v>
      </c>
      <c r="AU145" s="17" t="s">
        <v>89</v>
      </c>
    </row>
    <row r="146" spans="2:65" s="1" customFormat="1" ht="19.5">
      <c r="B146" s="32"/>
      <c r="D146" s="154" t="s">
        <v>275</v>
      </c>
      <c r="F146" s="155" t="s">
        <v>3919</v>
      </c>
      <c r="I146" s="152"/>
      <c r="L146" s="32"/>
      <c r="M146" s="153"/>
      <c r="T146" s="56"/>
      <c r="AT146" s="17" t="s">
        <v>275</v>
      </c>
      <c r="AU146" s="17" t="s">
        <v>89</v>
      </c>
    </row>
    <row r="147" spans="2:65" s="12" customFormat="1" ht="11.25">
      <c r="B147" s="156"/>
      <c r="D147" s="154" t="s">
        <v>277</v>
      </c>
      <c r="E147" s="157" t="s">
        <v>1</v>
      </c>
      <c r="F147" s="158" t="s">
        <v>4120</v>
      </c>
      <c r="H147" s="159">
        <v>15.4</v>
      </c>
      <c r="I147" s="160"/>
      <c r="L147" s="156"/>
      <c r="M147" s="161"/>
      <c r="T147" s="162"/>
      <c r="AT147" s="157" t="s">
        <v>277</v>
      </c>
      <c r="AU147" s="157" t="s">
        <v>89</v>
      </c>
      <c r="AV147" s="12" t="s">
        <v>89</v>
      </c>
      <c r="AW147" s="12" t="s">
        <v>32</v>
      </c>
      <c r="AX147" s="12" t="s">
        <v>83</v>
      </c>
      <c r="AY147" s="157" t="s">
        <v>264</v>
      </c>
    </row>
    <row r="148" spans="2:65" s="1" customFormat="1" ht="21.75" customHeight="1">
      <c r="B148" s="136"/>
      <c r="C148" s="137" t="s">
        <v>303</v>
      </c>
      <c r="D148" s="137" t="s">
        <v>266</v>
      </c>
      <c r="E148" s="138" t="s">
        <v>3699</v>
      </c>
      <c r="F148" s="139" t="s">
        <v>3700</v>
      </c>
      <c r="G148" s="140" t="s">
        <v>282</v>
      </c>
      <c r="H148" s="141">
        <v>10.4</v>
      </c>
      <c r="I148" s="142"/>
      <c r="J148" s="143">
        <f>ROUND(I148*H148,2)</f>
        <v>0</v>
      </c>
      <c r="K148" s="139" t="s">
        <v>270</v>
      </c>
      <c r="L148" s="32"/>
      <c r="M148" s="144" t="s">
        <v>1</v>
      </c>
      <c r="N148" s="145" t="s">
        <v>42</v>
      </c>
      <c r="P148" s="146">
        <f>O148*H148</f>
        <v>0</v>
      </c>
      <c r="Q148" s="146">
        <v>0</v>
      </c>
      <c r="R148" s="146">
        <f>Q148*H148</f>
        <v>0</v>
      </c>
      <c r="S148" s="146">
        <v>0</v>
      </c>
      <c r="T148" s="147">
        <f>S148*H148</f>
        <v>0</v>
      </c>
      <c r="AR148" s="148" t="s">
        <v>271</v>
      </c>
      <c r="AT148" s="148" t="s">
        <v>266</v>
      </c>
      <c r="AU148" s="148" t="s">
        <v>89</v>
      </c>
      <c r="AY148" s="17" t="s">
        <v>264</v>
      </c>
      <c r="BE148" s="149">
        <f>IF(N148="základní",J148,0)</f>
        <v>0</v>
      </c>
      <c r="BF148" s="149">
        <f>IF(N148="snížená",J148,0)</f>
        <v>0</v>
      </c>
      <c r="BG148" s="149">
        <f>IF(N148="zákl. přenesená",J148,0)</f>
        <v>0</v>
      </c>
      <c r="BH148" s="149">
        <f>IF(N148="sníž. přenesená",J148,0)</f>
        <v>0</v>
      </c>
      <c r="BI148" s="149">
        <f>IF(N148="nulová",J148,0)</f>
        <v>0</v>
      </c>
      <c r="BJ148" s="17" t="s">
        <v>89</v>
      </c>
      <c r="BK148" s="149">
        <f>ROUND(I148*H148,2)</f>
        <v>0</v>
      </c>
      <c r="BL148" s="17" t="s">
        <v>271</v>
      </c>
      <c r="BM148" s="148" t="s">
        <v>4121</v>
      </c>
    </row>
    <row r="149" spans="2:65" s="1" customFormat="1" ht="11.25">
      <c r="B149" s="32"/>
      <c r="D149" s="150" t="s">
        <v>273</v>
      </c>
      <c r="F149" s="151" t="s">
        <v>3702</v>
      </c>
      <c r="I149" s="152"/>
      <c r="L149" s="32"/>
      <c r="M149" s="153"/>
      <c r="T149" s="56"/>
      <c r="AT149" s="17" t="s">
        <v>273</v>
      </c>
      <c r="AU149" s="17" t="s">
        <v>89</v>
      </c>
    </row>
    <row r="150" spans="2:65" s="14" customFormat="1" ht="11.25">
      <c r="B150" s="170"/>
      <c r="D150" s="154" t="s">
        <v>277</v>
      </c>
      <c r="E150" s="171" t="s">
        <v>1</v>
      </c>
      <c r="F150" s="172" t="s">
        <v>1939</v>
      </c>
      <c r="H150" s="171" t="s">
        <v>1</v>
      </c>
      <c r="I150" s="173"/>
      <c r="L150" s="170"/>
      <c r="M150" s="174"/>
      <c r="T150" s="175"/>
      <c r="AT150" s="171" t="s">
        <v>277</v>
      </c>
      <c r="AU150" s="171" t="s">
        <v>89</v>
      </c>
      <c r="AV150" s="14" t="s">
        <v>83</v>
      </c>
      <c r="AW150" s="14" t="s">
        <v>32</v>
      </c>
      <c r="AX150" s="14" t="s">
        <v>76</v>
      </c>
      <c r="AY150" s="171" t="s">
        <v>264</v>
      </c>
    </row>
    <row r="151" spans="2:65" s="12" customFormat="1" ht="11.25">
      <c r="B151" s="156"/>
      <c r="D151" s="154" t="s">
        <v>277</v>
      </c>
      <c r="E151" s="157" t="s">
        <v>1</v>
      </c>
      <c r="F151" s="158" t="s">
        <v>4122</v>
      </c>
      <c r="H151" s="159">
        <v>10.4</v>
      </c>
      <c r="I151" s="160"/>
      <c r="L151" s="156"/>
      <c r="M151" s="161"/>
      <c r="T151" s="162"/>
      <c r="AT151" s="157" t="s">
        <v>277</v>
      </c>
      <c r="AU151" s="157" t="s">
        <v>89</v>
      </c>
      <c r="AV151" s="12" t="s">
        <v>89</v>
      </c>
      <c r="AW151" s="12" t="s">
        <v>32</v>
      </c>
      <c r="AX151" s="12" t="s">
        <v>83</v>
      </c>
      <c r="AY151" s="157" t="s">
        <v>264</v>
      </c>
    </row>
    <row r="152" spans="2:65" s="1" customFormat="1" ht="21.75" customHeight="1">
      <c r="B152" s="136"/>
      <c r="C152" s="137" t="s">
        <v>309</v>
      </c>
      <c r="D152" s="137" t="s">
        <v>266</v>
      </c>
      <c r="E152" s="138" t="s">
        <v>292</v>
      </c>
      <c r="F152" s="139" t="s">
        <v>293</v>
      </c>
      <c r="G152" s="140" t="s">
        <v>282</v>
      </c>
      <c r="H152" s="141">
        <v>10.4</v>
      </c>
      <c r="I152" s="142"/>
      <c r="J152" s="143">
        <f>ROUND(I152*H152,2)</f>
        <v>0</v>
      </c>
      <c r="K152" s="139" t="s">
        <v>270</v>
      </c>
      <c r="L152" s="32"/>
      <c r="M152" s="144" t="s">
        <v>1</v>
      </c>
      <c r="N152" s="145" t="s">
        <v>42</v>
      </c>
      <c r="P152" s="146">
        <f>O152*H152</f>
        <v>0</v>
      </c>
      <c r="Q152" s="146">
        <v>0</v>
      </c>
      <c r="R152" s="146">
        <f>Q152*H152</f>
        <v>0</v>
      </c>
      <c r="S152" s="146">
        <v>0</v>
      </c>
      <c r="T152" s="147">
        <f>S152*H152</f>
        <v>0</v>
      </c>
      <c r="AR152" s="148" t="s">
        <v>271</v>
      </c>
      <c r="AT152" s="148" t="s">
        <v>266</v>
      </c>
      <c r="AU152" s="148" t="s">
        <v>89</v>
      </c>
      <c r="AY152" s="17" t="s">
        <v>264</v>
      </c>
      <c r="BE152" s="149">
        <f>IF(N152="základní",J152,0)</f>
        <v>0</v>
      </c>
      <c r="BF152" s="149">
        <f>IF(N152="snížená",J152,0)</f>
        <v>0</v>
      </c>
      <c r="BG152" s="149">
        <f>IF(N152="zákl. přenesená",J152,0)</f>
        <v>0</v>
      </c>
      <c r="BH152" s="149">
        <f>IF(N152="sníž. přenesená",J152,0)</f>
        <v>0</v>
      </c>
      <c r="BI152" s="149">
        <f>IF(N152="nulová",J152,0)</f>
        <v>0</v>
      </c>
      <c r="BJ152" s="17" t="s">
        <v>89</v>
      </c>
      <c r="BK152" s="149">
        <f>ROUND(I152*H152,2)</f>
        <v>0</v>
      </c>
      <c r="BL152" s="17" t="s">
        <v>271</v>
      </c>
      <c r="BM152" s="148" t="s">
        <v>4123</v>
      </c>
    </row>
    <row r="153" spans="2:65" s="1" customFormat="1" ht="11.25">
      <c r="B153" s="32"/>
      <c r="D153" s="150" t="s">
        <v>273</v>
      </c>
      <c r="F153" s="151" t="s">
        <v>295</v>
      </c>
      <c r="I153" s="152"/>
      <c r="L153" s="32"/>
      <c r="M153" s="153"/>
      <c r="T153" s="56"/>
      <c r="AT153" s="17" t="s">
        <v>273</v>
      </c>
      <c r="AU153" s="17" t="s">
        <v>89</v>
      </c>
    </row>
    <row r="154" spans="2:65" s="14" customFormat="1" ht="11.25">
      <c r="B154" s="170"/>
      <c r="D154" s="154" t="s">
        <v>277</v>
      </c>
      <c r="E154" s="171" t="s">
        <v>1</v>
      </c>
      <c r="F154" s="172" t="s">
        <v>1942</v>
      </c>
      <c r="H154" s="171" t="s">
        <v>1</v>
      </c>
      <c r="I154" s="173"/>
      <c r="L154" s="170"/>
      <c r="M154" s="174"/>
      <c r="T154" s="175"/>
      <c r="AT154" s="171" t="s">
        <v>277</v>
      </c>
      <c r="AU154" s="171" t="s">
        <v>89</v>
      </c>
      <c r="AV154" s="14" t="s">
        <v>83</v>
      </c>
      <c r="AW154" s="14" t="s">
        <v>32</v>
      </c>
      <c r="AX154" s="14" t="s">
        <v>76</v>
      </c>
      <c r="AY154" s="171" t="s">
        <v>264</v>
      </c>
    </row>
    <row r="155" spans="2:65" s="12" customFormat="1" ht="11.25">
      <c r="B155" s="156"/>
      <c r="D155" s="154" t="s">
        <v>277</v>
      </c>
      <c r="E155" s="157" t="s">
        <v>1</v>
      </c>
      <c r="F155" s="158" t="s">
        <v>4124</v>
      </c>
      <c r="H155" s="159">
        <v>10.4</v>
      </c>
      <c r="I155" s="160"/>
      <c r="L155" s="156"/>
      <c r="M155" s="161"/>
      <c r="T155" s="162"/>
      <c r="AT155" s="157" t="s">
        <v>277</v>
      </c>
      <c r="AU155" s="157" t="s">
        <v>89</v>
      </c>
      <c r="AV155" s="12" t="s">
        <v>89</v>
      </c>
      <c r="AW155" s="12" t="s">
        <v>32</v>
      </c>
      <c r="AX155" s="12" t="s">
        <v>83</v>
      </c>
      <c r="AY155" s="157" t="s">
        <v>264</v>
      </c>
    </row>
    <row r="156" spans="2:65" s="1" customFormat="1" ht="24.2" customHeight="1">
      <c r="B156" s="136"/>
      <c r="C156" s="137" t="s">
        <v>314</v>
      </c>
      <c r="D156" s="137" t="s">
        <v>266</v>
      </c>
      <c r="E156" s="138" t="s">
        <v>298</v>
      </c>
      <c r="F156" s="139" t="s">
        <v>299</v>
      </c>
      <c r="G156" s="140" t="s">
        <v>282</v>
      </c>
      <c r="H156" s="141">
        <v>156</v>
      </c>
      <c r="I156" s="142"/>
      <c r="J156" s="143">
        <f>ROUND(I156*H156,2)</f>
        <v>0</v>
      </c>
      <c r="K156" s="139" t="s">
        <v>270</v>
      </c>
      <c r="L156" s="32"/>
      <c r="M156" s="144" t="s">
        <v>1</v>
      </c>
      <c r="N156" s="145" t="s">
        <v>42</v>
      </c>
      <c r="P156" s="146">
        <f>O156*H156</f>
        <v>0</v>
      </c>
      <c r="Q156" s="146">
        <v>0</v>
      </c>
      <c r="R156" s="146">
        <f>Q156*H156</f>
        <v>0</v>
      </c>
      <c r="S156" s="146">
        <v>0</v>
      </c>
      <c r="T156" s="147">
        <f>S156*H156</f>
        <v>0</v>
      </c>
      <c r="AR156" s="148" t="s">
        <v>271</v>
      </c>
      <c r="AT156" s="148" t="s">
        <v>266</v>
      </c>
      <c r="AU156" s="148" t="s">
        <v>89</v>
      </c>
      <c r="AY156" s="17" t="s">
        <v>264</v>
      </c>
      <c r="BE156" s="149">
        <f>IF(N156="základní",J156,0)</f>
        <v>0</v>
      </c>
      <c r="BF156" s="149">
        <f>IF(N156="snížená",J156,0)</f>
        <v>0</v>
      </c>
      <c r="BG156" s="149">
        <f>IF(N156="zákl. přenesená",J156,0)</f>
        <v>0</v>
      </c>
      <c r="BH156" s="149">
        <f>IF(N156="sníž. přenesená",J156,0)</f>
        <v>0</v>
      </c>
      <c r="BI156" s="149">
        <f>IF(N156="nulová",J156,0)</f>
        <v>0</v>
      </c>
      <c r="BJ156" s="17" t="s">
        <v>89</v>
      </c>
      <c r="BK156" s="149">
        <f>ROUND(I156*H156,2)</f>
        <v>0</v>
      </c>
      <c r="BL156" s="17" t="s">
        <v>271</v>
      </c>
      <c r="BM156" s="148" t="s">
        <v>4125</v>
      </c>
    </row>
    <row r="157" spans="2:65" s="1" customFormat="1" ht="11.25">
      <c r="B157" s="32"/>
      <c r="D157" s="150" t="s">
        <v>273</v>
      </c>
      <c r="F157" s="151" t="s">
        <v>301</v>
      </c>
      <c r="I157" s="152"/>
      <c r="L157" s="32"/>
      <c r="M157" s="153"/>
      <c r="T157" s="56"/>
      <c r="AT157" s="17" t="s">
        <v>273</v>
      </c>
      <c r="AU157" s="17" t="s">
        <v>89</v>
      </c>
    </row>
    <row r="158" spans="2:65" s="14" customFormat="1" ht="11.25">
      <c r="B158" s="170"/>
      <c r="D158" s="154" t="s">
        <v>277</v>
      </c>
      <c r="E158" s="171" t="s">
        <v>1</v>
      </c>
      <c r="F158" s="172" t="s">
        <v>1944</v>
      </c>
      <c r="H158" s="171" t="s">
        <v>1</v>
      </c>
      <c r="I158" s="173"/>
      <c r="L158" s="170"/>
      <c r="M158" s="174"/>
      <c r="T158" s="175"/>
      <c r="AT158" s="171" t="s">
        <v>277</v>
      </c>
      <c r="AU158" s="171" t="s">
        <v>89</v>
      </c>
      <c r="AV158" s="14" t="s">
        <v>83</v>
      </c>
      <c r="AW158" s="14" t="s">
        <v>32</v>
      </c>
      <c r="AX158" s="14" t="s">
        <v>76</v>
      </c>
      <c r="AY158" s="171" t="s">
        <v>264</v>
      </c>
    </row>
    <row r="159" spans="2:65" s="12" customFormat="1" ht="11.25">
      <c r="B159" s="156"/>
      <c r="D159" s="154" t="s">
        <v>277</v>
      </c>
      <c r="E159" s="157" t="s">
        <v>1</v>
      </c>
      <c r="F159" s="158" t="s">
        <v>4126</v>
      </c>
      <c r="H159" s="159">
        <v>156</v>
      </c>
      <c r="I159" s="160"/>
      <c r="L159" s="156"/>
      <c r="M159" s="161"/>
      <c r="T159" s="162"/>
      <c r="AT159" s="157" t="s">
        <v>277</v>
      </c>
      <c r="AU159" s="157" t="s">
        <v>89</v>
      </c>
      <c r="AV159" s="12" t="s">
        <v>89</v>
      </c>
      <c r="AW159" s="12" t="s">
        <v>32</v>
      </c>
      <c r="AX159" s="12" t="s">
        <v>83</v>
      </c>
      <c r="AY159" s="157" t="s">
        <v>264</v>
      </c>
    </row>
    <row r="160" spans="2:65" s="1" customFormat="1" ht="16.5" customHeight="1">
      <c r="B160" s="136"/>
      <c r="C160" s="137" t="s">
        <v>323</v>
      </c>
      <c r="D160" s="137" t="s">
        <v>266</v>
      </c>
      <c r="E160" s="138" t="s">
        <v>1946</v>
      </c>
      <c r="F160" s="139" t="s">
        <v>1947</v>
      </c>
      <c r="G160" s="140" t="s">
        <v>282</v>
      </c>
      <c r="H160" s="141">
        <v>10.4</v>
      </c>
      <c r="I160" s="142"/>
      <c r="J160" s="143">
        <f>ROUND(I160*H160,2)</f>
        <v>0</v>
      </c>
      <c r="K160" s="139" t="s">
        <v>270</v>
      </c>
      <c r="L160" s="32"/>
      <c r="M160" s="144" t="s">
        <v>1</v>
      </c>
      <c r="N160" s="145" t="s">
        <v>42</v>
      </c>
      <c r="P160" s="146">
        <f>O160*H160</f>
        <v>0</v>
      </c>
      <c r="Q160" s="146">
        <v>0</v>
      </c>
      <c r="R160" s="146">
        <f>Q160*H160</f>
        <v>0</v>
      </c>
      <c r="S160" s="146">
        <v>0</v>
      </c>
      <c r="T160" s="147">
        <f>S160*H160</f>
        <v>0</v>
      </c>
      <c r="AR160" s="148" t="s">
        <v>271</v>
      </c>
      <c r="AT160" s="148" t="s">
        <v>266</v>
      </c>
      <c r="AU160" s="148" t="s">
        <v>89</v>
      </c>
      <c r="AY160" s="17" t="s">
        <v>264</v>
      </c>
      <c r="BE160" s="149">
        <f>IF(N160="základní",J160,0)</f>
        <v>0</v>
      </c>
      <c r="BF160" s="149">
        <f>IF(N160="snížená",J160,0)</f>
        <v>0</v>
      </c>
      <c r="BG160" s="149">
        <f>IF(N160="zákl. přenesená",J160,0)</f>
        <v>0</v>
      </c>
      <c r="BH160" s="149">
        <f>IF(N160="sníž. přenesená",J160,0)</f>
        <v>0</v>
      </c>
      <c r="BI160" s="149">
        <f>IF(N160="nulová",J160,0)</f>
        <v>0</v>
      </c>
      <c r="BJ160" s="17" t="s">
        <v>89</v>
      </c>
      <c r="BK160" s="149">
        <f>ROUND(I160*H160,2)</f>
        <v>0</v>
      </c>
      <c r="BL160" s="17" t="s">
        <v>271</v>
      </c>
      <c r="BM160" s="148" t="s">
        <v>4127</v>
      </c>
    </row>
    <row r="161" spans="2:65" s="1" customFormat="1" ht="11.25">
      <c r="B161" s="32"/>
      <c r="D161" s="150" t="s">
        <v>273</v>
      </c>
      <c r="F161" s="151" t="s">
        <v>1949</v>
      </c>
      <c r="I161" s="152"/>
      <c r="L161" s="32"/>
      <c r="M161" s="153"/>
      <c r="T161" s="56"/>
      <c r="AT161" s="17" t="s">
        <v>273</v>
      </c>
      <c r="AU161" s="17" t="s">
        <v>89</v>
      </c>
    </row>
    <row r="162" spans="2:65" s="1" customFormat="1" ht="19.5">
      <c r="B162" s="32"/>
      <c r="D162" s="154" t="s">
        <v>275</v>
      </c>
      <c r="F162" s="155" t="s">
        <v>1950</v>
      </c>
      <c r="I162" s="152"/>
      <c r="L162" s="32"/>
      <c r="M162" s="153"/>
      <c r="T162" s="56"/>
      <c r="AT162" s="17" t="s">
        <v>275</v>
      </c>
      <c r="AU162" s="17" t="s">
        <v>89</v>
      </c>
    </row>
    <row r="163" spans="2:65" s="12" customFormat="1" ht="11.25">
      <c r="B163" s="156"/>
      <c r="D163" s="154" t="s">
        <v>277</v>
      </c>
      <c r="E163" s="157" t="s">
        <v>1</v>
      </c>
      <c r="F163" s="158" t="s">
        <v>4124</v>
      </c>
      <c r="H163" s="159">
        <v>10.4</v>
      </c>
      <c r="I163" s="160"/>
      <c r="L163" s="156"/>
      <c r="M163" s="161"/>
      <c r="T163" s="162"/>
      <c r="AT163" s="157" t="s">
        <v>277</v>
      </c>
      <c r="AU163" s="157" t="s">
        <v>89</v>
      </c>
      <c r="AV163" s="12" t="s">
        <v>89</v>
      </c>
      <c r="AW163" s="12" t="s">
        <v>32</v>
      </c>
      <c r="AX163" s="12" t="s">
        <v>83</v>
      </c>
      <c r="AY163" s="157" t="s">
        <v>264</v>
      </c>
    </row>
    <row r="164" spans="2:65" s="1" customFormat="1" ht="16.5" customHeight="1">
      <c r="B164" s="136"/>
      <c r="C164" s="137" t="s">
        <v>328</v>
      </c>
      <c r="D164" s="137" t="s">
        <v>266</v>
      </c>
      <c r="E164" s="138" t="s">
        <v>317</v>
      </c>
      <c r="F164" s="139" t="s">
        <v>318</v>
      </c>
      <c r="G164" s="140" t="s">
        <v>319</v>
      </c>
      <c r="H164" s="141">
        <v>16.64</v>
      </c>
      <c r="I164" s="142"/>
      <c r="J164" s="143">
        <f>ROUND(I164*H164,2)</f>
        <v>0</v>
      </c>
      <c r="K164" s="139" t="s">
        <v>270</v>
      </c>
      <c r="L164" s="32"/>
      <c r="M164" s="144" t="s">
        <v>1</v>
      </c>
      <c r="N164" s="145" t="s">
        <v>42</v>
      </c>
      <c r="P164" s="146">
        <f>O164*H164</f>
        <v>0</v>
      </c>
      <c r="Q164" s="146">
        <v>0</v>
      </c>
      <c r="R164" s="146">
        <f>Q164*H164</f>
        <v>0</v>
      </c>
      <c r="S164" s="146">
        <v>0</v>
      </c>
      <c r="T164" s="147">
        <f>S164*H164</f>
        <v>0</v>
      </c>
      <c r="AR164" s="148" t="s">
        <v>271</v>
      </c>
      <c r="AT164" s="148" t="s">
        <v>266</v>
      </c>
      <c r="AU164" s="148" t="s">
        <v>89</v>
      </c>
      <c r="AY164" s="17" t="s">
        <v>264</v>
      </c>
      <c r="BE164" s="149">
        <f>IF(N164="základní",J164,0)</f>
        <v>0</v>
      </c>
      <c r="BF164" s="149">
        <f>IF(N164="snížená",J164,0)</f>
        <v>0</v>
      </c>
      <c r="BG164" s="149">
        <f>IF(N164="zákl. přenesená",J164,0)</f>
        <v>0</v>
      </c>
      <c r="BH164" s="149">
        <f>IF(N164="sníž. přenesená",J164,0)</f>
        <v>0</v>
      </c>
      <c r="BI164" s="149">
        <f>IF(N164="nulová",J164,0)</f>
        <v>0</v>
      </c>
      <c r="BJ164" s="17" t="s">
        <v>89</v>
      </c>
      <c r="BK164" s="149">
        <f>ROUND(I164*H164,2)</f>
        <v>0</v>
      </c>
      <c r="BL164" s="17" t="s">
        <v>271</v>
      </c>
      <c r="BM164" s="148" t="s">
        <v>4128</v>
      </c>
    </row>
    <row r="165" spans="2:65" s="1" customFormat="1" ht="11.25">
      <c r="B165" s="32"/>
      <c r="D165" s="150" t="s">
        <v>273</v>
      </c>
      <c r="F165" s="151" t="s">
        <v>321</v>
      </c>
      <c r="I165" s="152"/>
      <c r="L165" s="32"/>
      <c r="M165" s="153"/>
      <c r="T165" s="56"/>
      <c r="AT165" s="17" t="s">
        <v>273</v>
      </c>
      <c r="AU165" s="17" t="s">
        <v>89</v>
      </c>
    </row>
    <row r="166" spans="2:65" s="14" customFormat="1" ht="11.25">
      <c r="B166" s="170"/>
      <c r="D166" s="154" t="s">
        <v>277</v>
      </c>
      <c r="E166" s="171" t="s">
        <v>1</v>
      </c>
      <c r="F166" s="172" t="s">
        <v>1952</v>
      </c>
      <c r="H166" s="171" t="s">
        <v>1</v>
      </c>
      <c r="I166" s="173"/>
      <c r="L166" s="170"/>
      <c r="M166" s="174"/>
      <c r="T166" s="175"/>
      <c r="AT166" s="171" t="s">
        <v>277</v>
      </c>
      <c r="AU166" s="171" t="s">
        <v>89</v>
      </c>
      <c r="AV166" s="14" t="s">
        <v>83</v>
      </c>
      <c r="AW166" s="14" t="s">
        <v>32</v>
      </c>
      <c r="AX166" s="14" t="s">
        <v>76</v>
      </c>
      <c r="AY166" s="171" t="s">
        <v>264</v>
      </c>
    </row>
    <row r="167" spans="2:65" s="12" customFormat="1" ht="11.25">
      <c r="B167" s="156"/>
      <c r="D167" s="154" t="s">
        <v>277</v>
      </c>
      <c r="E167" s="157" t="s">
        <v>1</v>
      </c>
      <c r="F167" s="158" t="s">
        <v>4129</v>
      </c>
      <c r="H167" s="159">
        <v>16.64</v>
      </c>
      <c r="I167" s="160"/>
      <c r="L167" s="156"/>
      <c r="M167" s="161"/>
      <c r="T167" s="162"/>
      <c r="AT167" s="157" t="s">
        <v>277</v>
      </c>
      <c r="AU167" s="157" t="s">
        <v>89</v>
      </c>
      <c r="AV167" s="12" t="s">
        <v>89</v>
      </c>
      <c r="AW167" s="12" t="s">
        <v>32</v>
      </c>
      <c r="AX167" s="12" t="s">
        <v>83</v>
      </c>
      <c r="AY167" s="157" t="s">
        <v>264</v>
      </c>
    </row>
    <row r="168" spans="2:65" s="1" customFormat="1" ht="16.5" customHeight="1">
      <c r="B168" s="136"/>
      <c r="C168" s="137" t="s">
        <v>334</v>
      </c>
      <c r="D168" s="137" t="s">
        <v>266</v>
      </c>
      <c r="E168" s="138" t="s">
        <v>324</v>
      </c>
      <c r="F168" s="139" t="s">
        <v>325</v>
      </c>
      <c r="G168" s="140" t="s">
        <v>282</v>
      </c>
      <c r="H168" s="141">
        <v>10.4</v>
      </c>
      <c r="I168" s="142"/>
      <c r="J168" s="143">
        <f>ROUND(I168*H168,2)</f>
        <v>0</v>
      </c>
      <c r="K168" s="139" t="s">
        <v>270</v>
      </c>
      <c r="L168" s="32"/>
      <c r="M168" s="144" t="s">
        <v>1</v>
      </c>
      <c r="N168" s="145" t="s">
        <v>42</v>
      </c>
      <c r="P168" s="146">
        <f>O168*H168</f>
        <v>0</v>
      </c>
      <c r="Q168" s="146">
        <v>0</v>
      </c>
      <c r="R168" s="146">
        <f>Q168*H168</f>
        <v>0</v>
      </c>
      <c r="S168" s="146">
        <v>0</v>
      </c>
      <c r="T168" s="147">
        <f>S168*H168</f>
        <v>0</v>
      </c>
      <c r="AR168" s="148" t="s">
        <v>271</v>
      </c>
      <c r="AT168" s="148" t="s">
        <v>266</v>
      </c>
      <c r="AU168" s="148" t="s">
        <v>89</v>
      </c>
      <c r="AY168" s="17" t="s">
        <v>264</v>
      </c>
      <c r="BE168" s="149">
        <f>IF(N168="základní",J168,0)</f>
        <v>0</v>
      </c>
      <c r="BF168" s="149">
        <f>IF(N168="snížená",J168,0)</f>
        <v>0</v>
      </c>
      <c r="BG168" s="149">
        <f>IF(N168="zákl. přenesená",J168,0)</f>
        <v>0</v>
      </c>
      <c r="BH168" s="149">
        <f>IF(N168="sníž. přenesená",J168,0)</f>
        <v>0</v>
      </c>
      <c r="BI168" s="149">
        <f>IF(N168="nulová",J168,0)</f>
        <v>0</v>
      </c>
      <c r="BJ168" s="17" t="s">
        <v>89</v>
      </c>
      <c r="BK168" s="149">
        <f>ROUND(I168*H168,2)</f>
        <v>0</v>
      </c>
      <c r="BL168" s="17" t="s">
        <v>271</v>
      </c>
      <c r="BM168" s="148" t="s">
        <v>4130</v>
      </c>
    </row>
    <row r="169" spans="2:65" s="1" customFormat="1" ht="11.25">
      <c r="B169" s="32"/>
      <c r="D169" s="150" t="s">
        <v>273</v>
      </c>
      <c r="F169" s="151" t="s">
        <v>327</v>
      </c>
      <c r="I169" s="152"/>
      <c r="L169" s="32"/>
      <c r="M169" s="153"/>
      <c r="T169" s="56"/>
      <c r="AT169" s="17" t="s">
        <v>273</v>
      </c>
      <c r="AU169" s="17" t="s">
        <v>89</v>
      </c>
    </row>
    <row r="170" spans="2:65" s="14" customFormat="1" ht="11.25">
      <c r="B170" s="170"/>
      <c r="D170" s="154" t="s">
        <v>277</v>
      </c>
      <c r="E170" s="171" t="s">
        <v>1</v>
      </c>
      <c r="F170" s="172" t="s">
        <v>1942</v>
      </c>
      <c r="H170" s="171" t="s">
        <v>1</v>
      </c>
      <c r="I170" s="173"/>
      <c r="L170" s="170"/>
      <c r="M170" s="174"/>
      <c r="T170" s="175"/>
      <c r="AT170" s="171" t="s">
        <v>277</v>
      </c>
      <c r="AU170" s="171" t="s">
        <v>89</v>
      </c>
      <c r="AV170" s="14" t="s">
        <v>83</v>
      </c>
      <c r="AW170" s="14" t="s">
        <v>32</v>
      </c>
      <c r="AX170" s="14" t="s">
        <v>76</v>
      </c>
      <c r="AY170" s="171" t="s">
        <v>264</v>
      </c>
    </row>
    <row r="171" spans="2:65" s="12" customFormat="1" ht="11.25">
      <c r="B171" s="156"/>
      <c r="D171" s="154" t="s">
        <v>277</v>
      </c>
      <c r="E171" s="157" t="s">
        <v>1</v>
      </c>
      <c r="F171" s="158" t="s">
        <v>4124</v>
      </c>
      <c r="H171" s="159">
        <v>10.4</v>
      </c>
      <c r="I171" s="160"/>
      <c r="L171" s="156"/>
      <c r="M171" s="161"/>
      <c r="T171" s="162"/>
      <c r="AT171" s="157" t="s">
        <v>277</v>
      </c>
      <c r="AU171" s="157" t="s">
        <v>89</v>
      </c>
      <c r="AV171" s="12" t="s">
        <v>89</v>
      </c>
      <c r="AW171" s="12" t="s">
        <v>32</v>
      </c>
      <c r="AX171" s="12" t="s">
        <v>83</v>
      </c>
      <c r="AY171" s="157" t="s">
        <v>264</v>
      </c>
    </row>
    <row r="172" spans="2:65" s="1" customFormat="1" ht="16.5" customHeight="1">
      <c r="B172" s="136"/>
      <c r="C172" s="137" t="s">
        <v>8</v>
      </c>
      <c r="D172" s="137" t="s">
        <v>266</v>
      </c>
      <c r="E172" s="138" t="s">
        <v>1955</v>
      </c>
      <c r="F172" s="139" t="s">
        <v>330</v>
      </c>
      <c r="G172" s="140" t="s">
        <v>282</v>
      </c>
      <c r="H172" s="141">
        <v>7.7</v>
      </c>
      <c r="I172" s="142"/>
      <c r="J172" s="143">
        <f>ROUND(I172*H172,2)</f>
        <v>0</v>
      </c>
      <c r="K172" s="139" t="s">
        <v>270</v>
      </c>
      <c r="L172" s="32"/>
      <c r="M172" s="144" t="s">
        <v>1</v>
      </c>
      <c r="N172" s="145" t="s">
        <v>42</v>
      </c>
      <c r="P172" s="146">
        <f>O172*H172</f>
        <v>0</v>
      </c>
      <c r="Q172" s="146">
        <v>0</v>
      </c>
      <c r="R172" s="146">
        <f>Q172*H172</f>
        <v>0</v>
      </c>
      <c r="S172" s="146">
        <v>0</v>
      </c>
      <c r="T172" s="147">
        <f>S172*H172</f>
        <v>0</v>
      </c>
      <c r="AR172" s="148" t="s">
        <v>271</v>
      </c>
      <c r="AT172" s="148" t="s">
        <v>266</v>
      </c>
      <c r="AU172" s="148" t="s">
        <v>89</v>
      </c>
      <c r="AY172" s="17" t="s">
        <v>264</v>
      </c>
      <c r="BE172" s="149">
        <f>IF(N172="základní",J172,0)</f>
        <v>0</v>
      </c>
      <c r="BF172" s="149">
        <f>IF(N172="snížená",J172,0)</f>
        <v>0</v>
      </c>
      <c r="BG172" s="149">
        <f>IF(N172="zákl. přenesená",J172,0)</f>
        <v>0</v>
      </c>
      <c r="BH172" s="149">
        <f>IF(N172="sníž. přenesená",J172,0)</f>
        <v>0</v>
      </c>
      <c r="BI172" s="149">
        <f>IF(N172="nulová",J172,0)</f>
        <v>0</v>
      </c>
      <c r="BJ172" s="17" t="s">
        <v>89</v>
      </c>
      <c r="BK172" s="149">
        <f>ROUND(I172*H172,2)</f>
        <v>0</v>
      </c>
      <c r="BL172" s="17" t="s">
        <v>271</v>
      </c>
      <c r="BM172" s="148" t="s">
        <v>4131</v>
      </c>
    </row>
    <row r="173" spans="2:65" s="1" customFormat="1" ht="11.25">
      <c r="B173" s="32"/>
      <c r="D173" s="150" t="s">
        <v>273</v>
      </c>
      <c r="F173" s="151" t="s">
        <v>1957</v>
      </c>
      <c r="I173" s="152"/>
      <c r="L173" s="32"/>
      <c r="M173" s="153"/>
      <c r="T173" s="56"/>
      <c r="AT173" s="17" t="s">
        <v>273</v>
      </c>
      <c r="AU173" s="17" t="s">
        <v>89</v>
      </c>
    </row>
    <row r="174" spans="2:65" s="1" customFormat="1" ht="19.5">
      <c r="B174" s="32"/>
      <c r="D174" s="154" t="s">
        <v>275</v>
      </c>
      <c r="F174" s="155" t="s">
        <v>4132</v>
      </c>
      <c r="I174" s="152"/>
      <c r="L174" s="32"/>
      <c r="M174" s="153"/>
      <c r="T174" s="56"/>
      <c r="AT174" s="17" t="s">
        <v>275</v>
      </c>
      <c r="AU174" s="17" t="s">
        <v>89</v>
      </c>
    </row>
    <row r="175" spans="2:65" s="14" customFormat="1" ht="11.25">
      <c r="B175" s="170"/>
      <c r="D175" s="154" t="s">
        <v>277</v>
      </c>
      <c r="E175" s="171" t="s">
        <v>1</v>
      </c>
      <c r="F175" s="172" t="s">
        <v>4133</v>
      </c>
      <c r="H175" s="171" t="s">
        <v>1</v>
      </c>
      <c r="I175" s="173"/>
      <c r="L175" s="170"/>
      <c r="M175" s="174"/>
      <c r="T175" s="175"/>
      <c r="AT175" s="171" t="s">
        <v>277</v>
      </c>
      <c r="AU175" s="171" t="s">
        <v>89</v>
      </c>
      <c r="AV175" s="14" t="s">
        <v>83</v>
      </c>
      <c r="AW175" s="14" t="s">
        <v>32</v>
      </c>
      <c r="AX175" s="14" t="s">
        <v>76</v>
      </c>
      <c r="AY175" s="171" t="s">
        <v>264</v>
      </c>
    </row>
    <row r="176" spans="2:65" s="12" customFormat="1" ht="11.25">
      <c r="B176" s="156"/>
      <c r="D176" s="154" t="s">
        <v>277</v>
      </c>
      <c r="E176" s="157" t="s">
        <v>1</v>
      </c>
      <c r="F176" s="158" t="s">
        <v>4134</v>
      </c>
      <c r="H176" s="159">
        <v>5</v>
      </c>
      <c r="I176" s="160"/>
      <c r="L176" s="156"/>
      <c r="M176" s="161"/>
      <c r="T176" s="162"/>
      <c r="AT176" s="157" t="s">
        <v>277</v>
      </c>
      <c r="AU176" s="157" t="s">
        <v>89</v>
      </c>
      <c r="AV176" s="12" t="s">
        <v>89</v>
      </c>
      <c r="AW176" s="12" t="s">
        <v>32</v>
      </c>
      <c r="AX176" s="12" t="s">
        <v>76</v>
      </c>
      <c r="AY176" s="157" t="s">
        <v>264</v>
      </c>
    </row>
    <row r="177" spans="2:65" s="14" customFormat="1" ht="11.25">
      <c r="B177" s="170"/>
      <c r="D177" s="154" t="s">
        <v>277</v>
      </c>
      <c r="E177" s="171" t="s">
        <v>1</v>
      </c>
      <c r="F177" s="172" t="s">
        <v>4135</v>
      </c>
      <c r="H177" s="171" t="s">
        <v>1</v>
      </c>
      <c r="I177" s="173"/>
      <c r="L177" s="170"/>
      <c r="M177" s="174"/>
      <c r="T177" s="175"/>
      <c r="AT177" s="171" t="s">
        <v>277</v>
      </c>
      <c r="AU177" s="171" t="s">
        <v>89</v>
      </c>
      <c r="AV177" s="14" t="s">
        <v>83</v>
      </c>
      <c r="AW177" s="14" t="s">
        <v>32</v>
      </c>
      <c r="AX177" s="14" t="s">
        <v>76</v>
      </c>
      <c r="AY177" s="171" t="s">
        <v>264</v>
      </c>
    </row>
    <row r="178" spans="2:65" s="12" customFormat="1" ht="11.25">
      <c r="B178" s="156"/>
      <c r="D178" s="154" t="s">
        <v>277</v>
      </c>
      <c r="E178" s="157" t="s">
        <v>1</v>
      </c>
      <c r="F178" s="158" t="s">
        <v>4136</v>
      </c>
      <c r="H178" s="159">
        <v>2.7</v>
      </c>
      <c r="I178" s="160"/>
      <c r="L178" s="156"/>
      <c r="M178" s="161"/>
      <c r="T178" s="162"/>
      <c r="AT178" s="157" t="s">
        <v>277</v>
      </c>
      <c r="AU178" s="157" t="s">
        <v>89</v>
      </c>
      <c r="AV178" s="12" t="s">
        <v>89</v>
      </c>
      <c r="AW178" s="12" t="s">
        <v>32</v>
      </c>
      <c r="AX178" s="12" t="s">
        <v>76</v>
      </c>
      <c r="AY178" s="157" t="s">
        <v>264</v>
      </c>
    </row>
    <row r="179" spans="2:65" s="13" customFormat="1" ht="11.25">
      <c r="B179" s="163"/>
      <c r="D179" s="154" t="s">
        <v>277</v>
      </c>
      <c r="E179" s="164" t="s">
        <v>1</v>
      </c>
      <c r="F179" s="165" t="s">
        <v>279</v>
      </c>
      <c r="H179" s="166">
        <v>7.7</v>
      </c>
      <c r="I179" s="167"/>
      <c r="L179" s="163"/>
      <c r="M179" s="168"/>
      <c r="T179" s="169"/>
      <c r="AT179" s="164" t="s">
        <v>277</v>
      </c>
      <c r="AU179" s="164" t="s">
        <v>89</v>
      </c>
      <c r="AV179" s="13" t="s">
        <v>271</v>
      </c>
      <c r="AW179" s="13" t="s">
        <v>3</v>
      </c>
      <c r="AX179" s="13" t="s">
        <v>83</v>
      </c>
      <c r="AY179" s="164" t="s">
        <v>264</v>
      </c>
    </row>
    <row r="180" spans="2:65" s="1" customFormat="1" ht="16.5" customHeight="1">
      <c r="B180" s="136"/>
      <c r="C180" s="176" t="s">
        <v>348</v>
      </c>
      <c r="D180" s="176" t="s">
        <v>310</v>
      </c>
      <c r="E180" s="177" t="s">
        <v>3717</v>
      </c>
      <c r="F180" s="178" t="s">
        <v>3718</v>
      </c>
      <c r="G180" s="179" t="s">
        <v>319</v>
      </c>
      <c r="H180" s="180">
        <v>5.4</v>
      </c>
      <c r="I180" s="181"/>
      <c r="J180" s="182">
        <f>ROUND(I180*H180,2)</f>
        <v>0</v>
      </c>
      <c r="K180" s="178" t="s">
        <v>270</v>
      </c>
      <c r="L180" s="183"/>
      <c r="M180" s="184" t="s">
        <v>1</v>
      </c>
      <c r="N180" s="185" t="s">
        <v>42</v>
      </c>
      <c r="P180" s="146">
        <f>O180*H180</f>
        <v>0</v>
      </c>
      <c r="Q180" s="146">
        <v>1</v>
      </c>
      <c r="R180" s="146">
        <f>Q180*H180</f>
        <v>5.4</v>
      </c>
      <c r="S180" s="146">
        <v>0</v>
      </c>
      <c r="T180" s="147">
        <f>S180*H180</f>
        <v>0</v>
      </c>
      <c r="AR180" s="148" t="s">
        <v>1040</v>
      </c>
      <c r="AT180" s="148" t="s">
        <v>310</v>
      </c>
      <c r="AU180" s="148" t="s">
        <v>89</v>
      </c>
      <c r="AY180" s="17" t="s">
        <v>264</v>
      </c>
      <c r="BE180" s="149">
        <f>IF(N180="základní",J180,0)</f>
        <v>0</v>
      </c>
      <c r="BF180" s="149">
        <f>IF(N180="snížená",J180,0)</f>
        <v>0</v>
      </c>
      <c r="BG180" s="149">
        <f>IF(N180="zákl. přenesená",J180,0)</f>
        <v>0</v>
      </c>
      <c r="BH180" s="149">
        <f>IF(N180="sníž. přenesená",J180,0)</f>
        <v>0</v>
      </c>
      <c r="BI180" s="149">
        <f>IF(N180="nulová",J180,0)</f>
        <v>0</v>
      </c>
      <c r="BJ180" s="17" t="s">
        <v>89</v>
      </c>
      <c r="BK180" s="149">
        <f>ROUND(I180*H180,2)</f>
        <v>0</v>
      </c>
      <c r="BL180" s="17" t="s">
        <v>1040</v>
      </c>
      <c r="BM180" s="148" t="s">
        <v>4137</v>
      </c>
    </row>
    <row r="181" spans="2:65" s="1" customFormat="1" ht="19.5">
      <c r="B181" s="32"/>
      <c r="D181" s="154" t="s">
        <v>275</v>
      </c>
      <c r="F181" s="155" t="s">
        <v>4138</v>
      </c>
      <c r="I181" s="152"/>
      <c r="L181" s="32"/>
      <c r="M181" s="153"/>
      <c r="T181" s="56"/>
      <c r="AT181" s="17" t="s">
        <v>275</v>
      </c>
      <c r="AU181" s="17" t="s">
        <v>89</v>
      </c>
    </row>
    <row r="182" spans="2:65" s="12" customFormat="1" ht="11.25">
      <c r="B182" s="156"/>
      <c r="D182" s="154" t="s">
        <v>277</v>
      </c>
      <c r="E182" s="157" t="s">
        <v>1</v>
      </c>
      <c r="F182" s="158" t="s">
        <v>4139</v>
      </c>
      <c r="H182" s="159">
        <v>2.7</v>
      </c>
      <c r="I182" s="160"/>
      <c r="L182" s="156"/>
      <c r="M182" s="161"/>
      <c r="T182" s="162"/>
      <c r="AT182" s="157" t="s">
        <v>277</v>
      </c>
      <c r="AU182" s="157" t="s">
        <v>89</v>
      </c>
      <c r="AV182" s="12" t="s">
        <v>89</v>
      </c>
      <c r="AW182" s="12" t="s">
        <v>32</v>
      </c>
      <c r="AX182" s="12" t="s">
        <v>76</v>
      </c>
      <c r="AY182" s="157" t="s">
        <v>264</v>
      </c>
    </row>
    <row r="183" spans="2:65" s="12" customFormat="1" ht="11.25">
      <c r="B183" s="156"/>
      <c r="D183" s="154" t="s">
        <v>277</v>
      </c>
      <c r="E183" s="157" t="s">
        <v>1</v>
      </c>
      <c r="F183" s="158" t="s">
        <v>4140</v>
      </c>
      <c r="H183" s="159">
        <v>5.4</v>
      </c>
      <c r="I183" s="160"/>
      <c r="L183" s="156"/>
      <c r="M183" s="161"/>
      <c r="T183" s="162"/>
      <c r="AT183" s="157" t="s">
        <v>277</v>
      </c>
      <c r="AU183" s="157" t="s">
        <v>89</v>
      </c>
      <c r="AV183" s="12" t="s">
        <v>89</v>
      </c>
      <c r="AW183" s="12" t="s">
        <v>32</v>
      </c>
      <c r="AX183" s="12" t="s">
        <v>83</v>
      </c>
      <c r="AY183" s="157" t="s">
        <v>264</v>
      </c>
    </row>
    <row r="184" spans="2:65" s="1" customFormat="1" ht="16.5" customHeight="1">
      <c r="B184" s="136"/>
      <c r="C184" s="137" t="s">
        <v>354</v>
      </c>
      <c r="D184" s="137" t="s">
        <v>266</v>
      </c>
      <c r="E184" s="138" t="s">
        <v>1960</v>
      </c>
      <c r="F184" s="139" t="s">
        <v>1961</v>
      </c>
      <c r="G184" s="140" t="s">
        <v>282</v>
      </c>
      <c r="H184" s="141">
        <v>3.3</v>
      </c>
      <c r="I184" s="142"/>
      <c r="J184" s="143">
        <f>ROUND(I184*H184,2)</f>
        <v>0</v>
      </c>
      <c r="K184" s="139" t="s">
        <v>270</v>
      </c>
      <c r="L184" s="32"/>
      <c r="M184" s="144" t="s">
        <v>1</v>
      </c>
      <c r="N184" s="145" t="s">
        <v>42</v>
      </c>
      <c r="P184" s="146">
        <f>O184*H184</f>
        <v>0</v>
      </c>
      <c r="Q184" s="146">
        <v>0</v>
      </c>
      <c r="R184" s="146">
        <f>Q184*H184</f>
        <v>0</v>
      </c>
      <c r="S184" s="146">
        <v>0</v>
      </c>
      <c r="T184" s="147">
        <f>S184*H184</f>
        <v>0</v>
      </c>
      <c r="AR184" s="148" t="s">
        <v>271</v>
      </c>
      <c r="AT184" s="148" t="s">
        <v>266</v>
      </c>
      <c r="AU184" s="148" t="s">
        <v>89</v>
      </c>
      <c r="AY184" s="17" t="s">
        <v>264</v>
      </c>
      <c r="BE184" s="149">
        <f>IF(N184="základní",J184,0)</f>
        <v>0</v>
      </c>
      <c r="BF184" s="149">
        <f>IF(N184="snížená",J184,0)</f>
        <v>0</v>
      </c>
      <c r="BG184" s="149">
        <f>IF(N184="zákl. přenesená",J184,0)</f>
        <v>0</v>
      </c>
      <c r="BH184" s="149">
        <f>IF(N184="sníž. přenesená",J184,0)</f>
        <v>0</v>
      </c>
      <c r="BI184" s="149">
        <f>IF(N184="nulová",J184,0)</f>
        <v>0</v>
      </c>
      <c r="BJ184" s="17" t="s">
        <v>89</v>
      </c>
      <c r="BK184" s="149">
        <f>ROUND(I184*H184,2)</f>
        <v>0</v>
      </c>
      <c r="BL184" s="17" t="s">
        <v>271</v>
      </c>
      <c r="BM184" s="148" t="s">
        <v>4141</v>
      </c>
    </row>
    <row r="185" spans="2:65" s="1" customFormat="1" ht="11.25">
      <c r="B185" s="32"/>
      <c r="D185" s="150" t="s">
        <v>273</v>
      </c>
      <c r="F185" s="151" t="s">
        <v>1963</v>
      </c>
      <c r="I185" s="152"/>
      <c r="L185" s="32"/>
      <c r="M185" s="153"/>
      <c r="T185" s="56"/>
      <c r="AT185" s="17" t="s">
        <v>273</v>
      </c>
      <c r="AU185" s="17" t="s">
        <v>89</v>
      </c>
    </row>
    <row r="186" spans="2:65" s="12" customFormat="1" ht="11.25">
      <c r="B186" s="156"/>
      <c r="D186" s="154" t="s">
        <v>277</v>
      </c>
      <c r="E186" s="157" t="s">
        <v>1</v>
      </c>
      <c r="F186" s="158" t="s">
        <v>4142</v>
      </c>
      <c r="H186" s="159">
        <v>3.3</v>
      </c>
      <c r="I186" s="160"/>
      <c r="L186" s="156"/>
      <c r="M186" s="161"/>
      <c r="T186" s="162"/>
      <c r="AT186" s="157" t="s">
        <v>277</v>
      </c>
      <c r="AU186" s="157" t="s">
        <v>89</v>
      </c>
      <c r="AV186" s="12" t="s">
        <v>89</v>
      </c>
      <c r="AW186" s="12" t="s">
        <v>32</v>
      </c>
      <c r="AX186" s="12" t="s">
        <v>83</v>
      </c>
      <c r="AY186" s="157" t="s">
        <v>264</v>
      </c>
    </row>
    <row r="187" spans="2:65" s="1" customFormat="1" ht="16.5" customHeight="1">
      <c r="B187" s="136"/>
      <c r="C187" s="176" t="s">
        <v>361</v>
      </c>
      <c r="D187" s="176" t="s">
        <v>310</v>
      </c>
      <c r="E187" s="177" t="s">
        <v>1965</v>
      </c>
      <c r="F187" s="178" t="s">
        <v>1966</v>
      </c>
      <c r="G187" s="179" t="s">
        <v>319</v>
      </c>
      <c r="H187" s="180">
        <v>6.6</v>
      </c>
      <c r="I187" s="181"/>
      <c r="J187" s="182">
        <f>ROUND(I187*H187,2)</f>
        <v>0</v>
      </c>
      <c r="K187" s="178" t="s">
        <v>270</v>
      </c>
      <c r="L187" s="183"/>
      <c r="M187" s="184" t="s">
        <v>1</v>
      </c>
      <c r="N187" s="185" t="s">
        <v>42</v>
      </c>
      <c r="P187" s="146">
        <f>O187*H187</f>
        <v>0</v>
      </c>
      <c r="Q187" s="146">
        <v>1</v>
      </c>
      <c r="R187" s="146">
        <f>Q187*H187</f>
        <v>6.6</v>
      </c>
      <c r="S187" s="146">
        <v>0</v>
      </c>
      <c r="T187" s="147">
        <f>S187*H187</f>
        <v>0</v>
      </c>
      <c r="AR187" s="148" t="s">
        <v>314</v>
      </c>
      <c r="AT187" s="148" t="s">
        <v>310</v>
      </c>
      <c r="AU187" s="148" t="s">
        <v>89</v>
      </c>
      <c r="AY187" s="17" t="s">
        <v>264</v>
      </c>
      <c r="BE187" s="149">
        <f>IF(N187="základní",J187,0)</f>
        <v>0</v>
      </c>
      <c r="BF187" s="149">
        <f>IF(N187="snížená",J187,0)</f>
        <v>0</v>
      </c>
      <c r="BG187" s="149">
        <f>IF(N187="zákl. přenesená",J187,0)</f>
        <v>0</v>
      </c>
      <c r="BH187" s="149">
        <f>IF(N187="sníž. přenesená",J187,0)</f>
        <v>0</v>
      </c>
      <c r="BI187" s="149">
        <f>IF(N187="nulová",J187,0)</f>
        <v>0</v>
      </c>
      <c r="BJ187" s="17" t="s">
        <v>89</v>
      </c>
      <c r="BK187" s="149">
        <f>ROUND(I187*H187,2)</f>
        <v>0</v>
      </c>
      <c r="BL187" s="17" t="s">
        <v>271</v>
      </c>
      <c r="BM187" s="148" t="s">
        <v>4143</v>
      </c>
    </row>
    <row r="188" spans="2:65" s="1" customFormat="1" ht="19.5">
      <c r="B188" s="32"/>
      <c r="D188" s="154" t="s">
        <v>275</v>
      </c>
      <c r="F188" s="155" t="s">
        <v>1968</v>
      </c>
      <c r="I188" s="152"/>
      <c r="L188" s="32"/>
      <c r="M188" s="153"/>
      <c r="T188" s="56"/>
      <c r="AT188" s="17" t="s">
        <v>275</v>
      </c>
      <c r="AU188" s="17" t="s">
        <v>89</v>
      </c>
    </row>
    <row r="189" spans="2:65" s="12" customFormat="1" ht="11.25">
      <c r="B189" s="156"/>
      <c r="D189" s="154" t="s">
        <v>277</v>
      </c>
      <c r="E189" s="157" t="s">
        <v>1</v>
      </c>
      <c r="F189" s="158" t="s">
        <v>4144</v>
      </c>
      <c r="H189" s="159">
        <v>3.3</v>
      </c>
      <c r="I189" s="160"/>
      <c r="L189" s="156"/>
      <c r="M189" s="161"/>
      <c r="T189" s="162"/>
      <c r="AT189" s="157" t="s">
        <v>277</v>
      </c>
      <c r="AU189" s="157" t="s">
        <v>89</v>
      </c>
      <c r="AV189" s="12" t="s">
        <v>89</v>
      </c>
      <c r="AW189" s="12" t="s">
        <v>32</v>
      </c>
      <c r="AX189" s="12" t="s">
        <v>76</v>
      </c>
      <c r="AY189" s="157" t="s">
        <v>264</v>
      </c>
    </row>
    <row r="190" spans="2:65" s="12" customFormat="1" ht="11.25">
      <c r="B190" s="156"/>
      <c r="D190" s="154" t="s">
        <v>277</v>
      </c>
      <c r="E190" s="157" t="s">
        <v>1</v>
      </c>
      <c r="F190" s="158" t="s">
        <v>4145</v>
      </c>
      <c r="H190" s="159">
        <v>6.6</v>
      </c>
      <c r="I190" s="160"/>
      <c r="L190" s="156"/>
      <c r="M190" s="161"/>
      <c r="T190" s="162"/>
      <c r="AT190" s="157" t="s">
        <v>277</v>
      </c>
      <c r="AU190" s="157" t="s">
        <v>89</v>
      </c>
      <c r="AV190" s="12" t="s">
        <v>89</v>
      </c>
      <c r="AW190" s="12" t="s">
        <v>32</v>
      </c>
      <c r="AX190" s="12" t="s">
        <v>83</v>
      </c>
      <c r="AY190" s="157" t="s">
        <v>264</v>
      </c>
    </row>
    <row r="191" spans="2:65" s="11" customFormat="1" ht="22.9" customHeight="1">
      <c r="B191" s="124"/>
      <c r="D191" s="125" t="s">
        <v>75</v>
      </c>
      <c r="E191" s="134" t="s">
        <v>297</v>
      </c>
      <c r="F191" s="134" t="s">
        <v>1975</v>
      </c>
      <c r="I191" s="127"/>
      <c r="J191" s="135">
        <f>BK191</f>
        <v>0</v>
      </c>
      <c r="L191" s="124"/>
      <c r="M191" s="129"/>
      <c r="P191" s="130">
        <f>SUM(P192:P194)</f>
        <v>0</v>
      </c>
      <c r="R191" s="130">
        <f>SUM(R192:R194)</f>
        <v>0</v>
      </c>
      <c r="T191" s="131">
        <f>SUM(T192:T194)</f>
        <v>0</v>
      </c>
      <c r="AR191" s="125" t="s">
        <v>83</v>
      </c>
      <c r="AT191" s="132" t="s">
        <v>75</v>
      </c>
      <c r="AU191" s="132" t="s">
        <v>83</v>
      </c>
      <c r="AY191" s="125" t="s">
        <v>264</v>
      </c>
      <c r="BK191" s="133">
        <f>SUM(BK192:BK194)</f>
        <v>0</v>
      </c>
    </row>
    <row r="192" spans="2:65" s="1" customFormat="1" ht="16.5" customHeight="1">
      <c r="B192" s="136"/>
      <c r="C192" s="137" t="s">
        <v>366</v>
      </c>
      <c r="D192" s="137" t="s">
        <v>266</v>
      </c>
      <c r="E192" s="138" t="s">
        <v>4146</v>
      </c>
      <c r="F192" s="139" t="s">
        <v>4147</v>
      </c>
      <c r="G192" s="140" t="s">
        <v>341</v>
      </c>
      <c r="H192" s="141">
        <v>11</v>
      </c>
      <c r="I192" s="142"/>
      <c r="J192" s="143">
        <f>ROUND(I192*H192,2)</f>
        <v>0</v>
      </c>
      <c r="K192" s="139" t="s">
        <v>270</v>
      </c>
      <c r="L192" s="32"/>
      <c r="M192" s="144" t="s">
        <v>1</v>
      </c>
      <c r="N192" s="145" t="s">
        <v>42</v>
      </c>
      <c r="P192" s="146">
        <f>O192*H192</f>
        <v>0</v>
      </c>
      <c r="Q192" s="146">
        <v>0</v>
      </c>
      <c r="R192" s="146">
        <f>Q192*H192</f>
        <v>0</v>
      </c>
      <c r="S192" s="146">
        <v>0</v>
      </c>
      <c r="T192" s="147">
        <f>S192*H192</f>
        <v>0</v>
      </c>
      <c r="AR192" s="148" t="s">
        <v>271</v>
      </c>
      <c r="AT192" s="148" t="s">
        <v>266</v>
      </c>
      <c r="AU192" s="148" t="s">
        <v>89</v>
      </c>
      <c r="AY192" s="17" t="s">
        <v>264</v>
      </c>
      <c r="BE192" s="149">
        <f>IF(N192="základní",J192,0)</f>
        <v>0</v>
      </c>
      <c r="BF192" s="149">
        <f>IF(N192="snížená",J192,0)</f>
        <v>0</v>
      </c>
      <c r="BG192" s="149">
        <f>IF(N192="zákl. přenesená",J192,0)</f>
        <v>0</v>
      </c>
      <c r="BH192" s="149">
        <f>IF(N192="sníž. přenesená",J192,0)</f>
        <v>0</v>
      </c>
      <c r="BI192" s="149">
        <f>IF(N192="nulová",J192,0)</f>
        <v>0</v>
      </c>
      <c r="BJ192" s="17" t="s">
        <v>89</v>
      </c>
      <c r="BK192" s="149">
        <f>ROUND(I192*H192,2)</f>
        <v>0</v>
      </c>
      <c r="BL192" s="17" t="s">
        <v>271</v>
      </c>
      <c r="BM192" s="148" t="s">
        <v>4148</v>
      </c>
    </row>
    <row r="193" spans="2:65" s="1" customFormat="1" ht="11.25">
      <c r="B193" s="32"/>
      <c r="D193" s="150" t="s">
        <v>273</v>
      </c>
      <c r="F193" s="151" t="s">
        <v>4149</v>
      </c>
      <c r="I193" s="152"/>
      <c r="L193" s="32"/>
      <c r="M193" s="153"/>
      <c r="T193" s="56"/>
      <c r="AT193" s="17" t="s">
        <v>273</v>
      </c>
      <c r="AU193" s="17" t="s">
        <v>89</v>
      </c>
    </row>
    <row r="194" spans="2:65" s="12" customFormat="1" ht="11.25">
      <c r="B194" s="156"/>
      <c r="D194" s="154" t="s">
        <v>277</v>
      </c>
      <c r="E194" s="157" t="s">
        <v>1</v>
      </c>
      <c r="F194" s="158" t="s">
        <v>4150</v>
      </c>
      <c r="H194" s="159">
        <v>11</v>
      </c>
      <c r="I194" s="160"/>
      <c r="L194" s="156"/>
      <c r="M194" s="161"/>
      <c r="T194" s="162"/>
      <c r="AT194" s="157" t="s">
        <v>277</v>
      </c>
      <c r="AU194" s="157" t="s">
        <v>89</v>
      </c>
      <c r="AV194" s="12" t="s">
        <v>89</v>
      </c>
      <c r="AW194" s="12" t="s">
        <v>32</v>
      </c>
      <c r="AX194" s="12" t="s">
        <v>83</v>
      </c>
      <c r="AY194" s="157" t="s">
        <v>264</v>
      </c>
    </row>
    <row r="195" spans="2:65" s="11" customFormat="1" ht="22.9" customHeight="1">
      <c r="B195" s="124"/>
      <c r="D195" s="125" t="s">
        <v>75</v>
      </c>
      <c r="E195" s="134" t="s">
        <v>314</v>
      </c>
      <c r="F195" s="134" t="s">
        <v>1981</v>
      </c>
      <c r="I195" s="127"/>
      <c r="J195" s="135">
        <f>BK195</f>
        <v>0</v>
      </c>
      <c r="L195" s="124"/>
      <c r="M195" s="129"/>
      <c r="P195" s="130">
        <f>SUM(P196:P224)</f>
        <v>0</v>
      </c>
      <c r="R195" s="130">
        <f>SUM(R196:R224)</f>
        <v>7.5386499999999992E-3</v>
      </c>
      <c r="T195" s="131">
        <f>SUM(T196:T224)</f>
        <v>0</v>
      </c>
      <c r="AR195" s="125" t="s">
        <v>83</v>
      </c>
      <c r="AT195" s="132" t="s">
        <v>75</v>
      </c>
      <c r="AU195" s="132" t="s">
        <v>83</v>
      </c>
      <c r="AY195" s="125" t="s">
        <v>264</v>
      </c>
      <c r="BK195" s="133">
        <f>SUM(BK196:BK224)</f>
        <v>0</v>
      </c>
    </row>
    <row r="196" spans="2:65" s="1" customFormat="1" ht="16.5" customHeight="1">
      <c r="B196" s="136"/>
      <c r="C196" s="137" t="s">
        <v>371</v>
      </c>
      <c r="D196" s="137" t="s">
        <v>266</v>
      </c>
      <c r="E196" s="138" t="s">
        <v>4151</v>
      </c>
      <c r="F196" s="139" t="s">
        <v>4152</v>
      </c>
      <c r="G196" s="140" t="s">
        <v>428</v>
      </c>
      <c r="H196" s="141">
        <v>11</v>
      </c>
      <c r="I196" s="142"/>
      <c r="J196" s="143">
        <f>ROUND(I196*H196,2)</f>
        <v>0</v>
      </c>
      <c r="K196" s="139" t="s">
        <v>270</v>
      </c>
      <c r="L196" s="32"/>
      <c r="M196" s="144" t="s">
        <v>1</v>
      </c>
      <c r="N196" s="145" t="s">
        <v>42</v>
      </c>
      <c r="P196" s="146">
        <f>O196*H196</f>
        <v>0</v>
      </c>
      <c r="Q196" s="146">
        <v>0</v>
      </c>
      <c r="R196" s="146">
        <f>Q196*H196</f>
        <v>0</v>
      </c>
      <c r="S196" s="146">
        <v>0</v>
      </c>
      <c r="T196" s="147">
        <f>S196*H196</f>
        <v>0</v>
      </c>
      <c r="AR196" s="148" t="s">
        <v>271</v>
      </c>
      <c r="AT196" s="148" t="s">
        <v>266</v>
      </c>
      <c r="AU196" s="148" t="s">
        <v>89</v>
      </c>
      <c r="AY196" s="17" t="s">
        <v>264</v>
      </c>
      <c r="BE196" s="149">
        <f>IF(N196="základní",J196,0)</f>
        <v>0</v>
      </c>
      <c r="BF196" s="149">
        <f>IF(N196="snížená",J196,0)</f>
        <v>0</v>
      </c>
      <c r="BG196" s="149">
        <f>IF(N196="zákl. přenesená",J196,0)</f>
        <v>0</v>
      </c>
      <c r="BH196" s="149">
        <f>IF(N196="sníž. přenesená",J196,0)</f>
        <v>0</v>
      </c>
      <c r="BI196" s="149">
        <f>IF(N196="nulová",J196,0)</f>
        <v>0</v>
      </c>
      <c r="BJ196" s="17" t="s">
        <v>89</v>
      </c>
      <c r="BK196" s="149">
        <f>ROUND(I196*H196,2)</f>
        <v>0</v>
      </c>
      <c r="BL196" s="17" t="s">
        <v>271</v>
      </c>
      <c r="BM196" s="148" t="s">
        <v>4153</v>
      </c>
    </row>
    <row r="197" spans="2:65" s="1" customFormat="1" ht="11.25">
      <c r="B197" s="32"/>
      <c r="D197" s="150" t="s">
        <v>273</v>
      </c>
      <c r="F197" s="151" t="s">
        <v>4154</v>
      </c>
      <c r="I197" s="152"/>
      <c r="L197" s="32"/>
      <c r="M197" s="153"/>
      <c r="T197" s="56"/>
      <c r="AT197" s="17" t="s">
        <v>273</v>
      </c>
      <c r="AU197" s="17" t="s">
        <v>89</v>
      </c>
    </row>
    <row r="198" spans="2:65" s="1" customFormat="1" ht="19.5">
      <c r="B198" s="32"/>
      <c r="D198" s="154" t="s">
        <v>275</v>
      </c>
      <c r="F198" s="155" t="s">
        <v>4155</v>
      </c>
      <c r="I198" s="152"/>
      <c r="L198" s="32"/>
      <c r="M198" s="153"/>
      <c r="T198" s="56"/>
      <c r="AT198" s="17" t="s">
        <v>275</v>
      </c>
      <c r="AU198" s="17" t="s">
        <v>89</v>
      </c>
    </row>
    <row r="199" spans="2:65" s="12" customFormat="1" ht="11.25">
      <c r="B199" s="156"/>
      <c r="D199" s="154" t="s">
        <v>277</v>
      </c>
      <c r="E199" s="157" t="s">
        <v>1</v>
      </c>
      <c r="F199" s="158" t="s">
        <v>334</v>
      </c>
      <c r="H199" s="159">
        <v>11</v>
      </c>
      <c r="I199" s="160"/>
      <c r="L199" s="156"/>
      <c r="M199" s="161"/>
      <c r="T199" s="162"/>
      <c r="AT199" s="157" t="s">
        <v>277</v>
      </c>
      <c r="AU199" s="157" t="s">
        <v>89</v>
      </c>
      <c r="AV199" s="12" t="s">
        <v>89</v>
      </c>
      <c r="AW199" s="12" t="s">
        <v>32</v>
      </c>
      <c r="AX199" s="12" t="s">
        <v>83</v>
      </c>
      <c r="AY199" s="157" t="s">
        <v>264</v>
      </c>
    </row>
    <row r="200" spans="2:65" s="1" customFormat="1" ht="16.5" customHeight="1">
      <c r="B200" s="136"/>
      <c r="C200" s="176" t="s">
        <v>377</v>
      </c>
      <c r="D200" s="176" t="s">
        <v>310</v>
      </c>
      <c r="E200" s="177" t="s">
        <v>4156</v>
      </c>
      <c r="F200" s="178" t="s">
        <v>4157</v>
      </c>
      <c r="G200" s="179" t="s">
        <v>428</v>
      </c>
      <c r="H200" s="180">
        <v>11.164999999999999</v>
      </c>
      <c r="I200" s="181"/>
      <c r="J200" s="182">
        <f>ROUND(I200*H200,2)</f>
        <v>0</v>
      </c>
      <c r="K200" s="178" t="s">
        <v>270</v>
      </c>
      <c r="L200" s="183"/>
      <c r="M200" s="184" t="s">
        <v>1</v>
      </c>
      <c r="N200" s="185" t="s">
        <v>42</v>
      </c>
      <c r="P200" s="146">
        <f>O200*H200</f>
        <v>0</v>
      </c>
      <c r="Q200" s="146">
        <v>2.7E-4</v>
      </c>
      <c r="R200" s="146">
        <f>Q200*H200</f>
        <v>3.01455E-3</v>
      </c>
      <c r="S200" s="146">
        <v>0</v>
      </c>
      <c r="T200" s="147">
        <f>S200*H200</f>
        <v>0</v>
      </c>
      <c r="AR200" s="148" t="s">
        <v>314</v>
      </c>
      <c r="AT200" s="148" t="s">
        <v>310</v>
      </c>
      <c r="AU200" s="148" t="s">
        <v>89</v>
      </c>
      <c r="AY200" s="17" t="s">
        <v>264</v>
      </c>
      <c r="BE200" s="149">
        <f>IF(N200="základní",J200,0)</f>
        <v>0</v>
      </c>
      <c r="BF200" s="149">
        <f>IF(N200="snížená",J200,0)</f>
        <v>0</v>
      </c>
      <c r="BG200" s="149">
        <f>IF(N200="zákl. přenesená",J200,0)</f>
        <v>0</v>
      </c>
      <c r="BH200" s="149">
        <f>IF(N200="sníž. přenesená",J200,0)</f>
        <v>0</v>
      </c>
      <c r="BI200" s="149">
        <f>IF(N200="nulová",J200,0)</f>
        <v>0</v>
      </c>
      <c r="BJ200" s="17" t="s">
        <v>89</v>
      </c>
      <c r="BK200" s="149">
        <f>ROUND(I200*H200,2)</f>
        <v>0</v>
      </c>
      <c r="BL200" s="17" t="s">
        <v>271</v>
      </c>
      <c r="BM200" s="148" t="s">
        <v>4158</v>
      </c>
    </row>
    <row r="201" spans="2:65" s="12" customFormat="1" ht="11.25">
      <c r="B201" s="156"/>
      <c r="D201" s="154" t="s">
        <v>277</v>
      </c>
      <c r="E201" s="157" t="s">
        <v>1</v>
      </c>
      <c r="F201" s="158" t="s">
        <v>334</v>
      </c>
      <c r="H201" s="159">
        <v>11</v>
      </c>
      <c r="I201" s="160"/>
      <c r="L201" s="156"/>
      <c r="M201" s="161"/>
      <c r="T201" s="162"/>
      <c r="AT201" s="157" t="s">
        <v>277</v>
      </c>
      <c r="AU201" s="157" t="s">
        <v>89</v>
      </c>
      <c r="AV201" s="12" t="s">
        <v>89</v>
      </c>
      <c r="AW201" s="12" t="s">
        <v>32</v>
      </c>
      <c r="AX201" s="12" t="s">
        <v>76</v>
      </c>
      <c r="AY201" s="157" t="s">
        <v>264</v>
      </c>
    </row>
    <row r="202" spans="2:65" s="12" customFormat="1" ht="11.25">
      <c r="B202" s="156"/>
      <c r="D202" s="154" t="s">
        <v>277</v>
      </c>
      <c r="E202" s="157" t="s">
        <v>1</v>
      </c>
      <c r="F202" s="158" t="s">
        <v>4159</v>
      </c>
      <c r="H202" s="159">
        <v>11.164999999999999</v>
      </c>
      <c r="I202" s="160"/>
      <c r="L202" s="156"/>
      <c r="M202" s="161"/>
      <c r="T202" s="162"/>
      <c r="AT202" s="157" t="s">
        <v>277</v>
      </c>
      <c r="AU202" s="157" t="s">
        <v>89</v>
      </c>
      <c r="AV202" s="12" t="s">
        <v>89</v>
      </c>
      <c r="AW202" s="12" t="s">
        <v>32</v>
      </c>
      <c r="AX202" s="12" t="s">
        <v>83</v>
      </c>
      <c r="AY202" s="157" t="s">
        <v>264</v>
      </c>
    </row>
    <row r="203" spans="2:65" s="1" customFormat="1" ht="16.5" customHeight="1">
      <c r="B203" s="136"/>
      <c r="C203" s="137" t="s">
        <v>387</v>
      </c>
      <c r="D203" s="137" t="s">
        <v>266</v>
      </c>
      <c r="E203" s="138" t="s">
        <v>4160</v>
      </c>
      <c r="F203" s="139" t="s">
        <v>4161</v>
      </c>
      <c r="G203" s="140" t="s">
        <v>428</v>
      </c>
      <c r="H203" s="141">
        <v>2</v>
      </c>
      <c r="I203" s="142"/>
      <c r="J203" s="143">
        <f>ROUND(I203*H203,2)</f>
        <v>0</v>
      </c>
      <c r="K203" s="139" t="s">
        <v>270</v>
      </c>
      <c r="L203" s="32"/>
      <c r="M203" s="144" t="s">
        <v>1</v>
      </c>
      <c r="N203" s="145" t="s">
        <v>42</v>
      </c>
      <c r="P203" s="146">
        <f>O203*H203</f>
        <v>0</v>
      </c>
      <c r="Q203" s="146">
        <v>0</v>
      </c>
      <c r="R203" s="146">
        <f>Q203*H203</f>
        <v>0</v>
      </c>
      <c r="S203" s="146">
        <v>0</v>
      </c>
      <c r="T203" s="147">
        <f>S203*H203</f>
        <v>0</v>
      </c>
      <c r="AR203" s="148" t="s">
        <v>271</v>
      </c>
      <c r="AT203" s="148" t="s">
        <v>266</v>
      </c>
      <c r="AU203" s="148" t="s">
        <v>89</v>
      </c>
      <c r="AY203" s="17" t="s">
        <v>264</v>
      </c>
      <c r="BE203" s="149">
        <f>IF(N203="základní",J203,0)</f>
        <v>0</v>
      </c>
      <c r="BF203" s="149">
        <f>IF(N203="snížená",J203,0)</f>
        <v>0</v>
      </c>
      <c r="BG203" s="149">
        <f>IF(N203="zákl. přenesená",J203,0)</f>
        <v>0</v>
      </c>
      <c r="BH203" s="149">
        <f>IF(N203="sníž. přenesená",J203,0)</f>
        <v>0</v>
      </c>
      <c r="BI203" s="149">
        <f>IF(N203="nulová",J203,0)</f>
        <v>0</v>
      </c>
      <c r="BJ203" s="17" t="s">
        <v>89</v>
      </c>
      <c r="BK203" s="149">
        <f>ROUND(I203*H203,2)</f>
        <v>0</v>
      </c>
      <c r="BL203" s="17" t="s">
        <v>271</v>
      </c>
      <c r="BM203" s="148" t="s">
        <v>4162</v>
      </c>
    </row>
    <row r="204" spans="2:65" s="1" customFormat="1" ht="11.25">
      <c r="B204" s="32"/>
      <c r="D204" s="150" t="s">
        <v>273</v>
      </c>
      <c r="F204" s="151" t="s">
        <v>4163</v>
      </c>
      <c r="I204" s="152"/>
      <c r="L204" s="32"/>
      <c r="M204" s="153"/>
      <c r="T204" s="56"/>
      <c r="AT204" s="17" t="s">
        <v>273</v>
      </c>
      <c r="AU204" s="17" t="s">
        <v>89</v>
      </c>
    </row>
    <row r="205" spans="2:65" s="14" customFormat="1" ht="11.25">
      <c r="B205" s="170"/>
      <c r="D205" s="154" t="s">
        <v>277</v>
      </c>
      <c r="E205" s="171" t="s">
        <v>1</v>
      </c>
      <c r="F205" s="172" t="s">
        <v>2004</v>
      </c>
      <c r="H205" s="171" t="s">
        <v>1</v>
      </c>
      <c r="I205" s="173"/>
      <c r="L205" s="170"/>
      <c r="M205" s="174"/>
      <c r="T205" s="175"/>
      <c r="AT205" s="171" t="s">
        <v>277</v>
      </c>
      <c r="AU205" s="171" t="s">
        <v>89</v>
      </c>
      <c r="AV205" s="14" t="s">
        <v>83</v>
      </c>
      <c r="AW205" s="14" t="s">
        <v>32</v>
      </c>
      <c r="AX205" s="14" t="s">
        <v>76</v>
      </c>
      <c r="AY205" s="171" t="s">
        <v>264</v>
      </c>
    </row>
    <row r="206" spans="2:65" s="12" customFormat="1" ht="11.25">
      <c r="B206" s="156"/>
      <c r="D206" s="154" t="s">
        <v>277</v>
      </c>
      <c r="E206" s="157" t="s">
        <v>1</v>
      </c>
      <c r="F206" s="158" t="s">
        <v>89</v>
      </c>
      <c r="H206" s="159">
        <v>2</v>
      </c>
      <c r="I206" s="160"/>
      <c r="L206" s="156"/>
      <c r="M206" s="161"/>
      <c r="T206" s="162"/>
      <c r="AT206" s="157" t="s">
        <v>277</v>
      </c>
      <c r="AU206" s="157" t="s">
        <v>89</v>
      </c>
      <c r="AV206" s="12" t="s">
        <v>89</v>
      </c>
      <c r="AW206" s="12" t="s">
        <v>32</v>
      </c>
      <c r="AX206" s="12" t="s">
        <v>83</v>
      </c>
      <c r="AY206" s="157" t="s">
        <v>264</v>
      </c>
    </row>
    <row r="207" spans="2:65" s="1" customFormat="1" ht="16.5" customHeight="1">
      <c r="B207" s="136"/>
      <c r="C207" s="176" t="s">
        <v>396</v>
      </c>
      <c r="D207" s="176" t="s">
        <v>310</v>
      </c>
      <c r="E207" s="177" t="s">
        <v>4164</v>
      </c>
      <c r="F207" s="178" t="s">
        <v>4165</v>
      </c>
      <c r="G207" s="179" t="s">
        <v>428</v>
      </c>
      <c r="H207" s="180">
        <v>2.0299999999999998</v>
      </c>
      <c r="I207" s="181"/>
      <c r="J207" s="182">
        <f>ROUND(I207*H207,2)</f>
        <v>0</v>
      </c>
      <c r="K207" s="178" t="s">
        <v>270</v>
      </c>
      <c r="L207" s="183"/>
      <c r="M207" s="184" t="s">
        <v>1</v>
      </c>
      <c r="N207" s="185" t="s">
        <v>42</v>
      </c>
      <c r="P207" s="146">
        <f>O207*H207</f>
        <v>0</v>
      </c>
      <c r="Q207" s="146">
        <v>1.47E-3</v>
      </c>
      <c r="R207" s="146">
        <f>Q207*H207</f>
        <v>2.9840999999999995E-3</v>
      </c>
      <c r="S207" s="146">
        <v>0</v>
      </c>
      <c r="T207" s="147">
        <f>S207*H207</f>
        <v>0</v>
      </c>
      <c r="AR207" s="148" t="s">
        <v>314</v>
      </c>
      <c r="AT207" s="148" t="s">
        <v>310</v>
      </c>
      <c r="AU207" s="148" t="s">
        <v>89</v>
      </c>
      <c r="AY207" s="17" t="s">
        <v>264</v>
      </c>
      <c r="BE207" s="149">
        <f>IF(N207="základní",J207,0)</f>
        <v>0</v>
      </c>
      <c r="BF207" s="149">
        <f>IF(N207="snížená",J207,0)</f>
        <v>0</v>
      </c>
      <c r="BG207" s="149">
        <f>IF(N207="zákl. přenesená",J207,0)</f>
        <v>0</v>
      </c>
      <c r="BH207" s="149">
        <f>IF(N207="sníž. přenesená",J207,0)</f>
        <v>0</v>
      </c>
      <c r="BI207" s="149">
        <f>IF(N207="nulová",J207,0)</f>
        <v>0</v>
      </c>
      <c r="BJ207" s="17" t="s">
        <v>89</v>
      </c>
      <c r="BK207" s="149">
        <f>ROUND(I207*H207,2)</f>
        <v>0</v>
      </c>
      <c r="BL207" s="17" t="s">
        <v>271</v>
      </c>
      <c r="BM207" s="148" t="s">
        <v>4166</v>
      </c>
    </row>
    <row r="208" spans="2:65" s="12" customFormat="1" ht="11.25">
      <c r="B208" s="156"/>
      <c r="D208" s="154" t="s">
        <v>277</v>
      </c>
      <c r="E208" s="157" t="s">
        <v>1</v>
      </c>
      <c r="F208" s="158" t="s">
        <v>89</v>
      </c>
      <c r="H208" s="159">
        <v>2</v>
      </c>
      <c r="I208" s="160"/>
      <c r="L208" s="156"/>
      <c r="M208" s="161"/>
      <c r="T208" s="162"/>
      <c r="AT208" s="157" t="s">
        <v>277</v>
      </c>
      <c r="AU208" s="157" t="s">
        <v>89</v>
      </c>
      <c r="AV208" s="12" t="s">
        <v>89</v>
      </c>
      <c r="AW208" s="12" t="s">
        <v>32</v>
      </c>
      <c r="AX208" s="12" t="s">
        <v>76</v>
      </c>
      <c r="AY208" s="157" t="s">
        <v>264</v>
      </c>
    </row>
    <row r="209" spans="2:65" s="12" customFormat="1" ht="11.25">
      <c r="B209" s="156"/>
      <c r="D209" s="154" t="s">
        <v>277</v>
      </c>
      <c r="E209" s="157" t="s">
        <v>1</v>
      </c>
      <c r="F209" s="158" t="s">
        <v>4167</v>
      </c>
      <c r="H209" s="159">
        <v>2.0299999999999998</v>
      </c>
      <c r="I209" s="160"/>
      <c r="L209" s="156"/>
      <c r="M209" s="161"/>
      <c r="T209" s="162"/>
      <c r="AT209" s="157" t="s">
        <v>277</v>
      </c>
      <c r="AU209" s="157" t="s">
        <v>89</v>
      </c>
      <c r="AV209" s="12" t="s">
        <v>89</v>
      </c>
      <c r="AW209" s="12" t="s">
        <v>32</v>
      </c>
      <c r="AX209" s="12" t="s">
        <v>83</v>
      </c>
      <c r="AY209" s="157" t="s">
        <v>264</v>
      </c>
    </row>
    <row r="210" spans="2:65" s="1" customFormat="1" ht="16.5" customHeight="1">
      <c r="B210" s="136"/>
      <c r="C210" s="137" t="s">
        <v>7</v>
      </c>
      <c r="D210" s="137" t="s">
        <v>266</v>
      </c>
      <c r="E210" s="138" t="s">
        <v>3806</v>
      </c>
      <c r="F210" s="139" t="s">
        <v>3807</v>
      </c>
      <c r="G210" s="140" t="s">
        <v>428</v>
      </c>
      <c r="H210" s="141">
        <v>11</v>
      </c>
      <c r="I210" s="142"/>
      <c r="J210" s="143">
        <f>ROUND(I210*H210,2)</f>
        <v>0</v>
      </c>
      <c r="K210" s="139" t="s">
        <v>270</v>
      </c>
      <c r="L210" s="32"/>
      <c r="M210" s="144" t="s">
        <v>1</v>
      </c>
      <c r="N210" s="145" t="s">
        <v>42</v>
      </c>
      <c r="P210" s="146">
        <f>O210*H210</f>
        <v>0</v>
      </c>
      <c r="Q210" s="146">
        <v>0</v>
      </c>
      <c r="R210" s="146">
        <f>Q210*H210</f>
        <v>0</v>
      </c>
      <c r="S210" s="146">
        <v>0</v>
      </c>
      <c r="T210" s="147">
        <f>S210*H210</f>
        <v>0</v>
      </c>
      <c r="AR210" s="148" t="s">
        <v>271</v>
      </c>
      <c r="AT210" s="148" t="s">
        <v>266</v>
      </c>
      <c r="AU210" s="148" t="s">
        <v>89</v>
      </c>
      <c r="AY210" s="17" t="s">
        <v>264</v>
      </c>
      <c r="BE210" s="149">
        <f>IF(N210="základní",J210,0)</f>
        <v>0</v>
      </c>
      <c r="BF210" s="149">
        <f>IF(N210="snížená",J210,0)</f>
        <v>0</v>
      </c>
      <c r="BG210" s="149">
        <f>IF(N210="zákl. přenesená",J210,0)</f>
        <v>0</v>
      </c>
      <c r="BH210" s="149">
        <f>IF(N210="sníž. přenesená",J210,0)</f>
        <v>0</v>
      </c>
      <c r="BI210" s="149">
        <f>IF(N210="nulová",J210,0)</f>
        <v>0</v>
      </c>
      <c r="BJ210" s="17" t="s">
        <v>89</v>
      </c>
      <c r="BK210" s="149">
        <f>ROUND(I210*H210,2)</f>
        <v>0</v>
      </c>
      <c r="BL210" s="17" t="s">
        <v>271</v>
      </c>
      <c r="BM210" s="148" t="s">
        <v>4168</v>
      </c>
    </row>
    <row r="211" spans="2:65" s="1" customFormat="1" ht="11.25">
      <c r="B211" s="32"/>
      <c r="D211" s="150" t="s">
        <v>273</v>
      </c>
      <c r="F211" s="151" t="s">
        <v>3809</v>
      </c>
      <c r="I211" s="152"/>
      <c r="L211" s="32"/>
      <c r="M211" s="153"/>
      <c r="T211" s="56"/>
      <c r="AT211" s="17" t="s">
        <v>273</v>
      </c>
      <c r="AU211" s="17" t="s">
        <v>89</v>
      </c>
    </row>
    <row r="212" spans="2:65" s="12" customFormat="1" ht="11.25">
      <c r="B212" s="156"/>
      <c r="D212" s="154" t="s">
        <v>277</v>
      </c>
      <c r="E212" s="157" t="s">
        <v>1</v>
      </c>
      <c r="F212" s="158" t="s">
        <v>334</v>
      </c>
      <c r="H212" s="159">
        <v>11</v>
      </c>
      <c r="I212" s="160"/>
      <c r="L212" s="156"/>
      <c r="M212" s="161"/>
      <c r="T212" s="162"/>
      <c r="AT212" s="157" t="s">
        <v>277</v>
      </c>
      <c r="AU212" s="157" t="s">
        <v>89</v>
      </c>
      <c r="AV212" s="12" t="s">
        <v>89</v>
      </c>
      <c r="AW212" s="12" t="s">
        <v>32</v>
      </c>
      <c r="AX212" s="12" t="s">
        <v>83</v>
      </c>
      <c r="AY212" s="157" t="s">
        <v>264</v>
      </c>
    </row>
    <row r="213" spans="2:65" s="1" customFormat="1" ht="16.5" customHeight="1">
      <c r="B213" s="136"/>
      <c r="C213" s="137" t="s">
        <v>407</v>
      </c>
      <c r="D213" s="137" t="s">
        <v>266</v>
      </c>
      <c r="E213" s="138" t="s">
        <v>3810</v>
      </c>
      <c r="F213" s="139" t="s">
        <v>3811</v>
      </c>
      <c r="G213" s="140" t="s">
        <v>428</v>
      </c>
      <c r="H213" s="141">
        <v>11</v>
      </c>
      <c r="I213" s="142"/>
      <c r="J213" s="143">
        <f>ROUND(I213*H213,2)</f>
        <v>0</v>
      </c>
      <c r="K213" s="139" t="s">
        <v>270</v>
      </c>
      <c r="L213" s="32"/>
      <c r="M213" s="144" t="s">
        <v>1</v>
      </c>
      <c r="N213" s="145" t="s">
        <v>42</v>
      </c>
      <c r="P213" s="146">
        <f>O213*H213</f>
        <v>0</v>
      </c>
      <c r="Q213" s="146">
        <v>0</v>
      </c>
      <c r="R213" s="146">
        <f>Q213*H213</f>
        <v>0</v>
      </c>
      <c r="S213" s="146">
        <v>0</v>
      </c>
      <c r="T213" s="147">
        <f>S213*H213</f>
        <v>0</v>
      </c>
      <c r="AR213" s="148" t="s">
        <v>271</v>
      </c>
      <c r="AT213" s="148" t="s">
        <v>266</v>
      </c>
      <c r="AU213" s="148" t="s">
        <v>89</v>
      </c>
      <c r="AY213" s="17" t="s">
        <v>264</v>
      </c>
      <c r="BE213" s="149">
        <f>IF(N213="základní",J213,0)</f>
        <v>0</v>
      </c>
      <c r="BF213" s="149">
        <f>IF(N213="snížená",J213,0)</f>
        <v>0</v>
      </c>
      <c r="BG213" s="149">
        <f>IF(N213="zákl. přenesená",J213,0)</f>
        <v>0</v>
      </c>
      <c r="BH213" s="149">
        <f>IF(N213="sníž. přenesená",J213,0)</f>
        <v>0</v>
      </c>
      <c r="BI213" s="149">
        <f>IF(N213="nulová",J213,0)</f>
        <v>0</v>
      </c>
      <c r="BJ213" s="17" t="s">
        <v>89</v>
      </c>
      <c r="BK213" s="149">
        <f>ROUND(I213*H213,2)</f>
        <v>0</v>
      </c>
      <c r="BL213" s="17" t="s">
        <v>271</v>
      </c>
      <c r="BM213" s="148" t="s">
        <v>4169</v>
      </c>
    </row>
    <row r="214" spans="2:65" s="1" customFormat="1" ht="11.25">
      <c r="B214" s="32"/>
      <c r="D214" s="150" t="s">
        <v>273</v>
      </c>
      <c r="F214" s="151" t="s">
        <v>3813</v>
      </c>
      <c r="I214" s="152"/>
      <c r="L214" s="32"/>
      <c r="M214" s="153"/>
      <c r="T214" s="56"/>
      <c r="AT214" s="17" t="s">
        <v>273</v>
      </c>
      <c r="AU214" s="17" t="s">
        <v>89</v>
      </c>
    </row>
    <row r="215" spans="2:65" s="12" customFormat="1" ht="11.25">
      <c r="B215" s="156"/>
      <c r="D215" s="154" t="s">
        <v>277</v>
      </c>
      <c r="E215" s="157" t="s">
        <v>1</v>
      </c>
      <c r="F215" s="158" t="s">
        <v>334</v>
      </c>
      <c r="H215" s="159">
        <v>11</v>
      </c>
      <c r="I215" s="160"/>
      <c r="L215" s="156"/>
      <c r="M215" s="161"/>
      <c r="T215" s="162"/>
      <c r="AT215" s="157" t="s">
        <v>277</v>
      </c>
      <c r="AU215" s="157" t="s">
        <v>89</v>
      </c>
      <c r="AV215" s="12" t="s">
        <v>89</v>
      </c>
      <c r="AW215" s="12" t="s">
        <v>32</v>
      </c>
      <c r="AX215" s="12" t="s">
        <v>83</v>
      </c>
      <c r="AY215" s="157" t="s">
        <v>264</v>
      </c>
    </row>
    <row r="216" spans="2:65" s="1" customFormat="1" ht="16.5" customHeight="1">
      <c r="B216" s="136"/>
      <c r="C216" s="137" t="s">
        <v>418</v>
      </c>
      <c r="D216" s="137" t="s">
        <v>266</v>
      </c>
      <c r="E216" s="138" t="s">
        <v>3836</v>
      </c>
      <c r="F216" s="139" t="s">
        <v>3837</v>
      </c>
      <c r="G216" s="140" t="s">
        <v>428</v>
      </c>
      <c r="H216" s="141">
        <v>11</v>
      </c>
      <c r="I216" s="142"/>
      <c r="J216" s="143">
        <f>ROUND(I216*H216,2)</f>
        <v>0</v>
      </c>
      <c r="K216" s="139" t="s">
        <v>270</v>
      </c>
      <c r="L216" s="32"/>
      <c r="M216" s="144" t="s">
        <v>1</v>
      </c>
      <c r="N216" s="145" t="s">
        <v>42</v>
      </c>
      <c r="P216" s="146">
        <f>O216*H216</f>
        <v>0</v>
      </c>
      <c r="Q216" s="146">
        <v>1.2999999999999999E-4</v>
      </c>
      <c r="R216" s="146">
        <f>Q216*H216</f>
        <v>1.4299999999999998E-3</v>
      </c>
      <c r="S216" s="146">
        <v>0</v>
      </c>
      <c r="T216" s="147">
        <f>S216*H216</f>
        <v>0</v>
      </c>
      <c r="AR216" s="148" t="s">
        <v>271</v>
      </c>
      <c r="AT216" s="148" t="s">
        <v>266</v>
      </c>
      <c r="AU216" s="148" t="s">
        <v>89</v>
      </c>
      <c r="AY216" s="17" t="s">
        <v>264</v>
      </c>
      <c r="BE216" s="149">
        <f>IF(N216="základní",J216,0)</f>
        <v>0</v>
      </c>
      <c r="BF216" s="149">
        <f>IF(N216="snížená",J216,0)</f>
        <v>0</v>
      </c>
      <c r="BG216" s="149">
        <f>IF(N216="zákl. přenesená",J216,0)</f>
        <v>0</v>
      </c>
      <c r="BH216" s="149">
        <f>IF(N216="sníž. přenesená",J216,0)</f>
        <v>0</v>
      </c>
      <c r="BI216" s="149">
        <f>IF(N216="nulová",J216,0)</f>
        <v>0</v>
      </c>
      <c r="BJ216" s="17" t="s">
        <v>89</v>
      </c>
      <c r="BK216" s="149">
        <f>ROUND(I216*H216,2)</f>
        <v>0</v>
      </c>
      <c r="BL216" s="17" t="s">
        <v>271</v>
      </c>
      <c r="BM216" s="148" t="s">
        <v>4170</v>
      </c>
    </row>
    <row r="217" spans="2:65" s="1" customFormat="1" ht="11.25">
      <c r="B217" s="32"/>
      <c r="D217" s="150" t="s">
        <v>273</v>
      </c>
      <c r="F217" s="151" t="s">
        <v>3839</v>
      </c>
      <c r="I217" s="152"/>
      <c r="L217" s="32"/>
      <c r="M217" s="153"/>
      <c r="T217" s="56"/>
      <c r="AT217" s="17" t="s">
        <v>273</v>
      </c>
      <c r="AU217" s="17" t="s">
        <v>89</v>
      </c>
    </row>
    <row r="218" spans="2:65" s="1" customFormat="1" ht="19.5">
      <c r="B218" s="32"/>
      <c r="D218" s="154" t="s">
        <v>275</v>
      </c>
      <c r="F218" s="155" t="s">
        <v>3657</v>
      </c>
      <c r="I218" s="152"/>
      <c r="L218" s="32"/>
      <c r="M218" s="153"/>
      <c r="T218" s="56"/>
      <c r="AT218" s="17" t="s">
        <v>275</v>
      </c>
      <c r="AU218" s="17" t="s">
        <v>89</v>
      </c>
    </row>
    <row r="219" spans="2:65" s="12" customFormat="1" ht="11.25">
      <c r="B219" s="156"/>
      <c r="D219" s="154" t="s">
        <v>277</v>
      </c>
      <c r="E219" s="157" t="s">
        <v>1</v>
      </c>
      <c r="F219" s="158" t="s">
        <v>334</v>
      </c>
      <c r="H219" s="159">
        <v>11</v>
      </c>
      <c r="I219" s="160"/>
      <c r="L219" s="156"/>
      <c r="M219" s="161"/>
      <c r="T219" s="162"/>
      <c r="AT219" s="157" t="s">
        <v>277</v>
      </c>
      <c r="AU219" s="157" t="s">
        <v>89</v>
      </c>
      <c r="AV219" s="12" t="s">
        <v>89</v>
      </c>
      <c r="AW219" s="12" t="s">
        <v>32</v>
      </c>
      <c r="AX219" s="12" t="s">
        <v>83</v>
      </c>
      <c r="AY219" s="157" t="s">
        <v>264</v>
      </c>
    </row>
    <row r="220" spans="2:65" s="1" customFormat="1" ht="16.5" customHeight="1">
      <c r="B220" s="136"/>
      <c r="C220" s="176" t="s">
        <v>425</v>
      </c>
      <c r="D220" s="176" t="s">
        <v>310</v>
      </c>
      <c r="E220" s="177" t="s">
        <v>3840</v>
      </c>
      <c r="F220" s="178" t="s">
        <v>3841</v>
      </c>
      <c r="G220" s="179" t="s">
        <v>428</v>
      </c>
      <c r="H220" s="180">
        <v>11</v>
      </c>
      <c r="I220" s="181"/>
      <c r="J220" s="182">
        <f>ROUND(I220*H220,2)</f>
        <v>0</v>
      </c>
      <c r="K220" s="178" t="s">
        <v>270</v>
      </c>
      <c r="L220" s="183"/>
      <c r="M220" s="184" t="s">
        <v>1</v>
      </c>
      <c r="N220" s="185" t="s">
        <v>42</v>
      </c>
      <c r="P220" s="146">
        <f>O220*H220</f>
        <v>0</v>
      </c>
      <c r="Q220" s="146">
        <v>1.0000000000000001E-5</v>
      </c>
      <c r="R220" s="146">
        <f>Q220*H220</f>
        <v>1.1E-4</v>
      </c>
      <c r="S220" s="146">
        <v>0</v>
      </c>
      <c r="T220" s="147">
        <f>S220*H220</f>
        <v>0</v>
      </c>
      <c r="AR220" s="148" t="s">
        <v>314</v>
      </c>
      <c r="AT220" s="148" t="s">
        <v>310</v>
      </c>
      <c r="AU220" s="148" t="s">
        <v>89</v>
      </c>
      <c r="AY220" s="17" t="s">
        <v>264</v>
      </c>
      <c r="BE220" s="149">
        <f>IF(N220="základní",J220,0)</f>
        <v>0</v>
      </c>
      <c r="BF220" s="149">
        <f>IF(N220="snížená",J220,0)</f>
        <v>0</v>
      </c>
      <c r="BG220" s="149">
        <f>IF(N220="zákl. přenesená",J220,0)</f>
        <v>0</v>
      </c>
      <c r="BH220" s="149">
        <f>IF(N220="sníž. přenesená",J220,0)</f>
        <v>0</v>
      </c>
      <c r="BI220" s="149">
        <f>IF(N220="nulová",J220,0)</f>
        <v>0</v>
      </c>
      <c r="BJ220" s="17" t="s">
        <v>89</v>
      </c>
      <c r="BK220" s="149">
        <f>ROUND(I220*H220,2)</f>
        <v>0</v>
      </c>
      <c r="BL220" s="17" t="s">
        <v>271</v>
      </c>
      <c r="BM220" s="148" t="s">
        <v>4171</v>
      </c>
    </row>
    <row r="221" spans="2:65" s="1" customFormat="1" ht="19.5">
      <c r="B221" s="32"/>
      <c r="D221" s="154" t="s">
        <v>275</v>
      </c>
      <c r="F221" s="155" t="s">
        <v>3843</v>
      </c>
      <c r="I221" s="152"/>
      <c r="L221" s="32"/>
      <c r="M221" s="153"/>
      <c r="T221" s="56"/>
      <c r="AT221" s="17" t="s">
        <v>275</v>
      </c>
      <c r="AU221" s="17" t="s">
        <v>89</v>
      </c>
    </row>
    <row r="222" spans="2:65" s="12" customFormat="1" ht="11.25">
      <c r="B222" s="156"/>
      <c r="D222" s="154" t="s">
        <v>277</v>
      </c>
      <c r="E222" s="157" t="s">
        <v>1</v>
      </c>
      <c r="F222" s="158" t="s">
        <v>334</v>
      </c>
      <c r="H222" s="159">
        <v>11</v>
      </c>
      <c r="I222" s="160"/>
      <c r="L222" s="156"/>
      <c r="M222" s="161"/>
      <c r="T222" s="162"/>
      <c r="AT222" s="157" t="s">
        <v>277</v>
      </c>
      <c r="AU222" s="157" t="s">
        <v>89</v>
      </c>
      <c r="AV222" s="12" t="s">
        <v>89</v>
      </c>
      <c r="AW222" s="12" t="s">
        <v>32</v>
      </c>
      <c r="AX222" s="12" t="s">
        <v>83</v>
      </c>
      <c r="AY222" s="157" t="s">
        <v>264</v>
      </c>
    </row>
    <row r="223" spans="2:65" s="1" customFormat="1" ht="16.5" customHeight="1">
      <c r="B223" s="136"/>
      <c r="C223" s="137" t="s">
        <v>431</v>
      </c>
      <c r="D223" s="137" t="s">
        <v>266</v>
      </c>
      <c r="E223" s="138" t="s">
        <v>2022</v>
      </c>
      <c r="F223" s="139" t="s">
        <v>2023</v>
      </c>
      <c r="G223" s="140" t="s">
        <v>319</v>
      </c>
      <c r="H223" s="141">
        <v>8.0000000000000002E-3</v>
      </c>
      <c r="I223" s="142"/>
      <c r="J223" s="143">
        <f>ROUND(I223*H223,2)</f>
        <v>0</v>
      </c>
      <c r="K223" s="139" t="s">
        <v>270</v>
      </c>
      <c r="L223" s="32"/>
      <c r="M223" s="144" t="s">
        <v>1</v>
      </c>
      <c r="N223" s="145" t="s">
        <v>42</v>
      </c>
      <c r="P223" s="146">
        <f>O223*H223</f>
        <v>0</v>
      </c>
      <c r="Q223" s="146">
        <v>0</v>
      </c>
      <c r="R223" s="146">
        <f>Q223*H223</f>
        <v>0</v>
      </c>
      <c r="S223" s="146">
        <v>0</v>
      </c>
      <c r="T223" s="147">
        <f>S223*H223</f>
        <v>0</v>
      </c>
      <c r="AR223" s="148" t="s">
        <v>366</v>
      </c>
      <c r="AT223" s="148" t="s">
        <v>266</v>
      </c>
      <c r="AU223" s="148" t="s">
        <v>89</v>
      </c>
      <c r="AY223" s="17" t="s">
        <v>264</v>
      </c>
      <c r="BE223" s="149">
        <f>IF(N223="základní",J223,0)</f>
        <v>0</v>
      </c>
      <c r="BF223" s="149">
        <f>IF(N223="snížená",J223,0)</f>
        <v>0</v>
      </c>
      <c r="BG223" s="149">
        <f>IF(N223="zákl. přenesená",J223,0)</f>
        <v>0</v>
      </c>
      <c r="BH223" s="149">
        <f>IF(N223="sníž. přenesená",J223,0)</f>
        <v>0</v>
      </c>
      <c r="BI223" s="149">
        <f>IF(N223="nulová",J223,0)</f>
        <v>0</v>
      </c>
      <c r="BJ223" s="17" t="s">
        <v>89</v>
      </c>
      <c r="BK223" s="149">
        <f>ROUND(I223*H223,2)</f>
        <v>0</v>
      </c>
      <c r="BL223" s="17" t="s">
        <v>366</v>
      </c>
      <c r="BM223" s="148" t="s">
        <v>4172</v>
      </c>
    </row>
    <row r="224" spans="2:65" s="1" customFormat="1" ht="11.25">
      <c r="B224" s="32"/>
      <c r="D224" s="150" t="s">
        <v>273</v>
      </c>
      <c r="F224" s="151" t="s">
        <v>2025</v>
      </c>
      <c r="I224" s="152"/>
      <c r="L224" s="32"/>
      <c r="M224" s="153"/>
      <c r="T224" s="56"/>
      <c r="AT224" s="17" t="s">
        <v>273</v>
      </c>
      <c r="AU224" s="17" t="s">
        <v>89</v>
      </c>
    </row>
    <row r="225" spans="2:65" s="11" customFormat="1" ht="25.9" customHeight="1">
      <c r="B225" s="124"/>
      <c r="D225" s="125" t="s">
        <v>75</v>
      </c>
      <c r="E225" s="126" t="s">
        <v>1019</v>
      </c>
      <c r="F225" s="126" t="s">
        <v>1020</v>
      </c>
      <c r="I225" s="127"/>
      <c r="J225" s="128">
        <f>BK225</f>
        <v>0</v>
      </c>
      <c r="L225" s="124"/>
      <c r="M225" s="129"/>
      <c r="P225" s="130">
        <f>P226+P242</f>
        <v>0</v>
      </c>
      <c r="R225" s="130">
        <f>R226+R242</f>
        <v>2.8699999999999997E-3</v>
      </c>
      <c r="T225" s="131">
        <f>T226+T242</f>
        <v>0</v>
      </c>
      <c r="AR225" s="125" t="s">
        <v>89</v>
      </c>
      <c r="AT225" s="132" t="s">
        <v>75</v>
      </c>
      <c r="AU225" s="132" t="s">
        <v>76</v>
      </c>
      <c r="AY225" s="125" t="s">
        <v>264</v>
      </c>
      <c r="BK225" s="133">
        <f>BK226+BK242</f>
        <v>0</v>
      </c>
    </row>
    <row r="226" spans="2:65" s="11" customFormat="1" ht="22.9" customHeight="1">
      <c r="B226" s="124"/>
      <c r="D226" s="125" t="s">
        <v>75</v>
      </c>
      <c r="E226" s="134" t="s">
        <v>2106</v>
      </c>
      <c r="F226" s="134" t="s">
        <v>2107</v>
      </c>
      <c r="I226" s="127"/>
      <c r="J226" s="135">
        <f>BK226</f>
        <v>0</v>
      </c>
      <c r="L226" s="124"/>
      <c r="M226" s="129"/>
      <c r="P226" s="130">
        <f>SUM(P227:P241)</f>
        <v>0</v>
      </c>
      <c r="R226" s="130">
        <f>SUM(R227:R241)</f>
        <v>2.0999999999999999E-3</v>
      </c>
      <c r="T226" s="131">
        <f>SUM(T227:T241)</f>
        <v>0</v>
      </c>
      <c r="AR226" s="125" t="s">
        <v>89</v>
      </c>
      <c r="AT226" s="132" t="s">
        <v>75</v>
      </c>
      <c r="AU226" s="132" t="s">
        <v>83</v>
      </c>
      <c r="AY226" s="125" t="s">
        <v>264</v>
      </c>
      <c r="BK226" s="133">
        <f>SUM(BK227:BK241)</f>
        <v>0</v>
      </c>
    </row>
    <row r="227" spans="2:65" s="1" customFormat="1" ht="16.5" customHeight="1">
      <c r="B227" s="136"/>
      <c r="C227" s="137" t="s">
        <v>437</v>
      </c>
      <c r="D227" s="137" t="s">
        <v>266</v>
      </c>
      <c r="E227" s="138" t="s">
        <v>4173</v>
      </c>
      <c r="F227" s="139" t="s">
        <v>4174</v>
      </c>
      <c r="G227" s="140" t="s">
        <v>434</v>
      </c>
      <c r="H227" s="141">
        <v>1</v>
      </c>
      <c r="I227" s="142"/>
      <c r="J227" s="143">
        <f>ROUND(I227*H227,2)</f>
        <v>0</v>
      </c>
      <c r="K227" s="139" t="s">
        <v>270</v>
      </c>
      <c r="L227" s="32"/>
      <c r="M227" s="144" t="s">
        <v>1</v>
      </c>
      <c r="N227" s="145" t="s">
        <v>42</v>
      </c>
      <c r="P227" s="146">
        <f>O227*H227</f>
        <v>0</v>
      </c>
      <c r="Q227" s="146">
        <v>2.7E-4</v>
      </c>
      <c r="R227" s="146">
        <f>Q227*H227</f>
        <v>2.7E-4</v>
      </c>
      <c r="S227" s="146">
        <v>0</v>
      </c>
      <c r="T227" s="147">
        <f>S227*H227</f>
        <v>0</v>
      </c>
      <c r="AR227" s="148" t="s">
        <v>366</v>
      </c>
      <c r="AT227" s="148" t="s">
        <v>266</v>
      </c>
      <c r="AU227" s="148" t="s">
        <v>89</v>
      </c>
      <c r="AY227" s="17" t="s">
        <v>264</v>
      </c>
      <c r="BE227" s="149">
        <f>IF(N227="základní",J227,0)</f>
        <v>0</v>
      </c>
      <c r="BF227" s="149">
        <f>IF(N227="snížená",J227,0)</f>
        <v>0</v>
      </c>
      <c r="BG227" s="149">
        <f>IF(N227="zákl. přenesená",J227,0)</f>
        <v>0</v>
      </c>
      <c r="BH227" s="149">
        <f>IF(N227="sníž. přenesená",J227,0)</f>
        <v>0</v>
      </c>
      <c r="BI227" s="149">
        <f>IF(N227="nulová",J227,0)</f>
        <v>0</v>
      </c>
      <c r="BJ227" s="17" t="s">
        <v>89</v>
      </c>
      <c r="BK227" s="149">
        <f>ROUND(I227*H227,2)</f>
        <v>0</v>
      </c>
      <c r="BL227" s="17" t="s">
        <v>366</v>
      </c>
      <c r="BM227" s="148" t="s">
        <v>4175</v>
      </c>
    </row>
    <row r="228" spans="2:65" s="1" customFormat="1" ht="11.25">
      <c r="B228" s="32"/>
      <c r="D228" s="150" t="s">
        <v>273</v>
      </c>
      <c r="F228" s="151" t="s">
        <v>4176</v>
      </c>
      <c r="I228" s="152"/>
      <c r="L228" s="32"/>
      <c r="M228" s="153"/>
      <c r="T228" s="56"/>
      <c r="AT228" s="17" t="s">
        <v>273</v>
      </c>
      <c r="AU228" s="17" t="s">
        <v>89</v>
      </c>
    </row>
    <row r="229" spans="2:65" s="14" customFormat="1" ht="11.25">
      <c r="B229" s="170"/>
      <c r="D229" s="154" t="s">
        <v>277</v>
      </c>
      <c r="E229" s="171" t="s">
        <v>1</v>
      </c>
      <c r="F229" s="172" t="s">
        <v>4177</v>
      </c>
      <c r="H229" s="171" t="s">
        <v>1</v>
      </c>
      <c r="I229" s="173"/>
      <c r="L229" s="170"/>
      <c r="M229" s="174"/>
      <c r="T229" s="175"/>
      <c r="AT229" s="171" t="s">
        <v>277</v>
      </c>
      <c r="AU229" s="171" t="s">
        <v>89</v>
      </c>
      <c r="AV229" s="14" t="s">
        <v>83</v>
      </c>
      <c r="AW229" s="14" t="s">
        <v>32</v>
      </c>
      <c r="AX229" s="14" t="s">
        <v>76</v>
      </c>
      <c r="AY229" s="171" t="s">
        <v>264</v>
      </c>
    </row>
    <row r="230" spans="2:65" s="12" customFormat="1" ht="11.25">
      <c r="B230" s="156"/>
      <c r="D230" s="154" t="s">
        <v>277</v>
      </c>
      <c r="E230" s="157" t="s">
        <v>1</v>
      </c>
      <c r="F230" s="158" t="s">
        <v>83</v>
      </c>
      <c r="H230" s="159">
        <v>1</v>
      </c>
      <c r="I230" s="160"/>
      <c r="L230" s="156"/>
      <c r="M230" s="161"/>
      <c r="T230" s="162"/>
      <c r="AT230" s="157" t="s">
        <v>277</v>
      </c>
      <c r="AU230" s="157" t="s">
        <v>89</v>
      </c>
      <c r="AV230" s="12" t="s">
        <v>89</v>
      </c>
      <c r="AW230" s="12" t="s">
        <v>32</v>
      </c>
      <c r="AX230" s="12" t="s">
        <v>83</v>
      </c>
      <c r="AY230" s="157" t="s">
        <v>264</v>
      </c>
    </row>
    <row r="231" spans="2:65" s="1" customFormat="1" ht="16.5" customHeight="1">
      <c r="B231" s="136"/>
      <c r="C231" s="137" t="s">
        <v>442</v>
      </c>
      <c r="D231" s="137" t="s">
        <v>266</v>
      </c>
      <c r="E231" s="138" t="s">
        <v>2164</v>
      </c>
      <c r="F231" s="139" t="s">
        <v>2165</v>
      </c>
      <c r="G231" s="140" t="s">
        <v>434</v>
      </c>
      <c r="H231" s="141">
        <v>1</v>
      </c>
      <c r="I231" s="142"/>
      <c r="J231" s="143">
        <f>ROUND(I231*H231,2)</f>
        <v>0</v>
      </c>
      <c r="K231" s="139" t="s">
        <v>270</v>
      </c>
      <c r="L231" s="32"/>
      <c r="M231" s="144" t="s">
        <v>1</v>
      </c>
      <c r="N231" s="145" t="s">
        <v>42</v>
      </c>
      <c r="P231" s="146">
        <f>O231*H231</f>
        <v>0</v>
      </c>
      <c r="Q231" s="146">
        <v>5.1999999999999995E-4</v>
      </c>
      <c r="R231" s="146">
        <f>Q231*H231</f>
        <v>5.1999999999999995E-4</v>
      </c>
      <c r="S231" s="146">
        <v>0</v>
      </c>
      <c r="T231" s="147">
        <f>S231*H231</f>
        <v>0</v>
      </c>
      <c r="AR231" s="148" t="s">
        <v>366</v>
      </c>
      <c r="AT231" s="148" t="s">
        <v>266</v>
      </c>
      <c r="AU231" s="148" t="s">
        <v>89</v>
      </c>
      <c r="AY231" s="17" t="s">
        <v>264</v>
      </c>
      <c r="BE231" s="149">
        <f>IF(N231="základní",J231,0)</f>
        <v>0</v>
      </c>
      <c r="BF231" s="149">
        <f>IF(N231="snížená",J231,0)</f>
        <v>0</v>
      </c>
      <c r="BG231" s="149">
        <f>IF(N231="zákl. přenesená",J231,0)</f>
        <v>0</v>
      </c>
      <c r="BH231" s="149">
        <f>IF(N231="sníž. přenesená",J231,0)</f>
        <v>0</v>
      </c>
      <c r="BI231" s="149">
        <f>IF(N231="nulová",J231,0)</f>
        <v>0</v>
      </c>
      <c r="BJ231" s="17" t="s">
        <v>89</v>
      </c>
      <c r="BK231" s="149">
        <f>ROUND(I231*H231,2)</f>
        <v>0</v>
      </c>
      <c r="BL231" s="17" t="s">
        <v>366</v>
      </c>
      <c r="BM231" s="148" t="s">
        <v>4178</v>
      </c>
    </row>
    <row r="232" spans="2:65" s="1" customFormat="1" ht="11.25">
      <c r="B232" s="32"/>
      <c r="D232" s="150" t="s">
        <v>273</v>
      </c>
      <c r="F232" s="151" t="s">
        <v>2167</v>
      </c>
      <c r="I232" s="152"/>
      <c r="L232" s="32"/>
      <c r="M232" s="153"/>
      <c r="T232" s="56"/>
      <c r="AT232" s="17" t="s">
        <v>273</v>
      </c>
      <c r="AU232" s="17" t="s">
        <v>89</v>
      </c>
    </row>
    <row r="233" spans="2:65" s="12" customFormat="1" ht="11.25">
      <c r="B233" s="156"/>
      <c r="D233" s="154" t="s">
        <v>277</v>
      </c>
      <c r="E233" s="157" t="s">
        <v>1</v>
      </c>
      <c r="F233" s="158" t="s">
        <v>83</v>
      </c>
      <c r="H233" s="159">
        <v>1</v>
      </c>
      <c r="I233" s="160"/>
      <c r="L233" s="156"/>
      <c r="M233" s="161"/>
      <c r="T233" s="162"/>
      <c r="AT233" s="157" t="s">
        <v>277</v>
      </c>
      <c r="AU233" s="157" t="s">
        <v>89</v>
      </c>
      <c r="AV233" s="12" t="s">
        <v>89</v>
      </c>
      <c r="AW233" s="12" t="s">
        <v>32</v>
      </c>
      <c r="AX233" s="12" t="s">
        <v>83</v>
      </c>
      <c r="AY233" s="157" t="s">
        <v>264</v>
      </c>
    </row>
    <row r="234" spans="2:65" s="1" customFormat="1" ht="16.5" customHeight="1">
      <c r="B234" s="136"/>
      <c r="C234" s="137" t="s">
        <v>447</v>
      </c>
      <c r="D234" s="137" t="s">
        <v>266</v>
      </c>
      <c r="E234" s="138" t="s">
        <v>2180</v>
      </c>
      <c r="F234" s="139" t="s">
        <v>2181</v>
      </c>
      <c r="G234" s="140" t="s">
        <v>434</v>
      </c>
      <c r="H234" s="141">
        <v>2</v>
      </c>
      <c r="I234" s="142"/>
      <c r="J234" s="143">
        <f>ROUND(I234*H234,2)</f>
        <v>0</v>
      </c>
      <c r="K234" s="139" t="s">
        <v>270</v>
      </c>
      <c r="L234" s="32"/>
      <c r="M234" s="144" t="s">
        <v>1</v>
      </c>
      <c r="N234" s="145" t="s">
        <v>42</v>
      </c>
      <c r="P234" s="146">
        <f>O234*H234</f>
        <v>0</v>
      </c>
      <c r="Q234" s="146">
        <v>5.0000000000000001E-4</v>
      </c>
      <c r="R234" s="146">
        <f>Q234*H234</f>
        <v>1E-3</v>
      </c>
      <c r="S234" s="146">
        <v>0</v>
      </c>
      <c r="T234" s="147">
        <f>S234*H234</f>
        <v>0</v>
      </c>
      <c r="AR234" s="148" t="s">
        <v>366</v>
      </c>
      <c r="AT234" s="148" t="s">
        <v>266</v>
      </c>
      <c r="AU234" s="148" t="s">
        <v>89</v>
      </c>
      <c r="AY234" s="17" t="s">
        <v>264</v>
      </c>
      <c r="BE234" s="149">
        <f>IF(N234="základní",J234,0)</f>
        <v>0</v>
      </c>
      <c r="BF234" s="149">
        <f>IF(N234="snížená",J234,0)</f>
        <v>0</v>
      </c>
      <c r="BG234" s="149">
        <f>IF(N234="zákl. přenesená",J234,0)</f>
        <v>0</v>
      </c>
      <c r="BH234" s="149">
        <f>IF(N234="sníž. přenesená",J234,0)</f>
        <v>0</v>
      </c>
      <c r="BI234" s="149">
        <f>IF(N234="nulová",J234,0)</f>
        <v>0</v>
      </c>
      <c r="BJ234" s="17" t="s">
        <v>89</v>
      </c>
      <c r="BK234" s="149">
        <f>ROUND(I234*H234,2)</f>
        <v>0</v>
      </c>
      <c r="BL234" s="17" t="s">
        <v>366</v>
      </c>
      <c r="BM234" s="148" t="s">
        <v>4179</v>
      </c>
    </row>
    <row r="235" spans="2:65" s="1" customFormat="1" ht="11.25">
      <c r="B235" s="32"/>
      <c r="D235" s="150" t="s">
        <v>273</v>
      </c>
      <c r="F235" s="151" t="s">
        <v>2183</v>
      </c>
      <c r="I235" s="152"/>
      <c r="L235" s="32"/>
      <c r="M235" s="153"/>
      <c r="T235" s="56"/>
      <c r="AT235" s="17" t="s">
        <v>273</v>
      </c>
      <c r="AU235" s="17" t="s">
        <v>89</v>
      </c>
    </row>
    <row r="236" spans="2:65" s="12" customFormat="1" ht="11.25">
      <c r="B236" s="156"/>
      <c r="D236" s="154" t="s">
        <v>277</v>
      </c>
      <c r="E236" s="157" t="s">
        <v>1</v>
      </c>
      <c r="F236" s="158" t="s">
        <v>89</v>
      </c>
      <c r="H236" s="159">
        <v>2</v>
      </c>
      <c r="I236" s="160"/>
      <c r="L236" s="156"/>
      <c r="M236" s="161"/>
      <c r="T236" s="162"/>
      <c r="AT236" s="157" t="s">
        <v>277</v>
      </c>
      <c r="AU236" s="157" t="s">
        <v>89</v>
      </c>
      <c r="AV236" s="12" t="s">
        <v>89</v>
      </c>
      <c r="AW236" s="12" t="s">
        <v>32</v>
      </c>
      <c r="AX236" s="12" t="s">
        <v>83</v>
      </c>
      <c r="AY236" s="157" t="s">
        <v>264</v>
      </c>
    </row>
    <row r="237" spans="2:65" s="1" customFormat="1" ht="16.5" customHeight="1">
      <c r="B237" s="136"/>
      <c r="C237" s="137" t="s">
        <v>452</v>
      </c>
      <c r="D237" s="137" t="s">
        <v>266</v>
      </c>
      <c r="E237" s="138" t="s">
        <v>4180</v>
      </c>
      <c r="F237" s="139" t="s">
        <v>4181</v>
      </c>
      <c r="G237" s="140" t="s">
        <v>434</v>
      </c>
      <c r="H237" s="141">
        <v>1</v>
      </c>
      <c r="I237" s="142"/>
      <c r="J237" s="143">
        <f>ROUND(I237*H237,2)</f>
        <v>0</v>
      </c>
      <c r="K237" s="139" t="s">
        <v>270</v>
      </c>
      <c r="L237" s="32"/>
      <c r="M237" s="144" t="s">
        <v>1</v>
      </c>
      <c r="N237" s="145" t="s">
        <v>42</v>
      </c>
      <c r="P237" s="146">
        <f>O237*H237</f>
        <v>0</v>
      </c>
      <c r="Q237" s="146">
        <v>3.1E-4</v>
      </c>
      <c r="R237" s="146">
        <f>Q237*H237</f>
        <v>3.1E-4</v>
      </c>
      <c r="S237" s="146">
        <v>0</v>
      </c>
      <c r="T237" s="147">
        <f>S237*H237</f>
        <v>0</v>
      </c>
      <c r="AR237" s="148" t="s">
        <v>366</v>
      </c>
      <c r="AT237" s="148" t="s">
        <v>266</v>
      </c>
      <c r="AU237" s="148" t="s">
        <v>89</v>
      </c>
      <c r="AY237" s="17" t="s">
        <v>264</v>
      </c>
      <c r="BE237" s="149">
        <f>IF(N237="základní",J237,0)</f>
        <v>0</v>
      </c>
      <c r="BF237" s="149">
        <f>IF(N237="snížená",J237,0)</f>
        <v>0</v>
      </c>
      <c r="BG237" s="149">
        <f>IF(N237="zákl. přenesená",J237,0)</f>
        <v>0</v>
      </c>
      <c r="BH237" s="149">
        <f>IF(N237="sníž. přenesená",J237,0)</f>
        <v>0</v>
      </c>
      <c r="BI237" s="149">
        <f>IF(N237="nulová",J237,0)</f>
        <v>0</v>
      </c>
      <c r="BJ237" s="17" t="s">
        <v>89</v>
      </c>
      <c r="BK237" s="149">
        <f>ROUND(I237*H237,2)</f>
        <v>0</v>
      </c>
      <c r="BL237" s="17" t="s">
        <v>366</v>
      </c>
      <c r="BM237" s="148" t="s">
        <v>4182</v>
      </c>
    </row>
    <row r="238" spans="2:65" s="1" customFormat="1" ht="11.25">
      <c r="B238" s="32"/>
      <c r="D238" s="150" t="s">
        <v>273</v>
      </c>
      <c r="F238" s="151" t="s">
        <v>4183</v>
      </c>
      <c r="I238" s="152"/>
      <c r="L238" s="32"/>
      <c r="M238" s="153"/>
      <c r="T238" s="56"/>
      <c r="AT238" s="17" t="s">
        <v>273</v>
      </c>
      <c r="AU238" s="17" t="s">
        <v>89</v>
      </c>
    </row>
    <row r="239" spans="2:65" s="12" customFormat="1" ht="11.25">
      <c r="B239" s="156"/>
      <c r="D239" s="154" t="s">
        <v>277</v>
      </c>
      <c r="E239" s="157" t="s">
        <v>1</v>
      </c>
      <c r="F239" s="158" t="s">
        <v>83</v>
      </c>
      <c r="H239" s="159">
        <v>1</v>
      </c>
      <c r="I239" s="160"/>
      <c r="L239" s="156"/>
      <c r="M239" s="161"/>
      <c r="T239" s="162"/>
      <c r="AT239" s="157" t="s">
        <v>277</v>
      </c>
      <c r="AU239" s="157" t="s">
        <v>89</v>
      </c>
      <c r="AV239" s="12" t="s">
        <v>89</v>
      </c>
      <c r="AW239" s="12" t="s">
        <v>32</v>
      </c>
      <c r="AX239" s="12" t="s">
        <v>83</v>
      </c>
      <c r="AY239" s="157" t="s">
        <v>264</v>
      </c>
    </row>
    <row r="240" spans="2:65" s="1" customFormat="1" ht="16.5" customHeight="1">
      <c r="B240" s="136"/>
      <c r="C240" s="137" t="s">
        <v>457</v>
      </c>
      <c r="D240" s="137" t="s">
        <v>266</v>
      </c>
      <c r="E240" s="138" t="s">
        <v>2215</v>
      </c>
      <c r="F240" s="139" t="s">
        <v>2216</v>
      </c>
      <c r="G240" s="140" t="s">
        <v>319</v>
      </c>
      <c r="H240" s="141">
        <v>2E-3</v>
      </c>
      <c r="I240" s="142"/>
      <c r="J240" s="143">
        <f>ROUND(I240*H240,2)</f>
        <v>0</v>
      </c>
      <c r="K240" s="139" t="s">
        <v>270</v>
      </c>
      <c r="L240" s="32"/>
      <c r="M240" s="144" t="s">
        <v>1</v>
      </c>
      <c r="N240" s="145" t="s">
        <v>42</v>
      </c>
      <c r="P240" s="146">
        <f>O240*H240</f>
        <v>0</v>
      </c>
      <c r="Q240" s="146">
        <v>0</v>
      </c>
      <c r="R240" s="146">
        <f>Q240*H240</f>
        <v>0</v>
      </c>
      <c r="S240" s="146">
        <v>0</v>
      </c>
      <c r="T240" s="147">
        <f>S240*H240</f>
        <v>0</v>
      </c>
      <c r="AR240" s="148" t="s">
        <v>366</v>
      </c>
      <c r="AT240" s="148" t="s">
        <v>266</v>
      </c>
      <c r="AU240" s="148" t="s">
        <v>89</v>
      </c>
      <c r="AY240" s="17" t="s">
        <v>264</v>
      </c>
      <c r="BE240" s="149">
        <f>IF(N240="základní",J240,0)</f>
        <v>0</v>
      </c>
      <c r="BF240" s="149">
        <f>IF(N240="snížená",J240,0)</f>
        <v>0</v>
      </c>
      <c r="BG240" s="149">
        <f>IF(N240="zákl. přenesená",J240,0)</f>
        <v>0</v>
      </c>
      <c r="BH240" s="149">
        <f>IF(N240="sníž. přenesená",J240,0)</f>
        <v>0</v>
      </c>
      <c r="BI240" s="149">
        <f>IF(N240="nulová",J240,0)</f>
        <v>0</v>
      </c>
      <c r="BJ240" s="17" t="s">
        <v>89</v>
      </c>
      <c r="BK240" s="149">
        <f>ROUND(I240*H240,2)</f>
        <v>0</v>
      </c>
      <c r="BL240" s="17" t="s">
        <v>366</v>
      </c>
      <c r="BM240" s="148" t="s">
        <v>4184</v>
      </c>
    </row>
    <row r="241" spans="2:65" s="1" customFormat="1" ht="11.25">
      <c r="B241" s="32"/>
      <c r="D241" s="150" t="s">
        <v>273</v>
      </c>
      <c r="F241" s="151" t="s">
        <v>2218</v>
      </c>
      <c r="I241" s="152"/>
      <c r="L241" s="32"/>
      <c r="M241" s="153"/>
      <c r="T241" s="56"/>
      <c r="AT241" s="17" t="s">
        <v>273</v>
      </c>
      <c r="AU241" s="17" t="s">
        <v>89</v>
      </c>
    </row>
    <row r="242" spans="2:65" s="11" customFormat="1" ht="22.9" customHeight="1">
      <c r="B242" s="124"/>
      <c r="D242" s="125" t="s">
        <v>75</v>
      </c>
      <c r="E242" s="134" t="s">
        <v>3863</v>
      </c>
      <c r="F242" s="134" t="s">
        <v>3864</v>
      </c>
      <c r="I242" s="127"/>
      <c r="J242" s="135">
        <f>BK242</f>
        <v>0</v>
      </c>
      <c r="L242" s="124"/>
      <c r="M242" s="129"/>
      <c r="P242" s="130">
        <f>SUM(P243:P249)</f>
        <v>0</v>
      </c>
      <c r="R242" s="130">
        <f>SUM(R243:R249)</f>
        <v>7.6999999999999996E-4</v>
      </c>
      <c r="T242" s="131">
        <f>SUM(T243:T249)</f>
        <v>0</v>
      </c>
      <c r="AR242" s="125" t="s">
        <v>89</v>
      </c>
      <c r="AT242" s="132" t="s">
        <v>75</v>
      </c>
      <c r="AU242" s="132" t="s">
        <v>83</v>
      </c>
      <c r="AY242" s="125" t="s">
        <v>264</v>
      </c>
      <c r="BK242" s="133">
        <f>SUM(BK243:BK249)</f>
        <v>0</v>
      </c>
    </row>
    <row r="243" spans="2:65" s="1" customFormat="1" ht="16.5" customHeight="1">
      <c r="B243" s="136"/>
      <c r="C243" s="137" t="s">
        <v>462</v>
      </c>
      <c r="D243" s="137" t="s">
        <v>266</v>
      </c>
      <c r="E243" s="138" t="s">
        <v>4185</v>
      </c>
      <c r="F243" s="139" t="s">
        <v>4186</v>
      </c>
      <c r="G243" s="140" t="s">
        <v>428</v>
      </c>
      <c r="H243" s="141">
        <v>11</v>
      </c>
      <c r="I243" s="142"/>
      <c r="J243" s="143">
        <f>ROUND(I243*H243,2)</f>
        <v>0</v>
      </c>
      <c r="K243" s="139" t="s">
        <v>270</v>
      </c>
      <c r="L243" s="32"/>
      <c r="M243" s="144" t="s">
        <v>1</v>
      </c>
      <c r="N243" s="145" t="s">
        <v>42</v>
      </c>
      <c r="P243" s="146">
        <f>O243*H243</f>
        <v>0</v>
      </c>
      <c r="Q243" s="146">
        <v>0</v>
      </c>
      <c r="R243" s="146">
        <f>Q243*H243</f>
        <v>0</v>
      </c>
      <c r="S243" s="146">
        <v>0</v>
      </c>
      <c r="T243" s="147">
        <f>S243*H243</f>
        <v>0</v>
      </c>
      <c r="AR243" s="148" t="s">
        <v>366</v>
      </c>
      <c r="AT243" s="148" t="s">
        <v>266</v>
      </c>
      <c r="AU243" s="148" t="s">
        <v>89</v>
      </c>
      <c r="AY243" s="17" t="s">
        <v>264</v>
      </c>
      <c r="BE243" s="149">
        <f>IF(N243="základní",J243,0)</f>
        <v>0</v>
      </c>
      <c r="BF243" s="149">
        <f>IF(N243="snížená",J243,0)</f>
        <v>0</v>
      </c>
      <c r="BG243" s="149">
        <f>IF(N243="zákl. přenesená",J243,0)</f>
        <v>0</v>
      </c>
      <c r="BH243" s="149">
        <f>IF(N243="sníž. přenesená",J243,0)</f>
        <v>0</v>
      </c>
      <c r="BI243" s="149">
        <f>IF(N243="nulová",J243,0)</f>
        <v>0</v>
      </c>
      <c r="BJ243" s="17" t="s">
        <v>89</v>
      </c>
      <c r="BK243" s="149">
        <f>ROUND(I243*H243,2)</f>
        <v>0</v>
      </c>
      <c r="BL243" s="17" t="s">
        <v>366</v>
      </c>
      <c r="BM243" s="148" t="s">
        <v>4187</v>
      </c>
    </row>
    <row r="244" spans="2:65" s="1" customFormat="1" ht="11.25">
      <c r="B244" s="32"/>
      <c r="D244" s="150" t="s">
        <v>273</v>
      </c>
      <c r="F244" s="151" t="s">
        <v>4188</v>
      </c>
      <c r="I244" s="152"/>
      <c r="L244" s="32"/>
      <c r="M244" s="153"/>
      <c r="T244" s="56"/>
      <c r="AT244" s="17" t="s">
        <v>273</v>
      </c>
      <c r="AU244" s="17" t="s">
        <v>89</v>
      </c>
    </row>
    <row r="245" spans="2:65" s="1" customFormat="1" ht="19.5">
      <c r="B245" s="32"/>
      <c r="D245" s="154" t="s">
        <v>275</v>
      </c>
      <c r="F245" s="155" t="s">
        <v>3657</v>
      </c>
      <c r="I245" s="152"/>
      <c r="L245" s="32"/>
      <c r="M245" s="153"/>
      <c r="T245" s="56"/>
      <c r="AT245" s="17" t="s">
        <v>275</v>
      </c>
      <c r="AU245" s="17" t="s">
        <v>89</v>
      </c>
    </row>
    <row r="246" spans="2:65" s="12" customFormat="1" ht="11.25">
      <c r="B246" s="156"/>
      <c r="D246" s="154" t="s">
        <v>277</v>
      </c>
      <c r="E246" s="157" t="s">
        <v>1</v>
      </c>
      <c r="F246" s="158" t="s">
        <v>334</v>
      </c>
      <c r="H246" s="159">
        <v>11</v>
      </c>
      <c r="I246" s="160"/>
      <c r="L246" s="156"/>
      <c r="M246" s="161"/>
      <c r="T246" s="162"/>
      <c r="AT246" s="157" t="s">
        <v>277</v>
      </c>
      <c r="AU246" s="157" t="s">
        <v>89</v>
      </c>
      <c r="AV246" s="12" t="s">
        <v>89</v>
      </c>
      <c r="AW246" s="12" t="s">
        <v>32</v>
      </c>
      <c r="AX246" s="12" t="s">
        <v>83</v>
      </c>
      <c r="AY246" s="157" t="s">
        <v>264</v>
      </c>
    </row>
    <row r="247" spans="2:65" s="1" customFormat="1" ht="16.5" customHeight="1">
      <c r="B247" s="136"/>
      <c r="C247" s="176" t="s">
        <v>468</v>
      </c>
      <c r="D247" s="176" t="s">
        <v>310</v>
      </c>
      <c r="E247" s="177" t="s">
        <v>4189</v>
      </c>
      <c r="F247" s="178" t="s">
        <v>4190</v>
      </c>
      <c r="G247" s="179" t="s">
        <v>428</v>
      </c>
      <c r="H247" s="180">
        <v>11</v>
      </c>
      <c r="I247" s="181"/>
      <c r="J247" s="182">
        <f>ROUND(I247*H247,2)</f>
        <v>0</v>
      </c>
      <c r="K247" s="178" t="s">
        <v>270</v>
      </c>
      <c r="L247" s="183"/>
      <c r="M247" s="184" t="s">
        <v>1</v>
      </c>
      <c r="N247" s="185" t="s">
        <v>42</v>
      </c>
      <c r="P247" s="146">
        <f>O247*H247</f>
        <v>0</v>
      </c>
      <c r="Q247" s="146">
        <v>6.9999999999999994E-5</v>
      </c>
      <c r="R247" s="146">
        <f>Q247*H247</f>
        <v>7.6999999999999996E-4</v>
      </c>
      <c r="S247" s="146">
        <v>0</v>
      </c>
      <c r="T247" s="147">
        <f>S247*H247</f>
        <v>0</v>
      </c>
      <c r="AR247" s="148" t="s">
        <v>468</v>
      </c>
      <c r="AT247" s="148" t="s">
        <v>310</v>
      </c>
      <c r="AU247" s="148" t="s">
        <v>89</v>
      </c>
      <c r="AY247" s="17" t="s">
        <v>264</v>
      </c>
      <c r="BE247" s="149">
        <f>IF(N247="základní",J247,0)</f>
        <v>0</v>
      </c>
      <c r="BF247" s="149">
        <f>IF(N247="snížená",J247,0)</f>
        <v>0</v>
      </c>
      <c r="BG247" s="149">
        <f>IF(N247="zákl. přenesená",J247,0)</f>
        <v>0</v>
      </c>
      <c r="BH247" s="149">
        <f>IF(N247="sníž. přenesená",J247,0)</f>
        <v>0</v>
      </c>
      <c r="BI247" s="149">
        <f>IF(N247="nulová",J247,0)</f>
        <v>0</v>
      </c>
      <c r="BJ247" s="17" t="s">
        <v>89</v>
      </c>
      <c r="BK247" s="149">
        <f>ROUND(I247*H247,2)</f>
        <v>0</v>
      </c>
      <c r="BL247" s="17" t="s">
        <v>366</v>
      </c>
      <c r="BM247" s="148" t="s">
        <v>4191</v>
      </c>
    </row>
    <row r="248" spans="2:65" s="1" customFormat="1" ht="19.5">
      <c r="B248" s="32"/>
      <c r="D248" s="154" t="s">
        <v>275</v>
      </c>
      <c r="F248" s="155" t="s">
        <v>3657</v>
      </c>
      <c r="I248" s="152"/>
      <c r="L248" s="32"/>
      <c r="M248" s="153"/>
      <c r="T248" s="56"/>
      <c r="AT248" s="17" t="s">
        <v>275</v>
      </c>
      <c r="AU248" s="17" t="s">
        <v>89</v>
      </c>
    </row>
    <row r="249" spans="2:65" s="12" customFormat="1" ht="11.25">
      <c r="B249" s="156"/>
      <c r="D249" s="154" t="s">
        <v>277</v>
      </c>
      <c r="E249" s="157" t="s">
        <v>1</v>
      </c>
      <c r="F249" s="158" t="s">
        <v>334</v>
      </c>
      <c r="H249" s="159">
        <v>11</v>
      </c>
      <c r="I249" s="160"/>
      <c r="L249" s="156"/>
      <c r="M249" s="197"/>
      <c r="N249" s="198"/>
      <c r="O249" s="198"/>
      <c r="P249" s="198"/>
      <c r="Q249" s="198"/>
      <c r="R249" s="198"/>
      <c r="S249" s="198"/>
      <c r="T249" s="199"/>
      <c r="AT249" s="157" t="s">
        <v>277</v>
      </c>
      <c r="AU249" s="157" t="s">
        <v>89</v>
      </c>
      <c r="AV249" s="12" t="s">
        <v>89</v>
      </c>
      <c r="AW249" s="12" t="s">
        <v>32</v>
      </c>
      <c r="AX249" s="12" t="s">
        <v>83</v>
      </c>
      <c r="AY249" s="157" t="s">
        <v>264</v>
      </c>
    </row>
    <row r="250" spans="2:65" s="1" customFormat="1" ht="6.95" customHeight="1">
      <c r="B250" s="44"/>
      <c r="C250" s="45"/>
      <c r="D250" s="45"/>
      <c r="E250" s="45"/>
      <c r="F250" s="45"/>
      <c r="G250" s="45"/>
      <c r="H250" s="45"/>
      <c r="I250" s="45"/>
      <c r="J250" s="45"/>
      <c r="K250" s="45"/>
      <c r="L250" s="32"/>
    </row>
  </sheetData>
  <autoFilter ref="C126:K249" xr:uid="{00000000-0009-0000-0000-00001D000000}"/>
  <mergeCells count="12">
    <mergeCell ref="E119:H119"/>
    <mergeCell ref="L2:V2"/>
    <mergeCell ref="E85:H85"/>
    <mergeCell ref="E87:H87"/>
    <mergeCell ref="E89:H89"/>
    <mergeCell ref="E115:H115"/>
    <mergeCell ref="E117:H117"/>
    <mergeCell ref="E7:H7"/>
    <mergeCell ref="E9:H9"/>
    <mergeCell ref="E11:H11"/>
    <mergeCell ref="E20:H20"/>
    <mergeCell ref="E29:H29"/>
  </mergeCells>
  <hyperlinks>
    <hyperlink ref="F131" r:id="rId1" xr:uid="{00000000-0004-0000-1D00-000000000000}"/>
    <hyperlink ref="F135" r:id="rId2" xr:uid="{00000000-0004-0000-1D00-000001000000}"/>
    <hyperlink ref="F139" r:id="rId3" xr:uid="{00000000-0004-0000-1D00-000002000000}"/>
    <hyperlink ref="F142" r:id="rId4" xr:uid="{00000000-0004-0000-1D00-000003000000}"/>
    <hyperlink ref="F145" r:id="rId5" xr:uid="{00000000-0004-0000-1D00-000004000000}"/>
    <hyperlink ref="F149" r:id="rId6" xr:uid="{00000000-0004-0000-1D00-000005000000}"/>
    <hyperlink ref="F153" r:id="rId7" xr:uid="{00000000-0004-0000-1D00-000006000000}"/>
    <hyperlink ref="F157" r:id="rId8" xr:uid="{00000000-0004-0000-1D00-000007000000}"/>
    <hyperlink ref="F161" r:id="rId9" xr:uid="{00000000-0004-0000-1D00-000008000000}"/>
    <hyperlink ref="F165" r:id="rId10" xr:uid="{00000000-0004-0000-1D00-000009000000}"/>
    <hyperlink ref="F169" r:id="rId11" xr:uid="{00000000-0004-0000-1D00-00000A000000}"/>
    <hyperlink ref="F173" r:id="rId12" xr:uid="{00000000-0004-0000-1D00-00000B000000}"/>
    <hyperlink ref="F185" r:id="rId13" xr:uid="{00000000-0004-0000-1D00-00000C000000}"/>
    <hyperlink ref="F193" r:id="rId14" xr:uid="{00000000-0004-0000-1D00-00000D000000}"/>
    <hyperlink ref="F197" r:id="rId15" xr:uid="{00000000-0004-0000-1D00-00000E000000}"/>
    <hyperlink ref="F204" r:id="rId16" xr:uid="{00000000-0004-0000-1D00-00000F000000}"/>
    <hyperlink ref="F211" r:id="rId17" xr:uid="{00000000-0004-0000-1D00-000010000000}"/>
    <hyperlink ref="F214" r:id="rId18" xr:uid="{00000000-0004-0000-1D00-000011000000}"/>
    <hyperlink ref="F217" r:id="rId19" xr:uid="{00000000-0004-0000-1D00-000012000000}"/>
    <hyperlink ref="F224" r:id="rId20" xr:uid="{00000000-0004-0000-1D00-000013000000}"/>
    <hyperlink ref="F228" r:id="rId21" xr:uid="{00000000-0004-0000-1D00-000014000000}"/>
    <hyperlink ref="F232" r:id="rId22" xr:uid="{00000000-0004-0000-1D00-000015000000}"/>
    <hyperlink ref="F235" r:id="rId23" xr:uid="{00000000-0004-0000-1D00-000016000000}"/>
    <hyperlink ref="F238" r:id="rId24" xr:uid="{00000000-0004-0000-1D00-000017000000}"/>
    <hyperlink ref="F241" r:id="rId25" xr:uid="{00000000-0004-0000-1D00-000018000000}"/>
    <hyperlink ref="F244" r:id="rId26" xr:uid="{00000000-0004-0000-1D00-000019000000}"/>
  </hyperlinks>
  <pageMargins left="0.39374999999999999" right="0.39374999999999999" top="0.39374999999999999" bottom="0.39374999999999999" header="0" footer="0"/>
  <pageSetup paperSize="9" fitToHeight="100" orientation="landscape" blackAndWhite="1"/>
  <headerFooter>
    <oddFooter>&amp;CStrana &amp;P z &amp;N</oddFooter>
  </headerFooter>
  <drawing r:id="rId27"/>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fitToPage="1"/>
  </sheetPr>
  <dimension ref="B2:BM244"/>
  <sheetViews>
    <sheetView showGridLines="0" workbookViewId="0"/>
  </sheetViews>
  <sheetFormatPr defaultRowHeight="15"/>
  <cols>
    <col min="1" max="1" width="8.33203125" customWidth="1"/>
    <col min="2" max="2" width="1.1640625" customWidth="1"/>
    <col min="3" max="3" width="4.1640625" customWidth="1"/>
    <col min="4" max="4" width="4.33203125" customWidth="1"/>
    <col min="5" max="5" width="17.1640625" customWidth="1"/>
    <col min="6" max="6" width="100.83203125" customWidth="1"/>
    <col min="7" max="7" width="7.5" customWidth="1"/>
    <col min="8" max="8" width="14" customWidth="1"/>
    <col min="9" max="9" width="15.83203125" customWidth="1"/>
    <col min="10" max="11" width="22.33203125"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50000000000003" customHeight="1">
      <c r="L2" s="223" t="s">
        <v>5</v>
      </c>
      <c r="M2" s="208"/>
      <c r="N2" s="208"/>
      <c r="O2" s="208"/>
      <c r="P2" s="208"/>
      <c r="Q2" s="208"/>
      <c r="R2" s="208"/>
      <c r="S2" s="208"/>
      <c r="T2" s="208"/>
      <c r="U2" s="208"/>
      <c r="V2" s="208"/>
      <c r="AT2" s="17" t="s">
        <v>181</v>
      </c>
    </row>
    <row r="3" spans="2:46" ht="6.95" customHeight="1">
      <c r="B3" s="18"/>
      <c r="C3" s="19"/>
      <c r="D3" s="19"/>
      <c r="E3" s="19"/>
      <c r="F3" s="19"/>
      <c r="G3" s="19"/>
      <c r="H3" s="19"/>
      <c r="I3" s="19"/>
      <c r="J3" s="19"/>
      <c r="K3" s="19"/>
      <c r="L3" s="20"/>
      <c r="AT3" s="17" t="s">
        <v>83</v>
      </c>
    </row>
    <row r="4" spans="2:46" ht="24.95" customHeight="1">
      <c r="B4" s="20"/>
      <c r="D4" s="21" t="s">
        <v>212</v>
      </c>
      <c r="L4" s="20"/>
      <c r="M4" s="93" t="s">
        <v>10</v>
      </c>
      <c r="AT4" s="17" t="s">
        <v>3</v>
      </c>
    </row>
    <row r="5" spans="2:46" ht="6.95" customHeight="1">
      <c r="B5" s="20"/>
      <c r="L5" s="20"/>
    </row>
    <row r="6" spans="2:46" ht="12" customHeight="1">
      <c r="B6" s="20"/>
      <c r="D6" s="27" t="s">
        <v>16</v>
      </c>
      <c r="L6" s="20"/>
    </row>
    <row r="7" spans="2:46" ht="16.5" customHeight="1">
      <c r="B7" s="20"/>
      <c r="E7" s="248" t="str">
        <f>'Rekapitulace stavby'!K6</f>
        <v>Transformace domova Černovice – Lidmaň V. – Černovice</v>
      </c>
      <c r="F7" s="249"/>
      <c r="G7" s="249"/>
      <c r="H7" s="249"/>
      <c r="L7" s="20"/>
    </row>
    <row r="8" spans="2:46" ht="12" customHeight="1">
      <c r="B8" s="20"/>
      <c r="D8" s="27" t="s">
        <v>213</v>
      </c>
      <c r="L8" s="20"/>
    </row>
    <row r="9" spans="2:46" s="1" customFormat="1" ht="16.5" customHeight="1">
      <c r="B9" s="32"/>
      <c r="E9" s="248" t="s">
        <v>3650</v>
      </c>
      <c r="F9" s="250"/>
      <c r="G9" s="250"/>
      <c r="H9" s="250"/>
      <c r="L9" s="32"/>
    </row>
    <row r="10" spans="2:46" s="1" customFormat="1" ht="12" customHeight="1">
      <c r="B10" s="32"/>
      <c r="D10" s="27" t="s">
        <v>215</v>
      </c>
      <c r="L10" s="32"/>
    </row>
    <row r="11" spans="2:46" s="1" customFormat="1" ht="16.5" customHeight="1">
      <c r="B11" s="32"/>
      <c r="E11" s="230" t="s">
        <v>4192</v>
      </c>
      <c r="F11" s="250"/>
      <c r="G11" s="250"/>
      <c r="H11" s="250"/>
      <c r="L11" s="32"/>
    </row>
    <row r="12" spans="2:46" s="1" customFormat="1" ht="11.25">
      <c r="B12" s="32"/>
      <c r="L12" s="32"/>
    </row>
    <row r="13" spans="2:46" s="1" customFormat="1" ht="12" customHeight="1">
      <c r="B13" s="32"/>
      <c r="D13" s="27" t="s">
        <v>18</v>
      </c>
      <c r="F13" s="25" t="s">
        <v>1</v>
      </c>
      <c r="I13" s="27" t="s">
        <v>19</v>
      </c>
      <c r="J13" s="25" t="s">
        <v>1</v>
      </c>
      <c r="L13" s="32"/>
    </row>
    <row r="14" spans="2:46" s="1" customFormat="1" ht="12" customHeight="1">
      <c r="B14" s="32"/>
      <c r="D14" s="27" t="s">
        <v>20</v>
      </c>
      <c r="F14" s="25" t="s">
        <v>1911</v>
      </c>
      <c r="I14" s="27" t="s">
        <v>22</v>
      </c>
      <c r="J14" s="52" t="str">
        <f>'Rekapitulace stavby'!AN8</f>
        <v>10. 12. 2025</v>
      </c>
      <c r="L14" s="32"/>
    </row>
    <row r="15" spans="2:46" s="1" customFormat="1" ht="10.9" customHeight="1">
      <c r="B15" s="32"/>
      <c r="L15" s="32"/>
    </row>
    <row r="16" spans="2:46" s="1" customFormat="1" ht="12" customHeight="1">
      <c r="B16" s="32"/>
      <c r="D16" s="27" t="s">
        <v>24</v>
      </c>
      <c r="I16" s="27" t="s">
        <v>25</v>
      </c>
      <c r="J16" s="25" t="s">
        <v>1</v>
      </c>
      <c r="L16" s="32"/>
    </row>
    <row r="17" spans="2:12" s="1" customFormat="1" ht="18" customHeight="1">
      <c r="B17" s="32"/>
      <c r="E17" s="25" t="s">
        <v>1912</v>
      </c>
      <c r="I17" s="27" t="s">
        <v>27</v>
      </c>
      <c r="J17" s="25" t="s">
        <v>1</v>
      </c>
      <c r="L17" s="32"/>
    </row>
    <row r="18" spans="2:12" s="1" customFormat="1" ht="6.95" customHeight="1">
      <c r="B18" s="32"/>
      <c r="L18" s="32"/>
    </row>
    <row r="19" spans="2:12" s="1" customFormat="1" ht="12" customHeight="1">
      <c r="B19" s="32"/>
      <c r="D19" s="27" t="s">
        <v>28</v>
      </c>
      <c r="I19" s="27" t="s">
        <v>25</v>
      </c>
      <c r="J19" s="28" t="str">
        <f>'Rekapitulace stavby'!AN13</f>
        <v>Vyplň údaj</v>
      </c>
      <c r="L19" s="32"/>
    </row>
    <row r="20" spans="2:12" s="1" customFormat="1" ht="18" customHeight="1">
      <c r="B20" s="32"/>
      <c r="E20" s="251" t="str">
        <f>'Rekapitulace stavby'!E14</f>
        <v>Vyplň údaj</v>
      </c>
      <c r="F20" s="207"/>
      <c r="G20" s="207"/>
      <c r="H20" s="207"/>
      <c r="I20" s="27" t="s">
        <v>27</v>
      </c>
      <c r="J20" s="28" t="str">
        <f>'Rekapitulace stavby'!AN14</f>
        <v>Vyplň údaj</v>
      </c>
      <c r="L20" s="32"/>
    </row>
    <row r="21" spans="2:12" s="1" customFormat="1" ht="6.95" customHeight="1">
      <c r="B21" s="32"/>
      <c r="L21" s="32"/>
    </row>
    <row r="22" spans="2:12" s="1" customFormat="1" ht="12" customHeight="1">
      <c r="B22" s="32"/>
      <c r="D22" s="27" t="s">
        <v>30</v>
      </c>
      <c r="I22" s="27" t="s">
        <v>25</v>
      </c>
      <c r="J22" s="25" t="s">
        <v>1</v>
      </c>
      <c r="L22" s="32"/>
    </row>
    <row r="23" spans="2:12" s="1" customFormat="1" ht="18" customHeight="1">
      <c r="B23" s="32"/>
      <c r="E23" s="25" t="s">
        <v>4107</v>
      </c>
      <c r="I23" s="27" t="s">
        <v>27</v>
      </c>
      <c r="J23" s="25" t="s">
        <v>1</v>
      </c>
      <c r="L23" s="32"/>
    </row>
    <row r="24" spans="2:12" s="1" customFormat="1" ht="6.95" customHeight="1">
      <c r="B24" s="32"/>
      <c r="L24" s="32"/>
    </row>
    <row r="25" spans="2:12" s="1" customFormat="1" ht="12" customHeight="1">
      <c r="B25" s="32"/>
      <c r="D25" s="27" t="s">
        <v>33</v>
      </c>
      <c r="I25" s="27" t="s">
        <v>25</v>
      </c>
      <c r="J25" s="25" t="s">
        <v>1</v>
      </c>
      <c r="L25" s="32"/>
    </row>
    <row r="26" spans="2:12" s="1" customFormat="1" ht="18" customHeight="1">
      <c r="B26" s="32"/>
      <c r="E26" s="25" t="s">
        <v>1913</v>
      </c>
      <c r="I26" s="27" t="s">
        <v>27</v>
      </c>
      <c r="J26" s="25" t="s">
        <v>1</v>
      </c>
      <c r="L26" s="32"/>
    </row>
    <row r="27" spans="2:12" s="1" customFormat="1" ht="6.95" customHeight="1">
      <c r="B27" s="32"/>
      <c r="L27" s="32"/>
    </row>
    <row r="28" spans="2:12" s="1" customFormat="1" ht="12" customHeight="1">
      <c r="B28" s="32"/>
      <c r="D28" s="27" t="s">
        <v>34</v>
      </c>
      <c r="L28" s="32"/>
    </row>
    <row r="29" spans="2:12" s="7" customFormat="1" ht="16.5" customHeight="1">
      <c r="B29" s="94"/>
      <c r="E29" s="212" t="s">
        <v>1</v>
      </c>
      <c r="F29" s="212"/>
      <c r="G29" s="212"/>
      <c r="H29" s="212"/>
      <c r="L29" s="94"/>
    </row>
    <row r="30" spans="2:12" s="1" customFormat="1" ht="6.95" customHeight="1">
      <c r="B30" s="32"/>
      <c r="L30" s="32"/>
    </row>
    <row r="31" spans="2:12" s="1" customFormat="1" ht="6.95" customHeight="1">
      <c r="B31" s="32"/>
      <c r="D31" s="53"/>
      <c r="E31" s="53"/>
      <c r="F31" s="53"/>
      <c r="G31" s="53"/>
      <c r="H31" s="53"/>
      <c r="I31" s="53"/>
      <c r="J31" s="53"/>
      <c r="K31" s="53"/>
      <c r="L31" s="32"/>
    </row>
    <row r="32" spans="2:12" s="1" customFormat="1" ht="25.35" customHeight="1">
      <c r="B32" s="32"/>
      <c r="D32" s="95" t="s">
        <v>36</v>
      </c>
      <c r="J32" s="66">
        <f>ROUND(J127, 2)</f>
        <v>0</v>
      </c>
      <c r="L32" s="32"/>
    </row>
    <row r="33" spans="2:12" s="1" customFormat="1" ht="6.95" customHeight="1">
      <c r="B33" s="32"/>
      <c r="D33" s="53"/>
      <c r="E33" s="53"/>
      <c r="F33" s="53"/>
      <c r="G33" s="53"/>
      <c r="H33" s="53"/>
      <c r="I33" s="53"/>
      <c r="J33" s="53"/>
      <c r="K33" s="53"/>
      <c r="L33" s="32"/>
    </row>
    <row r="34" spans="2:12" s="1" customFormat="1" ht="14.45" customHeight="1">
      <c r="B34" s="32"/>
      <c r="F34" s="35" t="s">
        <v>38</v>
      </c>
      <c r="I34" s="35" t="s">
        <v>37</v>
      </c>
      <c r="J34" s="35" t="s">
        <v>39</v>
      </c>
      <c r="L34" s="32"/>
    </row>
    <row r="35" spans="2:12" s="1" customFormat="1" ht="14.45" customHeight="1">
      <c r="B35" s="32"/>
      <c r="D35" s="55" t="s">
        <v>40</v>
      </c>
      <c r="E35" s="27" t="s">
        <v>41</v>
      </c>
      <c r="F35" s="86">
        <f>ROUND((SUM(BE127:BE243)),  2)</f>
        <v>0</v>
      </c>
      <c r="I35" s="96">
        <v>0.21</v>
      </c>
      <c r="J35" s="86">
        <f>ROUND(((SUM(BE127:BE243))*I35),  2)</f>
        <v>0</v>
      </c>
      <c r="L35" s="32"/>
    </row>
    <row r="36" spans="2:12" s="1" customFormat="1" ht="14.45" customHeight="1">
      <c r="B36" s="32"/>
      <c r="E36" s="27" t="s">
        <v>42</v>
      </c>
      <c r="F36" s="86">
        <f>ROUND((SUM(BF127:BF243)),  2)</f>
        <v>0</v>
      </c>
      <c r="I36" s="96">
        <v>0.12</v>
      </c>
      <c r="J36" s="86">
        <f>ROUND(((SUM(BF127:BF243))*I36),  2)</f>
        <v>0</v>
      </c>
      <c r="L36" s="32"/>
    </row>
    <row r="37" spans="2:12" s="1" customFormat="1" ht="14.45" hidden="1" customHeight="1">
      <c r="B37" s="32"/>
      <c r="E37" s="27" t="s">
        <v>43</v>
      </c>
      <c r="F37" s="86">
        <f>ROUND((SUM(BG127:BG243)),  2)</f>
        <v>0</v>
      </c>
      <c r="I37" s="96">
        <v>0.21</v>
      </c>
      <c r="J37" s="86">
        <f>0</f>
        <v>0</v>
      </c>
      <c r="L37" s="32"/>
    </row>
    <row r="38" spans="2:12" s="1" customFormat="1" ht="14.45" hidden="1" customHeight="1">
      <c r="B38" s="32"/>
      <c r="E38" s="27" t="s">
        <v>44</v>
      </c>
      <c r="F38" s="86">
        <f>ROUND((SUM(BH127:BH243)),  2)</f>
        <v>0</v>
      </c>
      <c r="I38" s="96">
        <v>0.12</v>
      </c>
      <c r="J38" s="86">
        <f>0</f>
        <v>0</v>
      </c>
      <c r="L38" s="32"/>
    </row>
    <row r="39" spans="2:12" s="1" customFormat="1" ht="14.45" hidden="1" customHeight="1">
      <c r="B39" s="32"/>
      <c r="E39" s="27" t="s">
        <v>45</v>
      </c>
      <c r="F39" s="86">
        <f>ROUND((SUM(BI127:BI243)),  2)</f>
        <v>0</v>
      </c>
      <c r="I39" s="96">
        <v>0</v>
      </c>
      <c r="J39" s="86">
        <f>0</f>
        <v>0</v>
      </c>
      <c r="L39" s="32"/>
    </row>
    <row r="40" spans="2:12" s="1" customFormat="1" ht="6.95" customHeight="1">
      <c r="B40" s="32"/>
      <c r="L40" s="32"/>
    </row>
    <row r="41" spans="2:12" s="1" customFormat="1" ht="25.35" customHeight="1">
      <c r="B41" s="32"/>
      <c r="C41" s="97"/>
      <c r="D41" s="98" t="s">
        <v>46</v>
      </c>
      <c r="E41" s="57"/>
      <c r="F41" s="57"/>
      <c r="G41" s="99" t="s">
        <v>47</v>
      </c>
      <c r="H41" s="100" t="s">
        <v>48</v>
      </c>
      <c r="I41" s="57"/>
      <c r="J41" s="101">
        <f>SUM(J32:J39)</f>
        <v>0</v>
      </c>
      <c r="K41" s="102"/>
      <c r="L41" s="32"/>
    </row>
    <row r="42" spans="2:12" s="1" customFormat="1" ht="14.45" customHeight="1">
      <c r="B42" s="32"/>
      <c r="L42" s="32"/>
    </row>
    <row r="43" spans="2:12" ht="14.45" customHeight="1">
      <c r="B43" s="20"/>
      <c r="L43" s="20"/>
    </row>
    <row r="44" spans="2:12" ht="14.45" customHeight="1">
      <c r="B44" s="20"/>
      <c r="L44" s="20"/>
    </row>
    <row r="45" spans="2:12" ht="14.45" customHeight="1">
      <c r="B45" s="20"/>
      <c r="L45" s="20"/>
    </row>
    <row r="46" spans="2:12" ht="14.45" customHeight="1">
      <c r="B46" s="20"/>
      <c r="L46" s="20"/>
    </row>
    <row r="47" spans="2:12" ht="14.45" customHeight="1">
      <c r="B47" s="20"/>
      <c r="L47" s="20"/>
    </row>
    <row r="48" spans="2:12" ht="14.45" customHeight="1">
      <c r="B48" s="20"/>
      <c r="L48" s="20"/>
    </row>
    <row r="49" spans="2:12" ht="14.45" customHeight="1">
      <c r="B49" s="20"/>
      <c r="L49" s="20"/>
    </row>
    <row r="50" spans="2:12" s="1" customFormat="1" ht="14.45" customHeight="1">
      <c r="B50" s="32"/>
      <c r="D50" s="41" t="s">
        <v>49</v>
      </c>
      <c r="E50" s="42"/>
      <c r="F50" s="42"/>
      <c r="G50" s="41" t="s">
        <v>50</v>
      </c>
      <c r="H50" s="42"/>
      <c r="I50" s="42"/>
      <c r="J50" s="42"/>
      <c r="K50" s="42"/>
      <c r="L50" s="32"/>
    </row>
    <row r="51" spans="2:12" ht="11.25">
      <c r="B51" s="20"/>
      <c r="L51" s="20"/>
    </row>
    <row r="52" spans="2:12" ht="11.25">
      <c r="B52" s="20"/>
      <c r="L52" s="20"/>
    </row>
    <row r="53" spans="2:12" ht="11.25">
      <c r="B53" s="20"/>
      <c r="L53" s="20"/>
    </row>
    <row r="54" spans="2:12" ht="11.25">
      <c r="B54" s="20"/>
      <c r="L54" s="20"/>
    </row>
    <row r="55" spans="2:12" ht="11.25">
      <c r="B55" s="20"/>
      <c r="L55" s="20"/>
    </row>
    <row r="56" spans="2:12" ht="11.25">
      <c r="B56" s="20"/>
      <c r="L56" s="20"/>
    </row>
    <row r="57" spans="2:12" ht="11.25">
      <c r="B57" s="20"/>
      <c r="L57" s="20"/>
    </row>
    <row r="58" spans="2:12" ht="11.25">
      <c r="B58" s="20"/>
      <c r="L58" s="20"/>
    </row>
    <row r="59" spans="2:12" ht="11.25">
      <c r="B59" s="20"/>
      <c r="L59" s="20"/>
    </row>
    <row r="60" spans="2:12" ht="11.25">
      <c r="B60" s="20"/>
      <c r="L60" s="20"/>
    </row>
    <row r="61" spans="2:12" s="1" customFormat="1" ht="12.75">
      <c r="B61" s="32"/>
      <c r="D61" s="43" t="s">
        <v>51</v>
      </c>
      <c r="E61" s="34"/>
      <c r="F61" s="103" t="s">
        <v>52</v>
      </c>
      <c r="G61" s="43" t="s">
        <v>51</v>
      </c>
      <c r="H61" s="34"/>
      <c r="I61" s="34"/>
      <c r="J61" s="104" t="s">
        <v>52</v>
      </c>
      <c r="K61" s="34"/>
      <c r="L61" s="32"/>
    </row>
    <row r="62" spans="2:12" ht="11.25">
      <c r="B62" s="20"/>
      <c r="L62" s="20"/>
    </row>
    <row r="63" spans="2:12" ht="11.25">
      <c r="B63" s="20"/>
      <c r="L63" s="20"/>
    </row>
    <row r="64" spans="2:12" ht="11.25">
      <c r="B64" s="20"/>
      <c r="L64" s="20"/>
    </row>
    <row r="65" spans="2:12" s="1" customFormat="1" ht="12.75">
      <c r="B65" s="32"/>
      <c r="D65" s="41" t="s">
        <v>53</v>
      </c>
      <c r="E65" s="42"/>
      <c r="F65" s="42"/>
      <c r="G65" s="41" t="s">
        <v>54</v>
      </c>
      <c r="H65" s="42"/>
      <c r="I65" s="42"/>
      <c r="J65" s="42"/>
      <c r="K65" s="42"/>
      <c r="L65" s="32"/>
    </row>
    <row r="66" spans="2:12" ht="11.25">
      <c r="B66" s="20"/>
      <c r="L66" s="20"/>
    </row>
    <row r="67" spans="2:12" ht="11.25">
      <c r="B67" s="20"/>
      <c r="L67" s="20"/>
    </row>
    <row r="68" spans="2:12" ht="11.25">
      <c r="B68" s="20"/>
      <c r="L68" s="20"/>
    </row>
    <row r="69" spans="2:12" ht="11.25">
      <c r="B69" s="20"/>
      <c r="L69" s="20"/>
    </row>
    <row r="70" spans="2:12" ht="11.25">
      <c r="B70" s="20"/>
      <c r="L70" s="20"/>
    </row>
    <row r="71" spans="2:12" ht="11.25">
      <c r="B71" s="20"/>
      <c r="L71" s="20"/>
    </row>
    <row r="72" spans="2:12" ht="11.25">
      <c r="B72" s="20"/>
      <c r="L72" s="20"/>
    </row>
    <row r="73" spans="2:12" ht="11.25">
      <c r="B73" s="20"/>
      <c r="L73" s="20"/>
    </row>
    <row r="74" spans="2:12" ht="11.25">
      <c r="B74" s="20"/>
      <c r="L74" s="20"/>
    </row>
    <row r="75" spans="2:12" ht="11.25">
      <c r="B75" s="20"/>
      <c r="L75" s="20"/>
    </row>
    <row r="76" spans="2:12" s="1" customFormat="1" ht="12.75">
      <c r="B76" s="32"/>
      <c r="D76" s="43" t="s">
        <v>51</v>
      </c>
      <c r="E76" s="34"/>
      <c r="F76" s="103" t="s">
        <v>52</v>
      </c>
      <c r="G76" s="43" t="s">
        <v>51</v>
      </c>
      <c r="H76" s="34"/>
      <c r="I76" s="34"/>
      <c r="J76" s="104" t="s">
        <v>52</v>
      </c>
      <c r="K76" s="34"/>
      <c r="L76" s="32"/>
    </row>
    <row r="77" spans="2:12" s="1" customFormat="1" ht="14.45" customHeight="1">
      <c r="B77" s="44"/>
      <c r="C77" s="45"/>
      <c r="D77" s="45"/>
      <c r="E77" s="45"/>
      <c r="F77" s="45"/>
      <c r="G77" s="45"/>
      <c r="H77" s="45"/>
      <c r="I77" s="45"/>
      <c r="J77" s="45"/>
      <c r="K77" s="45"/>
      <c r="L77" s="32"/>
    </row>
    <row r="81" spans="2:12" s="1" customFormat="1" ht="6.95" customHeight="1">
      <c r="B81" s="46"/>
      <c r="C81" s="47"/>
      <c r="D81" s="47"/>
      <c r="E81" s="47"/>
      <c r="F81" s="47"/>
      <c r="G81" s="47"/>
      <c r="H81" s="47"/>
      <c r="I81" s="47"/>
      <c r="J81" s="47"/>
      <c r="K81" s="47"/>
      <c r="L81" s="32"/>
    </row>
    <row r="82" spans="2:12" s="1" customFormat="1" ht="24.95" customHeight="1">
      <c r="B82" s="32"/>
      <c r="C82" s="21" t="s">
        <v>217</v>
      </c>
      <c r="L82" s="32"/>
    </row>
    <row r="83" spans="2:12" s="1" customFormat="1" ht="6.95" customHeight="1">
      <c r="B83" s="32"/>
      <c r="L83" s="32"/>
    </row>
    <row r="84" spans="2:12" s="1" customFormat="1" ht="12" customHeight="1">
      <c r="B84" s="32"/>
      <c r="C84" s="27" t="s">
        <v>16</v>
      </c>
      <c r="L84" s="32"/>
    </row>
    <row r="85" spans="2:12" s="1" customFormat="1" ht="16.5" customHeight="1">
      <c r="B85" s="32"/>
      <c r="E85" s="248" t="str">
        <f>E7</f>
        <v>Transformace domova Černovice – Lidmaň V. – Černovice</v>
      </c>
      <c r="F85" s="249"/>
      <c r="G85" s="249"/>
      <c r="H85" s="249"/>
      <c r="L85" s="32"/>
    </row>
    <row r="86" spans="2:12" ht="12" customHeight="1">
      <c r="B86" s="20"/>
      <c r="C86" s="27" t="s">
        <v>213</v>
      </c>
      <c r="L86" s="20"/>
    </row>
    <row r="87" spans="2:12" s="1" customFormat="1" ht="16.5" customHeight="1">
      <c r="B87" s="32"/>
      <c r="E87" s="248" t="s">
        <v>3650</v>
      </c>
      <c r="F87" s="250"/>
      <c r="G87" s="250"/>
      <c r="H87" s="250"/>
      <c r="L87" s="32"/>
    </row>
    <row r="88" spans="2:12" s="1" customFormat="1" ht="12" customHeight="1">
      <c r="B88" s="32"/>
      <c r="C88" s="27" t="s">
        <v>215</v>
      </c>
      <c r="L88" s="32"/>
    </row>
    <row r="89" spans="2:12" s="1" customFormat="1" ht="16.5" customHeight="1">
      <c r="B89" s="32"/>
      <c r="E89" s="230" t="str">
        <f>E11</f>
        <v>IO 04.02 - PŘÍPOJKA VODY SO 02</v>
      </c>
      <c r="F89" s="250"/>
      <c r="G89" s="250"/>
      <c r="H89" s="250"/>
      <c r="L89" s="32"/>
    </row>
    <row r="90" spans="2:12" s="1" customFormat="1" ht="6.95" customHeight="1">
      <c r="B90" s="32"/>
      <c r="L90" s="32"/>
    </row>
    <row r="91" spans="2:12" s="1" customFormat="1" ht="12" customHeight="1">
      <c r="B91" s="32"/>
      <c r="C91" s="27" t="s">
        <v>20</v>
      </c>
      <c r="F91" s="25" t="str">
        <f>F14</f>
        <v>Černovice</v>
      </c>
      <c r="I91" s="27" t="s">
        <v>22</v>
      </c>
      <c r="J91" s="52" t="str">
        <f>IF(J14="","",J14)</f>
        <v>10. 12. 2025</v>
      </c>
      <c r="L91" s="32"/>
    </row>
    <row r="92" spans="2:12" s="1" customFormat="1" ht="6.95" customHeight="1">
      <c r="B92" s="32"/>
      <c r="L92" s="32"/>
    </row>
    <row r="93" spans="2:12" s="1" customFormat="1" ht="15.2" customHeight="1">
      <c r="B93" s="32"/>
      <c r="C93" s="27" t="s">
        <v>24</v>
      </c>
      <c r="F93" s="25" t="str">
        <f>E17</f>
        <v>KRAJ VYSOČINA</v>
      </c>
      <c r="I93" s="27" t="s">
        <v>30</v>
      </c>
      <c r="J93" s="30" t="str">
        <f>E23</f>
        <v>ARPIK</v>
      </c>
      <c r="L93" s="32"/>
    </row>
    <row r="94" spans="2:12" s="1" customFormat="1" ht="15.2" customHeight="1">
      <c r="B94" s="32"/>
      <c r="C94" s="27" t="s">
        <v>28</v>
      </c>
      <c r="F94" s="25" t="str">
        <f>IF(E20="","",E20)</f>
        <v>Vyplň údaj</v>
      </c>
      <c r="I94" s="27" t="s">
        <v>33</v>
      </c>
      <c r="J94" s="30" t="str">
        <f>E26</f>
        <v>Ing. Tomáš Janošec</v>
      </c>
      <c r="L94" s="32"/>
    </row>
    <row r="95" spans="2:12" s="1" customFormat="1" ht="10.35" customHeight="1">
      <c r="B95" s="32"/>
      <c r="L95" s="32"/>
    </row>
    <row r="96" spans="2:12" s="1" customFormat="1" ht="29.25" customHeight="1">
      <c r="B96" s="32"/>
      <c r="C96" s="105" t="s">
        <v>218</v>
      </c>
      <c r="D96" s="97"/>
      <c r="E96" s="97"/>
      <c r="F96" s="97"/>
      <c r="G96" s="97"/>
      <c r="H96" s="97"/>
      <c r="I96" s="97"/>
      <c r="J96" s="106" t="s">
        <v>219</v>
      </c>
      <c r="K96" s="97"/>
      <c r="L96" s="32"/>
    </row>
    <row r="97" spans="2:47" s="1" customFormat="1" ht="10.35" customHeight="1">
      <c r="B97" s="32"/>
      <c r="L97" s="32"/>
    </row>
    <row r="98" spans="2:47" s="1" customFormat="1" ht="22.9" customHeight="1">
      <c r="B98" s="32"/>
      <c r="C98" s="107" t="s">
        <v>220</v>
      </c>
      <c r="J98" s="66">
        <f>J127</f>
        <v>0</v>
      </c>
      <c r="L98" s="32"/>
      <c r="AU98" s="17" t="s">
        <v>221</v>
      </c>
    </row>
    <row r="99" spans="2:47" s="8" customFormat="1" ht="24.95" customHeight="1">
      <c r="B99" s="108"/>
      <c r="D99" s="109" t="s">
        <v>222</v>
      </c>
      <c r="E99" s="110"/>
      <c r="F99" s="110"/>
      <c r="G99" s="110"/>
      <c r="H99" s="110"/>
      <c r="I99" s="110"/>
      <c r="J99" s="111">
        <f>J128</f>
        <v>0</v>
      </c>
      <c r="L99" s="108"/>
    </row>
    <row r="100" spans="2:47" s="9" customFormat="1" ht="19.899999999999999" customHeight="1">
      <c r="B100" s="112"/>
      <c r="D100" s="113" t="s">
        <v>223</v>
      </c>
      <c r="E100" s="114"/>
      <c r="F100" s="114"/>
      <c r="G100" s="114"/>
      <c r="H100" s="114"/>
      <c r="I100" s="114"/>
      <c r="J100" s="115">
        <f>J129</f>
        <v>0</v>
      </c>
      <c r="L100" s="112"/>
    </row>
    <row r="101" spans="2:47" s="9" customFormat="1" ht="19.899999999999999" customHeight="1">
      <c r="B101" s="112"/>
      <c r="D101" s="113" t="s">
        <v>1914</v>
      </c>
      <c r="E101" s="114"/>
      <c r="F101" s="114"/>
      <c r="G101" s="114"/>
      <c r="H101" s="114"/>
      <c r="I101" s="114"/>
      <c r="J101" s="115">
        <f>J185</f>
        <v>0</v>
      </c>
      <c r="L101" s="112"/>
    </row>
    <row r="102" spans="2:47" s="9" customFormat="1" ht="19.899999999999999" customHeight="1">
      <c r="B102" s="112"/>
      <c r="D102" s="113" t="s">
        <v>1915</v>
      </c>
      <c r="E102" s="114"/>
      <c r="F102" s="114"/>
      <c r="G102" s="114"/>
      <c r="H102" s="114"/>
      <c r="I102" s="114"/>
      <c r="J102" s="115">
        <f>J189</f>
        <v>0</v>
      </c>
      <c r="L102" s="112"/>
    </row>
    <row r="103" spans="2:47" s="8" customFormat="1" ht="24.95" customHeight="1">
      <c r="B103" s="108"/>
      <c r="D103" s="109" t="s">
        <v>232</v>
      </c>
      <c r="E103" s="110"/>
      <c r="F103" s="110"/>
      <c r="G103" s="110"/>
      <c r="H103" s="110"/>
      <c r="I103" s="110"/>
      <c r="J103" s="111">
        <f>J219</f>
        <v>0</v>
      </c>
      <c r="L103" s="108"/>
    </row>
    <row r="104" spans="2:47" s="9" customFormat="1" ht="19.899999999999999" customHeight="1">
      <c r="B104" s="112"/>
      <c r="D104" s="113" t="s">
        <v>1918</v>
      </c>
      <c r="E104" s="114"/>
      <c r="F104" s="114"/>
      <c r="G104" s="114"/>
      <c r="H104" s="114"/>
      <c r="I104" s="114"/>
      <c r="J104" s="115">
        <f>J220</f>
        <v>0</v>
      </c>
      <c r="L104" s="112"/>
    </row>
    <row r="105" spans="2:47" s="9" customFormat="1" ht="19.899999999999999" customHeight="1">
      <c r="B105" s="112"/>
      <c r="D105" s="113" t="s">
        <v>3652</v>
      </c>
      <c r="E105" s="114"/>
      <c r="F105" s="114"/>
      <c r="G105" s="114"/>
      <c r="H105" s="114"/>
      <c r="I105" s="114"/>
      <c r="J105" s="115">
        <f>J236</f>
        <v>0</v>
      </c>
      <c r="L105" s="112"/>
    </row>
    <row r="106" spans="2:47" s="1" customFormat="1" ht="21.75" customHeight="1">
      <c r="B106" s="32"/>
      <c r="L106" s="32"/>
    </row>
    <row r="107" spans="2:47" s="1" customFormat="1" ht="6.95" customHeight="1">
      <c r="B107" s="44"/>
      <c r="C107" s="45"/>
      <c r="D107" s="45"/>
      <c r="E107" s="45"/>
      <c r="F107" s="45"/>
      <c r="G107" s="45"/>
      <c r="H107" s="45"/>
      <c r="I107" s="45"/>
      <c r="J107" s="45"/>
      <c r="K107" s="45"/>
      <c r="L107" s="32"/>
    </row>
    <row r="111" spans="2:47" s="1" customFormat="1" ht="6.95" customHeight="1">
      <c r="B111" s="46"/>
      <c r="C111" s="47"/>
      <c r="D111" s="47"/>
      <c r="E111" s="47"/>
      <c r="F111" s="47"/>
      <c r="G111" s="47"/>
      <c r="H111" s="47"/>
      <c r="I111" s="47"/>
      <c r="J111" s="47"/>
      <c r="K111" s="47"/>
      <c r="L111" s="32"/>
    </row>
    <row r="112" spans="2:47" s="1" customFormat="1" ht="24.95" customHeight="1">
      <c r="B112" s="32"/>
      <c r="C112" s="21" t="s">
        <v>249</v>
      </c>
      <c r="L112" s="32"/>
    </row>
    <row r="113" spans="2:63" s="1" customFormat="1" ht="6.95" customHeight="1">
      <c r="B113" s="32"/>
      <c r="L113" s="32"/>
    </row>
    <row r="114" spans="2:63" s="1" customFormat="1" ht="12" customHeight="1">
      <c r="B114" s="32"/>
      <c r="C114" s="27" t="s">
        <v>16</v>
      </c>
      <c r="L114" s="32"/>
    </row>
    <row r="115" spans="2:63" s="1" customFormat="1" ht="16.5" customHeight="1">
      <c r="B115" s="32"/>
      <c r="E115" s="248" t="str">
        <f>E7</f>
        <v>Transformace domova Černovice – Lidmaň V. – Černovice</v>
      </c>
      <c r="F115" s="249"/>
      <c r="G115" s="249"/>
      <c r="H115" s="249"/>
      <c r="L115" s="32"/>
    </row>
    <row r="116" spans="2:63" ht="12" customHeight="1">
      <c r="B116" s="20"/>
      <c r="C116" s="27" t="s">
        <v>213</v>
      </c>
      <c r="L116" s="20"/>
    </row>
    <row r="117" spans="2:63" s="1" customFormat="1" ht="16.5" customHeight="1">
      <c r="B117" s="32"/>
      <c r="E117" s="248" t="s">
        <v>3650</v>
      </c>
      <c r="F117" s="250"/>
      <c r="G117" s="250"/>
      <c r="H117" s="250"/>
      <c r="L117" s="32"/>
    </row>
    <row r="118" spans="2:63" s="1" customFormat="1" ht="12" customHeight="1">
      <c r="B118" s="32"/>
      <c r="C118" s="27" t="s">
        <v>215</v>
      </c>
      <c r="L118" s="32"/>
    </row>
    <row r="119" spans="2:63" s="1" customFormat="1" ht="16.5" customHeight="1">
      <c r="B119" s="32"/>
      <c r="E119" s="230" t="str">
        <f>E11</f>
        <v>IO 04.02 - PŘÍPOJKA VODY SO 02</v>
      </c>
      <c r="F119" s="250"/>
      <c r="G119" s="250"/>
      <c r="H119" s="250"/>
      <c r="L119" s="32"/>
    </row>
    <row r="120" spans="2:63" s="1" customFormat="1" ht="6.95" customHeight="1">
      <c r="B120" s="32"/>
      <c r="L120" s="32"/>
    </row>
    <row r="121" spans="2:63" s="1" customFormat="1" ht="12" customHeight="1">
      <c r="B121" s="32"/>
      <c r="C121" s="27" t="s">
        <v>20</v>
      </c>
      <c r="F121" s="25" t="str">
        <f>F14</f>
        <v>Černovice</v>
      </c>
      <c r="I121" s="27" t="s">
        <v>22</v>
      </c>
      <c r="J121" s="52" t="str">
        <f>IF(J14="","",J14)</f>
        <v>10. 12. 2025</v>
      </c>
      <c r="L121" s="32"/>
    </row>
    <row r="122" spans="2:63" s="1" customFormat="1" ht="6.95" customHeight="1">
      <c r="B122" s="32"/>
      <c r="L122" s="32"/>
    </row>
    <row r="123" spans="2:63" s="1" customFormat="1" ht="15.2" customHeight="1">
      <c r="B123" s="32"/>
      <c r="C123" s="27" t="s">
        <v>24</v>
      </c>
      <c r="F123" s="25" t="str">
        <f>E17</f>
        <v>KRAJ VYSOČINA</v>
      </c>
      <c r="I123" s="27" t="s">
        <v>30</v>
      </c>
      <c r="J123" s="30" t="str">
        <f>E23</f>
        <v>ARPIK</v>
      </c>
      <c r="L123" s="32"/>
    </row>
    <row r="124" spans="2:63" s="1" customFormat="1" ht="15.2" customHeight="1">
      <c r="B124" s="32"/>
      <c r="C124" s="27" t="s">
        <v>28</v>
      </c>
      <c r="F124" s="25" t="str">
        <f>IF(E20="","",E20)</f>
        <v>Vyplň údaj</v>
      </c>
      <c r="I124" s="27" t="s">
        <v>33</v>
      </c>
      <c r="J124" s="30" t="str">
        <f>E26</f>
        <v>Ing. Tomáš Janošec</v>
      </c>
      <c r="L124" s="32"/>
    </row>
    <row r="125" spans="2:63" s="1" customFormat="1" ht="10.35" customHeight="1">
      <c r="B125" s="32"/>
      <c r="L125" s="32"/>
    </row>
    <row r="126" spans="2:63" s="10" customFormat="1" ht="29.25" customHeight="1">
      <c r="B126" s="116"/>
      <c r="C126" s="117" t="s">
        <v>250</v>
      </c>
      <c r="D126" s="118" t="s">
        <v>61</v>
      </c>
      <c r="E126" s="118" t="s">
        <v>57</v>
      </c>
      <c r="F126" s="118" t="s">
        <v>58</v>
      </c>
      <c r="G126" s="118" t="s">
        <v>251</v>
      </c>
      <c r="H126" s="118" t="s">
        <v>252</v>
      </c>
      <c r="I126" s="118" t="s">
        <v>253</v>
      </c>
      <c r="J126" s="118" t="s">
        <v>219</v>
      </c>
      <c r="K126" s="119" t="s">
        <v>254</v>
      </c>
      <c r="L126" s="116"/>
      <c r="M126" s="59" t="s">
        <v>1</v>
      </c>
      <c r="N126" s="60" t="s">
        <v>40</v>
      </c>
      <c r="O126" s="60" t="s">
        <v>255</v>
      </c>
      <c r="P126" s="60" t="s">
        <v>256</v>
      </c>
      <c r="Q126" s="60" t="s">
        <v>257</v>
      </c>
      <c r="R126" s="60" t="s">
        <v>258</v>
      </c>
      <c r="S126" s="60" t="s">
        <v>259</v>
      </c>
      <c r="T126" s="61" t="s">
        <v>260</v>
      </c>
    </row>
    <row r="127" spans="2:63" s="1" customFormat="1" ht="22.9" customHeight="1">
      <c r="B127" s="32"/>
      <c r="C127" s="64" t="s">
        <v>261</v>
      </c>
      <c r="J127" s="120">
        <f>BK127</f>
        <v>0</v>
      </c>
      <c r="L127" s="32"/>
      <c r="M127" s="62"/>
      <c r="N127" s="53"/>
      <c r="O127" s="53"/>
      <c r="P127" s="121">
        <f>P128+P219</f>
        <v>0</v>
      </c>
      <c r="Q127" s="53"/>
      <c r="R127" s="121">
        <f>R128+R219</f>
        <v>4.2822724499999998</v>
      </c>
      <c r="S127" s="53"/>
      <c r="T127" s="122">
        <f>T128+T219</f>
        <v>0</v>
      </c>
      <c r="AT127" s="17" t="s">
        <v>75</v>
      </c>
      <c r="AU127" s="17" t="s">
        <v>221</v>
      </c>
      <c r="BK127" s="123">
        <f>BK128+BK219</f>
        <v>0</v>
      </c>
    </row>
    <row r="128" spans="2:63" s="11" customFormat="1" ht="25.9" customHeight="1">
      <c r="B128" s="124"/>
      <c r="D128" s="125" t="s">
        <v>75</v>
      </c>
      <c r="E128" s="126" t="s">
        <v>262</v>
      </c>
      <c r="F128" s="126" t="s">
        <v>263</v>
      </c>
      <c r="I128" s="127"/>
      <c r="J128" s="128">
        <f>BK128</f>
        <v>0</v>
      </c>
      <c r="L128" s="124"/>
      <c r="M128" s="129"/>
      <c r="P128" s="130">
        <f>P129+P185+P189</f>
        <v>0</v>
      </c>
      <c r="R128" s="130">
        <f>R129+R185+R189</f>
        <v>4.2796824500000001</v>
      </c>
      <c r="T128" s="131">
        <f>T129+T185+T189</f>
        <v>0</v>
      </c>
      <c r="AR128" s="125" t="s">
        <v>83</v>
      </c>
      <c r="AT128" s="132" t="s">
        <v>75</v>
      </c>
      <c r="AU128" s="132" t="s">
        <v>76</v>
      </c>
      <c r="AY128" s="125" t="s">
        <v>264</v>
      </c>
      <c r="BK128" s="133">
        <f>BK129+BK185+BK189</f>
        <v>0</v>
      </c>
    </row>
    <row r="129" spans="2:65" s="11" customFormat="1" ht="22.9" customHeight="1">
      <c r="B129" s="124"/>
      <c r="D129" s="125" t="s">
        <v>75</v>
      </c>
      <c r="E129" s="134" t="s">
        <v>83</v>
      </c>
      <c r="F129" s="134" t="s">
        <v>265</v>
      </c>
      <c r="I129" s="127"/>
      <c r="J129" s="135">
        <f>BK129</f>
        <v>0</v>
      </c>
      <c r="L129" s="124"/>
      <c r="M129" s="129"/>
      <c r="P129" s="130">
        <f>SUM(P130:P184)</f>
        <v>0</v>
      </c>
      <c r="R129" s="130">
        <f>SUM(R130:R184)</f>
        <v>4.2738000000000005</v>
      </c>
      <c r="T129" s="131">
        <f>SUM(T130:T184)</f>
        <v>0</v>
      </c>
      <c r="AR129" s="125" t="s">
        <v>83</v>
      </c>
      <c r="AT129" s="132" t="s">
        <v>75</v>
      </c>
      <c r="AU129" s="132" t="s">
        <v>83</v>
      </c>
      <c r="AY129" s="125" t="s">
        <v>264</v>
      </c>
      <c r="BK129" s="133">
        <f>SUM(BK130:BK184)</f>
        <v>0</v>
      </c>
    </row>
    <row r="130" spans="2:65" s="1" customFormat="1" ht="16.5" customHeight="1">
      <c r="B130" s="136"/>
      <c r="C130" s="137" t="s">
        <v>83</v>
      </c>
      <c r="D130" s="137" t="s">
        <v>266</v>
      </c>
      <c r="E130" s="138" t="s">
        <v>3653</v>
      </c>
      <c r="F130" s="139" t="s">
        <v>3654</v>
      </c>
      <c r="G130" s="140" t="s">
        <v>428</v>
      </c>
      <c r="H130" s="141">
        <v>1</v>
      </c>
      <c r="I130" s="142"/>
      <c r="J130" s="143">
        <f>ROUND(I130*H130,2)</f>
        <v>0</v>
      </c>
      <c r="K130" s="139" t="s">
        <v>270</v>
      </c>
      <c r="L130" s="32"/>
      <c r="M130" s="144" t="s">
        <v>1</v>
      </c>
      <c r="N130" s="145" t="s">
        <v>42</v>
      </c>
      <c r="P130" s="146">
        <f>O130*H130</f>
        <v>0</v>
      </c>
      <c r="Q130" s="146">
        <v>3.6900000000000002E-2</v>
      </c>
      <c r="R130" s="146">
        <f>Q130*H130</f>
        <v>3.6900000000000002E-2</v>
      </c>
      <c r="S130" s="146">
        <v>0</v>
      </c>
      <c r="T130" s="147">
        <f>S130*H130</f>
        <v>0</v>
      </c>
      <c r="AR130" s="148" t="s">
        <v>271</v>
      </c>
      <c r="AT130" s="148" t="s">
        <v>266</v>
      </c>
      <c r="AU130" s="148" t="s">
        <v>89</v>
      </c>
      <c r="AY130" s="17" t="s">
        <v>264</v>
      </c>
      <c r="BE130" s="149">
        <f>IF(N130="základní",J130,0)</f>
        <v>0</v>
      </c>
      <c r="BF130" s="149">
        <f>IF(N130="snížená",J130,0)</f>
        <v>0</v>
      </c>
      <c r="BG130" s="149">
        <f>IF(N130="zákl. přenesená",J130,0)</f>
        <v>0</v>
      </c>
      <c r="BH130" s="149">
        <f>IF(N130="sníž. přenesená",J130,0)</f>
        <v>0</v>
      </c>
      <c r="BI130" s="149">
        <f>IF(N130="nulová",J130,0)</f>
        <v>0</v>
      </c>
      <c r="BJ130" s="17" t="s">
        <v>89</v>
      </c>
      <c r="BK130" s="149">
        <f>ROUND(I130*H130,2)</f>
        <v>0</v>
      </c>
      <c r="BL130" s="17" t="s">
        <v>271</v>
      </c>
      <c r="BM130" s="148" t="s">
        <v>4193</v>
      </c>
    </row>
    <row r="131" spans="2:65" s="1" customFormat="1" ht="11.25">
      <c r="B131" s="32"/>
      <c r="D131" s="150" t="s">
        <v>273</v>
      </c>
      <c r="F131" s="151" t="s">
        <v>3656</v>
      </c>
      <c r="I131" s="152"/>
      <c r="L131" s="32"/>
      <c r="M131" s="153"/>
      <c r="T131" s="56"/>
      <c r="AT131" s="17" t="s">
        <v>273</v>
      </c>
      <c r="AU131" s="17" t="s">
        <v>89</v>
      </c>
    </row>
    <row r="132" spans="2:65" s="14" customFormat="1" ht="11.25">
      <c r="B132" s="170"/>
      <c r="D132" s="154" t="s">
        <v>277</v>
      </c>
      <c r="E132" s="171" t="s">
        <v>1</v>
      </c>
      <c r="F132" s="172" t="s">
        <v>4109</v>
      </c>
      <c r="H132" s="171" t="s">
        <v>1</v>
      </c>
      <c r="I132" s="173"/>
      <c r="L132" s="170"/>
      <c r="M132" s="174"/>
      <c r="T132" s="175"/>
      <c r="AT132" s="171" t="s">
        <v>277</v>
      </c>
      <c r="AU132" s="171" t="s">
        <v>89</v>
      </c>
      <c r="AV132" s="14" t="s">
        <v>83</v>
      </c>
      <c r="AW132" s="14" t="s">
        <v>32</v>
      </c>
      <c r="AX132" s="14" t="s">
        <v>76</v>
      </c>
      <c r="AY132" s="171" t="s">
        <v>264</v>
      </c>
    </row>
    <row r="133" spans="2:65" s="12" customFormat="1" ht="11.25">
      <c r="B133" s="156"/>
      <c r="D133" s="154" t="s">
        <v>277</v>
      </c>
      <c r="E133" s="157" t="s">
        <v>1</v>
      </c>
      <c r="F133" s="158" t="s">
        <v>83</v>
      </c>
      <c r="H133" s="159">
        <v>1</v>
      </c>
      <c r="I133" s="160"/>
      <c r="L133" s="156"/>
      <c r="M133" s="161"/>
      <c r="T133" s="162"/>
      <c r="AT133" s="157" t="s">
        <v>277</v>
      </c>
      <c r="AU133" s="157" t="s">
        <v>89</v>
      </c>
      <c r="AV133" s="12" t="s">
        <v>89</v>
      </c>
      <c r="AW133" s="12" t="s">
        <v>32</v>
      </c>
      <c r="AX133" s="12" t="s">
        <v>83</v>
      </c>
      <c r="AY133" s="157" t="s">
        <v>264</v>
      </c>
    </row>
    <row r="134" spans="2:65" s="1" customFormat="1" ht="16.5" customHeight="1">
      <c r="B134" s="136"/>
      <c r="C134" s="137" t="s">
        <v>89</v>
      </c>
      <c r="D134" s="137" t="s">
        <v>266</v>
      </c>
      <c r="E134" s="138" t="s">
        <v>3659</v>
      </c>
      <c r="F134" s="139" t="s">
        <v>3660</v>
      </c>
      <c r="G134" s="140" t="s">
        <v>428</v>
      </c>
      <c r="H134" s="141">
        <v>1</v>
      </c>
      <c r="I134" s="142"/>
      <c r="J134" s="143">
        <f>ROUND(I134*H134,2)</f>
        <v>0</v>
      </c>
      <c r="K134" s="139" t="s">
        <v>270</v>
      </c>
      <c r="L134" s="32"/>
      <c r="M134" s="144" t="s">
        <v>1</v>
      </c>
      <c r="N134" s="145" t="s">
        <v>42</v>
      </c>
      <c r="P134" s="146">
        <f>O134*H134</f>
        <v>0</v>
      </c>
      <c r="Q134" s="146">
        <v>3.6900000000000002E-2</v>
      </c>
      <c r="R134" s="146">
        <f>Q134*H134</f>
        <v>3.6900000000000002E-2</v>
      </c>
      <c r="S134" s="146">
        <v>0</v>
      </c>
      <c r="T134" s="147">
        <f>S134*H134</f>
        <v>0</v>
      </c>
      <c r="AR134" s="148" t="s">
        <v>271</v>
      </c>
      <c r="AT134" s="148" t="s">
        <v>266</v>
      </c>
      <c r="AU134" s="148" t="s">
        <v>89</v>
      </c>
      <c r="AY134" s="17" t="s">
        <v>264</v>
      </c>
      <c r="BE134" s="149">
        <f>IF(N134="základní",J134,0)</f>
        <v>0</v>
      </c>
      <c r="BF134" s="149">
        <f>IF(N134="snížená",J134,0)</f>
        <v>0</v>
      </c>
      <c r="BG134" s="149">
        <f>IF(N134="zákl. přenesená",J134,0)</f>
        <v>0</v>
      </c>
      <c r="BH134" s="149">
        <f>IF(N134="sníž. přenesená",J134,0)</f>
        <v>0</v>
      </c>
      <c r="BI134" s="149">
        <f>IF(N134="nulová",J134,0)</f>
        <v>0</v>
      </c>
      <c r="BJ134" s="17" t="s">
        <v>89</v>
      </c>
      <c r="BK134" s="149">
        <f>ROUND(I134*H134,2)</f>
        <v>0</v>
      </c>
      <c r="BL134" s="17" t="s">
        <v>271</v>
      </c>
      <c r="BM134" s="148" t="s">
        <v>4194</v>
      </c>
    </row>
    <row r="135" spans="2:65" s="1" customFormat="1" ht="11.25">
      <c r="B135" s="32"/>
      <c r="D135" s="150" t="s">
        <v>273</v>
      </c>
      <c r="F135" s="151" t="s">
        <v>3662</v>
      </c>
      <c r="I135" s="152"/>
      <c r="L135" s="32"/>
      <c r="M135" s="153"/>
      <c r="T135" s="56"/>
      <c r="AT135" s="17" t="s">
        <v>273</v>
      </c>
      <c r="AU135" s="17" t="s">
        <v>89</v>
      </c>
    </row>
    <row r="136" spans="2:65" s="14" customFormat="1" ht="11.25">
      <c r="B136" s="170"/>
      <c r="D136" s="154" t="s">
        <v>277</v>
      </c>
      <c r="E136" s="171" t="s">
        <v>1</v>
      </c>
      <c r="F136" s="172" t="s">
        <v>4111</v>
      </c>
      <c r="H136" s="171" t="s">
        <v>1</v>
      </c>
      <c r="I136" s="173"/>
      <c r="L136" s="170"/>
      <c r="M136" s="174"/>
      <c r="T136" s="175"/>
      <c r="AT136" s="171" t="s">
        <v>277</v>
      </c>
      <c r="AU136" s="171" t="s">
        <v>89</v>
      </c>
      <c r="AV136" s="14" t="s">
        <v>83</v>
      </c>
      <c r="AW136" s="14" t="s">
        <v>32</v>
      </c>
      <c r="AX136" s="14" t="s">
        <v>76</v>
      </c>
      <c r="AY136" s="171" t="s">
        <v>264</v>
      </c>
    </row>
    <row r="137" spans="2:65" s="12" customFormat="1" ht="11.25">
      <c r="B137" s="156"/>
      <c r="D137" s="154" t="s">
        <v>277</v>
      </c>
      <c r="E137" s="157" t="s">
        <v>1</v>
      </c>
      <c r="F137" s="158" t="s">
        <v>83</v>
      </c>
      <c r="H137" s="159">
        <v>1</v>
      </c>
      <c r="I137" s="160"/>
      <c r="L137" s="156"/>
      <c r="M137" s="161"/>
      <c r="T137" s="162"/>
      <c r="AT137" s="157" t="s">
        <v>277</v>
      </c>
      <c r="AU137" s="157" t="s">
        <v>89</v>
      </c>
      <c r="AV137" s="12" t="s">
        <v>89</v>
      </c>
      <c r="AW137" s="12" t="s">
        <v>32</v>
      </c>
      <c r="AX137" s="12" t="s">
        <v>83</v>
      </c>
      <c r="AY137" s="157" t="s">
        <v>264</v>
      </c>
    </row>
    <row r="138" spans="2:65" s="1" customFormat="1" ht="16.5" customHeight="1">
      <c r="B138" s="136"/>
      <c r="C138" s="137" t="s">
        <v>96</v>
      </c>
      <c r="D138" s="137" t="s">
        <v>266</v>
      </c>
      <c r="E138" s="138" t="s">
        <v>3664</v>
      </c>
      <c r="F138" s="139" t="s">
        <v>3665</v>
      </c>
      <c r="G138" s="140" t="s">
        <v>282</v>
      </c>
      <c r="H138" s="141">
        <v>2.8</v>
      </c>
      <c r="I138" s="142"/>
      <c r="J138" s="143">
        <f>ROUND(I138*H138,2)</f>
        <v>0</v>
      </c>
      <c r="K138" s="139" t="s">
        <v>270</v>
      </c>
      <c r="L138" s="32"/>
      <c r="M138" s="144" t="s">
        <v>1</v>
      </c>
      <c r="N138" s="145" t="s">
        <v>42</v>
      </c>
      <c r="P138" s="146">
        <f>O138*H138</f>
        <v>0</v>
      </c>
      <c r="Q138" s="146">
        <v>0</v>
      </c>
      <c r="R138" s="146">
        <f>Q138*H138</f>
        <v>0</v>
      </c>
      <c r="S138" s="146">
        <v>0</v>
      </c>
      <c r="T138" s="147">
        <f>S138*H138</f>
        <v>0</v>
      </c>
      <c r="AR138" s="148" t="s">
        <v>271</v>
      </c>
      <c r="AT138" s="148" t="s">
        <v>266</v>
      </c>
      <c r="AU138" s="148" t="s">
        <v>89</v>
      </c>
      <c r="AY138" s="17" t="s">
        <v>264</v>
      </c>
      <c r="BE138" s="149">
        <f>IF(N138="základní",J138,0)</f>
        <v>0</v>
      </c>
      <c r="BF138" s="149">
        <f>IF(N138="snížená",J138,0)</f>
        <v>0</v>
      </c>
      <c r="BG138" s="149">
        <f>IF(N138="zákl. přenesená",J138,0)</f>
        <v>0</v>
      </c>
      <c r="BH138" s="149">
        <f>IF(N138="sníž. přenesená",J138,0)</f>
        <v>0</v>
      </c>
      <c r="BI138" s="149">
        <f>IF(N138="nulová",J138,0)</f>
        <v>0</v>
      </c>
      <c r="BJ138" s="17" t="s">
        <v>89</v>
      </c>
      <c r="BK138" s="149">
        <f>ROUND(I138*H138,2)</f>
        <v>0</v>
      </c>
      <c r="BL138" s="17" t="s">
        <v>271</v>
      </c>
      <c r="BM138" s="148" t="s">
        <v>4195</v>
      </c>
    </row>
    <row r="139" spans="2:65" s="1" customFormat="1" ht="11.25">
      <c r="B139" s="32"/>
      <c r="D139" s="150" t="s">
        <v>273</v>
      </c>
      <c r="F139" s="151" t="s">
        <v>3667</v>
      </c>
      <c r="I139" s="152"/>
      <c r="L139" s="32"/>
      <c r="M139" s="153"/>
      <c r="T139" s="56"/>
      <c r="AT139" s="17" t="s">
        <v>273</v>
      </c>
      <c r="AU139" s="17" t="s">
        <v>89</v>
      </c>
    </row>
    <row r="140" spans="2:65" s="12" customFormat="1" ht="11.25">
      <c r="B140" s="156"/>
      <c r="D140" s="154" t="s">
        <v>277</v>
      </c>
      <c r="E140" s="157" t="s">
        <v>1</v>
      </c>
      <c r="F140" s="158" t="s">
        <v>4113</v>
      </c>
      <c r="H140" s="159">
        <v>2.8</v>
      </c>
      <c r="I140" s="160"/>
      <c r="L140" s="156"/>
      <c r="M140" s="161"/>
      <c r="T140" s="162"/>
      <c r="AT140" s="157" t="s">
        <v>277</v>
      </c>
      <c r="AU140" s="157" t="s">
        <v>89</v>
      </c>
      <c r="AV140" s="12" t="s">
        <v>89</v>
      </c>
      <c r="AW140" s="12" t="s">
        <v>32</v>
      </c>
      <c r="AX140" s="12" t="s">
        <v>83</v>
      </c>
      <c r="AY140" s="157" t="s">
        <v>264</v>
      </c>
    </row>
    <row r="141" spans="2:65" s="1" customFormat="1" ht="21.75" customHeight="1">
      <c r="B141" s="136"/>
      <c r="C141" s="137" t="s">
        <v>271</v>
      </c>
      <c r="D141" s="137" t="s">
        <v>266</v>
      </c>
      <c r="E141" s="138" t="s">
        <v>4114</v>
      </c>
      <c r="F141" s="139" t="s">
        <v>4115</v>
      </c>
      <c r="G141" s="140" t="s">
        <v>282</v>
      </c>
      <c r="H141" s="141">
        <v>9.8000000000000007</v>
      </c>
      <c r="I141" s="142"/>
      <c r="J141" s="143">
        <f>ROUND(I141*H141,2)</f>
        <v>0</v>
      </c>
      <c r="K141" s="139" t="s">
        <v>270</v>
      </c>
      <c r="L141" s="32"/>
      <c r="M141" s="144" t="s">
        <v>1</v>
      </c>
      <c r="N141" s="145" t="s">
        <v>42</v>
      </c>
      <c r="P141" s="146">
        <f>O141*H141</f>
        <v>0</v>
      </c>
      <c r="Q141" s="146">
        <v>0</v>
      </c>
      <c r="R141" s="146">
        <f>Q141*H141</f>
        <v>0</v>
      </c>
      <c r="S141" s="146">
        <v>0</v>
      </c>
      <c r="T141" s="147">
        <f>S141*H141</f>
        <v>0</v>
      </c>
      <c r="AR141" s="148" t="s">
        <v>271</v>
      </c>
      <c r="AT141" s="148" t="s">
        <v>266</v>
      </c>
      <c r="AU141" s="148" t="s">
        <v>89</v>
      </c>
      <c r="AY141" s="17" t="s">
        <v>264</v>
      </c>
      <c r="BE141" s="149">
        <f>IF(N141="základní",J141,0)</f>
        <v>0</v>
      </c>
      <c r="BF141" s="149">
        <f>IF(N141="snížená",J141,0)</f>
        <v>0</v>
      </c>
      <c r="BG141" s="149">
        <f>IF(N141="zákl. přenesená",J141,0)</f>
        <v>0</v>
      </c>
      <c r="BH141" s="149">
        <f>IF(N141="sníž. přenesená",J141,0)</f>
        <v>0</v>
      </c>
      <c r="BI141" s="149">
        <f>IF(N141="nulová",J141,0)</f>
        <v>0</v>
      </c>
      <c r="BJ141" s="17" t="s">
        <v>89</v>
      </c>
      <c r="BK141" s="149">
        <f>ROUND(I141*H141,2)</f>
        <v>0</v>
      </c>
      <c r="BL141" s="17" t="s">
        <v>271</v>
      </c>
      <c r="BM141" s="148" t="s">
        <v>4196</v>
      </c>
    </row>
    <row r="142" spans="2:65" s="1" customFormat="1" ht="11.25">
      <c r="B142" s="32"/>
      <c r="D142" s="150" t="s">
        <v>273</v>
      </c>
      <c r="F142" s="151" t="s">
        <v>4117</v>
      </c>
      <c r="I142" s="152"/>
      <c r="L142" s="32"/>
      <c r="M142" s="153"/>
      <c r="T142" s="56"/>
      <c r="AT142" s="17" t="s">
        <v>273</v>
      </c>
      <c r="AU142" s="17" t="s">
        <v>89</v>
      </c>
    </row>
    <row r="143" spans="2:65" s="12" customFormat="1" ht="11.25">
      <c r="B143" s="156"/>
      <c r="D143" s="154" t="s">
        <v>277</v>
      </c>
      <c r="E143" s="157" t="s">
        <v>1</v>
      </c>
      <c r="F143" s="158" t="s">
        <v>4197</v>
      </c>
      <c r="H143" s="159">
        <v>9.8000000000000007</v>
      </c>
      <c r="I143" s="160"/>
      <c r="L143" s="156"/>
      <c r="M143" s="161"/>
      <c r="T143" s="162"/>
      <c r="AT143" s="157" t="s">
        <v>277</v>
      </c>
      <c r="AU143" s="157" t="s">
        <v>89</v>
      </c>
      <c r="AV143" s="12" t="s">
        <v>89</v>
      </c>
      <c r="AW143" s="12" t="s">
        <v>32</v>
      </c>
      <c r="AX143" s="12" t="s">
        <v>83</v>
      </c>
      <c r="AY143" s="157" t="s">
        <v>264</v>
      </c>
    </row>
    <row r="144" spans="2:65" s="1" customFormat="1" ht="16.5" customHeight="1">
      <c r="B144" s="136"/>
      <c r="C144" s="137" t="s">
        <v>297</v>
      </c>
      <c r="D144" s="137" t="s">
        <v>266</v>
      </c>
      <c r="E144" s="138" t="s">
        <v>1930</v>
      </c>
      <c r="F144" s="139" t="s">
        <v>1931</v>
      </c>
      <c r="G144" s="140" t="s">
        <v>282</v>
      </c>
      <c r="H144" s="141">
        <v>9.8000000000000007</v>
      </c>
      <c r="I144" s="142"/>
      <c r="J144" s="143">
        <f>ROUND(I144*H144,2)</f>
        <v>0</v>
      </c>
      <c r="K144" s="139" t="s">
        <v>270</v>
      </c>
      <c r="L144" s="32"/>
      <c r="M144" s="144" t="s">
        <v>1</v>
      </c>
      <c r="N144" s="145" t="s">
        <v>42</v>
      </c>
      <c r="P144" s="146">
        <f>O144*H144</f>
        <v>0</v>
      </c>
      <c r="Q144" s="146">
        <v>0</v>
      </c>
      <c r="R144" s="146">
        <f>Q144*H144</f>
        <v>0</v>
      </c>
      <c r="S144" s="146">
        <v>0</v>
      </c>
      <c r="T144" s="147">
        <f>S144*H144</f>
        <v>0</v>
      </c>
      <c r="AR144" s="148" t="s">
        <v>271</v>
      </c>
      <c r="AT144" s="148" t="s">
        <v>266</v>
      </c>
      <c r="AU144" s="148" t="s">
        <v>89</v>
      </c>
      <c r="AY144" s="17" t="s">
        <v>264</v>
      </c>
      <c r="BE144" s="149">
        <f>IF(N144="základní",J144,0)</f>
        <v>0</v>
      </c>
      <c r="BF144" s="149">
        <f>IF(N144="snížená",J144,0)</f>
        <v>0</v>
      </c>
      <c r="BG144" s="149">
        <f>IF(N144="zákl. přenesená",J144,0)</f>
        <v>0</v>
      </c>
      <c r="BH144" s="149">
        <f>IF(N144="sníž. přenesená",J144,0)</f>
        <v>0</v>
      </c>
      <c r="BI144" s="149">
        <f>IF(N144="nulová",J144,0)</f>
        <v>0</v>
      </c>
      <c r="BJ144" s="17" t="s">
        <v>89</v>
      </c>
      <c r="BK144" s="149">
        <f>ROUND(I144*H144,2)</f>
        <v>0</v>
      </c>
      <c r="BL144" s="17" t="s">
        <v>271</v>
      </c>
      <c r="BM144" s="148" t="s">
        <v>4198</v>
      </c>
    </row>
    <row r="145" spans="2:65" s="1" customFormat="1" ht="11.25">
      <c r="B145" s="32"/>
      <c r="D145" s="150" t="s">
        <v>273</v>
      </c>
      <c r="F145" s="151" t="s">
        <v>1933</v>
      </c>
      <c r="I145" s="152"/>
      <c r="L145" s="32"/>
      <c r="M145" s="153"/>
      <c r="T145" s="56"/>
      <c r="AT145" s="17" t="s">
        <v>273</v>
      </c>
      <c r="AU145" s="17" t="s">
        <v>89</v>
      </c>
    </row>
    <row r="146" spans="2:65" s="1" customFormat="1" ht="19.5">
      <c r="B146" s="32"/>
      <c r="D146" s="154" t="s">
        <v>275</v>
      </c>
      <c r="F146" s="155" t="s">
        <v>3919</v>
      </c>
      <c r="I146" s="152"/>
      <c r="L146" s="32"/>
      <c r="M146" s="153"/>
      <c r="T146" s="56"/>
      <c r="AT146" s="17" t="s">
        <v>275</v>
      </c>
      <c r="AU146" s="17" t="s">
        <v>89</v>
      </c>
    </row>
    <row r="147" spans="2:65" s="12" customFormat="1" ht="11.25">
      <c r="B147" s="156"/>
      <c r="D147" s="154" t="s">
        <v>277</v>
      </c>
      <c r="E147" s="157" t="s">
        <v>1</v>
      </c>
      <c r="F147" s="158" t="s">
        <v>4199</v>
      </c>
      <c r="H147" s="159">
        <v>9.8000000000000007</v>
      </c>
      <c r="I147" s="160"/>
      <c r="L147" s="156"/>
      <c r="M147" s="161"/>
      <c r="T147" s="162"/>
      <c r="AT147" s="157" t="s">
        <v>277</v>
      </c>
      <c r="AU147" s="157" t="s">
        <v>89</v>
      </c>
      <c r="AV147" s="12" t="s">
        <v>89</v>
      </c>
      <c r="AW147" s="12" t="s">
        <v>32</v>
      </c>
      <c r="AX147" s="12" t="s">
        <v>83</v>
      </c>
      <c r="AY147" s="157" t="s">
        <v>264</v>
      </c>
    </row>
    <row r="148" spans="2:65" s="1" customFormat="1" ht="21.75" customHeight="1">
      <c r="B148" s="136"/>
      <c r="C148" s="137" t="s">
        <v>303</v>
      </c>
      <c r="D148" s="137" t="s">
        <v>266</v>
      </c>
      <c r="E148" s="138" t="s">
        <v>3699</v>
      </c>
      <c r="F148" s="139" t="s">
        <v>3700</v>
      </c>
      <c r="G148" s="140" t="s">
        <v>282</v>
      </c>
      <c r="H148" s="141">
        <v>2.8</v>
      </c>
      <c r="I148" s="142"/>
      <c r="J148" s="143">
        <f>ROUND(I148*H148,2)</f>
        <v>0</v>
      </c>
      <c r="K148" s="139" t="s">
        <v>270</v>
      </c>
      <c r="L148" s="32"/>
      <c r="M148" s="144" t="s">
        <v>1</v>
      </c>
      <c r="N148" s="145" t="s">
        <v>42</v>
      </c>
      <c r="P148" s="146">
        <f>O148*H148</f>
        <v>0</v>
      </c>
      <c r="Q148" s="146">
        <v>0</v>
      </c>
      <c r="R148" s="146">
        <f>Q148*H148</f>
        <v>0</v>
      </c>
      <c r="S148" s="146">
        <v>0</v>
      </c>
      <c r="T148" s="147">
        <f>S148*H148</f>
        <v>0</v>
      </c>
      <c r="AR148" s="148" t="s">
        <v>271</v>
      </c>
      <c r="AT148" s="148" t="s">
        <v>266</v>
      </c>
      <c r="AU148" s="148" t="s">
        <v>89</v>
      </c>
      <c r="AY148" s="17" t="s">
        <v>264</v>
      </c>
      <c r="BE148" s="149">
        <f>IF(N148="základní",J148,0)</f>
        <v>0</v>
      </c>
      <c r="BF148" s="149">
        <f>IF(N148="snížená",J148,0)</f>
        <v>0</v>
      </c>
      <c r="BG148" s="149">
        <f>IF(N148="zákl. přenesená",J148,0)</f>
        <v>0</v>
      </c>
      <c r="BH148" s="149">
        <f>IF(N148="sníž. přenesená",J148,0)</f>
        <v>0</v>
      </c>
      <c r="BI148" s="149">
        <f>IF(N148="nulová",J148,0)</f>
        <v>0</v>
      </c>
      <c r="BJ148" s="17" t="s">
        <v>89</v>
      </c>
      <c r="BK148" s="149">
        <f>ROUND(I148*H148,2)</f>
        <v>0</v>
      </c>
      <c r="BL148" s="17" t="s">
        <v>271</v>
      </c>
      <c r="BM148" s="148" t="s">
        <v>4200</v>
      </c>
    </row>
    <row r="149" spans="2:65" s="1" customFormat="1" ht="11.25">
      <c r="B149" s="32"/>
      <c r="D149" s="150" t="s">
        <v>273</v>
      </c>
      <c r="F149" s="151" t="s">
        <v>3702</v>
      </c>
      <c r="I149" s="152"/>
      <c r="L149" s="32"/>
      <c r="M149" s="153"/>
      <c r="T149" s="56"/>
      <c r="AT149" s="17" t="s">
        <v>273</v>
      </c>
      <c r="AU149" s="17" t="s">
        <v>89</v>
      </c>
    </row>
    <row r="150" spans="2:65" s="14" customFormat="1" ht="11.25">
      <c r="B150" s="170"/>
      <c r="D150" s="154" t="s">
        <v>277</v>
      </c>
      <c r="E150" s="171" t="s">
        <v>1</v>
      </c>
      <c r="F150" s="172" t="s">
        <v>1939</v>
      </c>
      <c r="H150" s="171" t="s">
        <v>1</v>
      </c>
      <c r="I150" s="173"/>
      <c r="L150" s="170"/>
      <c r="M150" s="174"/>
      <c r="T150" s="175"/>
      <c r="AT150" s="171" t="s">
        <v>277</v>
      </c>
      <c r="AU150" s="171" t="s">
        <v>89</v>
      </c>
      <c r="AV150" s="14" t="s">
        <v>83</v>
      </c>
      <c r="AW150" s="14" t="s">
        <v>32</v>
      </c>
      <c r="AX150" s="14" t="s">
        <v>76</v>
      </c>
      <c r="AY150" s="171" t="s">
        <v>264</v>
      </c>
    </row>
    <row r="151" spans="2:65" s="12" customFormat="1" ht="11.25">
      <c r="B151" s="156"/>
      <c r="D151" s="154" t="s">
        <v>277</v>
      </c>
      <c r="E151" s="157" t="s">
        <v>1</v>
      </c>
      <c r="F151" s="158" t="s">
        <v>4201</v>
      </c>
      <c r="H151" s="159">
        <v>2.8</v>
      </c>
      <c r="I151" s="160"/>
      <c r="L151" s="156"/>
      <c r="M151" s="161"/>
      <c r="T151" s="162"/>
      <c r="AT151" s="157" t="s">
        <v>277</v>
      </c>
      <c r="AU151" s="157" t="s">
        <v>89</v>
      </c>
      <c r="AV151" s="12" t="s">
        <v>89</v>
      </c>
      <c r="AW151" s="12" t="s">
        <v>32</v>
      </c>
      <c r="AX151" s="12" t="s">
        <v>83</v>
      </c>
      <c r="AY151" s="157" t="s">
        <v>264</v>
      </c>
    </row>
    <row r="152" spans="2:65" s="1" customFormat="1" ht="21.75" customHeight="1">
      <c r="B152" s="136"/>
      <c r="C152" s="137" t="s">
        <v>309</v>
      </c>
      <c r="D152" s="137" t="s">
        <v>266</v>
      </c>
      <c r="E152" s="138" t="s">
        <v>292</v>
      </c>
      <c r="F152" s="139" t="s">
        <v>293</v>
      </c>
      <c r="G152" s="140" t="s">
        <v>282</v>
      </c>
      <c r="H152" s="141">
        <v>2.8</v>
      </c>
      <c r="I152" s="142"/>
      <c r="J152" s="143">
        <f>ROUND(I152*H152,2)</f>
        <v>0</v>
      </c>
      <c r="K152" s="139" t="s">
        <v>270</v>
      </c>
      <c r="L152" s="32"/>
      <c r="M152" s="144" t="s">
        <v>1</v>
      </c>
      <c r="N152" s="145" t="s">
        <v>42</v>
      </c>
      <c r="P152" s="146">
        <f>O152*H152</f>
        <v>0</v>
      </c>
      <c r="Q152" s="146">
        <v>0</v>
      </c>
      <c r="R152" s="146">
        <f>Q152*H152</f>
        <v>0</v>
      </c>
      <c r="S152" s="146">
        <v>0</v>
      </c>
      <c r="T152" s="147">
        <f>S152*H152</f>
        <v>0</v>
      </c>
      <c r="AR152" s="148" t="s">
        <v>271</v>
      </c>
      <c r="AT152" s="148" t="s">
        <v>266</v>
      </c>
      <c r="AU152" s="148" t="s">
        <v>89</v>
      </c>
      <c r="AY152" s="17" t="s">
        <v>264</v>
      </c>
      <c r="BE152" s="149">
        <f>IF(N152="základní",J152,0)</f>
        <v>0</v>
      </c>
      <c r="BF152" s="149">
        <f>IF(N152="snížená",J152,0)</f>
        <v>0</v>
      </c>
      <c r="BG152" s="149">
        <f>IF(N152="zákl. přenesená",J152,0)</f>
        <v>0</v>
      </c>
      <c r="BH152" s="149">
        <f>IF(N152="sníž. přenesená",J152,0)</f>
        <v>0</v>
      </c>
      <c r="BI152" s="149">
        <f>IF(N152="nulová",J152,0)</f>
        <v>0</v>
      </c>
      <c r="BJ152" s="17" t="s">
        <v>89</v>
      </c>
      <c r="BK152" s="149">
        <f>ROUND(I152*H152,2)</f>
        <v>0</v>
      </c>
      <c r="BL152" s="17" t="s">
        <v>271</v>
      </c>
      <c r="BM152" s="148" t="s">
        <v>4202</v>
      </c>
    </row>
    <row r="153" spans="2:65" s="1" customFormat="1" ht="11.25">
      <c r="B153" s="32"/>
      <c r="D153" s="150" t="s">
        <v>273</v>
      </c>
      <c r="F153" s="151" t="s">
        <v>295</v>
      </c>
      <c r="I153" s="152"/>
      <c r="L153" s="32"/>
      <c r="M153" s="153"/>
      <c r="T153" s="56"/>
      <c r="AT153" s="17" t="s">
        <v>273</v>
      </c>
      <c r="AU153" s="17" t="s">
        <v>89</v>
      </c>
    </row>
    <row r="154" spans="2:65" s="14" customFormat="1" ht="11.25">
      <c r="B154" s="170"/>
      <c r="D154" s="154" t="s">
        <v>277</v>
      </c>
      <c r="E154" s="171" t="s">
        <v>1</v>
      </c>
      <c r="F154" s="172" t="s">
        <v>1942</v>
      </c>
      <c r="H154" s="171" t="s">
        <v>1</v>
      </c>
      <c r="I154" s="173"/>
      <c r="L154" s="170"/>
      <c r="M154" s="174"/>
      <c r="T154" s="175"/>
      <c r="AT154" s="171" t="s">
        <v>277</v>
      </c>
      <c r="AU154" s="171" t="s">
        <v>89</v>
      </c>
      <c r="AV154" s="14" t="s">
        <v>83</v>
      </c>
      <c r="AW154" s="14" t="s">
        <v>32</v>
      </c>
      <c r="AX154" s="14" t="s">
        <v>76</v>
      </c>
      <c r="AY154" s="171" t="s">
        <v>264</v>
      </c>
    </row>
    <row r="155" spans="2:65" s="12" customFormat="1" ht="11.25">
      <c r="B155" s="156"/>
      <c r="D155" s="154" t="s">
        <v>277</v>
      </c>
      <c r="E155" s="157" t="s">
        <v>1</v>
      </c>
      <c r="F155" s="158" t="s">
        <v>4203</v>
      </c>
      <c r="H155" s="159">
        <v>2.8</v>
      </c>
      <c r="I155" s="160"/>
      <c r="L155" s="156"/>
      <c r="M155" s="161"/>
      <c r="T155" s="162"/>
      <c r="AT155" s="157" t="s">
        <v>277</v>
      </c>
      <c r="AU155" s="157" t="s">
        <v>89</v>
      </c>
      <c r="AV155" s="12" t="s">
        <v>89</v>
      </c>
      <c r="AW155" s="12" t="s">
        <v>32</v>
      </c>
      <c r="AX155" s="12" t="s">
        <v>83</v>
      </c>
      <c r="AY155" s="157" t="s">
        <v>264</v>
      </c>
    </row>
    <row r="156" spans="2:65" s="1" customFormat="1" ht="24.2" customHeight="1">
      <c r="B156" s="136"/>
      <c r="C156" s="137" t="s">
        <v>314</v>
      </c>
      <c r="D156" s="137" t="s">
        <v>266</v>
      </c>
      <c r="E156" s="138" t="s">
        <v>298</v>
      </c>
      <c r="F156" s="139" t="s">
        <v>299</v>
      </c>
      <c r="G156" s="140" t="s">
        <v>282</v>
      </c>
      <c r="H156" s="141">
        <v>42</v>
      </c>
      <c r="I156" s="142"/>
      <c r="J156" s="143">
        <f>ROUND(I156*H156,2)</f>
        <v>0</v>
      </c>
      <c r="K156" s="139" t="s">
        <v>270</v>
      </c>
      <c r="L156" s="32"/>
      <c r="M156" s="144" t="s">
        <v>1</v>
      </c>
      <c r="N156" s="145" t="s">
        <v>42</v>
      </c>
      <c r="P156" s="146">
        <f>O156*H156</f>
        <v>0</v>
      </c>
      <c r="Q156" s="146">
        <v>0</v>
      </c>
      <c r="R156" s="146">
        <f>Q156*H156</f>
        <v>0</v>
      </c>
      <c r="S156" s="146">
        <v>0</v>
      </c>
      <c r="T156" s="147">
        <f>S156*H156</f>
        <v>0</v>
      </c>
      <c r="AR156" s="148" t="s">
        <v>271</v>
      </c>
      <c r="AT156" s="148" t="s">
        <v>266</v>
      </c>
      <c r="AU156" s="148" t="s">
        <v>89</v>
      </c>
      <c r="AY156" s="17" t="s">
        <v>264</v>
      </c>
      <c r="BE156" s="149">
        <f>IF(N156="základní",J156,0)</f>
        <v>0</v>
      </c>
      <c r="BF156" s="149">
        <f>IF(N156="snížená",J156,0)</f>
        <v>0</v>
      </c>
      <c r="BG156" s="149">
        <f>IF(N156="zákl. přenesená",J156,0)</f>
        <v>0</v>
      </c>
      <c r="BH156" s="149">
        <f>IF(N156="sníž. přenesená",J156,0)</f>
        <v>0</v>
      </c>
      <c r="BI156" s="149">
        <f>IF(N156="nulová",J156,0)</f>
        <v>0</v>
      </c>
      <c r="BJ156" s="17" t="s">
        <v>89</v>
      </c>
      <c r="BK156" s="149">
        <f>ROUND(I156*H156,2)</f>
        <v>0</v>
      </c>
      <c r="BL156" s="17" t="s">
        <v>271</v>
      </c>
      <c r="BM156" s="148" t="s">
        <v>4204</v>
      </c>
    </row>
    <row r="157" spans="2:65" s="1" customFormat="1" ht="11.25">
      <c r="B157" s="32"/>
      <c r="D157" s="150" t="s">
        <v>273</v>
      </c>
      <c r="F157" s="151" t="s">
        <v>301</v>
      </c>
      <c r="I157" s="152"/>
      <c r="L157" s="32"/>
      <c r="M157" s="153"/>
      <c r="T157" s="56"/>
      <c r="AT157" s="17" t="s">
        <v>273</v>
      </c>
      <c r="AU157" s="17" t="s">
        <v>89</v>
      </c>
    </row>
    <row r="158" spans="2:65" s="14" customFormat="1" ht="11.25">
      <c r="B158" s="170"/>
      <c r="D158" s="154" t="s">
        <v>277</v>
      </c>
      <c r="E158" s="171" t="s">
        <v>1</v>
      </c>
      <c r="F158" s="172" t="s">
        <v>1944</v>
      </c>
      <c r="H158" s="171" t="s">
        <v>1</v>
      </c>
      <c r="I158" s="173"/>
      <c r="L158" s="170"/>
      <c r="M158" s="174"/>
      <c r="T158" s="175"/>
      <c r="AT158" s="171" t="s">
        <v>277</v>
      </c>
      <c r="AU158" s="171" t="s">
        <v>89</v>
      </c>
      <c r="AV158" s="14" t="s">
        <v>83</v>
      </c>
      <c r="AW158" s="14" t="s">
        <v>32</v>
      </c>
      <c r="AX158" s="14" t="s">
        <v>76</v>
      </c>
      <c r="AY158" s="171" t="s">
        <v>264</v>
      </c>
    </row>
    <row r="159" spans="2:65" s="12" customFormat="1" ht="11.25">
      <c r="B159" s="156"/>
      <c r="D159" s="154" t="s">
        <v>277</v>
      </c>
      <c r="E159" s="157" t="s">
        <v>1</v>
      </c>
      <c r="F159" s="158" t="s">
        <v>4205</v>
      </c>
      <c r="H159" s="159">
        <v>42</v>
      </c>
      <c r="I159" s="160"/>
      <c r="L159" s="156"/>
      <c r="M159" s="161"/>
      <c r="T159" s="162"/>
      <c r="AT159" s="157" t="s">
        <v>277</v>
      </c>
      <c r="AU159" s="157" t="s">
        <v>89</v>
      </c>
      <c r="AV159" s="12" t="s">
        <v>89</v>
      </c>
      <c r="AW159" s="12" t="s">
        <v>32</v>
      </c>
      <c r="AX159" s="12" t="s">
        <v>83</v>
      </c>
      <c r="AY159" s="157" t="s">
        <v>264</v>
      </c>
    </row>
    <row r="160" spans="2:65" s="1" customFormat="1" ht="16.5" customHeight="1">
      <c r="B160" s="136"/>
      <c r="C160" s="137" t="s">
        <v>323</v>
      </c>
      <c r="D160" s="137" t="s">
        <v>266</v>
      </c>
      <c r="E160" s="138" t="s">
        <v>1946</v>
      </c>
      <c r="F160" s="139" t="s">
        <v>1947</v>
      </c>
      <c r="G160" s="140" t="s">
        <v>282</v>
      </c>
      <c r="H160" s="141">
        <v>2.8</v>
      </c>
      <c r="I160" s="142"/>
      <c r="J160" s="143">
        <f>ROUND(I160*H160,2)</f>
        <v>0</v>
      </c>
      <c r="K160" s="139" t="s">
        <v>270</v>
      </c>
      <c r="L160" s="32"/>
      <c r="M160" s="144" t="s">
        <v>1</v>
      </c>
      <c r="N160" s="145" t="s">
        <v>42</v>
      </c>
      <c r="P160" s="146">
        <f>O160*H160</f>
        <v>0</v>
      </c>
      <c r="Q160" s="146">
        <v>0</v>
      </c>
      <c r="R160" s="146">
        <f>Q160*H160</f>
        <v>0</v>
      </c>
      <c r="S160" s="146">
        <v>0</v>
      </c>
      <c r="T160" s="147">
        <f>S160*H160</f>
        <v>0</v>
      </c>
      <c r="AR160" s="148" t="s">
        <v>271</v>
      </c>
      <c r="AT160" s="148" t="s">
        <v>266</v>
      </c>
      <c r="AU160" s="148" t="s">
        <v>89</v>
      </c>
      <c r="AY160" s="17" t="s">
        <v>264</v>
      </c>
      <c r="BE160" s="149">
        <f>IF(N160="základní",J160,0)</f>
        <v>0</v>
      </c>
      <c r="BF160" s="149">
        <f>IF(N160="snížená",J160,0)</f>
        <v>0</v>
      </c>
      <c r="BG160" s="149">
        <f>IF(N160="zákl. přenesená",J160,0)</f>
        <v>0</v>
      </c>
      <c r="BH160" s="149">
        <f>IF(N160="sníž. přenesená",J160,0)</f>
        <v>0</v>
      </c>
      <c r="BI160" s="149">
        <f>IF(N160="nulová",J160,0)</f>
        <v>0</v>
      </c>
      <c r="BJ160" s="17" t="s">
        <v>89</v>
      </c>
      <c r="BK160" s="149">
        <f>ROUND(I160*H160,2)</f>
        <v>0</v>
      </c>
      <c r="BL160" s="17" t="s">
        <v>271</v>
      </c>
      <c r="BM160" s="148" t="s">
        <v>4206</v>
      </c>
    </row>
    <row r="161" spans="2:65" s="1" customFormat="1" ht="11.25">
      <c r="B161" s="32"/>
      <c r="D161" s="150" t="s">
        <v>273</v>
      </c>
      <c r="F161" s="151" t="s">
        <v>1949</v>
      </c>
      <c r="I161" s="152"/>
      <c r="L161" s="32"/>
      <c r="M161" s="153"/>
      <c r="T161" s="56"/>
      <c r="AT161" s="17" t="s">
        <v>273</v>
      </c>
      <c r="AU161" s="17" t="s">
        <v>89</v>
      </c>
    </row>
    <row r="162" spans="2:65" s="1" customFormat="1" ht="19.5">
      <c r="B162" s="32"/>
      <c r="D162" s="154" t="s">
        <v>275</v>
      </c>
      <c r="F162" s="155" t="s">
        <v>1950</v>
      </c>
      <c r="I162" s="152"/>
      <c r="L162" s="32"/>
      <c r="M162" s="153"/>
      <c r="T162" s="56"/>
      <c r="AT162" s="17" t="s">
        <v>275</v>
      </c>
      <c r="AU162" s="17" t="s">
        <v>89</v>
      </c>
    </row>
    <row r="163" spans="2:65" s="12" customFormat="1" ht="11.25">
      <c r="B163" s="156"/>
      <c r="D163" s="154" t="s">
        <v>277</v>
      </c>
      <c r="E163" s="157" t="s">
        <v>1</v>
      </c>
      <c r="F163" s="158" t="s">
        <v>4203</v>
      </c>
      <c r="H163" s="159">
        <v>2.8</v>
      </c>
      <c r="I163" s="160"/>
      <c r="L163" s="156"/>
      <c r="M163" s="161"/>
      <c r="T163" s="162"/>
      <c r="AT163" s="157" t="s">
        <v>277</v>
      </c>
      <c r="AU163" s="157" t="s">
        <v>89</v>
      </c>
      <c r="AV163" s="12" t="s">
        <v>89</v>
      </c>
      <c r="AW163" s="12" t="s">
        <v>32</v>
      </c>
      <c r="AX163" s="12" t="s">
        <v>83</v>
      </c>
      <c r="AY163" s="157" t="s">
        <v>264</v>
      </c>
    </row>
    <row r="164" spans="2:65" s="1" customFormat="1" ht="16.5" customHeight="1">
      <c r="B164" s="136"/>
      <c r="C164" s="137" t="s">
        <v>328</v>
      </c>
      <c r="D164" s="137" t="s">
        <v>266</v>
      </c>
      <c r="E164" s="138" t="s">
        <v>317</v>
      </c>
      <c r="F164" s="139" t="s">
        <v>318</v>
      </c>
      <c r="G164" s="140" t="s">
        <v>319</v>
      </c>
      <c r="H164" s="141">
        <v>4.4800000000000004</v>
      </c>
      <c r="I164" s="142"/>
      <c r="J164" s="143">
        <f>ROUND(I164*H164,2)</f>
        <v>0</v>
      </c>
      <c r="K164" s="139" t="s">
        <v>270</v>
      </c>
      <c r="L164" s="32"/>
      <c r="M164" s="144" t="s">
        <v>1</v>
      </c>
      <c r="N164" s="145" t="s">
        <v>42</v>
      </c>
      <c r="P164" s="146">
        <f>O164*H164</f>
        <v>0</v>
      </c>
      <c r="Q164" s="146">
        <v>0</v>
      </c>
      <c r="R164" s="146">
        <f>Q164*H164</f>
        <v>0</v>
      </c>
      <c r="S164" s="146">
        <v>0</v>
      </c>
      <c r="T164" s="147">
        <f>S164*H164</f>
        <v>0</v>
      </c>
      <c r="AR164" s="148" t="s">
        <v>271</v>
      </c>
      <c r="AT164" s="148" t="s">
        <v>266</v>
      </c>
      <c r="AU164" s="148" t="s">
        <v>89</v>
      </c>
      <c r="AY164" s="17" t="s">
        <v>264</v>
      </c>
      <c r="BE164" s="149">
        <f>IF(N164="základní",J164,0)</f>
        <v>0</v>
      </c>
      <c r="BF164" s="149">
        <f>IF(N164="snížená",J164,0)</f>
        <v>0</v>
      </c>
      <c r="BG164" s="149">
        <f>IF(N164="zákl. přenesená",J164,0)</f>
        <v>0</v>
      </c>
      <c r="BH164" s="149">
        <f>IF(N164="sníž. přenesená",J164,0)</f>
        <v>0</v>
      </c>
      <c r="BI164" s="149">
        <f>IF(N164="nulová",J164,0)</f>
        <v>0</v>
      </c>
      <c r="BJ164" s="17" t="s">
        <v>89</v>
      </c>
      <c r="BK164" s="149">
        <f>ROUND(I164*H164,2)</f>
        <v>0</v>
      </c>
      <c r="BL164" s="17" t="s">
        <v>271</v>
      </c>
      <c r="BM164" s="148" t="s">
        <v>4207</v>
      </c>
    </row>
    <row r="165" spans="2:65" s="1" customFormat="1" ht="11.25">
      <c r="B165" s="32"/>
      <c r="D165" s="150" t="s">
        <v>273</v>
      </c>
      <c r="F165" s="151" t="s">
        <v>321</v>
      </c>
      <c r="I165" s="152"/>
      <c r="L165" s="32"/>
      <c r="M165" s="153"/>
      <c r="T165" s="56"/>
      <c r="AT165" s="17" t="s">
        <v>273</v>
      </c>
      <c r="AU165" s="17" t="s">
        <v>89</v>
      </c>
    </row>
    <row r="166" spans="2:65" s="14" customFormat="1" ht="11.25">
      <c r="B166" s="170"/>
      <c r="D166" s="154" t="s">
        <v>277</v>
      </c>
      <c r="E166" s="171" t="s">
        <v>1</v>
      </c>
      <c r="F166" s="172" t="s">
        <v>1952</v>
      </c>
      <c r="H166" s="171" t="s">
        <v>1</v>
      </c>
      <c r="I166" s="173"/>
      <c r="L166" s="170"/>
      <c r="M166" s="174"/>
      <c r="T166" s="175"/>
      <c r="AT166" s="171" t="s">
        <v>277</v>
      </c>
      <c r="AU166" s="171" t="s">
        <v>89</v>
      </c>
      <c r="AV166" s="14" t="s">
        <v>83</v>
      </c>
      <c r="AW166" s="14" t="s">
        <v>32</v>
      </c>
      <c r="AX166" s="14" t="s">
        <v>76</v>
      </c>
      <c r="AY166" s="171" t="s">
        <v>264</v>
      </c>
    </row>
    <row r="167" spans="2:65" s="12" customFormat="1" ht="11.25">
      <c r="B167" s="156"/>
      <c r="D167" s="154" t="s">
        <v>277</v>
      </c>
      <c r="E167" s="157" t="s">
        <v>1</v>
      </c>
      <c r="F167" s="158" t="s">
        <v>4208</v>
      </c>
      <c r="H167" s="159">
        <v>4.4800000000000004</v>
      </c>
      <c r="I167" s="160"/>
      <c r="L167" s="156"/>
      <c r="M167" s="161"/>
      <c r="T167" s="162"/>
      <c r="AT167" s="157" t="s">
        <v>277</v>
      </c>
      <c r="AU167" s="157" t="s">
        <v>89</v>
      </c>
      <c r="AV167" s="12" t="s">
        <v>89</v>
      </c>
      <c r="AW167" s="12" t="s">
        <v>32</v>
      </c>
      <c r="AX167" s="12" t="s">
        <v>83</v>
      </c>
      <c r="AY167" s="157" t="s">
        <v>264</v>
      </c>
    </row>
    <row r="168" spans="2:65" s="1" customFormat="1" ht="16.5" customHeight="1">
      <c r="B168" s="136"/>
      <c r="C168" s="137" t="s">
        <v>334</v>
      </c>
      <c r="D168" s="137" t="s">
        <v>266</v>
      </c>
      <c r="E168" s="138" t="s">
        <v>324</v>
      </c>
      <c r="F168" s="139" t="s">
        <v>325</v>
      </c>
      <c r="G168" s="140" t="s">
        <v>282</v>
      </c>
      <c r="H168" s="141">
        <v>2.8</v>
      </c>
      <c r="I168" s="142"/>
      <c r="J168" s="143">
        <f>ROUND(I168*H168,2)</f>
        <v>0</v>
      </c>
      <c r="K168" s="139" t="s">
        <v>270</v>
      </c>
      <c r="L168" s="32"/>
      <c r="M168" s="144" t="s">
        <v>1</v>
      </c>
      <c r="N168" s="145" t="s">
        <v>42</v>
      </c>
      <c r="P168" s="146">
        <f>O168*H168</f>
        <v>0</v>
      </c>
      <c r="Q168" s="146">
        <v>0</v>
      </c>
      <c r="R168" s="146">
        <f>Q168*H168</f>
        <v>0</v>
      </c>
      <c r="S168" s="146">
        <v>0</v>
      </c>
      <c r="T168" s="147">
        <f>S168*H168</f>
        <v>0</v>
      </c>
      <c r="AR168" s="148" t="s">
        <v>271</v>
      </c>
      <c r="AT168" s="148" t="s">
        <v>266</v>
      </c>
      <c r="AU168" s="148" t="s">
        <v>89</v>
      </c>
      <c r="AY168" s="17" t="s">
        <v>264</v>
      </c>
      <c r="BE168" s="149">
        <f>IF(N168="základní",J168,0)</f>
        <v>0</v>
      </c>
      <c r="BF168" s="149">
        <f>IF(N168="snížená",J168,0)</f>
        <v>0</v>
      </c>
      <c r="BG168" s="149">
        <f>IF(N168="zákl. přenesená",J168,0)</f>
        <v>0</v>
      </c>
      <c r="BH168" s="149">
        <f>IF(N168="sníž. přenesená",J168,0)</f>
        <v>0</v>
      </c>
      <c r="BI168" s="149">
        <f>IF(N168="nulová",J168,0)</f>
        <v>0</v>
      </c>
      <c r="BJ168" s="17" t="s">
        <v>89</v>
      </c>
      <c r="BK168" s="149">
        <f>ROUND(I168*H168,2)</f>
        <v>0</v>
      </c>
      <c r="BL168" s="17" t="s">
        <v>271</v>
      </c>
      <c r="BM168" s="148" t="s">
        <v>4209</v>
      </c>
    </row>
    <row r="169" spans="2:65" s="1" customFormat="1" ht="11.25">
      <c r="B169" s="32"/>
      <c r="D169" s="150" t="s">
        <v>273</v>
      </c>
      <c r="F169" s="151" t="s">
        <v>327</v>
      </c>
      <c r="I169" s="152"/>
      <c r="L169" s="32"/>
      <c r="M169" s="153"/>
      <c r="T169" s="56"/>
      <c r="AT169" s="17" t="s">
        <v>273</v>
      </c>
      <c r="AU169" s="17" t="s">
        <v>89</v>
      </c>
    </row>
    <row r="170" spans="2:65" s="14" customFormat="1" ht="11.25">
      <c r="B170" s="170"/>
      <c r="D170" s="154" t="s">
        <v>277</v>
      </c>
      <c r="E170" s="171" t="s">
        <v>1</v>
      </c>
      <c r="F170" s="172" t="s">
        <v>1942</v>
      </c>
      <c r="H170" s="171" t="s">
        <v>1</v>
      </c>
      <c r="I170" s="173"/>
      <c r="L170" s="170"/>
      <c r="M170" s="174"/>
      <c r="T170" s="175"/>
      <c r="AT170" s="171" t="s">
        <v>277</v>
      </c>
      <c r="AU170" s="171" t="s">
        <v>89</v>
      </c>
      <c r="AV170" s="14" t="s">
        <v>83</v>
      </c>
      <c r="AW170" s="14" t="s">
        <v>32</v>
      </c>
      <c r="AX170" s="14" t="s">
        <v>76</v>
      </c>
      <c r="AY170" s="171" t="s">
        <v>264</v>
      </c>
    </row>
    <row r="171" spans="2:65" s="12" customFormat="1" ht="11.25">
      <c r="B171" s="156"/>
      <c r="D171" s="154" t="s">
        <v>277</v>
      </c>
      <c r="E171" s="157" t="s">
        <v>1</v>
      </c>
      <c r="F171" s="158" t="s">
        <v>4203</v>
      </c>
      <c r="H171" s="159">
        <v>2.8</v>
      </c>
      <c r="I171" s="160"/>
      <c r="L171" s="156"/>
      <c r="M171" s="161"/>
      <c r="T171" s="162"/>
      <c r="AT171" s="157" t="s">
        <v>277</v>
      </c>
      <c r="AU171" s="157" t="s">
        <v>89</v>
      </c>
      <c r="AV171" s="12" t="s">
        <v>89</v>
      </c>
      <c r="AW171" s="12" t="s">
        <v>32</v>
      </c>
      <c r="AX171" s="12" t="s">
        <v>83</v>
      </c>
      <c r="AY171" s="157" t="s">
        <v>264</v>
      </c>
    </row>
    <row r="172" spans="2:65" s="1" customFormat="1" ht="16.5" customHeight="1">
      <c r="B172" s="136"/>
      <c r="C172" s="137" t="s">
        <v>8</v>
      </c>
      <c r="D172" s="137" t="s">
        <v>266</v>
      </c>
      <c r="E172" s="138" t="s">
        <v>1955</v>
      </c>
      <c r="F172" s="139" t="s">
        <v>330</v>
      </c>
      <c r="G172" s="140" t="s">
        <v>282</v>
      </c>
      <c r="H172" s="141">
        <v>7</v>
      </c>
      <c r="I172" s="142"/>
      <c r="J172" s="143">
        <f>ROUND(I172*H172,2)</f>
        <v>0</v>
      </c>
      <c r="K172" s="139" t="s">
        <v>270</v>
      </c>
      <c r="L172" s="32"/>
      <c r="M172" s="144" t="s">
        <v>1</v>
      </c>
      <c r="N172" s="145" t="s">
        <v>42</v>
      </c>
      <c r="P172" s="146">
        <f>O172*H172</f>
        <v>0</v>
      </c>
      <c r="Q172" s="146">
        <v>0</v>
      </c>
      <c r="R172" s="146">
        <f>Q172*H172</f>
        <v>0</v>
      </c>
      <c r="S172" s="146">
        <v>0</v>
      </c>
      <c r="T172" s="147">
        <f>S172*H172</f>
        <v>0</v>
      </c>
      <c r="AR172" s="148" t="s">
        <v>271</v>
      </c>
      <c r="AT172" s="148" t="s">
        <v>266</v>
      </c>
      <c r="AU172" s="148" t="s">
        <v>89</v>
      </c>
      <c r="AY172" s="17" t="s">
        <v>264</v>
      </c>
      <c r="BE172" s="149">
        <f>IF(N172="základní",J172,0)</f>
        <v>0</v>
      </c>
      <c r="BF172" s="149">
        <f>IF(N172="snížená",J172,0)</f>
        <v>0</v>
      </c>
      <c r="BG172" s="149">
        <f>IF(N172="zákl. přenesená",J172,0)</f>
        <v>0</v>
      </c>
      <c r="BH172" s="149">
        <f>IF(N172="sníž. přenesená",J172,0)</f>
        <v>0</v>
      </c>
      <c r="BI172" s="149">
        <f>IF(N172="nulová",J172,0)</f>
        <v>0</v>
      </c>
      <c r="BJ172" s="17" t="s">
        <v>89</v>
      </c>
      <c r="BK172" s="149">
        <f>ROUND(I172*H172,2)</f>
        <v>0</v>
      </c>
      <c r="BL172" s="17" t="s">
        <v>271</v>
      </c>
      <c r="BM172" s="148" t="s">
        <v>4210</v>
      </c>
    </row>
    <row r="173" spans="2:65" s="1" customFormat="1" ht="11.25">
      <c r="B173" s="32"/>
      <c r="D173" s="150" t="s">
        <v>273</v>
      </c>
      <c r="F173" s="151" t="s">
        <v>1957</v>
      </c>
      <c r="I173" s="152"/>
      <c r="L173" s="32"/>
      <c r="M173" s="153"/>
      <c r="T173" s="56"/>
      <c r="AT173" s="17" t="s">
        <v>273</v>
      </c>
      <c r="AU173" s="17" t="s">
        <v>89</v>
      </c>
    </row>
    <row r="174" spans="2:65" s="1" customFormat="1" ht="19.5">
      <c r="B174" s="32"/>
      <c r="D174" s="154" t="s">
        <v>275</v>
      </c>
      <c r="F174" s="155" t="s">
        <v>4132</v>
      </c>
      <c r="I174" s="152"/>
      <c r="L174" s="32"/>
      <c r="M174" s="153"/>
      <c r="T174" s="56"/>
      <c r="AT174" s="17" t="s">
        <v>275</v>
      </c>
      <c r="AU174" s="17" t="s">
        <v>89</v>
      </c>
    </row>
    <row r="175" spans="2:65" s="14" customFormat="1" ht="11.25">
      <c r="B175" s="170"/>
      <c r="D175" s="154" t="s">
        <v>277</v>
      </c>
      <c r="E175" s="171" t="s">
        <v>1</v>
      </c>
      <c r="F175" s="172" t="s">
        <v>4133</v>
      </c>
      <c r="H175" s="171" t="s">
        <v>1</v>
      </c>
      <c r="I175" s="173"/>
      <c r="L175" s="170"/>
      <c r="M175" s="174"/>
      <c r="T175" s="175"/>
      <c r="AT175" s="171" t="s">
        <v>277</v>
      </c>
      <c r="AU175" s="171" t="s">
        <v>89</v>
      </c>
      <c r="AV175" s="14" t="s">
        <v>83</v>
      </c>
      <c r="AW175" s="14" t="s">
        <v>32</v>
      </c>
      <c r="AX175" s="14" t="s">
        <v>76</v>
      </c>
      <c r="AY175" s="171" t="s">
        <v>264</v>
      </c>
    </row>
    <row r="176" spans="2:65" s="12" customFormat="1" ht="11.25">
      <c r="B176" s="156"/>
      <c r="D176" s="154" t="s">
        <v>277</v>
      </c>
      <c r="E176" s="157" t="s">
        <v>1</v>
      </c>
      <c r="F176" s="158" t="s">
        <v>4211</v>
      </c>
      <c r="H176" s="159">
        <v>7</v>
      </c>
      <c r="I176" s="160"/>
      <c r="L176" s="156"/>
      <c r="M176" s="161"/>
      <c r="T176" s="162"/>
      <c r="AT176" s="157" t="s">
        <v>277</v>
      </c>
      <c r="AU176" s="157" t="s">
        <v>89</v>
      </c>
      <c r="AV176" s="12" t="s">
        <v>89</v>
      </c>
      <c r="AW176" s="12" t="s">
        <v>32</v>
      </c>
      <c r="AX176" s="12" t="s">
        <v>76</v>
      </c>
      <c r="AY176" s="157" t="s">
        <v>264</v>
      </c>
    </row>
    <row r="177" spans="2:65" s="13" customFormat="1" ht="11.25">
      <c r="B177" s="163"/>
      <c r="D177" s="154" t="s">
        <v>277</v>
      </c>
      <c r="E177" s="164" t="s">
        <v>1</v>
      </c>
      <c r="F177" s="165" t="s">
        <v>279</v>
      </c>
      <c r="H177" s="166">
        <v>7</v>
      </c>
      <c r="I177" s="167"/>
      <c r="L177" s="163"/>
      <c r="M177" s="168"/>
      <c r="T177" s="169"/>
      <c r="AT177" s="164" t="s">
        <v>277</v>
      </c>
      <c r="AU177" s="164" t="s">
        <v>89</v>
      </c>
      <c r="AV177" s="13" t="s">
        <v>271</v>
      </c>
      <c r="AW177" s="13" t="s">
        <v>3</v>
      </c>
      <c r="AX177" s="13" t="s">
        <v>83</v>
      </c>
      <c r="AY177" s="164" t="s">
        <v>264</v>
      </c>
    </row>
    <row r="178" spans="2:65" s="1" customFormat="1" ht="16.5" customHeight="1">
      <c r="B178" s="136"/>
      <c r="C178" s="137" t="s">
        <v>348</v>
      </c>
      <c r="D178" s="137" t="s">
        <v>266</v>
      </c>
      <c r="E178" s="138" t="s">
        <v>1960</v>
      </c>
      <c r="F178" s="139" t="s">
        <v>1961</v>
      </c>
      <c r="G178" s="140" t="s">
        <v>282</v>
      </c>
      <c r="H178" s="141">
        <v>2.1</v>
      </c>
      <c r="I178" s="142"/>
      <c r="J178" s="143">
        <f>ROUND(I178*H178,2)</f>
        <v>0</v>
      </c>
      <c r="K178" s="139" t="s">
        <v>270</v>
      </c>
      <c r="L178" s="32"/>
      <c r="M178" s="144" t="s">
        <v>1</v>
      </c>
      <c r="N178" s="145" t="s">
        <v>42</v>
      </c>
      <c r="P178" s="146">
        <f>O178*H178</f>
        <v>0</v>
      </c>
      <c r="Q178" s="146">
        <v>0</v>
      </c>
      <c r="R178" s="146">
        <f>Q178*H178</f>
        <v>0</v>
      </c>
      <c r="S178" s="146">
        <v>0</v>
      </c>
      <c r="T178" s="147">
        <f>S178*H178</f>
        <v>0</v>
      </c>
      <c r="AR178" s="148" t="s">
        <v>271</v>
      </c>
      <c r="AT178" s="148" t="s">
        <v>266</v>
      </c>
      <c r="AU178" s="148" t="s">
        <v>89</v>
      </c>
      <c r="AY178" s="17" t="s">
        <v>264</v>
      </c>
      <c r="BE178" s="149">
        <f>IF(N178="základní",J178,0)</f>
        <v>0</v>
      </c>
      <c r="BF178" s="149">
        <f>IF(N178="snížená",J178,0)</f>
        <v>0</v>
      </c>
      <c r="BG178" s="149">
        <f>IF(N178="zákl. přenesená",J178,0)</f>
        <v>0</v>
      </c>
      <c r="BH178" s="149">
        <f>IF(N178="sníž. přenesená",J178,0)</f>
        <v>0</v>
      </c>
      <c r="BI178" s="149">
        <f>IF(N178="nulová",J178,0)</f>
        <v>0</v>
      </c>
      <c r="BJ178" s="17" t="s">
        <v>89</v>
      </c>
      <c r="BK178" s="149">
        <f>ROUND(I178*H178,2)</f>
        <v>0</v>
      </c>
      <c r="BL178" s="17" t="s">
        <v>271</v>
      </c>
      <c r="BM178" s="148" t="s">
        <v>4212</v>
      </c>
    </row>
    <row r="179" spans="2:65" s="1" customFormat="1" ht="11.25">
      <c r="B179" s="32"/>
      <c r="D179" s="150" t="s">
        <v>273</v>
      </c>
      <c r="F179" s="151" t="s">
        <v>1963</v>
      </c>
      <c r="I179" s="152"/>
      <c r="L179" s="32"/>
      <c r="M179" s="153"/>
      <c r="T179" s="56"/>
      <c r="AT179" s="17" t="s">
        <v>273</v>
      </c>
      <c r="AU179" s="17" t="s">
        <v>89</v>
      </c>
    </row>
    <row r="180" spans="2:65" s="12" customFormat="1" ht="11.25">
      <c r="B180" s="156"/>
      <c r="D180" s="154" t="s">
        <v>277</v>
      </c>
      <c r="E180" s="157" t="s">
        <v>1</v>
      </c>
      <c r="F180" s="158" t="s">
        <v>4213</v>
      </c>
      <c r="H180" s="159">
        <v>2.1</v>
      </c>
      <c r="I180" s="160"/>
      <c r="L180" s="156"/>
      <c r="M180" s="161"/>
      <c r="T180" s="162"/>
      <c r="AT180" s="157" t="s">
        <v>277</v>
      </c>
      <c r="AU180" s="157" t="s">
        <v>89</v>
      </c>
      <c r="AV180" s="12" t="s">
        <v>89</v>
      </c>
      <c r="AW180" s="12" t="s">
        <v>32</v>
      </c>
      <c r="AX180" s="12" t="s">
        <v>83</v>
      </c>
      <c r="AY180" s="157" t="s">
        <v>264</v>
      </c>
    </row>
    <row r="181" spans="2:65" s="1" customFormat="1" ht="16.5" customHeight="1">
      <c r="B181" s="136"/>
      <c r="C181" s="176" t="s">
        <v>354</v>
      </c>
      <c r="D181" s="176" t="s">
        <v>310</v>
      </c>
      <c r="E181" s="177" t="s">
        <v>1965</v>
      </c>
      <c r="F181" s="178" t="s">
        <v>1966</v>
      </c>
      <c r="G181" s="179" t="s">
        <v>319</v>
      </c>
      <c r="H181" s="180">
        <v>4.2</v>
      </c>
      <c r="I181" s="181"/>
      <c r="J181" s="182">
        <f>ROUND(I181*H181,2)</f>
        <v>0</v>
      </c>
      <c r="K181" s="178" t="s">
        <v>270</v>
      </c>
      <c r="L181" s="183"/>
      <c r="M181" s="184" t="s">
        <v>1</v>
      </c>
      <c r="N181" s="185" t="s">
        <v>42</v>
      </c>
      <c r="P181" s="146">
        <f>O181*H181</f>
        <v>0</v>
      </c>
      <c r="Q181" s="146">
        <v>1</v>
      </c>
      <c r="R181" s="146">
        <f>Q181*H181</f>
        <v>4.2</v>
      </c>
      <c r="S181" s="146">
        <v>0</v>
      </c>
      <c r="T181" s="147">
        <f>S181*H181</f>
        <v>0</v>
      </c>
      <c r="AR181" s="148" t="s">
        <v>314</v>
      </c>
      <c r="AT181" s="148" t="s">
        <v>310</v>
      </c>
      <c r="AU181" s="148" t="s">
        <v>89</v>
      </c>
      <c r="AY181" s="17" t="s">
        <v>264</v>
      </c>
      <c r="BE181" s="149">
        <f>IF(N181="základní",J181,0)</f>
        <v>0</v>
      </c>
      <c r="BF181" s="149">
        <f>IF(N181="snížená",J181,0)</f>
        <v>0</v>
      </c>
      <c r="BG181" s="149">
        <f>IF(N181="zákl. přenesená",J181,0)</f>
        <v>0</v>
      </c>
      <c r="BH181" s="149">
        <f>IF(N181="sníž. přenesená",J181,0)</f>
        <v>0</v>
      </c>
      <c r="BI181" s="149">
        <f>IF(N181="nulová",J181,0)</f>
        <v>0</v>
      </c>
      <c r="BJ181" s="17" t="s">
        <v>89</v>
      </c>
      <c r="BK181" s="149">
        <f>ROUND(I181*H181,2)</f>
        <v>0</v>
      </c>
      <c r="BL181" s="17" t="s">
        <v>271</v>
      </c>
      <c r="BM181" s="148" t="s">
        <v>4214</v>
      </c>
    </row>
    <row r="182" spans="2:65" s="1" customFormat="1" ht="19.5">
      <c r="B182" s="32"/>
      <c r="D182" s="154" t="s">
        <v>275</v>
      </c>
      <c r="F182" s="155" t="s">
        <v>1968</v>
      </c>
      <c r="I182" s="152"/>
      <c r="L182" s="32"/>
      <c r="M182" s="153"/>
      <c r="T182" s="56"/>
      <c r="AT182" s="17" t="s">
        <v>275</v>
      </c>
      <c r="AU182" s="17" t="s">
        <v>89</v>
      </c>
    </row>
    <row r="183" spans="2:65" s="12" customFormat="1" ht="11.25">
      <c r="B183" s="156"/>
      <c r="D183" s="154" t="s">
        <v>277</v>
      </c>
      <c r="E183" s="157" t="s">
        <v>1</v>
      </c>
      <c r="F183" s="158" t="s">
        <v>4215</v>
      </c>
      <c r="H183" s="159">
        <v>2.1</v>
      </c>
      <c r="I183" s="160"/>
      <c r="L183" s="156"/>
      <c r="M183" s="161"/>
      <c r="T183" s="162"/>
      <c r="AT183" s="157" t="s">
        <v>277</v>
      </c>
      <c r="AU183" s="157" t="s">
        <v>89</v>
      </c>
      <c r="AV183" s="12" t="s">
        <v>89</v>
      </c>
      <c r="AW183" s="12" t="s">
        <v>32</v>
      </c>
      <c r="AX183" s="12" t="s">
        <v>76</v>
      </c>
      <c r="AY183" s="157" t="s">
        <v>264</v>
      </c>
    </row>
    <row r="184" spans="2:65" s="12" customFormat="1" ht="11.25">
      <c r="B184" s="156"/>
      <c r="D184" s="154" t="s">
        <v>277</v>
      </c>
      <c r="E184" s="157" t="s">
        <v>1</v>
      </c>
      <c r="F184" s="158" t="s">
        <v>4216</v>
      </c>
      <c r="H184" s="159">
        <v>4.2</v>
      </c>
      <c r="I184" s="160"/>
      <c r="L184" s="156"/>
      <c r="M184" s="161"/>
      <c r="T184" s="162"/>
      <c r="AT184" s="157" t="s">
        <v>277</v>
      </c>
      <c r="AU184" s="157" t="s">
        <v>89</v>
      </c>
      <c r="AV184" s="12" t="s">
        <v>89</v>
      </c>
      <c r="AW184" s="12" t="s">
        <v>32</v>
      </c>
      <c r="AX184" s="12" t="s">
        <v>83</v>
      </c>
      <c r="AY184" s="157" t="s">
        <v>264</v>
      </c>
    </row>
    <row r="185" spans="2:65" s="11" customFormat="1" ht="22.9" customHeight="1">
      <c r="B185" s="124"/>
      <c r="D185" s="125" t="s">
        <v>75</v>
      </c>
      <c r="E185" s="134" t="s">
        <v>297</v>
      </c>
      <c r="F185" s="134" t="s">
        <v>1975</v>
      </c>
      <c r="I185" s="127"/>
      <c r="J185" s="135">
        <f>BK185</f>
        <v>0</v>
      </c>
      <c r="L185" s="124"/>
      <c r="M185" s="129"/>
      <c r="P185" s="130">
        <f>SUM(P186:P188)</f>
        <v>0</v>
      </c>
      <c r="R185" s="130">
        <f>SUM(R186:R188)</f>
        <v>0</v>
      </c>
      <c r="T185" s="131">
        <f>SUM(T186:T188)</f>
        <v>0</v>
      </c>
      <c r="AR185" s="125" t="s">
        <v>83</v>
      </c>
      <c r="AT185" s="132" t="s">
        <v>75</v>
      </c>
      <c r="AU185" s="132" t="s">
        <v>83</v>
      </c>
      <c r="AY185" s="125" t="s">
        <v>264</v>
      </c>
      <c r="BK185" s="133">
        <f>SUM(BK186:BK188)</f>
        <v>0</v>
      </c>
    </row>
    <row r="186" spans="2:65" s="1" customFormat="1" ht="16.5" customHeight="1">
      <c r="B186" s="136"/>
      <c r="C186" s="137" t="s">
        <v>361</v>
      </c>
      <c r="D186" s="137" t="s">
        <v>266</v>
      </c>
      <c r="E186" s="138" t="s">
        <v>4146</v>
      </c>
      <c r="F186" s="139" t="s">
        <v>4147</v>
      </c>
      <c r="G186" s="140" t="s">
        <v>341</v>
      </c>
      <c r="H186" s="141">
        <v>7</v>
      </c>
      <c r="I186" s="142"/>
      <c r="J186" s="143">
        <f>ROUND(I186*H186,2)</f>
        <v>0</v>
      </c>
      <c r="K186" s="139" t="s">
        <v>270</v>
      </c>
      <c r="L186" s="32"/>
      <c r="M186" s="144" t="s">
        <v>1</v>
      </c>
      <c r="N186" s="145" t="s">
        <v>42</v>
      </c>
      <c r="P186" s="146">
        <f>O186*H186</f>
        <v>0</v>
      </c>
      <c r="Q186" s="146">
        <v>0</v>
      </c>
      <c r="R186" s="146">
        <f>Q186*H186</f>
        <v>0</v>
      </c>
      <c r="S186" s="146">
        <v>0</v>
      </c>
      <c r="T186" s="147">
        <f>S186*H186</f>
        <v>0</v>
      </c>
      <c r="AR186" s="148" t="s">
        <v>271</v>
      </c>
      <c r="AT186" s="148" t="s">
        <v>266</v>
      </c>
      <c r="AU186" s="148" t="s">
        <v>89</v>
      </c>
      <c r="AY186" s="17" t="s">
        <v>264</v>
      </c>
      <c r="BE186" s="149">
        <f>IF(N186="základní",J186,0)</f>
        <v>0</v>
      </c>
      <c r="BF186" s="149">
        <f>IF(N186="snížená",J186,0)</f>
        <v>0</v>
      </c>
      <c r="BG186" s="149">
        <f>IF(N186="zákl. přenesená",J186,0)</f>
        <v>0</v>
      </c>
      <c r="BH186" s="149">
        <f>IF(N186="sníž. přenesená",J186,0)</f>
        <v>0</v>
      </c>
      <c r="BI186" s="149">
        <f>IF(N186="nulová",J186,0)</f>
        <v>0</v>
      </c>
      <c r="BJ186" s="17" t="s">
        <v>89</v>
      </c>
      <c r="BK186" s="149">
        <f>ROUND(I186*H186,2)</f>
        <v>0</v>
      </c>
      <c r="BL186" s="17" t="s">
        <v>271</v>
      </c>
      <c r="BM186" s="148" t="s">
        <v>4217</v>
      </c>
    </row>
    <row r="187" spans="2:65" s="1" customFormat="1" ht="11.25">
      <c r="B187" s="32"/>
      <c r="D187" s="150" t="s">
        <v>273</v>
      </c>
      <c r="F187" s="151" t="s">
        <v>4149</v>
      </c>
      <c r="I187" s="152"/>
      <c r="L187" s="32"/>
      <c r="M187" s="153"/>
      <c r="T187" s="56"/>
      <c r="AT187" s="17" t="s">
        <v>273</v>
      </c>
      <c r="AU187" s="17" t="s">
        <v>89</v>
      </c>
    </row>
    <row r="188" spans="2:65" s="12" customFormat="1" ht="11.25">
      <c r="B188" s="156"/>
      <c r="D188" s="154" t="s">
        <v>277</v>
      </c>
      <c r="E188" s="157" t="s">
        <v>1</v>
      </c>
      <c r="F188" s="158" t="s">
        <v>4218</v>
      </c>
      <c r="H188" s="159">
        <v>7</v>
      </c>
      <c r="I188" s="160"/>
      <c r="L188" s="156"/>
      <c r="M188" s="161"/>
      <c r="T188" s="162"/>
      <c r="AT188" s="157" t="s">
        <v>277</v>
      </c>
      <c r="AU188" s="157" t="s">
        <v>89</v>
      </c>
      <c r="AV188" s="12" t="s">
        <v>89</v>
      </c>
      <c r="AW188" s="12" t="s">
        <v>32</v>
      </c>
      <c r="AX188" s="12" t="s">
        <v>83</v>
      </c>
      <c r="AY188" s="157" t="s">
        <v>264</v>
      </c>
    </row>
    <row r="189" spans="2:65" s="11" customFormat="1" ht="22.9" customHeight="1">
      <c r="B189" s="124"/>
      <c r="D189" s="125" t="s">
        <v>75</v>
      </c>
      <c r="E189" s="134" t="s">
        <v>314</v>
      </c>
      <c r="F189" s="134" t="s">
        <v>1981</v>
      </c>
      <c r="I189" s="127"/>
      <c r="J189" s="135">
        <f>BK189</f>
        <v>0</v>
      </c>
      <c r="L189" s="124"/>
      <c r="M189" s="129"/>
      <c r="P189" s="130">
        <f>SUM(P190:P218)</f>
        <v>0</v>
      </c>
      <c r="R189" s="130">
        <f>SUM(R190:R218)</f>
        <v>5.8824499999999991E-3</v>
      </c>
      <c r="T189" s="131">
        <f>SUM(T190:T218)</f>
        <v>0</v>
      </c>
      <c r="AR189" s="125" t="s">
        <v>83</v>
      </c>
      <c r="AT189" s="132" t="s">
        <v>75</v>
      </c>
      <c r="AU189" s="132" t="s">
        <v>83</v>
      </c>
      <c r="AY189" s="125" t="s">
        <v>264</v>
      </c>
      <c r="BK189" s="133">
        <f>SUM(BK190:BK218)</f>
        <v>0</v>
      </c>
    </row>
    <row r="190" spans="2:65" s="1" customFormat="1" ht="16.5" customHeight="1">
      <c r="B190" s="136"/>
      <c r="C190" s="137" t="s">
        <v>366</v>
      </c>
      <c r="D190" s="137" t="s">
        <v>266</v>
      </c>
      <c r="E190" s="138" t="s">
        <v>4151</v>
      </c>
      <c r="F190" s="139" t="s">
        <v>4152</v>
      </c>
      <c r="G190" s="140" t="s">
        <v>428</v>
      </c>
      <c r="H190" s="141">
        <v>7</v>
      </c>
      <c r="I190" s="142"/>
      <c r="J190" s="143">
        <f>ROUND(I190*H190,2)</f>
        <v>0</v>
      </c>
      <c r="K190" s="139" t="s">
        <v>270</v>
      </c>
      <c r="L190" s="32"/>
      <c r="M190" s="144" t="s">
        <v>1</v>
      </c>
      <c r="N190" s="145" t="s">
        <v>42</v>
      </c>
      <c r="P190" s="146">
        <f>O190*H190</f>
        <v>0</v>
      </c>
      <c r="Q190" s="146">
        <v>0</v>
      </c>
      <c r="R190" s="146">
        <f>Q190*H190</f>
        <v>0</v>
      </c>
      <c r="S190" s="146">
        <v>0</v>
      </c>
      <c r="T190" s="147">
        <f>S190*H190</f>
        <v>0</v>
      </c>
      <c r="AR190" s="148" t="s">
        <v>271</v>
      </c>
      <c r="AT190" s="148" t="s">
        <v>266</v>
      </c>
      <c r="AU190" s="148" t="s">
        <v>89</v>
      </c>
      <c r="AY190" s="17" t="s">
        <v>264</v>
      </c>
      <c r="BE190" s="149">
        <f>IF(N190="základní",J190,0)</f>
        <v>0</v>
      </c>
      <c r="BF190" s="149">
        <f>IF(N190="snížená",J190,0)</f>
        <v>0</v>
      </c>
      <c r="BG190" s="149">
        <f>IF(N190="zákl. přenesená",J190,0)</f>
        <v>0</v>
      </c>
      <c r="BH190" s="149">
        <f>IF(N190="sníž. přenesená",J190,0)</f>
        <v>0</v>
      </c>
      <c r="BI190" s="149">
        <f>IF(N190="nulová",J190,0)</f>
        <v>0</v>
      </c>
      <c r="BJ190" s="17" t="s">
        <v>89</v>
      </c>
      <c r="BK190" s="149">
        <f>ROUND(I190*H190,2)</f>
        <v>0</v>
      </c>
      <c r="BL190" s="17" t="s">
        <v>271</v>
      </c>
      <c r="BM190" s="148" t="s">
        <v>4219</v>
      </c>
    </row>
    <row r="191" spans="2:65" s="1" customFormat="1" ht="11.25">
      <c r="B191" s="32"/>
      <c r="D191" s="150" t="s">
        <v>273</v>
      </c>
      <c r="F191" s="151" t="s">
        <v>4154</v>
      </c>
      <c r="I191" s="152"/>
      <c r="L191" s="32"/>
      <c r="M191" s="153"/>
      <c r="T191" s="56"/>
      <c r="AT191" s="17" t="s">
        <v>273</v>
      </c>
      <c r="AU191" s="17" t="s">
        <v>89</v>
      </c>
    </row>
    <row r="192" spans="2:65" s="1" customFormat="1" ht="19.5">
      <c r="B192" s="32"/>
      <c r="D192" s="154" t="s">
        <v>275</v>
      </c>
      <c r="F192" s="155" t="s">
        <v>4155</v>
      </c>
      <c r="I192" s="152"/>
      <c r="L192" s="32"/>
      <c r="M192" s="153"/>
      <c r="T192" s="56"/>
      <c r="AT192" s="17" t="s">
        <v>275</v>
      </c>
      <c r="AU192" s="17" t="s">
        <v>89</v>
      </c>
    </row>
    <row r="193" spans="2:65" s="12" customFormat="1" ht="11.25">
      <c r="B193" s="156"/>
      <c r="D193" s="154" t="s">
        <v>277</v>
      </c>
      <c r="E193" s="157" t="s">
        <v>1</v>
      </c>
      <c r="F193" s="158" t="s">
        <v>309</v>
      </c>
      <c r="H193" s="159">
        <v>7</v>
      </c>
      <c r="I193" s="160"/>
      <c r="L193" s="156"/>
      <c r="M193" s="161"/>
      <c r="T193" s="162"/>
      <c r="AT193" s="157" t="s">
        <v>277</v>
      </c>
      <c r="AU193" s="157" t="s">
        <v>89</v>
      </c>
      <c r="AV193" s="12" t="s">
        <v>89</v>
      </c>
      <c r="AW193" s="12" t="s">
        <v>32</v>
      </c>
      <c r="AX193" s="12" t="s">
        <v>83</v>
      </c>
      <c r="AY193" s="157" t="s">
        <v>264</v>
      </c>
    </row>
    <row r="194" spans="2:65" s="1" customFormat="1" ht="16.5" customHeight="1">
      <c r="B194" s="136"/>
      <c r="C194" s="176" t="s">
        <v>371</v>
      </c>
      <c r="D194" s="176" t="s">
        <v>310</v>
      </c>
      <c r="E194" s="177" t="s">
        <v>4156</v>
      </c>
      <c r="F194" s="178" t="s">
        <v>4157</v>
      </c>
      <c r="G194" s="179" t="s">
        <v>428</v>
      </c>
      <c r="H194" s="180">
        <v>7.1050000000000004</v>
      </c>
      <c r="I194" s="181"/>
      <c r="J194" s="182">
        <f>ROUND(I194*H194,2)</f>
        <v>0</v>
      </c>
      <c r="K194" s="178" t="s">
        <v>270</v>
      </c>
      <c r="L194" s="183"/>
      <c r="M194" s="184" t="s">
        <v>1</v>
      </c>
      <c r="N194" s="185" t="s">
        <v>42</v>
      </c>
      <c r="P194" s="146">
        <f>O194*H194</f>
        <v>0</v>
      </c>
      <c r="Q194" s="146">
        <v>2.7E-4</v>
      </c>
      <c r="R194" s="146">
        <f>Q194*H194</f>
        <v>1.9183500000000001E-3</v>
      </c>
      <c r="S194" s="146">
        <v>0</v>
      </c>
      <c r="T194" s="147">
        <f>S194*H194</f>
        <v>0</v>
      </c>
      <c r="AR194" s="148" t="s">
        <v>314</v>
      </c>
      <c r="AT194" s="148" t="s">
        <v>310</v>
      </c>
      <c r="AU194" s="148" t="s">
        <v>89</v>
      </c>
      <c r="AY194" s="17" t="s">
        <v>264</v>
      </c>
      <c r="BE194" s="149">
        <f>IF(N194="základní",J194,0)</f>
        <v>0</v>
      </c>
      <c r="BF194" s="149">
        <f>IF(N194="snížená",J194,0)</f>
        <v>0</v>
      </c>
      <c r="BG194" s="149">
        <f>IF(N194="zákl. přenesená",J194,0)</f>
        <v>0</v>
      </c>
      <c r="BH194" s="149">
        <f>IF(N194="sníž. přenesená",J194,0)</f>
        <v>0</v>
      </c>
      <c r="BI194" s="149">
        <f>IF(N194="nulová",J194,0)</f>
        <v>0</v>
      </c>
      <c r="BJ194" s="17" t="s">
        <v>89</v>
      </c>
      <c r="BK194" s="149">
        <f>ROUND(I194*H194,2)</f>
        <v>0</v>
      </c>
      <c r="BL194" s="17" t="s">
        <v>271</v>
      </c>
      <c r="BM194" s="148" t="s">
        <v>4220</v>
      </c>
    </row>
    <row r="195" spans="2:65" s="12" customFormat="1" ht="11.25">
      <c r="B195" s="156"/>
      <c r="D195" s="154" t="s">
        <v>277</v>
      </c>
      <c r="E195" s="157" t="s">
        <v>1</v>
      </c>
      <c r="F195" s="158" t="s">
        <v>309</v>
      </c>
      <c r="H195" s="159">
        <v>7</v>
      </c>
      <c r="I195" s="160"/>
      <c r="L195" s="156"/>
      <c r="M195" s="161"/>
      <c r="T195" s="162"/>
      <c r="AT195" s="157" t="s">
        <v>277</v>
      </c>
      <c r="AU195" s="157" t="s">
        <v>89</v>
      </c>
      <c r="AV195" s="12" t="s">
        <v>89</v>
      </c>
      <c r="AW195" s="12" t="s">
        <v>32</v>
      </c>
      <c r="AX195" s="12" t="s">
        <v>76</v>
      </c>
      <c r="AY195" s="157" t="s">
        <v>264</v>
      </c>
    </row>
    <row r="196" spans="2:65" s="12" customFormat="1" ht="11.25">
      <c r="B196" s="156"/>
      <c r="D196" s="154" t="s">
        <v>277</v>
      </c>
      <c r="E196" s="157" t="s">
        <v>1</v>
      </c>
      <c r="F196" s="158" t="s">
        <v>4221</v>
      </c>
      <c r="H196" s="159">
        <v>7.1050000000000004</v>
      </c>
      <c r="I196" s="160"/>
      <c r="L196" s="156"/>
      <c r="M196" s="161"/>
      <c r="T196" s="162"/>
      <c r="AT196" s="157" t="s">
        <v>277</v>
      </c>
      <c r="AU196" s="157" t="s">
        <v>89</v>
      </c>
      <c r="AV196" s="12" t="s">
        <v>89</v>
      </c>
      <c r="AW196" s="12" t="s">
        <v>32</v>
      </c>
      <c r="AX196" s="12" t="s">
        <v>83</v>
      </c>
      <c r="AY196" s="157" t="s">
        <v>264</v>
      </c>
    </row>
    <row r="197" spans="2:65" s="1" customFormat="1" ht="16.5" customHeight="1">
      <c r="B197" s="136"/>
      <c r="C197" s="137" t="s">
        <v>377</v>
      </c>
      <c r="D197" s="137" t="s">
        <v>266</v>
      </c>
      <c r="E197" s="138" t="s">
        <v>4160</v>
      </c>
      <c r="F197" s="139" t="s">
        <v>4161</v>
      </c>
      <c r="G197" s="140" t="s">
        <v>428</v>
      </c>
      <c r="H197" s="141">
        <v>2</v>
      </c>
      <c r="I197" s="142"/>
      <c r="J197" s="143">
        <f>ROUND(I197*H197,2)</f>
        <v>0</v>
      </c>
      <c r="K197" s="139" t="s">
        <v>270</v>
      </c>
      <c r="L197" s="32"/>
      <c r="M197" s="144" t="s">
        <v>1</v>
      </c>
      <c r="N197" s="145" t="s">
        <v>42</v>
      </c>
      <c r="P197" s="146">
        <f>O197*H197</f>
        <v>0</v>
      </c>
      <c r="Q197" s="146">
        <v>0</v>
      </c>
      <c r="R197" s="146">
        <f>Q197*H197</f>
        <v>0</v>
      </c>
      <c r="S197" s="146">
        <v>0</v>
      </c>
      <c r="T197" s="147">
        <f>S197*H197</f>
        <v>0</v>
      </c>
      <c r="AR197" s="148" t="s">
        <v>271</v>
      </c>
      <c r="AT197" s="148" t="s">
        <v>266</v>
      </c>
      <c r="AU197" s="148" t="s">
        <v>89</v>
      </c>
      <c r="AY197" s="17" t="s">
        <v>264</v>
      </c>
      <c r="BE197" s="149">
        <f>IF(N197="základní",J197,0)</f>
        <v>0</v>
      </c>
      <c r="BF197" s="149">
        <f>IF(N197="snížená",J197,0)</f>
        <v>0</v>
      </c>
      <c r="BG197" s="149">
        <f>IF(N197="zákl. přenesená",J197,0)</f>
        <v>0</v>
      </c>
      <c r="BH197" s="149">
        <f>IF(N197="sníž. přenesená",J197,0)</f>
        <v>0</v>
      </c>
      <c r="BI197" s="149">
        <f>IF(N197="nulová",J197,0)</f>
        <v>0</v>
      </c>
      <c r="BJ197" s="17" t="s">
        <v>89</v>
      </c>
      <c r="BK197" s="149">
        <f>ROUND(I197*H197,2)</f>
        <v>0</v>
      </c>
      <c r="BL197" s="17" t="s">
        <v>271</v>
      </c>
      <c r="BM197" s="148" t="s">
        <v>4222</v>
      </c>
    </row>
    <row r="198" spans="2:65" s="1" customFormat="1" ht="11.25">
      <c r="B198" s="32"/>
      <c r="D198" s="150" t="s">
        <v>273</v>
      </c>
      <c r="F198" s="151" t="s">
        <v>4163</v>
      </c>
      <c r="I198" s="152"/>
      <c r="L198" s="32"/>
      <c r="M198" s="153"/>
      <c r="T198" s="56"/>
      <c r="AT198" s="17" t="s">
        <v>273</v>
      </c>
      <c r="AU198" s="17" t="s">
        <v>89</v>
      </c>
    </row>
    <row r="199" spans="2:65" s="14" customFormat="1" ht="11.25">
      <c r="B199" s="170"/>
      <c r="D199" s="154" t="s">
        <v>277</v>
      </c>
      <c r="E199" s="171" t="s">
        <v>1</v>
      </c>
      <c r="F199" s="172" t="s">
        <v>2004</v>
      </c>
      <c r="H199" s="171" t="s">
        <v>1</v>
      </c>
      <c r="I199" s="173"/>
      <c r="L199" s="170"/>
      <c r="M199" s="174"/>
      <c r="T199" s="175"/>
      <c r="AT199" s="171" t="s">
        <v>277</v>
      </c>
      <c r="AU199" s="171" t="s">
        <v>89</v>
      </c>
      <c r="AV199" s="14" t="s">
        <v>83</v>
      </c>
      <c r="AW199" s="14" t="s">
        <v>32</v>
      </c>
      <c r="AX199" s="14" t="s">
        <v>76</v>
      </c>
      <c r="AY199" s="171" t="s">
        <v>264</v>
      </c>
    </row>
    <row r="200" spans="2:65" s="12" customFormat="1" ht="11.25">
      <c r="B200" s="156"/>
      <c r="D200" s="154" t="s">
        <v>277</v>
      </c>
      <c r="E200" s="157" t="s">
        <v>1</v>
      </c>
      <c r="F200" s="158" t="s">
        <v>89</v>
      </c>
      <c r="H200" s="159">
        <v>2</v>
      </c>
      <c r="I200" s="160"/>
      <c r="L200" s="156"/>
      <c r="M200" s="161"/>
      <c r="T200" s="162"/>
      <c r="AT200" s="157" t="s">
        <v>277</v>
      </c>
      <c r="AU200" s="157" t="s">
        <v>89</v>
      </c>
      <c r="AV200" s="12" t="s">
        <v>89</v>
      </c>
      <c r="AW200" s="12" t="s">
        <v>32</v>
      </c>
      <c r="AX200" s="12" t="s">
        <v>83</v>
      </c>
      <c r="AY200" s="157" t="s">
        <v>264</v>
      </c>
    </row>
    <row r="201" spans="2:65" s="1" customFormat="1" ht="16.5" customHeight="1">
      <c r="B201" s="136"/>
      <c r="C201" s="176" t="s">
        <v>387</v>
      </c>
      <c r="D201" s="176" t="s">
        <v>310</v>
      </c>
      <c r="E201" s="177" t="s">
        <v>4164</v>
      </c>
      <c r="F201" s="178" t="s">
        <v>4165</v>
      </c>
      <c r="G201" s="179" t="s">
        <v>428</v>
      </c>
      <c r="H201" s="180">
        <v>2.0299999999999998</v>
      </c>
      <c r="I201" s="181"/>
      <c r="J201" s="182">
        <f>ROUND(I201*H201,2)</f>
        <v>0</v>
      </c>
      <c r="K201" s="178" t="s">
        <v>270</v>
      </c>
      <c r="L201" s="183"/>
      <c r="M201" s="184" t="s">
        <v>1</v>
      </c>
      <c r="N201" s="185" t="s">
        <v>42</v>
      </c>
      <c r="P201" s="146">
        <f>O201*H201</f>
        <v>0</v>
      </c>
      <c r="Q201" s="146">
        <v>1.47E-3</v>
      </c>
      <c r="R201" s="146">
        <f>Q201*H201</f>
        <v>2.9840999999999995E-3</v>
      </c>
      <c r="S201" s="146">
        <v>0</v>
      </c>
      <c r="T201" s="147">
        <f>S201*H201</f>
        <v>0</v>
      </c>
      <c r="AR201" s="148" t="s">
        <v>314</v>
      </c>
      <c r="AT201" s="148" t="s">
        <v>310</v>
      </c>
      <c r="AU201" s="148" t="s">
        <v>89</v>
      </c>
      <c r="AY201" s="17" t="s">
        <v>264</v>
      </c>
      <c r="BE201" s="149">
        <f>IF(N201="základní",J201,0)</f>
        <v>0</v>
      </c>
      <c r="BF201" s="149">
        <f>IF(N201="snížená",J201,0)</f>
        <v>0</v>
      </c>
      <c r="BG201" s="149">
        <f>IF(N201="zákl. přenesená",J201,0)</f>
        <v>0</v>
      </c>
      <c r="BH201" s="149">
        <f>IF(N201="sníž. přenesená",J201,0)</f>
        <v>0</v>
      </c>
      <c r="BI201" s="149">
        <f>IF(N201="nulová",J201,0)</f>
        <v>0</v>
      </c>
      <c r="BJ201" s="17" t="s">
        <v>89</v>
      </c>
      <c r="BK201" s="149">
        <f>ROUND(I201*H201,2)</f>
        <v>0</v>
      </c>
      <c r="BL201" s="17" t="s">
        <v>271</v>
      </c>
      <c r="BM201" s="148" t="s">
        <v>4223</v>
      </c>
    </row>
    <row r="202" spans="2:65" s="12" customFormat="1" ht="11.25">
      <c r="B202" s="156"/>
      <c r="D202" s="154" t="s">
        <v>277</v>
      </c>
      <c r="E202" s="157" t="s">
        <v>1</v>
      </c>
      <c r="F202" s="158" t="s">
        <v>89</v>
      </c>
      <c r="H202" s="159">
        <v>2</v>
      </c>
      <c r="I202" s="160"/>
      <c r="L202" s="156"/>
      <c r="M202" s="161"/>
      <c r="T202" s="162"/>
      <c r="AT202" s="157" t="s">
        <v>277</v>
      </c>
      <c r="AU202" s="157" t="s">
        <v>89</v>
      </c>
      <c r="AV202" s="12" t="s">
        <v>89</v>
      </c>
      <c r="AW202" s="12" t="s">
        <v>32</v>
      </c>
      <c r="AX202" s="12" t="s">
        <v>76</v>
      </c>
      <c r="AY202" s="157" t="s">
        <v>264</v>
      </c>
    </row>
    <row r="203" spans="2:65" s="12" customFormat="1" ht="11.25">
      <c r="B203" s="156"/>
      <c r="D203" s="154" t="s">
        <v>277</v>
      </c>
      <c r="E203" s="157" t="s">
        <v>1</v>
      </c>
      <c r="F203" s="158" t="s">
        <v>4167</v>
      </c>
      <c r="H203" s="159">
        <v>2.0299999999999998</v>
      </c>
      <c r="I203" s="160"/>
      <c r="L203" s="156"/>
      <c r="M203" s="161"/>
      <c r="T203" s="162"/>
      <c r="AT203" s="157" t="s">
        <v>277</v>
      </c>
      <c r="AU203" s="157" t="s">
        <v>89</v>
      </c>
      <c r="AV203" s="12" t="s">
        <v>89</v>
      </c>
      <c r="AW203" s="12" t="s">
        <v>32</v>
      </c>
      <c r="AX203" s="12" t="s">
        <v>83</v>
      </c>
      <c r="AY203" s="157" t="s">
        <v>264</v>
      </c>
    </row>
    <row r="204" spans="2:65" s="1" customFormat="1" ht="16.5" customHeight="1">
      <c r="B204" s="136"/>
      <c r="C204" s="137" t="s">
        <v>396</v>
      </c>
      <c r="D204" s="137" t="s">
        <v>266</v>
      </c>
      <c r="E204" s="138" t="s">
        <v>3806</v>
      </c>
      <c r="F204" s="139" t="s">
        <v>3807</v>
      </c>
      <c r="G204" s="140" t="s">
        <v>428</v>
      </c>
      <c r="H204" s="141">
        <v>7</v>
      </c>
      <c r="I204" s="142"/>
      <c r="J204" s="143">
        <f>ROUND(I204*H204,2)</f>
        <v>0</v>
      </c>
      <c r="K204" s="139" t="s">
        <v>270</v>
      </c>
      <c r="L204" s="32"/>
      <c r="M204" s="144" t="s">
        <v>1</v>
      </c>
      <c r="N204" s="145" t="s">
        <v>42</v>
      </c>
      <c r="P204" s="146">
        <f>O204*H204</f>
        <v>0</v>
      </c>
      <c r="Q204" s="146">
        <v>0</v>
      </c>
      <c r="R204" s="146">
        <f>Q204*H204</f>
        <v>0</v>
      </c>
      <c r="S204" s="146">
        <v>0</v>
      </c>
      <c r="T204" s="147">
        <f>S204*H204</f>
        <v>0</v>
      </c>
      <c r="AR204" s="148" t="s">
        <v>271</v>
      </c>
      <c r="AT204" s="148" t="s">
        <v>266</v>
      </c>
      <c r="AU204" s="148" t="s">
        <v>89</v>
      </c>
      <c r="AY204" s="17" t="s">
        <v>264</v>
      </c>
      <c r="BE204" s="149">
        <f>IF(N204="základní",J204,0)</f>
        <v>0</v>
      </c>
      <c r="BF204" s="149">
        <f>IF(N204="snížená",J204,0)</f>
        <v>0</v>
      </c>
      <c r="BG204" s="149">
        <f>IF(N204="zákl. přenesená",J204,0)</f>
        <v>0</v>
      </c>
      <c r="BH204" s="149">
        <f>IF(N204="sníž. přenesená",J204,0)</f>
        <v>0</v>
      </c>
      <c r="BI204" s="149">
        <f>IF(N204="nulová",J204,0)</f>
        <v>0</v>
      </c>
      <c r="BJ204" s="17" t="s">
        <v>89</v>
      </c>
      <c r="BK204" s="149">
        <f>ROUND(I204*H204,2)</f>
        <v>0</v>
      </c>
      <c r="BL204" s="17" t="s">
        <v>271</v>
      </c>
      <c r="BM204" s="148" t="s">
        <v>4224</v>
      </c>
    </row>
    <row r="205" spans="2:65" s="1" customFormat="1" ht="11.25">
      <c r="B205" s="32"/>
      <c r="D205" s="150" t="s">
        <v>273</v>
      </c>
      <c r="F205" s="151" t="s">
        <v>3809</v>
      </c>
      <c r="I205" s="152"/>
      <c r="L205" s="32"/>
      <c r="M205" s="153"/>
      <c r="T205" s="56"/>
      <c r="AT205" s="17" t="s">
        <v>273</v>
      </c>
      <c r="AU205" s="17" t="s">
        <v>89</v>
      </c>
    </row>
    <row r="206" spans="2:65" s="12" customFormat="1" ht="11.25">
      <c r="B206" s="156"/>
      <c r="D206" s="154" t="s">
        <v>277</v>
      </c>
      <c r="E206" s="157" t="s">
        <v>1</v>
      </c>
      <c r="F206" s="158" t="s">
        <v>309</v>
      </c>
      <c r="H206" s="159">
        <v>7</v>
      </c>
      <c r="I206" s="160"/>
      <c r="L206" s="156"/>
      <c r="M206" s="161"/>
      <c r="T206" s="162"/>
      <c r="AT206" s="157" t="s">
        <v>277</v>
      </c>
      <c r="AU206" s="157" t="s">
        <v>89</v>
      </c>
      <c r="AV206" s="12" t="s">
        <v>89</v>
      </c>
      <c r="AW206" s="12" t="s">
        <v>32</v>
      </c>
      <c r="AX206" s="12" t="s">
        <v>83</v>
      </c>
      <c r="AY206" s="157" t="s">
        <v>264</v>
      </c>
    </row>
    <row r="207" spans="2:65" s="1" customFormat="1" ht="16.5" customHeight="1">
      <c r="B207" s="136"/>
      <c r="C207" s="137" t="s">
        <v>7</v>
      </c>
      <c r="D207" s="137" t="s">
        <v>266</v>
      </c>
      <c r="E207" s="138" t="s">
        <v>3810</v>
      </c>
      <c r="F207" s="139" t="s">
        <v>3811</v>
      </c>
      <c r="G207" s="140" t="s">
        <v>428</v>
      </c>
      <c r="H207" s="141">
        <v>7</v>
      </c>
      <c r="I207" s="142"/>
      <c r="J207" s="143">
        <f>ROUND(I207*H207,2)</f>
        <v>0</v>
      </c>
      <c r="K207" s="139" t="s">
        <v>270</v>
      </c>
      <c r="L207" s="32"/>
      <c r="M207" s="144" t="s">
        <v>1</v>
      </c>
      <c r="N207" s="145" t="s">
        <v>42</v>
      </c>
      <c r="P207" s="146">
        <f>O207*H207</f>
        <v>0</v>
      </c>
      <c r="Q207" s="146">
        <v>0</v>
      </c>
      <c r="R207" s="146">
        <f>Q207*H207</f>
        <v>0</v>
      </c>
      <c r="S207" s="146">
        <v>0</v>
      </c>
      <c r="T207" s="147">
        <f>S207*H207</f>
        <v>0</v>
      </c>
      <c r="AR207" s="148" t="s">
        <v>271</v>
      </c>
      <c r="AT207" s="148" t="s">
        <v>266</v>
      </c>
      <c r="AU207" s="148" t="s">
        <v>89</v>
      </c>
      <c r="AY207" s="17" t="s">
        <v>264</v>
      </c>
      <c r="BE207" s="149">
        <f>IF(N207="základní",J207,0)</f>
        <v>0</v>
      </c>
      <c r="BF207" s="149">
        <f>IF(N207="snížená",J207,0)</f>
        <v>0</v>
      </c>
      <c r="BG207" s="149">
        <f>IF(N207="zákl. přenesená",J207,0)</f>
        <v>0</v>
      </c>
      <c r="BH207" s="149">
        <f>IF(N207="sníž. přenesená",J207,0)</f>
        <v>0</v>
      </c>
      <c r="BI207" s="149">
        <f>IF(N207="nulová",J207,0)</f>
        <v>0</v>
      </c>
      <c r="BJ207" s="17" t="s">
        <v>89</v>
      </c>
      <c r="BK207" s="149">
        <f>ROUND(I207*H207,2)</f>
        <v>0</v>
      </c>
      <c r="BL207" s="17" t="s">
        <v>271</v>
      </c>
      <c r="BM207" s="148" t="s">
        <v>4225</v>
      </c>
    </row>
    <row r="208" spans="2:65" s="1" customFormat="1" ht="11.25">
      <c r="B208" s="32"/>
      <c r="D208" s="150" t="s">
        <v>273</v>
      </c>
      <c r="F208" s="151" t="s">
        <v>3813</v>
      </c>
      <c r="I208" s="152"/>
      <c r="L208" s="32"/>
      <c r="M208" s="153"/>
      <c r="T208" s="56"/>
      <c r="AT208" s="17" t="s">
        <v>273</v>
      </c>
      <c r="AU208" s="17" t="s">
        <v>89</v>
      </c>
    </row>
    <row r="209" spans="2:65" s="12" customFormat="1" ht="11.25">
      <c r="B209" s="156"/>
      <c r="D209" s="154" t="s">
        <v>277</v>
      </c>
      <c r="E209" s="157" t="s">
        <v>1</v>
      </c>
      <c r="F209" s="158" t="s">
        <v>309</v>
      </c>
      <c r="H209" s="159">
        <v>7</v>
      </c>
      <c r="I209" s="160"/>
      <c r="L209" s="156"/>
      <c r="M209" s="161"/>
      <c r="T209" s="162"/>
      <c r="AT209" s="157" t="s">
        <v>277</v>
      </c>
      <c r="AU209" s="157" t="s">
        <v>89</v>
      </c>
      <c r="AV209" s="12" t="s">
        <v>89</v>
      </c>
      <c r="AW209" s="12" t="s">
        <v>32</v>
      </c>
      <c r="AX209" s="12" t="s">
        <v>83</v>
      </c>
      <c r="AY209" s="157" t="s">
        <v>264</v>
      </c>
    </row>
    <row r="210" spans="2:65" s="1" customFormat="1" ht="16.5" customHeight="1">
      <c r="B210" s="136"/>
      <c r="C210" s="137" t="s">
        <v>407</v>
      </c>
      <c r="D210" s="137" t="s">
        <v>266</v>
      </c>
      <c r="E210" s="138" t="s">
        <v>3836</v>
      </c>
      <c r="F210" s="139" t="s">
        <v>3837</v>
      </c>
      <c r="G210" s="140" t="s">
        <v>428</v>
      </c>
      <c r="H210" s="141">
        <v>7</v>
      </c>
      <c r="I210" s="142"/>
      <c r="J210" s="143">
        <f>ROUND(I210*H210,2)</f>
        <v>0</v>
      </c>
      <c r="K210" s="139" t="s">
        <v>270</v>
      </c>
      <c r="L210" s="32"/>
      <c r="M210" s="144" t="s">
        <v>1</v>
      </c>
      <c r="N210" s="145" t="s">
        <v>42</v>
      </c>
      <c r="P210" s="146">
        <f>O210*H210</f>
        <v>0</v>
      </c>
      <c r="Q210" s="146">
        <v>1.2999999999999999E-4</v>
      </c>
      <c r="R210" s="146">
        <f>Q210*H210</f>
        <v>9.0999999999999989E-4</v>
      </c>
      <c r="S210" s="146">
        <v>0</v>
      </c>
      <c r="T210" s="147">
        <f>S210*H210</f>
        <v>0</v>
      </c>
      <c r="AR210" s="148" t="s">
        <v>271</v>
      </c>
      <c r="AT210" s="148" t="s">
        <v>266</v>
      </c>
      <c r="AU210" s="148" t="s">
        <v>89</v>
      </c>
      <c r="AY210" s="17" t="s">
        <v>264</v>
      </c>
      <c r="BE210" s="149">
        <f>IF(N210="základní",J210,0)</f>
        <v>0</v>
      </c>
      <c r="BF210" s="149">
        <f>IF(N210="snížená",J210,0)</f>
        <v>0</v>
      </c>
      <c r="BG210" s="149">
        <f>IF(N210="zákl. přenesená",J210,0)</f>
        <v>0</v>
      </c>
      <c r="BH210" s="149">
        <f>IF(N210="sníž. přenesená",J210,0)</f>
        <v>0</v>
      </c>
      <c r="BI210" s="149">
        <f>IF(N210="nulová",J210,0)</f>
        <v>0</v>
      </c>
      <c r="BJ210" s="17" t="s">
        <v>89</v>
      </c>
      <c r="BK210" s="149">
        <f>ROUND(I210*H210,2)</f>
        <v>0</v>
      </c>
      <c r="BL210" s="17" t="s">
        <v>271</v>
      </c>
      <c r="BM210" s="148" t="s">
        <v>4226</v>
      </c>
    </row>
    <row r="211" spans="2:65" s="1" customFormat="1" ht="11.25">
      <c r="B211" s="32"/>
      <c r="D211" s="150" t="s">
        <v>273</v>
      </c>
      <c r="F211" s="151" t="s">
        <v>3839</v>
      </c>
      <c r="I211" s="152"/>
      <c r="L211" s="32"/>
      <c r="M211" s="153"/>
      <c r="T211" s="56"/>
      <c r="AT211" s="17" t="s">
        <v>273</v>
      </c>
      <c r="AU211" s="17" t="s">
        <v>89</v>
      </c>
    </row>
    <row r="212" spans="2:65" s="1" customFormat="1" ht="19.5">
      <c r="B212" s="32"/>
      <c r="D212" s="154" t="s">
        <v>275</v>
      </c>
      <c r="F212" s="155" t="s">
        <v>3657</v>
      </c>
      <c r="I212" s="152"/>
      <c r="L212" s="32"/>
      <c r="M212" s="153"/>
      <c r="T212" s="56"/>
      <c r="AT212" s="17" t="s">
        <v>275</v>
      </c>
      <c r="AU212" s="17" t="s">
        <v>89</v>
      </c>
    </row>
    <row r="213" spans="2:65" s="12" customFormat="1" ht="11.25">
      <c r="B213" s="156"/>
      <c r="D213" s="154" t="s">
        <v>277</v>
      </c>
      <c r="E213" s="157" t="s">
        <v>1</v>
      </c>
      <c r="F213" s="158" t="s">
        <v>309</v>
      </c>
      <c r="H213" s="159">
        <v>7</v>
      </c>
      <c r="I213" s="160"/>
      <c r="L213" s="156"/>
      <c r="M213" s="161"/>
      <c r="T213" s="162"/>
      <c r="AT213" s="157" t="s">
        <v>277</v>
      </c>
      <c r="AU213" s="157" t="s">
        <v>89</v>
      </c>
      <c r="AV213" s="12" t="s">
        <v>89</v>
      </c>
      <c r="AW213" s="12" t="s">
        <v>32</v>
      </c>
      <c r="AX213" s="12" t="s">
        <v>83</v>
      </c>
      <c r="AY213" s="157" t="s">
        <v>264</v>
      </c>
    </row>
    <row r="214" spans="2:65" s="1" customFormat="1" ht="16.5" customHeight="1">
      <c r="B214" s="136"/>
      <c r="C214" s="176" t="s">
        <v>418</v>
      </c>
      <c r="D214" s="176" t="s">
        <v>310</v>
      </c>
      <c r="E214" s="177" t="s">
        <v>3840</v>
      </c>
      <c r="F214" s="178" t="s">
        <v>3841</v>
      </c>
      <c r="G214" s="179" t="s">
        <v>428</v>
      </c>
      <c r="H214" s="180">
        <v>7</v>
      </c>
      <c r="I214" s="181"/>
      <c r="J214" s="182">
        <f>ROUND(I214*H214,2)</f>
        <v>0</v>
      </c>
      <c r="K214" s="178" t="s">
        <v>270</v>
      </c>
      <c r="L214" s="183"/>
      <c r="M214" s="184" t="s">
        <v>1</v>
      </c>
      <c r="N214" s="185" t="s">
        <v>42</v>
      </c>
      <c r="P214" s="146">
        <f>O214*H214</f>
        <v>0</v>
      </c>
      <c r="Q214" s="146">
        <v>1.0000000000000001E-5</v>
      </c>
      <c r="R214" s="146">
        <f>Q214*H214</f>
        <v>7.0000000000000007E-5</v>
      </c>
      <c r="S214" s="146">
        <v>0</v>
      </c>
      <c r="T214" s="147">
        <f>S214*H214</f>
        <v>0</v>
      </c>
      <c r="AR214" s="148" t="s">
        <v>314</v>
      </c>
      <c r="AT214" s="148" t="s">
        <v>310</v>
      </c>
      <c r="AU214" s="148" t="s">
        <v>89</v>
      </c>
      <c r="AY214" s="17" t="s">
        <v>264</v>
      </c>
      <c r="BE214" s="149">
        <f>IF(N214="základní",J214,0)</f>
        <v>0</v>
      </c>
      <c r="BF214" s="149">
        <f>IF(N214="snížená",J214,0)</f>
        <v>0</v>
      </c>
      <c r="BG214" s="149">
        <f>IF(N214="zákl. přenesená",J214,0)</f>
        <v>0</v>
      </c>
      <c r="BH214" s="149">
        <f>IF(N214="sníž. přenesená",J214,0)</f>
        <v>0</v>
      </c>
      <c r="BI214" s="149">
        <f>IF(N214="nulová",J214,0)</f>
        <v>0</v>
      </c>
      <c r="BJ214" s="17" t="s">
        <v>89</v>
      </c>
      <c r="BK214" s="149">
        <f>ROUND(I214*H214,2)</f>
        <v>0</v>
      </c>
      <c r="BL214" s="17" t="s">
        <v>271</v>
      </c>
      <c r="BM214" s="148" t="s">
        <v>4227</v>
      </c>
    </row>
    <row r="215" spans="2:65" s="1" customFormat="1" ht="19.5">
      <c r="B215" s="32"/>
      <c r="D215" s="154" t="s">
        <v>275</v>
      </c>
      <c r="F215" s="155" t="s">
        <v>3843</v>
      </c>
      <c r="I215" s="152"/>
      <c r="L215" s="32"/>
      <c r="M215" s="153"/>
      <c r="T215" s="56"/>
      <c r="AT215" s="17" t="s">
        <v>275</v>
      </c>
      <c r="AU215" s="17" t="s">
        <v>89</v>
      </c>
    </row>
    <row r="216" spans="2:65" s="12" customFormat="1" ht="11.25">
      <c r="B216" s="156"/>
      <c r="D216" s="154" t="s">
        <v>277</v>
      </c>
      <c r="E216" s="157" t="s">
        <v>1</v>
      </c>
      <c r="F216" s="158" t="s">
        <v>309</v>
      </c>
      <c r="H216" s="159">
        <v>7</v>
      </c>
      <c r="I216" s="160"/>
      <c r="L216" s="156"/>
      <c r="M216" s="161"/>
      <c r="T216" s="162"/>
      <c r="AT216" s="157" t="s">
        <v>277</v>
      </c>
      <c r="AU216" s="157" t="s">
        <v>89</v>
      </c>
      <c r="AV216" s="12" t="s">
        <v>89</v>
      </c>
      <c r="AW216" s="12" t="s">
        <v>32</v>
      </c>
      <c r="AX216" s="12" t="s">
        <v>83</v>
      </c>
      <c r="AY216" s="157" t="s">
        <v>264</v>
      </c>
    </row>
    <row r="217" spans="2:65" s="1" customFormat="1" ht="16.5" customHeight="1">
      <c r="B217" s="136"/>
      <c r="C217" s="137" t="s">
        <v>425</v>
      </c>
      <c r="D217" s="137" t="s">
        <v>266</v>
      </c>
      <c r="E217" s="138" t="s">
        <v>2022</v>
      </c>
      <c r="F217" s="139" t="s">
        <v>2023</v>
      </c>
      <c r="G217" s="140" t="s">
        <v>319</v>
      </c>
      <c r="H217" s="141">
        <v>6.0000000000000001E-3</v>
      </c>
      <c r="I217" s="142"/>
      <c r="J217" s="143">
        <f>ROUND(I217*H217,2)</f>
        <v>0</v>
      </c>
      <c r="K217" s="139" t="s">
        <v>270</v>
      </c>
      <c r="L217" s="32"/>
      <c r="M217" s="144" t="s">
        <v>1</v>
      </c>
      <c r="N217" s="145" t="s">
        <v>42</v>
      </c>
      <c r="P217" s="146">
        <f>O217*H217</f>
        <v>0</v>
      </c>
      <c r="Q217" s="146">
        <v>0</v>
      </c>
      <c r="R217" s="146">
        <f>Q217*H217</f>
        <v>0</v>
      </c>
      <c r="S217" s="146">
        <v>0</v>
      </c>
      <c r="T217" s="147">
        <f>S217*H217</f>
        <v>0</v>
      </c>
      <c r="AR217" s="148" t="s">
        <v>366</v>
      </c>
      <c r="AT217" s="148" t="s">
        <v>266</v>
      </c>
      <c r="AU217" s="148" t="s">
        <v>89</v>
      </c>
      <c r="AY217" s="17" t="s">
        <v>264</v>
      </c>
      <c r="BE217" s="149">
        <f>IF(N217="základní",J217,0)</f>
        <v>0</v>
      </c>
      <c r="BF217" s="149">
        <f>IF(N217="snížená",J217,0)</f>
        <v>0</v>
      </c>
      <c r="BG217" s="149">
        <f>IF(N217="zákl. přenesená",J217,0)</f>
        <v>0</v>
      </c>
      <c r="BH217" s="149">
        <f>IF(N217="sníž. přenesená",J217,0)</f>
        <v>0</v>
      </c>
      <c r="BI217" s="149">
        <f>IF(N217="nulová",J217,0)</f>
        <v>0</v>
      </c>
      <c r="BJ217" s="17" t="s">
        <v>89</v>
      </c>
      <c r="BK217" s="149">
        <f>ROUND(I217*H217,2)</f>
        <v>0</v>
      </c>
      <c r="BL217" s="17" t="s">
        <v>366</v>
      </c>
      <c r="BM217" s="148" t="s">
        <v>4228</v>
      </c>
    </row>
    <row r="218" spans="2:65" s="1" customFormat="1" ht="11.25">
      <c r="B218" s="32"/>
      <c r="D218" s="150" t="s">
        <v>273</v>
      </c>
      <c r="F218" s="151" t="s">
        <v>2025</v>
      </c>
      <c r="I218" s="152"/>
      <c r="L218" s="32"/>
      <c r="M218" s="153"/>
      <c r="T218" s="56"/>
      <c r="AT218" s="17" t="s">
        <v>273</v>
      </c>
      <c r="AU218" s="17" t="s">
        <v>89</v>
      </c>
    </row>
    <row r="219" spans="2:65" s="11" customFormat="1" ht="25.9" customHeight="1">
      <c r="B219" s="124"/>
      <c r="D219" s="125" t="s">
        <v>75</v>
      </c>
      <c r="E219" s="126" t="s">
        <v>1019</v>
      </c>
      <c r="F219" s="126" t="s">
        <v>1020</v>
      </c>
      <c r="I219" s="127"/>
      <c r="J219" s="128">
        <f>BK219</f>
        <v>0</v>
      </c>
      <c r="L219" s="124"/>
      <c r="M219" s="129"/>
      <c r="P219" s="130">
        <f>P220+P236</f>
        <v>0</v>
      </c>
      <c r="R219" s="130">
        <f>R220+R236</f>
        <v>2.5899999999999999E-3</v>
      </c>
      <c r="T219" s="131">
        <f>T220+T236</f>
        <v>0</v>
      </c>
      <c r="AR219" s="125" t="s">
        <v>89</v>
      </c>
      <c r="AT219" s="132" t="s">
        <v>75</v>
      </c>
      <c r="AU219" s="132" t="s">
        <v>76</v>
      </c>
      <c r="AY219" s="125" t="s">
        <v>264</v>
      </c>
      <c r="BK219" s="133">
        <f>BK220+BK236</f>
        <v>0</v>
      </c>
    </row>
    <row r="220" spans="2:65" s="11" customFormat="1" ht="22.9" customHeight="1">
      <c r="B220" s="124"/>
      <c r="D220" s="125" t="s">
        <v>75</v>
      </c>
      <c r="E220" s="134" t="s">
        <v>2106</v>
      </c>
      <c r="F220" s="134" t="s">
        <v>2107</v>
      </c>
      <c r="I220" s="127"/>
      <c r="J220" s="135">
        <f>BK220</f>
        <v>0</v>
      </c>
      <c r="L220" s="124"/>
      <c r="M220" s="129"/>
      <c r="P220" s="130">
        <f>SUM(P221:P235)</f>
        <v>0</v>
      </c>
      <c r="R220" s="130">
        <f>SUM(R221:R235)</f>
        <v>2.0999999999999999E-3</v>
      </c>
      <c r="T220" s="131">
        <f>SUM(T221:T235)</f>
        <v>0</v>
      </c>
      <c r="AR220" s="125" t="s">
        <v>89</v>
      </c>
      <c r="AT220" s="132" t="s">
        <v>75</v>
      </c>
      <c r="AU220" s="132" t="s">
        <v>83</v>
      </c>
      <c r="AY220" s="125" t="s">
        <v>264</v>
      </c>
      <c r="BK220" s="133">
        <f>SUM(BK221:BK235)</f>
        <v>0</v>
      </c>
    </row>
    <row r="221" spans="2:65" s="1" customFormat="1" ht="16.5" customHeight="1">
      <c r="B221" s="136"/>
      <c r="C221" s="137" t="s">
        <v>431</v>
      </c>
      <c r="D221" s="137" t="s">
        <v>266</v>
      </c>
      <c r="E221" s="138" t="s">
        <v>4173</v>
      </c>
      <c r="F221" s="139" t="s">
        <v>4174</v>
      </c>
      <c r="G221" s="140" t="s">
        <v>434</v>
      </c>
      <c r="H221" s="141">
        <v>1</v>
      </c>
      <c r="I221" s="142"/>
      <c r="J221" s="143">
        <f>ROUND(I221*H221,2)</f>
        <v>0</v>
      </c>
      <c r="K221" s="139" t="s">
        <v>270</v>
      </c>
      <c r="L221" s="32"/>
      <c r="M221" s="144" t="s">
        <v>1</v>
      </c>
      <c r="N221" s="145" t="s">
        <v>42</v>
      </c>
      <c r="P221" s="146">
        <f>O221*H221</f>
        <v>0</v>
      </c>
      <c r="Q221" s="146">
        <v>2.7E-4</v>
      </c>
      <c r="R221" s="146">
        <f>Q221*H221</f>
        <v>2.7E-4</v>
      </c>
      <c r="S221" s="146">
        <v>0</v>
      </c>
      <c r="T221" s="147">
        <f>S221*H221</f>
        <v>0</v>
      </c>
      <c r="AR221" s="148" t="s">
        <v>366</v>
      </c>
      <c r="AT221" s="148" t="s">
        <v>266</v>
      </c>
      <c r="AU221" s="148" t="s">
        <v>89</v>
      </c>
      <c r="AY221" s="17" t="s">
        <v>264</v>
      </c>
      <c r="BE221" s="149">
        <f>IF(N221="základní",J221,0)</f>
        <v>0</v>
      </c>
      <c r="BF221" s="149">
        <f>IF(N221="snížená",J221,0)</f>
        <v>0</v>
      </c>
      <c r="BG221" s="149">
        <f>IF(N221="zákl. přenesená",J221,0)</f>
        <v>0</v>
      </c>
      <c r="BH221" s="149">
        <f>IF(N221="sníž. přenesená",J221,0)</f>
        <v>0</v>
      </c>
      <c r="BI221" s="149">
        <f>IF(N221="nulová",J221,0)</f>
        <v>0</v>
      </c>
      <c r="BJ221" s="17" t="s">
        <v>89</v>
      </c>
      <c r="BK221" s="149">
        <f>ROUND(I221*H221,2)</f>
        <v>0</v>
      </c>
      <c r="BL221" s="17" t="s">
        <v>366</v>
      </c>
      <c r="BM221" s="148" t="s">
        <v>4229</v>
      </c>
    </row>
    <row r="222" spans="2:65" s="1" customFormat="1" ht="11.25">
      <c r="B222" s="32"/>
      <c r="D222" s="150" t="s">
        <v>273</v>
      </c>
      <c r="F222" s="151" t="s">
        <v>4176</v>
      </c>
      <c r="I222" s="152"/>
      <c r="L222" s="32"/>
      <c r="M222" s="153"/>
      <c r="T222" s="56"/>
      <c r="AT222" s="17" t="s">
        <v>273</v>
      </c>
      <c r="AU222" s="17" t="s">
        <v>89</v>
      </c>
    </row>
    <row r="223" spans="2:65" s="14" customFormat="1" ht="11.25">
      <c r="B223" s="170"/>
      <c r="D223" s="154" t="s">
        <v>277</v>
      </c>
      <c r="E223" s="171" t="s">
        <v>1</v>
      </c>
      <c r="F223" s="172" t="s">
        <v>4177</v>
      </c>
      <c r="H223" s="171" t="s">
        <v>1</v>
      </c>
      <c r="I223" s="173"/>
      <c r="L223" s="170"/>
      <c r="M223" s="174"/>
      <c r="T223" s="175"/>
      <c r="AT223" s="171" t="s">
        <v>277</v>
      </c>
      <c r="AU223" s="171" t="s">
        <v>89</v>
      </c>
      <c r="AV223" s="14" t="s">
        <v>83</v>
      </c>
      <c r="AW223" s="14" t="s">
        <v>32</v>
      </c>
      <c r="AX223" s="14" t="s">
        <v>76</v>
      </c>
      <c r="AY223" s="171" t="s">
        <v>264</v>
      </c>
    </row>
    <row r="224" spans="2:65" s="12" customFormat="1" ht="11.25">
      <c r="B224" s="156"/>
      <c r="D224" s="154" t="s">
        <v>277</v>
      </c>
      <c r="E224" s="157" t="s">
        <v>1</v>
      </c>
      <c r="F224" s="158" t="s">
        <v>83</v>
      </c>
      <c r="H224" s="159">
        <v>1</v>
      </c>
      <c r="I224" s="160"/>
      <c r="L224" s="156"/>
      <c r="M224" s="161"/>
      <c r="T224" s="162"/>
      <c r="AT224" s="157" t="s">
        <v>277</v>
      </c>
      <c r="AU224" s="157" t="s">
        <v>89</v>
      </c>
      <c r="AV224" s="12" t="s">
        <v>89</v>
      </c>
      <c r="AW224" s="12" t="s">
        <v>32</v>
      </c>
      <c r="AX224" s="12" t="s">
        <v>83</v>
      </c>
      <c r="AY224" s="157" t="s">
        <v>264</v>
      </c>
    </row>
    <row r="225" spans="2:65" s="1" customFormat="1" ht="16.5" customHeight="1">
      <c r="B225" s="136"/>
      <c r="C225" s="137" t="s">
        <v>437</v>
      </c>
      <c r="D225" s="137" t="s">
        <v>266</v>
      </c>
      <c r="E225" s="138" t="s">
        <v>2164</v>
      </c>
      <c r="F225" s="139" t="s">
        <v>2165</v>
      </c>
      <c r="G225" s="140" t="s">
        <v>434</v>
      </c>
      <c r="H225" s="141">
        <v>1</v>
      </c>
      <c r="I225" s="142"/>
      <c r="J225" s="143">
        <f>ROUND(I225*H225,2)</f>
        <v>0</v>
      </c>
      <c r="K225" s="139" t="s">
        <v>270</v>
      </c>
      <c r="L225" s="32"/>
      <c r="M225" s="144" t="s">
        <v>1</v>
      </c>
      <c r="N225" s="145" t="s">
        <v>42</v>
      </c>
      <c r="P225" s="146">
        <f>O225*H225</f>
        <v>0</v>
      </c>
      <c r="Q225" s="146">
        <v>5.1999999999999995E-4</v>
      </c>
      <c r="R225" s="146">
        <f>Q225*H225</f>
        <v>5.1999999999999995E-4</v>
      </c>
      <c r="S225" s="146">
        <v>0</v>
      </c>
      <c r="T225" s="147">
        <f>S225*H225</f>
        <v>0</v>
      </c>
      <c r="AR225" s="148" t="s">
        <v>366</v>
      </c>
      <c r="AT225" s="148" t="s">
        <v>266</v>
      </c>
      <c r="AU225" s="148" t="s">
        <v>89</v>
      </c>
      <c r="AY225" s="17" t="s">
        <v>264</v>
      </c>
      <c r="BE225" s="149">
        <f>IF(N225="základní",J225,0)</f>
        <v>0</v>
      </c>
      <c r="BF225" s="149">
        <f>IF(N225="snížená",J225,0)</f>
        <v>0</v>
      </c>
      <c r="BG225" s="149">
        <f>IF(N225="zákl. přenesená",J225,0)</f>
        <v>0</v>
      </c>
      <c r="BH225" s="149">
        <f>IF(N225="sníž. přenesená",J225,0)</f>
        <v>0</v>
      </c>
      <c r="BI225" s="149">
        <f>IF(N225="nulová",J225,0)</f>
        <v>0</v>
      </c>
      <c r="BJ225" s="17" t="s">
        <v>89</v>
      </c>
      <c r="BK225" s="149">
        <f>ROUND(I225*H225,2)</f>
        <v>0</v>
      </c>
      <c r="BL225" s="17" t="s">
        <v>366</v>
      </c>
      <c r="BM225" s="148" t="s">
        <v>4230</v>
      </c>
    </row>
    <row r="226" spans="2:65" s="1" customFormat="1" ht="11.25">
      <c r="B226" s="32"/>
      <c r="D226" s="150" t="s">
        <v>273</v>
      </c>
      <c r="F226" s="151" t="s">
        <v>2167</v>
      </c>
      <c r="I226" s="152"/>
      <c r="L226" s="32"/>
      <c r="M226" s="153"/>
      <c r="T226" s="56"/>
      <c r="AT226" s="17" t="s">
        <v>273</v>
      </c>
      <c r="AU226" s="17" t="s">
        <v>89</v>
      </c>
    </row>
    <row r="227" spans="2:65" s="12" customFormat="1" ht="11.25">
      <c r="B227" s="156"/>
      <c r="D227" s="154" t="s">
        <v>277</v>
      </c>
      <c r="E227" s="157" t="s">
        <v>1</v>
      </c>
      <c r="F227" s="158" t="s">
        <v>83</v>
      </c>
      <c r="H227" s="159">
        <v>1</v>
      </c>
      <c r="I227" s="160"/>
      <c r="L227" s="156"/>
      <c r="M227" s="161"/>
      <c r="T227" s="162"/>
      <c r="AT227" s="157" t="s">
        <v>277</v>
      </c>
      <c r="AU227" s="157" t="s">
        <v>89</v>
      </c>
      <c r="AV227" s="12" t="s">
        <v>89</v>
      </c>
      <c r="AW227" s="12" t="s">
        <v>32</v>
      </c>
      <c r="AX227" s="12" t="s">
        <v>83</v>
      </c>
      <c r="AY227" s="157" t="s">
        <v>264</v>
      </c>
    </row>
    <row r="228" spans="2:65" s="1" customFormat="1" ht="16.5" customHeight="1">
      <c r="B228" s="136"/>
      <c r="C228" s="137" t="s">
        <v>442</v>
      </c>
      <c r="D228" s="137" t="s">
        <v>266</v>
      </c>
      <c r="E228" s="138" t="s">
        <v>2180</v>
      </c>
      <c r="F228" s="139" t="s">
        <v>2181</v>
      </c>
      <c r="G228" s="140" t="s">
        <v>434</v>
      </c>
      <c r="H228" s="141">
        <v>2</v>
      </c>
      <c r="I228" s="142"/>
      <c r="J228" s="143">
        <f>ROUND(I228*H228,2)</f>
        <v>0</v>
      </c>
      <c r="K228" s="139" t="s">
        <v>270</v>
      </c>
      <c r="L228" s="32"/>
      <c r="M228" s="144" t="s">
        <v>1</v>
      </c>
      <c r="N228" s="145" t="s">
        <v>42</v>
      </c>
      <c r="P228" s="146">
        <f>O228*H228</f>
        <v>0</v>
      </c>
      <c r="Q228" s="146">
        <v>5.0000000000000001E-4</v>
      </c>
      <c r="R228" s="146">
        <f>Q228*H228</f>
        <v>1E-3</v>
      </c>
      <c r="S228" s="146">
        <v>0</v>
      </c>
      <c r="T228" s="147">
        <f>S228*H228</f>
        <v>0</v>
      </c>
      <c r="AR228" s="148" t="s">
        <v>366</v>
      </c>
      <c r="AT228" s="148" t="s">
        <v>266</v>
      </c>
      <c r="AU228" s="148" t="s">
        <v>89</v>
      </c>
      <c r="AY228" s="17" t="s">
        <v>264</v>
      </c>
      <c r="BE228" s="149">
        <f>IF(N228="základní",J228,0)</f>
        <v>0</v>
      </c>
      <c r="BF228" s="149">
        <f>IF(N228="snížená",J228,0)</f>
        <v>0</v>
      </c>
      <c r="BG228" s="149">
        <f>IF(N228="zákl. přenesená",J228,0)</f>
        <v>0</v>
      </c>
      <c r="BH228" s="149">
        <f>IF(N228="sníž. přenesená",J228,0)</f>
        <v>0</v>
      </c>
      <c r="BI228" s="149">
        <f>IF(N228="nulová",J228,0)</f>
        <v>0</v>
      </c>
      <c r="BJ228" s="17" t="s">
        <v>89</v>
      </c>
      <c r="BK228" s="149">
        <f>ROUND(I228*H228,2)</f>
        <v>0</v>
      </c>
      <c r="BL228" s="17" t="s">
        <v>366</v>
      </c>
      <c r="BM228" s="148" t="s">
        <v>4231</v>
      </c>
    </row>
    <row r="229" spans="2:65" s="1" customFormat="1" ht="11.25">
      <c r="B229" s="32"/>
      <c r="D229" s="150" t="s">
        <v>273</v>
      </c>
      <c r="F229" s="151" t="s">
        <v>2183</v>
      </c>
      <c r="I229" s="152"/>
      <c r="L229" s="32"/>
      <c r="M229" s="153"/>
      <c r="T229" s="56"/>
      <c r="AT229" s="17" t="s">
        <v>273</v>
      </c>
      <c r="AU229" s="17" t="s">
        <v>89</v>
      </c>
    </row>
    <row r="230" spans="2:65" s="12" customFormat="1" ht="11.25">
      <c r="B230" s="156"/>
      <c r="D230" s="154" t="s">
        <v>277</v>
      </c>
      <c r="E230" s="157" t="s">
        <v>1</v>
      </c>
      <c r="F230" s="158" t="s">
        <v>89</v>
      </c>
      <c r="H230" s="159">
        <v>2</v>
      </c>
      <c r="I230" s="160"/>
      <c r="L230" s="156"/>
      <c r="M230" s="161"/>
      <c r="T230" s="162"/>
      <c r="AT230" s="157" t="s">
        <v>277</v>
      </c>
      <c r="AU230" s="157" t="s">
        <v>89</v>
      </c>
      <c r="AV230" s="12" t="s">
        <v>89</v>
      </c>
      <c r="AW230" s="12" t="s">
        <v>32</v>
      </c>
      <c r="AX230" s="12" t="s">
        <v>83</v>
      </c>
      <c r="AY230" s="157" t="s">
        <v>264</v>
      </c>
    </row>
    <row r="231" spans="2:65" s="1" customFormat="1" ht="16.5" customHeight="1">
      <c r="B231" s="136"/>
      <c r="C231" s="137" t="s">
        <v>447</v>
      </c>
      <c r="D231" s="137" t="s">
        <v>266</v>
      </c>
      <c r="E231" s="138" t="s">
        <v>4180</v>
      </c>
      <c r="F231" s="139" t="s">
        <v>4181</v>
      </c>
      <c r="G231" s="140" t="s">
        <v>434</v>
      </c>
      <c r="H231" s="141">
        <v>1</v>
      </c>
      <c r="I231" s="142"/>
      <c r="J231" s="143">
        <f>ROUND(I231*H231,2)</f>
        <v>0</v>
      </c>
      <c r="K231" s="139" t="s">
        <v>270</v>
      </c>
      <c r="L231" s="32"/>
      <c r="M231" s="144" t="s">
        <v>1</v>
      </c>
      <c r="N231" s="145" t="s">
        <v>42</v>
      </c>
      <c r="P231" s="146">
        <f>O231*H231</f>
        <v>0</v>
      </c>
      <c r="Q231" s="146">
        <v>3.1E-4</v>
      </c>
      <c r="R231" s="146">
        <f>Q231*H231</f>
        <v>3.1E-4</v>
      </c>
      <c r="S231" s="146">
        <v>0</v>
      </c>
      <c r="T231" s="147">
        <f>S231*H231</f>
        <v>0</v>
      </c>
      <c r="AR231" s="148" t="s">
        <v>366</v>
      </c>
      <c r="AT231" s="148" t="s">
        <v>266</v>
      </c>
      <c r="AU231" s="148" t="s">
        <v>89</v>
      </c>
      <c r="AY231" s="17" t="s">
        <v>264</v>
      </c>
      <c r="BE231" s="149">
        <f>IF(N231="základní",J231,0)</f>
        <v>0</v>
      </c>
      <c r="BF231" s="149">
        <f>IF(N231="snížená",J231,0)</f>
        <v>0</v>
      </c>
      <c r="BG231" s="149">
        <f>IF(N231="zákl. přenesená",J231,0)</f>
        <v>0</v>
      </c>
      <c r="BH231" s="149">
        <f>IF(N231="sníž. přenesená",J231,0)</f>
        <v>0</v>
      </c>
      <c r="BI231" s="149">
        <f>IF(N231="nulová",J231,0)</f>
        <v>0</v>
      </c>
      <c r="BJ231" s="17" t="s">
        <v>89</v>
      </c>
      <c r="BK231" s="149">
        <f>ROUND(I231*H231,2)</f>
        <v>0</v>
      </c>
      <c r="BL231" s="17" t="s">
        <v>366</v>
      </c>
      <c r="BM231" s="148" t="s">
        <v>4232</v>
      </c>
    </row>
    <row r="232" spans="2:65" s="1" customFormat="1" ht="11.25">
      <c r="B232" s="32"/>
      <c r="D232" s="150" t="s">
        <v>273</v>
      </c>
      <c r="F232" s="151" t="s">
        <v>4183</v>
      </c>
      <c r="I232" s="152"/>
      <c r="L232" s="32"/>
      <c r="M232" s="153"/>
      <c r="T232" s="56"/>
      <c r="AT232" s="17" t="s">
        <v>273</v>
      </c>
      <c r="AU232" s="17" t="s">
        <v>89</v>
      </c>
    </row>
    <row r="233" spans="2:65" s="12" customFormat="1" ht="11.25">
      <c r="B233" s="156"/>
      <c r="D233" s="154" t="s">
        <v>277</v>
      </c>
      <c r="E233" s="157" t="s">
        <v>1</v>
      </c>
      <c r="F233" s="158" t="s">
        <v>83</v>
      </c>
      <c r="H233" s="159">
        <v>1</v>
      </c>
      <c r="I233" s="160"/>
      <c r="L233" s="156"/>
      <c r="M233" s="161"/>
      <c r="T233" s="162"/>
      <c r="AT233" s="157" t="s">
        <v>277</v>
      </c>
      <c r="AU233" s="157" t="s">
        <v>89</v>
      </c>
      <c r="AV233" s="12" t="s">
        <v>89</v>
      </c>
      <c r="AW233" s="12" t="s">
        <v>32</v>
      </c>
      <c r="AX233" s="12" t="s">
        <v>83</v>
      </c>
      <c r="AY233" s="157" t="s">
        <v>264</v>
      </c>
    </row>
    <row r="234" spans="2:65" s="1" customFormat="1" ht="16.5" customHeight="1">
      <c r="B234" s="136"/>
      <c r="C234" s="137" t="s">
        <v>452</v>
      </c>
      <c r="D234" s="137" t="s">
        <v>266</v>
      </c>
      <c r="E234" s="138" t="s">
        <v>2215</v>
      </c>
      <c r="F234" s="139" t="s">
        <v>2216</v>
      </c>
      <c r="G234" s="140" t="s">
        <v>319</v>
      </c>
      <c r="H234" s="141">
        <v>2E-3</v>
      </c>
      <c r="I234" s="142"/>
      <c r="J234" s="143">
        <f>ROUND(I234*H234,2)</f>
        <v>0</v>
      </c>
      <c r="K234" s="139" t="s">
        <v>270</v>
      </c>
      <c r="L234" s="32"/>
      <c r="M234" s="144" t="s">
        <v>1</v>
      </c>
      <c r="N234" s="145" t="s">
        <v>42</v>
      </c>
      <c r="P234" s="146">
        <f>O234*H234</f>
        <v>0</v>
      </c>
      <c r="Q234" s="146">
        <v>0</v>
      </c>
      <c r="R234" s="146">
        <f>Q234*H234</f>
        <v>0</v>
      </c>
      <c r="S234" s="146">
        <v>0</v>
      </c>
      <c r="T234" s="147">
        <f>S234*H234</f>
        <v>0</v>
      </c>
      <c r="AR234" s="148" t="s">
        <v>366</v>
      </c>
      <c r="AT234" s="148" t="s">
        <v>266</v>
      </c>
      <c r="AU234" s="148" t="s">
        <v>89</v>
      </c>
      <c r="AY234" s="17" t="s">
        <v>264</v>
      </c>
      <c r="BE234" s="149">
        <f>IF(N234="základní",J234,0)</f>
        <v>0</v>
      </c>
      <c r="BF234" s="149">
        <f>IF(N234="snížená",J234,0)</f>
        <v>0</v>
      </c>
      <c r="BG234" s="149">
        <f>IF(N234="zákl. přenesená",J234,0)</f>
        <v>0</v>
      </c>
      <c r="BH234" s="149">
        <f>IF(N234="sníž. přenesená",J234,0)</f>
        <v>0</v>
      </c>
      <c r="BI234" s="149">
        <f>IF(N234="nulová",J234,0)</f>
        <v>0</v>
      </c>
      <c r="BJ234" s="17" t="s">
        <v>89</v>
      </c>
      <c r="BK234" s="149">
        <f>ROUND(I234*H234,2)</f>
        <v>0</v>
      </c>
      <c r="BL234" s="17" t="s">
        <v>366</v>
      </c>
      <c r="BM234" s="148" t="s">
        <v>4233</v>
      </c>
    </row>
    <row r="235" spans="2:65" s="1" customFormat="1" ht="11.25">
      <c r="B235" s="32"/>
      <c r="D235" s="150" t="s">
        <v>273</v>
      </c>
      <c r="F235" s="151" t="s">
        <v>2218</v>
      </c>
      <c r="I235" s="152"/>
      <c r="L235" s="32"/>
      <c r="M235" s="153"/>
      <c r="T235" s="56"/>
      <c r="AT235" s="17" t="s">
        <v>273</v>
      </c>
      <c r="AU235" s="17" t="s">
        <v>89</v>
      </c>
    </row>
    <row r="236" spans="2:65" s="11" customFormat="1" ht="22.9" customHeight="1">
      <c r="B236" s="124"/>
      <c r="D236" s="125" t="s">
        <v>75</v>
      </c>
      <c r="E236" s="134" t="s">
        <v>3863</v>
      </c>
      <c r="F236" s="134" t="s">
        <v>3864</v>
      </c>
      <c r="I236" s="127"/>
      <c r="J236" s="135">
        <f>BK236</f>
        <v>0</v>
      </c>
      <c r="L236" s="124"/>
      <c r="M236" s="129"/>
      <c r="P236" s="130">
        <f>SUM(P237:P243)</f>
        <v>0</v>
      </c>
      <c r="R236" s="130">
        <f>SUM(R237:R243)</f>
        <v>4.8999999999999998E-4</v>
      </c>
      <c r="T236" s="131">
        <f>SUM(T237:T243)</f>
        <v>0</v>
      </c>
      <c r="AR236" s="125" t="s">
        <v>89</v>
      </c>
      <c r="AT236" s="132" t="s">
        <v>75</v>
      </c>
      <c r="AU236" s="132" t="s">
        <v>83</v>
      </c>
      <c r="AY236" s="125" t="s">
        <v>264</v>
      </c>
      <c r="BK236" s="133">
        <f>SUM(BK237:BK243)</f>
        <v>0</v>
      </c>
    </row>
    <row r="237" spans="2:65" s="1" customFormat="1" ht="16.5" customHeight="1">
      <c r="B237" s="136"/>
      <c r="C237" s="137" t="s">
        <v>457</v>
      </c>
      <c r="D237" s="137" t="s">
        <v>266</v>
      </c>
      <c r="E237" s="138" t="s">
        <v>4185</v>
      </c>
      <c r="F237" s="139" t="s">
        <v>4186</v>
      </c>
      <c r="G237" s="140" t="s">
        <v>428</v>
      </c>
      <c r="H237" s="141">
        <v>7</v>
      </c>
      <c r="I237" s="142"/>
      <c r="J237" s="143">
        <f>ROUND(I237*H237,2)</f>
        <v>0</v>
      </c>
      <c r="K237" s="139" t="s">
        <v>270</v>
      </c>
      <c r="L237" s="32"/>
      <c r="M237" s="144" t="s">
        <v>1</v>
      </c>
      <c r="N237" s="145" t="s">
        <v>42</v>
      </c>
      <c r="P237" s="146">
        <f>O237*H237</f>
        <v>0</v>
      </c>
      <c r="Q237" s="146">
        <v>0</v>
      </c>
      <c r="R237" s="146">
        <f>Q237*H237</f>
        <v>0</v>
      </c>
      <c r="S237" s="146">
        <v>0</v>
      </c>
      <c r="T237" s="147">
        <f>S237*H237</f>
        <v>0</v>
      </c>
      <c r="AR237" s="148" t="s">
        <v>366</v>
      </c>
      <c r="AT237" s="148" t="s">
        <v>266</v>
      </c>
      <c r="AU237" s="148" t="s">
        <v>89</v>
      </c>
      <c r="AY237" s="17" t="s">
        <v>264</v>
      </c>
      <c r="BE237" s="149">
        <f>IF(N237="základní",J237,0)</f>
        <v>0</v>
      </c>
      <c r="BF237" s="149">
        <f>IF(N237="snížená",J237,0)</f>
        <v>0</v>
      </c>
      <c r="BG237" s="149">
        <f>IF(N237="zákl. přenesená",J237,0)</f>
        <v>0</v>
      </c>
      <c r="BH237" s="149">
        <f>IF(N237="sníž. přenesená",J237,0)</f>
        <v>0</v>
      </c>
      <c r="BI237" s="149">
        <f>IF(N237="nulová",J237,0)</f>
        <v>0</v>
      </c>
      <c r="BJ237" s="17" t="s">
        <v>89</v>
      </c>
      <c r="BK237" s="149">
        <f>ROUND(I237*H237,2)</f>
        <v>0</v>
      </c>
      <c r="BL237" s="17" t="s">
        <v>366</v>
      </c>
      <c r="BM237" s="148" t="s">
        <v>4234</v>
      </c>
    </row>
    <row r="238" spans="2:65" s="1" customFormat="1" ht="11.25">
      <c r="B238" s="32"/>
      <c r="D238" s="150" t="s">
        <v>273</v>
      </c>
      <c r="F238" s="151" t="s">
        <v>4188</v>
      </c>
      <c r="I238" s="152"/>
      <c r="L238" s="32"/>
      <c r="M238" s="153"/>
      <c r="T238" s="56"/>
      <c r="AT238" s="17" t="s">
        <v>273</v>
      </c>
      <c r="AU238" s="17" t="s">
        <v>89</v>
      </c>
    </row>
    <row r="239" spans="2:65" s="1" customFormat="1" ht="19.5">
      <c r="B239" s="32"/>
      <c r="D239" s="154" t="s">
        <v>275</v>
      </c>
      <c r="F239" s="155" t="s">
        <v>3657</v>
      </c>
      <c r="I239" s="152"/>
      <c r="L239" s="32"/>
      <c r="M239" s="153"/>
      <c r="T239" s="56"/>
      <c r="AT239" s="17" t="s">
        <v>275</v>
      </c>
      <c r="AU239" s="17" t="s">
        <v>89</v>
      </c>
    </row>
    <row r="240" spans="2:65" s="12" customFormat="1" ht="11.25">
      <c r="B240" s="156"/>
      <c r="D240" s="154" t="s">
        <v>277</v>
      </c>
      <c r="E240" s="157" t="s">
        <v>1</v>
      </c>
      <c r="F240" s="158" t="s">
        <v>309</v>
      </c>
      <c r="H240" s="159">
        <v>7</v>
      </c>
      <c r="I240" s="160"/>
      <c r="L240" s="156"/>
      <c r="M240" s="161"/>
      <c r="T240" s="162"/>
      <c r="AT240" s="157" t="s">
        <v>277</v>
      </c>
      <c r="AU240" s="157" t="s">
        <v>89</v>
      </c>
      <c r="AV240" s="12" t="s">
        <v>89</v>
      </c>
      <c r="AW240" s="12" t="s">
        <v>32</v>
      </c>
      <c r="AX240" s="12" t="s">
        <v>83</v>
      </c>
      <c r="AY240" s="157" t="s">
        <v>264</v>
      </c>
    </row>
    <row r="241" spans="2:65" s="1" customFormat="1" ht="16.5" customHeight="1">
      <c r="B241" s="136"/>
      <c r="C241" s="176" t="s">
        <v>462</v>
      </c>
      <c r="D241" s="176" t="s">
        <v>310</v>
      </c>
      <c r="E241" s="177" t="s">
        <v>4189</v>
      </c>
      <c r="F241" s="178" t="s">
        <v>4190</v>
      </c>
      <c r="G241" s="179" t="s">
        <v>428</v>
      </c>
      <c r="H241" s="180">
        <v>7</v>
      </c>
      <c r="I241" s="181"/>
      <c r="J241" s="182">
        <f>ROUND(I241*H241,2)</f>
        <v>0</v>
      </c>
      <c r="K241" s="178" t="s">
        <v>270</v>
      </c>
      <c r="L241" s="183"/>
      <c r="M241" s="184" t="s">
        <v>1</v>
      </c>
      <c r="N241" s="185" t="s">
        <v>42</v>
      </c>
      <c r="P241" s="146">
        <f>O241*H241</f>
        <v>0</v>
      </c>
      <c r="Q241" s="146">
        <v>6.9999999999999994E-5</v>
      </c>
      <c r="R241" s="146">
        <f>Q241*H241</f>
        <v>4.8999999999999998E-4</v>
      </c>
      <c r="S241" s="146">
        <v>0</v>
      </c>
      <c r="T241" s="147">
        <f>S241*H241</f>
        <v>0</v>
      </c>
      <c r="AR241" s="148" t="s">
        <v>468</v>
      </c>
      <c r="AT241" s="148" t="s">
        <v>310</v>
      </c>
      <c r="AU241" s="148" t="s">
        <v>89</v>
      </c>
      <c r="AY241" s="17" t="s">
        <v>264</v>
      </c>
      <c r="BE241" s="149">
        <f>IF(N241="základní",J241,0)</f>
        <v>0</v>
      </c>
      <c r="BF241" s="149">
        <f>IF(N241="snížená",J241,0)</f>
        <v>0</v>
      </c>
      <c r="BG241" s="149">
        <f>IF(N241="zákl. přenesená",J241,0)</f>
        <v>0</v>
      </c>
      <c r="BH241" s="149">
        <f>IF(N241="sníž. přenesená",J241,0)</f>
        <v>0</v>
      </c>
      <c r="BI241" s="149">
        <f>IF(N241="nulová",J241,0)</f>
        <v>0</v>
      </c>
      <c r="BJ241" s="17" t="s">
        <v>89</v>
      </c>
      <c r="BK241" s="149">
        <f>ROUND(I241*H241,2)</f>
        <v>0</v>
      </c>
      <c r="BL241" s="17" t="s">
        <v>366</v>
      </c>
      <c r="BM241" s="148" t="s">
        <v>4235</v>
      </c>
    </row>
    <row r="242" spans="2:65" s="1" customFormat="1" ht="19.5">
      <c r="B242" s="32"/>
      <c r="D242" s="154" t="s">
        <v>275</v>
      </c>
      <c r="F242" s="155" t="s">
        <v>3657</v>
      </c>
      <c r="I242" s="152"/>
      <c r="L242" s="32"/>
      <c r="M242" s="153"/>
      <c r="T242" s="56"/>
      <c r="AT242" s="17" t="s">
        <v>275</v>
      </c>
      <c r="AU242" s="17" t="s">
        <v>89</v>
      </c>
    </row>
    <row r="243" spans="2:65" s="12" customFormat="1" ht="11.25">
      <c r="B243" s="156"/>
      <c r="D243" s="154" t="s">
        <v>277</v>
      </c>
      <c r="E243" s="157" t="s">
        <v>1</v>
      </c>
      <c r="F243" s="158" t="s">
        <v>309</v>
      </c>
      <c r="H243" s="159">
        <v>7</v>
      </c>
      <c r="I243" s="160"/>
      <c r="L243" s="156"/>
      <c r="M243" s="197"/>
      <c r="N243" s="198"/>
      <c r="O243" s="198"/>
      <c r="P243" s="198"/>
      <c r="Q243" s="198"/>
      <c r="R243" s="198"/>
      <c r="S243" s="198"/>
      <c r="T243" s="199"/>
      <c r="AT243" s="157" t="s">
        <v>277</v>
      </c>
      <c r="AU243" s="157" t="s">
        <v>89</v>
      </c>
      <c r="AV243" s="12" t="s">
        <v>89</v>
      </c>
      <c r="AW243" s="12" t="s">
        <v>32</v>
      </c>
      <c r="AX243" s="12" t="s">
        <v>83</v>
      </c>
      <c r="AY243" s="157" t="s">
        <v>264</v>
      </c>
    </row>
    <row r="244" spans="2:65" s="1" customFormat="1" ht="6.95" customHeight="1">
      <c r="B244" s="44"/>
      <c r="C244" s="45"/>
      <c r="D244" s="45"/>
      <c r="E244" s="45"/>
      <c r="F244" s="45"/>
      <c r="G244" s="45"/>
      <c r="H244" s="45"/>
      <c r="I244" s="45"/>
      <c r="J244" s="45"/>
      <c r="K244" s="45"/>
      <c r="L244" s="32"/>
    </row>
  </sheetData>
  <autoFilter ref="C126:K243" xr:uid="{00000000-0009-0000-0000-00001E000000}"/>
  <mergeCells count="12">
    <mergeCell ref="E119:H119"/>
    <mergeCell ref="L2:V2"/>
    <mergeCell ref="E85:H85"/>
    <mergeCell ref="E87:H87"/>
    <mergeCell ref="E89:H89"/>
    <mergeCell ref="E115:H115"/>
    <mergeCell ref="E117:H117"/>
    <mergeCell ref="E7:H7"/>
    <mergeCell ref="E9:H9"/>
    <mergeCell ref="E11:H11"/>
    <mergeCell ref="E20:H20"/>
    <mergeCell ref="E29:H29"/>
  </mergeCells>
  <hyperlinks>
    <hyperlink ref="F131" r:id="rId1" xr:uid="{00000000-0004-0000-1E00-000000000000}"/>
    <hyperlink ref="F135" r:id="rId2" xr:uid="{00000000-0004-0000-1E00-000001000000}"/>
    <hyperlink ref="F139" r:id="rId3" xr:uid="{00000000-0004-0000-1E00-000002000000}"/>
    <hyperlink ref="F142" r:id="rId4" xr:uid="{00000000-0004-0000-1E00-000003000000}"/>
    <hyperlink ref="F145" r:id="rId5" xr:uid="{00000000-0004-0000-1E00-000004000000}"/>
    <hyperlink ref="F149" r:id="rId6" xr:uid="{00000000-0004-0000-1E00-000005000000}"/>
    <hyperlink ref="F153" r:id="rId7" xr:uid="{00000000-0004-0000-1E00-000006000000}"/>
    <hyperlink ref="F157" r:id="rId8" xr:uid="{00000000-0004-0000-1E00-000007000000}"/>
    <hyperlink ref="F161" r:id="rId9" xr:uid="{00000000-0004-0000-1E00-000008000000}"/>
    <hyperlink ref="F165" r:id="rId10" xr:uid="{00000000-0004-0000-1E00-000009000000}"/>
    <hyperlink ref="F169" r:id="rId11" xr:uid="{00000000-0004-0000-1E00-00000A000000}"/>
    <hyperlink ref="F173" r:id="rId12" xr:uid="{00000000-0004-0000-1E00-00000B000000}"/>
    <hyperlink ref="F179" r:id="rId13" xr:uid="{00000000-0004-0000-1E00-00000C000000}"/>
    <hyperlink ref="F187" r:id="rId14" xr:uid="{00000000-0004-0000-1E00-00000D000000}"/>
    <hyperlink ref="F191" r:id="rId15" xr:uid="{00000000-0004-0000-1E00-00000E000000}"/>
    <hyperlink ref="F198" r:id="rId16" xr:uid="{00000000-0004-0000-1E00-00000F000000}"/>
    <hyperlink ref="F205" r:id="rId17" xr:uid="{00000000-0004-0000-1E00-000010000000}"/>
    <hyperlink ref="F208" r:id="rId18" xr:uid="{00000000-0004-0000-1E00-000011000000}"/>
    <hyperlink ref="F211" r:id="rId19" xr:uid="{00000000-0004-0000-1E00-000012000000}"/>
    <hyperlink ref="F218" r:id="rId20" xr:uid="{00000000-0004-0000-1E00-000013000000}"/>
    <hyperlink ref="F222" r:id="rId21" xr:uid="{00000000-0004-0000-1E00-000014000000}"/>
    <hyperlink ref="F226" r:id="rId22" xr:uid="{00000000-0004-0000-1E00-000015000000}"/>
    <hyperlink ref="F229" r:id="rId23" xr:uid="{00000000-0004-0000-1E00-000016000000}"/>
    <hyperlink ref="F232" r:id="rId24" xr:uid="{00000000-0004-0000-1E00-000017000000}"/>
    <hyperlink ref="F235" r:id="rId25" xr:uid="{00000000-0004-0000-1E00-000018000000}"/>
    <hyperlink ref="F238" r:id="rId26" xr:uid="{00000000-0004-0000-1E00-000019000000}"/>
  </hyperlinks>
  <pageMargins left="0.39374999999999999" right="0.39374999999999999" top="0.39374999999999999" bottom="0.39374999999999999" header="0" footer="0"/>
  <pageSetup paperSize="9" fitToHeight="100" orientation="landscape" blackAndWhite="1"/>
  <headerFooter>
    <oddFooter>&amp;CStrana &amp;P z &amp;N</oddFooter>
  </headerFooter>
  <drawing r:id="rId27"/>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B2:BM311"/>
  <sheetViews>
    <sheetView showGridLines="0" workbookViewId="0"/>
  </sheetViews>
  <sheetFormatPr defaultRowHeight="15"/>
  <cols>
    <col min="1" max="1" width="8.33203125" customWidth="1"/>
    <col min="2" max="2" width="1.1640625" customWidth="1"/>
    <col min="3" max="3" width="4.1640625" customWidth="1"/>
    <col min="4" max="4" width="4.33203125" customWidth="1"/>
    <col min="5" max="5" width="17.1640625" customWidth="1"/>
    <col min="6" max="6" width="100.83203125" customWidth="1"/>
    <col min="7" max="7" width="7.5" customWidth="1"/>
    <col min="8" max="8" width="14" customWidth="1"/>
    <col min="9" max="9" width="15.83203125" customWidth="1"/>
    <col min="10" max="11" width="22.33203125"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50000000000003" customHeight="1">
      <c r="L2" s="223" t="s">
        <v>5</v>
      </c>
      <c r="M2" s="208"/>
      <c r="N2" s="208"/>
      <c r="O2" s="208"/>
      <c r="P2" s="208"/>
      <c r="Q2" s="208"/>
      <c r="R2" s="208"/>
      <c r="S2" s="208"/>
      <c r="T2" s="208"/>
      <c r="U2" s="208"/>
      <c r="V2" s="208"/>
      <c r="AT2" s="17" t="s">
        <v>184</v>
      </c>
    </row>
    <row r="3" spans="2:46" ht="6.95" customHeight="1">
      <c r="B3" s="18"/>
      <c r="C3" s="19"/>
      <c r="D3" s="19"/>
      <c r="E3" s="19"/>
      <c r="F3" s="19"/>
      <c r="G3" s="19"/>
      <c r="H3" s="19"/>
      <c r="I3" s="19"/>
      <c r="J3" s="19"/>
      <c r="K3" s="19"/>
      <c r="L3" s="20"/>
      <c r="AT3" s="17" t="s">
        <v>83</v>
      </c>
    </row>
    <row r="4" spans="2:46" ht="24.95" customHeight="1">
      <c r="B4" s="20"/>
      <c r="D4" s="21" t="s">
        <v>212</v>
      </c>
      <c r="L4" s="20"/>
      <c r="M4" s="93" t="s">
        <v>10</v>
      </c>
      <c r="AT4" s="17" t="s">
        <v>3</v>
      </c>
    </row>
    <row r="5" spans="2:46" ht="6.95" customHeight="1">
      <c r="B5" s="20"/>
      <c r="L5" s="20"/>
    </row>
    <row r="6" spans="2:46" ht="12" customHeight="1">
      <c r="B6" s="20"/>
      <c r="D6" s="27" t="s">
        <v>16</v>
      </c>
      <c r="L6" s="20"/>
    </row>
    <row r="7" spans="2:46" ht="16.5" customHeight="1">
      <c r="B7" s="20"/>
      <c r="E7" s="248" t="str">
        <f>'Rekapitulace stavby'!K6</f>
        <v>Transformace domova Černovice – Lidmaň V. – Černovice</v>
      </c>
      <c r="F7" s="249"/>
      <c r="G7" s="249"/>
      <c r="H7" s="249"/>
      <c r="L7" s="20"/>
    </row>
    <row r="8" spans="2:46" ht="12" customHeight="1">
      <c r="B8" s="20"/>
      <c r="D8" s="27" t="s">
        <v>213</v>
      </c>
      <c r="L8" s="20"/>
    </row>
    <row r="9" spans="2:46" s="1" customFormat="1" ht="16.5" customHeight="1">
      <c r="B9" s="32"/>
      <c r="E9" s="248" t="s">
        <v>3650</v>
      </c>
      <c r="F9" s="250"/>
      <c r="G9" s="250"/>
      <c r="H9" s="250"/>
      <c r="L9" s="32"/>
    </row>
    <row r="10" spans="2:46" s="1" customFormat="1" ht="12" customHeight="1">
      <c r="B10" s="32"/>
      <c r="D10" s="27" t="s">
        <v>215</v>
      </c>
      <c r="L10" s="32"/>
    </row>
    <row r="11" spans="2:46" s="1" customFormat="1" ht="16.5" customHeight="1">
      <c r="B11" s="32"/>
      <c r="E11" s="230" t="s">
        <v>4236</v>
      </c>
      <c r="F11" s="250"/>
      <c r="G11" s="250"/>
      <c r="H11" s="250"/>
      <c r="L11" s="32"/>
    </row>
    <row r="12" spans="2:46" s="1" customFormat="1" ht="11.25">
      <c r="B12" s="32"/>
      <c r="L12" s="32"/>
    </row>
    <row r="13" spans="2:46" s="1" customFormat="1" ht="12" customHeight="1">
      <c r="B13" s="32"/>
      <c r="D13" s="27" t="s">
        <v>18</v>
      </c>
      <c r="F13" s="25" t="s">
        <v>1</v>
      </c>
      <c r="I13" s="27" t="s">
        <v>19</v>
      </c>
      <c r="J13" s="25" t="s">
        <v>1</v>
      </c>
      <c r="L13" s="32"/>
    </row>
    <row r="14" spans="2:46" s="1" customFormat="1" ht="12" customHeight="1">
      <c r="B14" s="32"/>
      <c r="D14" s="27" t="s">
        <v>20</v>
      </c>
      <c r="F14" s="25" t="s">
        <v>1911</v>
      </c>
      <c r="I14" s="27" t="s">
        <v>22</v>
      </c>
      <c r="J14" s="52" t="str">
        <f>'Rekapitulace stavby'!AN8</f>
        <v>10. 12. 2025</v>
      </c>
      <c r="L14" s="32"/>
    </row>
    <row r="15" spans="2:46" s="1" customFormat="1" ht="10.9" customHeight="1">
      <c r="B15" s="32"/>
      <c r="L15" s="32"/>
    </row>
    <row r="16" spans="2:46" s="1" customFormat="1" ht="12" customHeight="1">
      <c r="B16" s="32"/>
      <c r="D16" s="27" t="s">
        <v>24</v>
      </c>
      <c r="I16" s="27" t="s">
        <v>25</v>
      </c>
      <c r="J16" s="25" t="s">
        <v>1</v>
      </c>
      <c r="L16" s="32"/>
    </row>
    <row r="17" spans="2:12" s="1" customFormat="1" ht="18" customHeight="1">
      <c r="B17" s="32"/>
      <c r="E17" s="25" t="s">
        <v>1912</v>
      </c>
      <c r="I17" s="27" t="s">
        <v>27</v>
      </c>
      <c r="J17" s="25" t="s">
        <v>1</v>
      </c>
      <c r="L17" s="32"/>
    </row>
    <row r="18" spans="2:12" s="1" customFormat="1" ht="6.95" customHeight="1">
      <c r="B18" s="32"/>
      <c r="L18" s="32"/>
    </row>
    <row r="19" spans="2:12" s="1" customFormat="1" ht="12" customHeight="1">
      <c r="B19" s="32"/>
      <c r="D19" s="27" t="s">
        <v>28</v>
      </c>
      <c r="I19" s="27" t="s">
        <v>25</v>
      </c>
      <c r="J19" s="28" t="str">
        <f>'Rekapitulace stavby'!AN13</f>
        <v>Vyplň údaj</v>
      </c>
      <c r="L19" s="32"/>
    </row>
    <row r="20" spans="2:12" s="1" customFormat="1" ht="18" customHeight="1">
      <c r="B20" s="32"/>
      <c r="E20" s="251" t="str">
        <f>'Rekapitulace stavby'!E14</f>
        <v>Vyplň údaj</v>
      </c>
      <c r="F20" s="207"/>
      <c r="G20" s="207"/>
      <c r="H20" s="207"/>
      <c r="I20" s="27" t="s">
        <v>27</v>
      </c>
      <c r="J20" s="28" t="str">
        <f>'Rekapitulace stavby'!AN14</f>
        <v>Vyplň údaj</v>
      </c>
      <c r="L20" s="32"/>
    </row>
    <row r="21" spans="2:12" s="1" customFormat="1" ht="6.95" customHeight="1">
      <c r="B21" s="32"/>
      <c r="L21" s="32"/>
    </row>
    <row r="22" spans="2:12" s="1" customFormat="1" ht="12" customHeight="1">
      <c r="B22" s="32"/>
      <c r="D22" s="27" t="s">
        <v>30</v>
      </c>
      <c r="I22" s="27" t="s">
        <v>25</v>
      </c>
      <c r="J22" s="25" t="s">
        <v>1</v>
      </c>
      <c r="L22" s="32"/>
    </row>
    <row r="23" spans="2:12" s="1" customFormat="1" ht="18" customHeight="1">
      <c r="B23" s="32"/>
      <c r="E23" s="25" t="s">
        <v>31</v>
      </c>
      <c r="I23" s="27" t="s">
        <v>27</v>
      </c>
      <c r="J23" s="25" t="s">
        <v>1</v>
      </c>
      <c r="L23" s="32"/>
    </row>
    <row r="24" spans="2:12" s="1" customFormat="1" ht="6.95" customHeight="1">
      <c r="B24" s="32"/>
      <c r="L24" s="32"/>
    </row>
    <row r="25" spans="2:12" s="1" customFormat="1" ht="12" customHeight="1">
      <c r="B25" s="32"/>
      <c r="D25" s="27" t="s">
        <v>33</v>
      </c>
      <c r="I25" s="27" t="s">
        <v>25</v>
      </c>
      <c r="J25" s="25" t="s">
        <v>1</v>
      </c>
      <c r="L25" s="32"/>
    </row>
    <row r="26" spans="2:12" s="1" customFormat="1" ht="18" customHeight="1">
      <c r="B26" s="32"/>
      <c r="E26" s="25" t="s">
        <v>1913</v>
      </c>
      <c r="I26" s="27" t="s">
        <v>27</v>
      </c>
      <c r="J26" s="25" t="s">
        <v>1</v>
      </c>
      <c r="L26" s="32"/>
    </row>
    <row r="27" spans="2:12" s="1" customFormat="1" ht="6.95" customHeight="1">
      <c r="B27" s="32"/>
      <c r="L27" s="32"/>
    </row>
    <row r="28" spans="2:12" s="1" customFormat="1" ht="12" customHeight="1">
      <c r="B28" s="32"/>
      <c r="D28" s="27" t="s">
        <v>34</v>
      </c>
      <c r="L28" s="32"/>
    </row>
    <row r="29" spans="2:12" s="7" customFormat="1" ht="16.5" customHeight="1">
      <c r="B29" s="94"/>
      <c r="E29" s="212" t="s">
        <v>1</v>
      </c>
      <c r="F29" s="212"/>
      <c r="G29" s="212"/>
      <c r="H29" s="212"/>
      <c r="L29" s="94"/>
    </row>
    <row r="30" spans="2:12" s="1" customFormat="1" ht="6.95" customHeight="1">
      <c r="B30" s="32"/>
      <c r="L30" s="32"/>
    </row>
    <row r="31" spans="2:12" s="1" customFormat="1" ht="6.95" customHeight="1">
      <c r="B31" s="32"/>
      <c r="D31" s="53"/>
      <c r="E31" s="53"/>
      <c r="F31" s="53"/>
      <c r="G31" s="53"/>
      <c r="H31" s="53"/>
      <c r="I31" s="53"/>
      <c r="J31" s="53"/>
      <c r="K31" s="53"/>
      <c r="L31" s="32"/>
    </row>
    <row r="32" spans="2:12" s="1" customFormat="1" ht="25.35" customHeight="1">
      <c r="B32" s="32"/>
      <c r="D32" s="95" t="s">
        <v>36</v>
      </c>
      <c r="J32" s="66">
        <f>ROUND(J129, 2)</f>
        <v>0</v>
      </c>
      <c r="L32" s="32"/>
    </row>
    <row r="33" spans="2:12" s="1" customFormat="1" ht="6.95" customHeight="1">
      <c r="B33" s="32"/>
      <c r="D33" s="53"/>
      <c r="E33" s="53"/>
      <c r="F33" s="53"/>
      <c r="G33" s="53"/>
      <c r="H33" s="53"/>
      <c r="I33" s="53"/>
      <c r="J33" s="53"/>
      <c r="K33" s="53"/>
      <c r="L33" s="32"/>
    </row>
    <row r="34" spans="2:12" s="1" customFormat="1" ht="14.45" customHeight="1">
      <c r="B34" s="32"/>
      <c r="F34" s="35" t="s">
        <v>38</v>
      </c>
      <c r="I34" s="35" t="s">
        <v>37</v>
      </c>
      <c r="J34" s="35" t="s">
        <v>39</v>
      </c>
      <c r="L34" s="32"/>
    </row>
    <row r="35" spans="2:12" s="1" customFormat="1" ht="14.45" customHeight="1">
      <c r="B35" s="32"/>
      <c r="D35" s="55" t="s">
        <v>40</v>
      </c>
      <c r="E35" s="27" t="s">
        <v>41</v>
      </c>
      <c r="F35" s="86">
        <f>ROUND((SUM(BE129:BE310)),  2)</f>
        <v>0</v>
      </c>
      <c r="I35" s="96">
        <v>0.21</v>
      </c>
      <c r="J35" s="86">
        <f>ROUND(((SUM(BE129:BE310))*I35),  2)</f>
        <v>0</v>
      </c>
      <c r="L35" s="32"/>
    </row>
    <row r="36" spans="2:12" s="1" customFormat="1" ht="14.45" customHeight="1">
      <c r="B36" s="32"/>
      <c r="E36" s="27" t="s">
        <v>42</v>
      </c>
      <c r="F36" s="86">
        <f>ROUND((SUM(BF129:BF310)),  2)</f>
        <v>0</v>
      </c>
      <c r="I36" s="96">
        <v>0.12</v>
      </c>
      <c r="J36" s="86">
        <f>ROUND(((SUM(BF129:BF310))*I36),  2)</f>
        <v>0</v>
      </c>
      <c r="L36" s="32"/>
    </row>
    <row r="37" spans="2:12" s="1" customFormat="1" ht="14.45" hidden="1" customHeight="1">
      <c r="B37" s="32"/>
      <c r="E37" s="27" t="s">
        <v>43</v>
      </c>
      <c r="F37" s="86">
        <f>ROUND((SUM(BG129:BG310)),  2)</f>
        <v>0</v>
      </c>
      <c r="I37" s="96">
        <v>0.21</v>
      </c>
      <c r="J37" s="86">
        <f>0</f>
        <v>0</v>
      </c>
      <c r="L37" s="32"/>
    </row>
    <row r="38" spans="2:12" s="1" customFormat="1" ht="14.45" hidden="1" customHeight="1">
      <c r="B38" s="32"/>
      <c r="E38" s="27" t="s">
        <v>44</v>
      </c>
      <c r="F38" s="86">
        <f>ROUND((SUM(BH129:BH310)),  2)</f>
        <v>0</v>
      </c>
      <c r="I38" s="96">
        <v>0.12</v>
      </c>
      <c r="J38" s="86">
        <f>0</f>
        <v>0</v>
      </c>
      <c r="L38" s="32"/>
    </row>
    <row r="39" spans="2:12" s="1" customFormat="1" ht="14.45" hidden="1" customHeight="1">
      <c r="B39" s="32"/>
      <c r="E39" s="27" t="s">
        <v>45</v>
      </c>
      <c r="F39" s="86">
        <f>ROUND((SUM(BI129:BI310)),  2)</f>
        <v>0</v>
      </c>
      <c r="I39" s="96">
        <v>0</v>
      </c>
      <c r="J39" s="86">
        <f>0</f>
        <v>0</v>
      </c>
      <c r="L39" s="32"/>
    </row>
    <row r="40" spans="2:12" s="1" customFormat="1" ht="6.95" customHeight="1">
      <c r="B40" s="32"/>
      <c r="L40" s="32"/>
    </row>
    <row r="41" spans="2:12" s="1" customFormat="1" ht="25.35" customHeight="1">
      <c r="B41" s="32"/>
      <c r="C41" s="97"/>
      <c r="D41" s="98" t="s">
        <v>46</v>
      </c>
      <c r="E41" s="57"/>
      <c r="F41" s="57"/>
      <c r="G41" s="99" t="s">
        <v>47</v>
      </c>
      <c r="H41" s="100" t="s">
        <v>48</v>
      </c>
      <c r="I41" s="57"/>
      <c r="J41" s="101">
        <f>SUM(J32:J39)</f>
        <v>0</v>
      </c>
      <c r="K41" s="102"/>
      <c r="L41" s="32"/>
    </row>
    <row r="42" spans="2:12" s="1" customFormat="1" ht="14.45" customHeight="1">
      <c r="B42" s="32"/>
      <c r="L42" s="32"/>
    </row>
    <row r="43" spans="2:12" ht="14.45" customHeight="1">
      <c r="B43" s="20"/>
      <c r="L43" s="20"/>
    </row>
    <row r="44" spans="2:12" ht="14.45" customHeight="1">
      <c r="B44" s="20"/>
      <c r="L44" s="20"/>
    </row>
    <row r="45" spans="2:12" ht="14.45" customHeight="1">
      <c r="B45" s="20"/>
      <c r="L45" s="20"/>
    </row>
    <row r="46" spans="2:12" ht="14.45" customHeight="1">
      <c r="B46" s="20"/>
      <c r="L46" s="20"/>
    </row>
    <row r="47" spans="2:12" ht="14.45" customHeight="1">
      <c r="B47" s="20"/>
      <c r="L47" s="20"/>
    </row>
    <row r="48" spans="2:12" ht="14.45" customHeight="1">
      <c r="B48" s="20"/>
      <c r="L48" s="20"/>
    </row>
    <row r="49" spans="2:12" ht="14.45" customHeight="1">
      <c r="B49" s="20"/>
      <c r="L49" s="20"/>
    </row>
    <row r="50" spans="2:12" s="1" customFormat="1" ht="14.45" customHeight="1">
      <c r="B50" s="32"/>
      <c r="D50" s="41" t="s">
        <v>49</v>
      </c>
      <c r="E50" s="42"/>
      <c r="F50" s="42"/>
      <c r="G50" s="41" t="s">
        <v>50</v>
      </c>
      <c r="H50" s="42"/>
      <c r="I50" s="42"/>
      <c r="J50" s="42"/>
      <c r="K50" s="42"/>
      <c r="L50" s="32"/>
    </row>
    <row r="51" spans="2:12" ht="11.25">
      <c r="B51" s="20"/>
      <c r="L51" s="20"/>
    </row>
    <row r="52" spans="2:12" ht="11.25">
      <c r="B52" s="20"/>
      <c r="L52" s="20"/>
    </row>
    <row r="53" spans="2:12" ht="11.25">
      <c r="B53" s="20"/>
      <c r="L53" s="20"/>
    </row>
    <row r="54" spans="2:12" ht="11.25">
      <c r="B54" s="20"/>
      <c r="L54" s="20"/>
    </row>
    <row r="55" spans="2:12" ht="11.25">
      <c r="B55" s="20"/>
      <c r="L55" s="20"/>
    </row>
    <row r="56" spans="2:12" ht="11.25">
      <c r="B56" s="20"/>
      <c r="L56" s="20"/>
    </row>
    <row r="57" spans="2:12" ht="11.25">
      <c r="B57" s="20"/>
      <c r="L57" s="20"/>
    </row>
    <row r="58" spans="2:12" ht="11.25">
      <c r="B58" s="20"/>
      <c r="L58" s="20"/>
    </row>
    <row r="59" spans="2:12" ht="11.25">
      <c r="B59" s="20"/>
      <c r="L59" s="20"/>
    </row>
    <row r="60" spans="2:12" ht="11.25">
      <c r="B60" s="20"/>
      <c r="L60" s="20"/>
    </row>
    <row r="61" spans="2:12" s="1" customFormat="1" ht="12.75">
      <c r="B61" s="32"/>
      <c r="D61" s="43" t="s">
        <v>51</v>
      </c>
      <c r="E61" s="34"/>
      <c r="F61" s="103" t="s">
        <v>52</v>
      </c>
      <c r="G61" s="43" t="s">
        <v>51</v>
      </c>
      <c r="H61" s="34"/>
      <c r="I61" s="34"/>
      <c r="J61" s="104" t="s">
        <v>52</v>
      </c>
      <c r="K61" s="34"/>
      <c r="L61" s="32"/>
    </row>
    <row r="62" spans="2:12" ht="11.25">
      <c r="B62" s="20"/>
      <c r="L62" s="20"/>
    </row>
    <row r="63" spans="2:12" ht="11.25">
      <c r="B63" s="20"/>
      <c r="L63" s="20"/>
    </row>
    <row r="64" spans="2:12" ht="11.25">
      <c r="B64" s="20"/>
      <c r="L64" s="20"/>
    </row>
    <row r="65" spans="2:12" s="1" customFormat="1" ht="12.75">
      <c r="B65" s="32"/>
      <c r="D65" s="41" t="s">
        <v>53</v>
      </c>
      <c r="E65" s="42"/>
      <c r="F65" s="42"/>
      <c r="G65" s="41" t="s">
        <v>54</v>
      </c>
      <c r="H65" s="42"/>
      <c r="I65" s="42"/>
      <c r="J65" s="42"/>
      <c r="K65" s="42"/>
      <c r="L65" s="32"/>
    </row>
    <row r="66" spans="2:12" ht="11.25">
      <c r="B66" s="20"/>
      <c r="L66" s="20"/>
    </row>
    <row r="67" spans="2:12" ht="11.25">
      <c r="B67" s="20"/>
      <c r="L67" s="20"/>
    </row>
    <row r="68" spans="2:12" ht="11.25">
      <c r="B68" s="20"/>
      <c r="L68" s="20"/>
    </row>
    <row r="69" spans="2:12" ht="11.25">
      <c r="B69" s="20"/>
      <c r="L69" s="20"/>
    </row>
    <row r="70" spans="2:12" ht="11.25">
      <c r="B70" s="20"/>
      <c r="L70" s="20"/>
    </row>
    <row r="71" spans="2:12" ht="11.25">
      <c r="B71" s="20"/>
      <c r="L71" s="20"/>
    </row>
    <row r="72" spans="2:12" ht="11.25">
      <c r="B72" s="20"/>
      <c r="L72" s="20"/>
    </row>
    <row r="73" spans="2:12" ht="11.25">
      <c r="B73" s="20"/>
      <c r="L73" s="20"/>
    </row>
    <row r="74" spans="2:12" ht="11.25">
      <c r="B74" s="20"/>
      <c r="L74" s="20"/>
    </row>
    <row r="75" spans="2:12" ht="11.25">
      <c r="B75" s="20"/>
      <c r="L75" s="20"/>
    </row>
    <row r="76" spans="2:12" s="1" customFormat="1" ht="12.75">
      <c r="B76" s="32"/>
      <c r="D76" s="43" t="s">
        <v>51</v>
      </c>
      <c r="E76" s="34"/>
      <c r="F76" s="103" t="s">
        <v>52</v>
      </c>
      <c r="G76" s="43" t="s">
        <v>51</v>
      </c>
      <c r="H76" s="34"/>
      <c r="I76" s="34"/>
      <c r="J76" s="104" t="s">
        <v>52</v>
      </c>
      <c r="K76" s="34"/>
      <c r="L76" s="32"/>
    </row>
    <row r="77" spans="2:12" s="1" customFormat="1" ht="14.45" customHeight="1">
      <c r="B77" s="44"/>
      <c r="C77" s="45"/>
      <c r="D77" s="45"/>
      <c r="E77" s="45"/>
      <c r="F77" s="45"/>
      <c r="G77" s="45"/>
      <c r="H77" s="45"/>
      <c r="I77" s="45"/>
      <c r="J77" s="45"/>
      <c r="K77" s="45"/>
      <c r="L77" s="32"/>
    </row>
    <row r="81" spans="2:12" s="1" customFormat="1" ht="6.95" customHeight="1">
      <c r="B81" s="46"/>
      <c r="C81" s="47"/>
      <c r="D81" s="47"/>
      <c r="E81" s="47"/>
      <c r="F81" s="47"/>
      <c r="G81" s="47"/>
      <c r="H81" s="47"/>
      <c r="I81" s="47"/>
      <c r="J81" s="47"/>
      <c r="K81" s="47"/>
      <c r="L81" s="32"/>
    </row>
    <row r="82" spans="2:12" s="1" customFormat="1" ht="24.95" customHeight="1">
      <c r="B82" s="32"/>
      <c r="C82" s="21" t="s">
        <v>217</v>
      </c>
      <c r="L82" s="32"/>
    </row>
    <row r="83" spans="2:12" s="1" customFormat="1" ht="6.95" customHeight="1">
      <c r="B83" s="32"/>
      <c r="L83" s="32"/>
    </row>
    <row r="84" spans="2:12" s="1" customFormat="1" ht="12" customHeight="1">
      <c r="B84" s="32"/>
      <c r="C84" s="27" t="s">
        <v>16</v>
      </c>
      <c r="L84" s="32"/>
    </row>
    <row r="85" spans="2:12" s="1" customFormat="1" ht="16.5" customHeight="1">
      <c r="B85" s="32"/>
      <c r="E85" s="248" t="str">
        <f>E7</f>
        <v>Transformace domova Černovice – Lidmaň V. – Černovice</v>
      </c>
      <c r="F85" s="249"/>
      <c r="G85" s="249"/>
      <c r="H85" s="249"/>
      <c r="L85" s="32"/>
    </row>
    <row r="86" spans="2:12" ht="12" customHeight="1">
      <c r="B86" s="20"/>
      <c r="C86" s="27" t="s">
        <v>213</v>
      </c>
      <c r="L86" s="20"/>
    </row>
    <row r="87" spans="2:12" s="1" customFormat="1" ht="16.5" customHeight="1">
      <c r="B87" s="32"/>
      <c r="E87" s="248" t="s">
        <v>3650</v>
      </c>
      <c r="F87" s="250"/>
      <c r="G87" s="250"/>
      <c r="H87" s="250"/>
      <c r="L87" s="32"/>
    </row>
    <row r="88" spans="2:12" s="1" customFormat="1" ht="12" customHeight="1">
      <c r="B88" s="32"/>
      <c r="C88" s="27" t="s">
        <v>215</v>
      </c>
      <c r="L88" s="32"/>
    </row>
    <row r="89" spans="2:12" s="1" customFormat="1" ht="16.5" customHeight="1">
      <c r="B89" s="32"/>
      <c r="E89" s="230" t="str">
        <f>E11</f>
        <v>IO 05.01 - PŘÍPOJKA KANALIZACE SO 01</v>
      </c>
      <c r="F89" s="250"/>
      <c r="G89" s="250"/>
      <c r="H89" s="250"/>
      <c r="L89" s="32"/>
    </row>
    <row r="90" spans="2:12" s="1" customFormat="1" ht="6.95" customHeight="1">
      <c r="B90" s="32"/>
      <c r="L90" s="32"/>
    </row>
    <row r="91" spans="2:12" s="1" customFormat="1" ht="12" customHeight="1">
      <c r="B91" s="32"/>
      <c r="C91" s="27" t="s">
        <v>20</v>
      </c>
      <c r="F91" s="25" t="str">
        <f>F14</f>
        <v>Černovice</v>
      </c>
      <c r="I91" s="27" t="s">
        <v>22</v>
      </c>
      <c r="J91" s="52" t="str">
        <f>IF(J14="","",J14)</f>
        <v>10. 12. 2025</v>
      </c>
      <c r="L91" s="32"/>
    </row>
    <row r="92" spans="2:12" s="1" customFormat="1" ht="6.95" customHeight="1">
      <c r="B92" s="32"/>
      <c r="L92" s="32"/>
    </row>
    <row r="93" spans="2:12" s="1" customFormat="1" ht="25.7" customHeight="1">
      <c r="B93" s="32"/>
      <c r="C93" s="27" t="s">
        <v>24</v>
      </c>
      <c r="F93" s="25" t="str">
        <f>E17</f>
        <v>KRAJ VYSOČINA</v>
      </c>
      <c r="I93" s="27" t="s">
        <v>30</v>
      </c>
      <c r="J93" s="30" t="str">
        <f>E23</f>
        <v>ARPIK OSTRAVA s.r.o.</v>
      </c>
      <c r="L93" s="32"/>
    </row>
    <row r="94" spans="2:12" s="1" customFormat="1" ht="15.2" customHeight="1">
      <c r="B94" s="32"/>
      <c r="C94" s="27" t="s">
        <v>28</v>
      </c>
      <c r="F94" s="25" t="str">
        <f>IF(E20="","",E20)</f>
        <v>Vyplň údaj</v>
      </c>
      <c r="I94" s="27" t="s">
        <v>33</v>
      </c>
      <c r="J94" s="30" t="str">
        <f>E26</f>
        <v>Ing. Tomáš Janošec</v>
      </c>
      <c r="L94" s="32"/>
    </row>
    <row r="95" spans="2:12" s="1" customFormat="1" ht="10.35" customHeight="1">
      <c r="B95" s="32"/>
      <c r="L95" s="32"/>
    </row>
    <row r="96" spans="2:12" s="1" customFormat="1" ht="29.25" customHeight="1">
      <c r="B96" s="32"/>
      <c r="C96" s="105" t="s">
        <v>218</v>
      </c>
      <c r="D96" s="97"/>
      <c r="E96" s="97"/>
      <c r="F96" s="97"/>
      <c r="G96" s="97"/>
      <c r="H96" s="97"/>
      <c r="I96" s="97"/>
      <c r="J96" s="106" t="s">
        <v>219</v>
      </c>
      <c r="K96" s="97"/>
      <c r="L96" s="32"/>
    </row>
    <row r="97" spans="2:47" s="1" customFormat="1" ht="10.35" customHeight="1">
      <c r="B97" s="32"/>
      <c r="L97" s="32"/>
    </row>
    <row r="98" spans="2:47" s="1" customFormat="1" ht="22.9" customHeight="1">
      <c r="B98" s="32"/>
      <c r="C98" s="107" t="s">
        <v>220</v>
      </c>
      <c r="J98" s="66">
        <f>J129</f>
        <v>0</v>
      </c>
      <c r="L98" s="32"/>
      <c r="AU98" s="17" t="s">
        <v>221</v>
      </c>
    </row>
    <row r="99" spans="2:47" s="8" customFormat="1" ht="24.95" customHeight="1">
      <c r="B99" s="108"/>
      <c r="D99" s="109" t="s">
        <v>222</v>
      </c>
      <c r="E99" s="110"/>
      <c r="F99" s="110"/>
      <c r="G99" s="110"/>
      <c r="H99" s="110"/>
      <c r="I99" s="110"/>
      <c r="J99" s="111">
        <f>J130</f>
        <v>0</v>
      </c>
      <c r="L99" s="108"/>
    </row>
    <row r="100" spans="2:47" s="9" customFormat="1" ht="19.899999999999999" customHeight="1">
      <c r="B100" s="112"/>
      <c r="D100" s="113" t="s">
        <v>223</v>
      </c>
      <c r="E100" s="114"/>
      <c r="F100" s="114"/>
      <c r="G100" s="114"/>
      <c r="H100" s="114"/>
      <c r="I100" s="114"/>
      <c r="J100" s="115">
        <f>J131</f>
        <v>0</v>
      </c>
      <c r="L100" s="112"/>
    </row>
    <row r="101" spans="2:47" s="9" customFormat="1" ht="19.899999999999999" customHeight="1">
      <c r="B101" s="112"/>
      <c r="D101" s="113" t="s">
        <v>225</v>
      </c>
      <c r="E101" s="114"/>
      <c r="F101" s="114"/>
      <c r="G101" s="114"/>
      <c r="H101" s="114"/>
      <c r="I101" s="114"/>
      <c r="J101" s="115">
        <f>J208</f>
        <v>0</v>
      </c>
      <c r="L101" s="112"/>
    </row>
    <row r="102" spans="2:47" s="9" customFormat="1" ht="19.899999999999999" customHeight="1">
      <c r="B102" s="112"/>
      <c r="D102" s="113" t="s">
        <v>1914</v>
      </c>
      <c r="E102" s="114"/>
      <c r="F102" s="114"/>
      <c r="G102" s="114"/>
      <c r="H102" s="114"/>
      <c r="I102" s="114"/>
      <c r="J102" s="115">
        <f>J213</f>
        <v>0</v>
      </c>
      <c r="L102" s="112"/>
    </row>
    <row r="103" spans="2:47" s="9" customFormat="1" ht="19.899999999999999" customHeight="1">
      <c r="B103" s="112"/>
      <c r="D103" s="113" t="s">
        <v>1915</v>
      </c>
      <c r="E103" s="114"/>
      <c r="F103" s="114"/>
      <c r="G103" s="114"/>
      <c r="H103" s="114"/>
      <c r="I103" s="114"/>
      <c r="J103" s="115">
        <f>J221</f>
        <v>0</v>
      </c>
      <c r="L103" s="112"/>
    </row>
    <row r="104" spans="2:47" s="9" customFormat="1" ht="19.899999999999999" customHeight="1">
      <c r="B104" s="112"/>
      <c r="D104" s="113" t="s">
        <v>229</v>
      </c>
      <c r="E104" s="114"/>
      <c r="F104" s="114"/>
      <c r="G104" s="114"/>
      <c r="H104" s="114"/>
      <c r="I104" s="114"/>
      <c r="J104" s="115">
        <f>J291</f>
        <v>0</v>
      </c>
      <c r="L104" s="112"/>
    </row>
    <row r="105" spans="2:47" s="8" customFormat="1" ht="24.95" customHeight="1">
      <c r="B105" s="108"/>
      <c r="D105" s="109" t="s">
        <v>232</v>
      </c>
      <c r="E105" s="110"/>
      <c r="F105" s="110"/>
      <c r="G105" s="110"/>
      <c r="H105" s="110"/>
      <c r="I105" s="110"/>
      <c r="J105" s="111">
        <f>J296</f>
        <v>0</v>
      </c>
      <c r="L105" s="108"/>
    </row>
    <row r="106" spans="2:47" s="9" customFormat="1" ht="19.899999999999999" customHeight="1">
      <c r="B106" s="112"/>
      <c r="D106" s="113" t="s">
        <v>233</v>
      </c>
      <c r="E106" s="114"/>
      <c r="F106" s="114"/>
      <c r="G106" s="114"/>
      <c r="H106" s="114"/>
      <c r="I106" s="114"/>
      <c r="J106" s="115">
        <f>J297</f>
        <v>0</v>
      </c>
      <c r="L106" s="112"/>
    </row>
    <row r="107" spans="2:47" s="9" customFormat="1" ht="19.899999999999999" customHeight="1">
      <c r="B107" s="112"/>
      <c r="D107" s="113" t="s">
        <v>1917</v>
      </c>
      <c r="E107" s="114"/>
      <c r="F107" s="114"/>
      <c r="G107" s="114"/>
      <c r="H107" s="114"/>
      <c r="I107" s="114"/>
      <c r="J107" s="115">
        <f>J305</f>
        <v>0</v>
      </c>
      <c r="L107" s="112"/>
    </row>
    <row r="108" spans="2:47" s="1" customFormat="1" ht="21.75" customHeight="1">
      <c r="B108" s="32"/>
      <c r="L108" s="32"/>
    </row>
    <row r="109" spans="2:47" s="1" customFormat="1" ht="6.95" customHeight="1">
      <c r="B109" s="44"/>
      <c r="C109" s="45"/>
      <c r="D109" s="45"/>
      <c r="E109" s="45"/>
      <c r="F109" s="45"/>
      <c r="G109" s="45"/>
      <c r="H109" s="45"/>
      <c r="I109" s="45"/>
      <c r="J109" s="45"/>
      <c r="K109" s="45"/>
      <c r="L109" s="32"/>
    </row>
    <row r="113" spans="2:20" s="1" customFormat="1" ht="6.95" customHeight="1">
      <c r="B113" s="46"/>
      <c r="C113" s="47"/>
      <c r="D113" s="47"/>
      <c r="E113" s="47"/>
      <c r="F113" s="47"/>
      <c r="G113" s="47"/>
      <c r="H113" s="47"/>
      <c r="I113" s="47"/>
      <c r="J113" s="47"/>
      <c r="K113" s="47"/>
      <c r="L113" s="32"/>
    </row>
    <row r="114" spans="2:20" s="1" customFormat="1" ht="24.95" customHeight="1">
      <c r="B114" s="32"/>
      <c r="C114" s="21" t="s">
        <v>249</v>
      </c>
      <c r="L114" s="32"/>
    </row>
    <row r="115" spans="2:20" s="1" customFormat="1" ht="6.95" customHeight="1">
      <c r="B115" s="32"/>
      <c r="L115" s="32"/>
    </row>
    <row r="116" spans="2:20" s="1" customFormat="1" ht="12" customHeight="1">
      <c r="B116" s="32"/>
      <c r="C116" s="27" t="s">
        <v>16</v>
      </c>
      <c r="L116" s="32"/>
    </row>
    <row r="117" spans="2:20" s="1" customFormat="1" ht="16.5" customHeight="1">
      <c r="B117" s="32"/>
      <c r="E117" s="248" t="str">
        <f>E7</f>
        <v>Transformace domova Černovice – Lidmaň V. – Černovice</v>
      </c>
      <c r="F117" s="249"/>
      <c r="G117" s="249"/>
      <c r="H117" s="249"/>
      <c r="L117" s="32"/>
    </row>
    <row r="118" spans="2:20" ht="12" customHeight="1">
      <c r="B118" s="20"/>
      <c r="C118" s="27" t="s">
        <v>213</v>
      </c>
      <c r="L118" s="20"/>
    </row>
    <row r="119" spans="2:20" s="1" customFormat="1" ht="16.5" customHeight="1">
      <c r="B119" s="32"/>
      <c r="E119" s="248" t="s">
        <v>3650</v>
      </c>
      <c r="F119" s="250"/>
      <c r="G119" s="250"/>
      <c r="H119" s="250"/>
      <c r="L119" s="32"/>
    </row>
    <row r="120" spans="2:20" s="1" customFormat="1" ht="12" customHeight="1">
      <c r="B120" s="32"/>
      <c r="C120" s="27" t="s">
        <v>215</v>
      </c>
      <c r="L120" s="32"/>
    </row>
    <row r="121" spans="2:20" s="1" customFormat="1" ht="16.5" customHeight="1">
      <c r="B121" s="32"/>
      <c r="E121" s="230" t="str">
        <f>E11</f>
        <v>IO 05.01 - PŘÍPOJKA KANALIZACE SO 01</v>
      </c>
      <c r="F121" s="250"/>
      <c r="G121" s="250"/>
      <c r="H121" s="250"/>
      <c r="L121" s="32"/>
    </row>
    <row r="122" spans="2:20" s="1" customFormat="1" ht="6.95" customHeight="1">
      <c r="B122" s="32"/>
      <c r="L122" s="32"/>
    </row>
    <row r="123" spans="2:20" s="1" customFormat="1" ht="12" customHeight="1">
      <c r="B123" s="32"/>
      <c r="C123" s="27" t="s">
        <v>20</v>
      </c>
      <c r="F123" s="25" t="str">
        <f>F14</f>
        <v>Černovice</v>
      </c>
      <c r="I123" s="27" t="s">
        <v>22</v>
      </c>
      <c r="J123" s="52" t="str">
        <f>IF(J14="","",J14)</f>
        <v>10. 12. 2025</v>
      </c>
      <c r="L123" s="32"/>
    </row>
    <row r="124" spans="2:20" s="1" customFormat="1" ht="6.95" customHeight="1">
      <c r="B124" s="32"/>
      <c r="L124" s="32"/>
    </row>
    <row r="125" spans="2:20" s="1" customFormat="1" ht="25.7" customHeight="1">
      <c r="B125" s="32"/>
      <c r="C125" s="27" t="s">
        <v>24</v>
      </c>
      <c r="F125" s="25" t="str">
        <f>E17</f>
        <v>KRAJ VYSOČINA</v>
      </c>
      <c r="I125" s="27" t="s">
        <v>30</v>
      </c>
      <c r="J125" s="30" t="str">
        <f>E23</f>
        <v>ARPIK OSTRAVA s.r.o.</v>
      </c>
      <c r="L125" s="32"/>
    </row>
    <row r="126" spans="2:20" s="1" customFormat="1" ht="15.2" customHeight="1">
      <c r="B126" s="32"/>
      <c r="C126" s="27" t="s">
        <v>28</v>
      </c>
      <c r="F126" s="25" t="str">
        <f>IF(E20="","",E20)</f>
        <v>Vyplň údaj</v>
      </c>
      <c r="I126" s="27" t="s">
        <v>33</v>
      </c>
      <c r="J126" s="30" t="str">
        <f>E26</f>
        <v>Ing. Tomáš Janošec</v>
      </c>
      <c r="L126" s="32"/>
    </row>
    <row r="127" spans="2:20" s="1" customFormat="1" ht="10.35" customHeight="1">
      <c r="B127" s="32"/>
      <c r="L127" s="32"/>
    </row>
    <row r="128" spans="2:20" s="10" customFormat="1" ht="29.25" customHeight="1">
      <c r="B128" s="116"/>
      <c r="C128" s="117" t="s">
        <v>250</v>
      </c>
      <c r="D128" s="118" t="s">
        <v>61</v>
      </c>
      <c r="E128" s="118" t="s">
        <v>57</v>
      </c>
      <c r="F128" s="118" t="s">
        <v>58</v>
      </c>
      <c r="G128" s="118" t="s">
        <v>251</v>
      </c>
      <c r="H128" s="118" t="s">
        <v>252</v>
      </c>
      <c r="I128" s="118" t="s">
        <v>253</v>
      </c>
      <c r="J128" s="118" t="s">
        <v>219</v>
      </c>
      <c r="K128" s="119" t="s">
        <v>254</v>
      </c>
      <c r="L128" s="116"/>
      <c r="M128" s="59" t="s">
        <v>1</v>
      </c>
      <c r="N128" s="60" t="s">
        <v>40</v>
      </c>
      <c r="O128" s="60" t="s">
        <v>255</v>
      </c>
      <c r="P128" s="60" t="s">
        <v>256</v>
      </c>
      <c r="Q128" s="60" t="s">
        <v>257</v>
      </c>
      <c r="R128" s="60" t="s">
        <v>258</v>
      </c>
      <c r="S128" s="60" t="s">
        <v>259</v>
      </c>
      <c r="T128" s="61" t="s">
        <v>260</v>
      </c>
    </row>
    <row r="129" spans="2:65" s="1" customFormat="1" ht="22.9" customHeight="1">
      <c r="B129" s="32"/>
      <c r="C129" s="64" t="s">
        <v>261</v>
      </c>
      <c r="J129" s="120">
        <f>BK129</f>
        <v>0</v>
      </c>
      <c r="L129" s="32"/>
      <c r="M129" s="62"/>
      <c r="N129" s="53"/>
      <c r="O129" s="53"/>
      <c r="P129" s="121">
        <f>P130+P296</f>
        <v>0</v>
      </c>
      <c r="Q129" s="53"/>
      <c r="R129" s="121">
        <f>R130+R296</f>
        <v>61.111891</v>
      </c>
      <c r="S129" s="53"/>
      <c r="T129" s="122">
        <f>T130+T296</f>
        <v>0</v>
      </c>
      <c r="AT129" s="17" t="s">
        <v>75</v>
      </c>
      <c r="AU129" s="17" t="s">
        <v>221</v>
      </c>
      <c r="BK129" s="123">
        <f>BK130+BK296</f>
        <v>0</v>
      </c>
    </row>
    <row r="130" spans="2:65" s="11" customFormat="1" ht="25.9" customHeight="1">
      <c r="B130" s="124"/>
      <c r="D130" s="125" t="s">
        <v>75</v>
      </c>
      <c r="E130" s="126" t="s">
        <v>262</v>
      </c>
      <c r="F130" s="126" t="s">
        <v>263</v>
      </c>
      <c r="I130" s="127"/>
      <c r="J130" s="128">
        <f>BK130</f>
        <v>0</v>
      </c>
      <c r="L130" s="124"/>
      <c r="M130" s="129"/>
      <c r="P130" s="130">
        <f>P131+P208+P213+P221+P291</f>
        <v>0</v>
      </c>
      <c r="R130" s="130">
        <f>R131+R208+R213+R221+R291</f>
        <v>61.026473500000002</v>
      </c>
      <c r="T130" s="131">
        <f>T131+T208+T213+T221+T291</f>
        <v>0</v>
      </c>
      <c r="AR130" s="125" t="s">
        <v>83</v>
      </c>
      <c r="AT130" s="132" t="s">
        <v>75</v>
      </c>
      <c r="AU130" s="132" t="s">
        <v>76</v>
      </c>
      <c r="AY130" s="125" t="s">
        <v>264</v>
      </c>
      <c r="BK130" s="133">
        <f>BK131+BK208+BK213+BK221+BK291</f>
        <v>0</v>
      </c>
    </row>
    <row r="131" spans="2:65" s="11" customFormat="1" ht="22.9" customHeight="1">
      <c r="B131" s="124"/>
      <c r="D131" s="125" t="s">
        <v>75</v>
      </c>
      <c r="E131" s="134" t="s">
        <v>83</v>
      </c>
      <c r="F131" s="134" t="s">
        <v>265</v>
      </c>
      <c r="I131" s="127"/>
      <c r="J131" s="135">
        <f>BK131</f>
        <v>0</v>
      </c>
      <c r="L131" s="124"/>
      <c r="M131" s="129"/>
      <c r="P131" s="130">
        <f>SUM(P132:P207)</f>
        <v>0</v>
      </c>
      <c r="R131" s="130">
        <f>SUM(R132:R207)</f>
        <v>59.511268000000001</v>
      </c>
      <c r="T131" s="131">
        <f>SUM(T132:T207)</f>
        <v>0</v>
      </c>
      <c r="AR131" s="125" t="s">
        <v>83</v>
      </c>
      <c r="AT131" s="132" t="s">
        <v>75</v>
      </c>
      <c r="AU131" s="132" t="s">
        <v>83</v>
      </c>
      <c r="AY131" s="125" t="s">
        <v>264</v>
      </c>
      <c r="BK131" s="133">
        <f>SUM(BK132:BK207)</f>
        <v>0</v>
      </c>
    </row>
    <row r="132" spans="2:65" s="1" customFormat="1" ht="16.5" customHeight="1">
      <c r="B132" s="136"/>
      <c r="C132" s="137" t="s">
        <v>83</v>
      </c>
      <c r="D132" s="137" t="s">
        <v>266</v>
      </c>
      <c r="E132" s="138" t="s">
        <v>3882</v>
      </c>
      <c r="F132" s="139" t="s">
        <v>3883</v>
      </c>
      <c r="G132" s="140" t="s">
        <v>428</v>
      </c>
      <c r="H132" s="141">
        <v>1</v>
      </c>
      <c r="I132" s="142"/>
      <c r="J132" s="143">
        <f>ROUND(I132*H132,2)</f>
        <v>0</v>
      </c>
      <c r="K132" s="139" t="s">
        <v>270</v>
      </c>
      <c r="L132" s="32"/>
      <c r="M132" s="144" t="s">
        <v>1</v>
      </c>
      <c r="N132" s="145" t="s">
        <v>42</v>
      </c>
      <c r="P132" s="146">
        <f>O132*H132</f>
        <v>0</v>
      </c>
      <c r="Q132" s="146">
        <v>8.6800000000000002E-3</v>
      </c>
      <c r="R132" s="146">
        <f>Q132*H132</f>
        <v>8.6800000000000002E-3</v>
      </c>
      <c r="S132" s="146">
        <v>0</v>
      </c>
      <c r="T132" s="147">
        <f>S132*H132</f>
        <v>0</v>
      </c>
      <c r="AR132" s="148" t="s">
        <v>271</v>
      </c>
      <c r="AT132" s="148" t="s">
        <v>266</v>
      </c>
      <c r="AU132" s="148" t="s">
        <v>89</v>
      </c>
      <c r="AY132" s="17" t="s">
        <v>264</v>
      </c>
      <c r="BE132" s="149">
        <f>IF(N132="základní",J132,0)</f>
        <v>0</v>
      </c>
      <c r="BF132" s="149">
        <f>IF(N132="snížená",J132,0)</f>
        <v>0</v>
      </c>
      <c r="BG132" s="149">
        <f>IF(N132="zákl. přenesená",J132,0)</f>
        <v>0</v>
      </c>
      <c r="BH132" s="149">
        <f>IF(N132="sníž. přenesená",J132,0)</f>
        <v>0</v>
      </c>
      <c r="BI132" s="149">
        <f>IF(N132="nulová",J132,0)</f>
        <v>0</v>
      </c>
      <c r="BJ132" s="17" t="s">
        <v>89</v>
      </c>
      <c r="BK132" s="149">
        <f>ROUND(I132*H132,2)</f>
        <v>0</v>
      </c>
      <c r="BL132" s="17" t="s">
        <v>271</v>
      </c>
      <c r="BM132" s="148" t="s">
        <v>4237</v>
      </c>
    </row>
    <row r="133" spans="2:65" s="1" customFormat="1" ht="11.25">
      <c r="B133" s="32"/>
      <c r="D133" s="150" t="s">
        <v>273</v>
      </c>
      <c r="F133" s="151" t="s">
        <v>3885</v>
      </c>
      <c r="I133" s="152"/>
      <c r="L133" s="32"/>
      <c r="M133" s="153"/>
      <c r="T133" s="56"/>
      <c r="AT133" s="17" t="s">
        <v>273</v>
      </c>
      <c r="AU133" s="17" t="s">
        <v>89</v>
      </c>
    </row>
    <row r="134" spans="2:65" s="14" customFormat="1" ht="11.25">
      <c r="B134" s="170"/>
      <c r="D134" s="154" t="s">
        <v>277</v>
      </c>
      <c r="E134" s="171" t="s">
        <v>1</v>
      </c>
      <c r="F134" s="172" t="s">
        <v>4238</v>
      </c>
      <c r="H134" s="171" t="s">
        <v>1</v>
      </c>
      <c r="I134" s="173"/>
      <c r="L134" s="170"/>
      <c r="M134" s="174"/>
      <c r="T134" s="175"/>
      <c r="AT134" s="171" t="s">
        <v>277</v>
      </c>
      <c r="AU134" s="171" t="s">
        <v>89</v>
      </c>
      <c r="AV134" s="14" t="s">
        <v>83</v>
      </c>
      <c r="AW134" s="14" t="s">
        <v>32</v>
      </c>
      <c r="AX134" s="14" t="s">
        <v>76</v>
      </c>
      <c r="AY134" s="171" t="s">
        <v>264</v>
      </c>
    </row>
    <row r="135" spans="2:65" s="12" customFormat="1" ht="11.25">
      <c r="B135" s="156"/>
      <c r="D135" s="154" t="s">
        <v>277</v>
      </c>
      <c r="E135" s="157" t="s">
        <v>1</v>
      </c>
      <c r="F135" s="158" t="s">
        <v>83</v>
      </c>
      <c r="H135" s="159">
        <v>1</v>
      </c>
      <c r="I135" s="160"/>
      <c r="L135" s="156"/>
      <c r="M135" s="161"/>
      <c r="T135" s="162"/>
      <c r="AT135" s="157" t="s">
        <v>277</v>
      </c>
      <c r="AU135" s="157" t="s">
        <v>89</v>
      </c>
      <c r="AV135" s="12" t="s">
        <v>89</v>
      </c>
      <c r="AW135" s="12" t="s">
        <v>32</v>
      </c>
      <c r="AX135" s="12" t="s">
        <v>83</v>
      </c>
      <c r="AY135" s="157" t="s">
        <v>264</v>
      </c>
    </row>
    <row r="136" spans="2:65" s="1" customFormat="1" ht="16.5" customHeight="1">
      <c r="B136" s="136"/>
      <c r="C136" s="137" t="s">
        <v>89</v>
      </c>
      <c r="D136" s="137" t="s">
        <v>266</v>
      </c>
      <c r="E136" s="138" t="s">
        <v>3659</v>
      </c>
      <c r="F136" s="139" t="s">
        <v>3660</v>
      </c>
      <c r="G136" s="140" t="s">
        <v>428</v>
      </c>
      <c r="H136" s="141">
        <v>1</v>
      </c>
      <c r="I136" s="142"/>
      <c r="J136" s="143">
        <f>ROUND(I136*H136,2)</f>
        <v>0</v>
      </c>
      <c r="K136" s="139" t="s">
        <v>270</v>
      </c>
      <c r="L136" s="32"/>
      <c r="M136" s="144" t="s">
        <v>1</v>
      </c>
      <c r="N136" s="145" t="s">
        <v>42</v>
      </c>
      <c r="P136" s="146">
        <f>O136*H136</f>
        <v>0</v>
      </c>
      <c r="Q136" s="146">
        <v>3.6900000000000002E-2</v>
      </c>
      <c r="R136" s="146">
        <f>Q136*H136</f>
        <v>3.6900000000000002E-2</v>
      </c>
      <c r="S136" s="146">
        <v>0</v>
      </c>
      <c r="T136" s="147">
        <f>S136*H136</f>
        <v>0</v>
      </c>
      <c r="AR136" s="148" t="s">
        <v>271</v>
      </c>
      <c r="AT136" s="148" t="s">
        <v>266</v>
      </c>
      <c r="AU136" s="148" t="s">
        <v>89</v>
      </c>
      <c r="AY136" s="17" t="s">
        <v>264</v>
      </c>
      <c r="BE136" s="149">
        <f>IF(N136="základní",J136,0)</f>
        <v>0</v>
      </c>
      <c r="BF136" s="149">
        <f>IF(N136="snížená",J136,0)</f>
        <v>0</v>
      </c>
      <c r="BG136" s="149">
        <f>IF(N136="zákl. přenesená",J136,0)</f>
        <v>0</v>
      </c>
      <c r="BH136" s="149">
        <f>IF(N136="sníž. přenesená",J136,0)</f>
        <v>0</v>
      </c>
      <c r="BI136" s="149">
        <f>IF(N136="nulová",J136,0)</f>
        <v>0</v>
      </c>
      <c r="BJ136" s="17" t="s">
        <v>89</v>
      </c>
      <c r="BK136" s="149">
        <f>ROUND(I136*H136,2)</f>
        <v>0</v>
      </c>
      <c r="BL136" s="17" t="s">
        <v>271</v>
      </c>
      <c r="BM136" s="148" t="s">
        <v>4239</v>
      </c>
    </row>
    <row r="137" spans="2:65" s="1" customFormat="1" ht="11.25">
      <c r="B137" s="32"/>
      <c r="D137" s="150" t="s">
        <v>273</v>
      </c>
      <c r="F137" s="151" t="s">
        <v>3662</v>
      </c>
      <c r="I137" s="152"/>
      <c r="L137" s="32"/>
      <c r="M137" s="153"/>
      <c r="T137" s="56"/>
      <c r="AT137" s="17" t="s">
        <v>273</v>
      </c>
      <c r="AU137" s="17" t="s">
        <v>89</v>
      </c>
    </row>
    <row r="138" spans="2:65" s="14" customFormat="1" ht="11.25">
      <c r="B138" s="170"/>
      <c r="D138" s="154" t="s">
        <v>277</v>
      </c>
      <c r="E138" s="171" t="s">
        <v>1</v>
      </c>
      <c r="F138" s="172" t="s">
        <v>4240</v>
      </c>
      <c r="H138" s="171" t="s">
        <v>1</v>
      </c>
      <c r="I138" s="173"/>
      <c r="L138" s="170"/>
      <c r="M138" s="174"/>
      <c r="T138" s="175"/>
      <c r="AT138" s="171" t="s">
        <v>277</v>
      </c>
      <c r="AU138" s="171" t="s">
        <v>89</v>
      </c>
      <c r="AV138" s="14" t="s">
        <v>83</v>
      </c>
      <c r="AW138" s="14" t="s">
        <v>32</v>
      </c>
      <c r="AX138" s="14" t="s">
        <v>76</v>
      </c>
      <c r="AY138" s="171" t="s">
        <v>264</v>
      </c>
    </row>
    <row r="139" spans="2:65" s="12" customFormat="1" ht="11.25">
      <c r="B139" s="156"/>
      <c r="D139" s="154" t="s">
        <v>277</v>
      </c>
      <c r="E139" s="157" t="s">
        <v>1</v>
      </c>
      <c r="F139" s="158" t="s">
        <v>83</v>
      </c>
      <c r="H139" s="159">
        <v>1</v>
      </c>
      <c r="I139" s="160"/>
      <c r="L139" s="156"/>
      <c r="M139" s="161"/>
      <c r="T139" s="162"/>
      <c r="AT139" s="157" t="s">
        <v>277</v>
      </c>
      <c r="AU139" s="157" t="s">
        <v>89</v>
      </c>
      <c r="AV139" s="12" t="s">
        <v>89</v>
      </c>
      <c r="AW139" s="12" t="s">
        <v>32</v>
      </c>
      <c r="AX139" s="12" t="s">
        <v>83</v>
      </c>
      <c r="AY139" s="157" t="s">
        <v>264</v>
      </c>
    </row>
    <row r="140" spans="2:65" s="1" customFormat="1" ht="16.5" customHeight="1">
      <c r="B140" s="136"/>
      <c r="C140" s="137" t="s">
        <v>96</v>
      </c>
      <c r="D140" s="137" t="s">
        <v>266</v>
      </c>
      <c r="E140" s="138" t="s">
        <v>3664</v>
      </c>
      <c r="F140" s="139" t="s">
        <v>3665</v>
      </c>
      <c r="G140" s="140" t="s">
        <v>282</v>
      </c>
      <c r="H140" s="141">
        <v>4.32</v>
      </c>
      <c r="I140" s="142"/>
      <c r="J140" s="143">
        <f>ROUND(I140*H140,2)</f>
        <v>0</v>
      </c>
      <c r="K140" s="139" t="s">
        <v>270</v>
      </c>
      <c r="L140" s="32"/>
      <c r="M140" s="144" t="s">
        <v>1</v>
      </c>
      <c r="N140" s="145" t="s">
        <v>42</v>
      </c>
      <c r="P140" s="146">
        <f>O140*H140</f>
        <v>0</v>
      </c>
      <c r="Q140" s="146">
        <v>0</v>
      </c>
      <c r="R140" s="146">
        <f>Q140*H140</f>
        <v>0</v>
      </c>
      <c r="S140" s="146">
        <v>0</v>
      </c>
      <c r="T140" s="147">
        <f>S140*H140</f>
        <v>0</v>
      </c>
      <c r="AR140" s="148" t="s">
        <v>271</v>
      </c>
      <c r="AT140" s="148" t="s">
        <v>266</v>
      </c>
      <c r="AU140" s="148" t="s">
        <v>89</v>
      </c>
      <c r="AY140" s="17" t="s">
        <v>264</v>
      </c>
      <c r="BE140" s="149">
        <f>IF(N140="základní",J140,0)</f>
        <v>0</v>
      </c>
      <c r="BF140" s="149">
        <f>IF(N140="snížená",J140,0)</f>
        <v>0</v>
      </c>
      <c r="BG140" s="149">
        <f>IF(N140="zákl. přenesená",J140,0)</f>
        <v>0</v>
      </c>
      <c r="BH140" s="149">
        <f>IF(N140="sníž. přenesená",J140,0)</f>
        <v>0</v>
      </c>
      <c r="BI140" s="149">
        <f>IF(N140="nulová",J140,0)</f>
        <v>0</v>
      </c>
      <c r="BJ140" s="17" t="s">
        <v>89</v>
      </c>
      <c r="BK140" s="149">
        <f>ROUND(I140*H140,2)</f>
        <v>0</v>
      </c>
      <c r="BL140" s="17" t="s">
        <v>271</v>
      </c>
      <c r="BM140" s="148" t="s">
        <v>4241</v>
      </c>
    </row>
    <row r="141" spans="2:65" s="1" customFormat="1" ht="11.25">
      <c r="B141" s="32"/>
      <c r="D141" s="150" t="s">
        <v>273</v>
      </c>
      <c r="F141" s="151" t="s">
        <v>3667</v>
      </c>
      <c r="I141" s="152"/>
      <c r="L141" s="32"/>
      <c r="M141" s="153"/>
      <c r="T141" s="56"/>
      <c r="AT141" s="17" t="s">
        <v>273</v>
      </c>
      <c r="AU141" s="17" t="s">
        <v>89</v>
      </c>
    </row>
    <row r="142" spans="2:65" s="12" customFormat="1" ht="11.25">
      <c r="B142" s="156"/>
      <c r="D142" s="154" t="s">
        <v>277</v>
      </c>
      <c r="E142" s="157" t="s">
        <v>1</v>
      </c>
      <c r="F142" s="158" t="s">
        <v>4242</v>
      </c>
      <c r="H142" s="159">
        <v>4.32</v>
      </c>
      <c r="I142" s="160"/>
      <c r="L142" s="156"/>
      <c r="M142" s="161"/>
      <c r="T142" s="162"/>
      <c r="AT142" s="157" t="s">
        <v>277</v>
      </c>
      <c r="AU142" s="157" t="s">
        <v>89</v>
      </c>
      <c r="AV142" s="12" t="s">
        <v>89</v>
      </c>
      <c r="AW142" s="12" t="s">
        <v>32</v>
      </c>
      <c r="AX142" s="12" t="s">
        <v>83</v>
      </c>
      <c r="AY142" s="157" t="s">
        <v>264</v>
      </c>
    </row>
    <row r="143" spans="2:65" s="1" customFormat="1" ht="16.5" customHeight="1">
      <c r="B143" s="136"/>
      <c r="C143" s="137" t="s">
        <v>271</v>
      </c>
      <c r="D143" s="137" t="s">
        <v>266</v>
      </c>
      <c r="E143" s="138" t="s">
        <v>4243</v>
      </c>
      <c r="F143" s="139" t="s">
        <v>4244</v>
      </c>
      <c r="G143" s="140" t="s">
        <v>282</v>
      </c>
      <c r="H143" s="141">
        <v>20.824999999999999</v>
      </c>
      <c r="I143" s="142"/>
      <c r="J143" s="143">
        <f>ROUND(I143*H143,2)</f>
        <v>0</v>
      </c>
      <c r="K143" s="139" t="s">
        <v>270</v>
      </c>
      <c r="L143" s="32"/>
      <c r="M143" s="144" t="s">
        <v>1</v>
      </c>
      <c r="N143" s="145" t="s">
        <v>42</v>
      </c>
      <c r="P143" s="146">
        <f>O143*H143</f>
        <v>0</v>
      </c>
      <c r="Q143" s="146">
        <v>0</v>
      </c>
      <c r="R143" s="146">
        <f>Q143*H143</f>
        <v>0</v>
      </c>
      <c r="S143" s="146">
        <v>0</v>
      </c>
      <c r="T143" s="147">
        <f>S143*H143</f>
        <v>0</v>
      </c>
      <c r="AR143" s="148" t="s">
        <v>271</v>
      </c>
      <c r="AT143" s="148" t="s">
        <v>266</v>
      </c>
      <c r="AU143" s="148" t="s">
        <v>89</v>
      </c>
      <c r="AY143" s="17" t="s">
        <v>264</v>
      </c>
      <c r="BE143" s="149">
        <f>IF(N143="základní",J143,0)</f>
        <v>0</v>
      </c>
      <c r="BF143" s="149">
        <f>IF(N143="snížená",J143,0)</f>
        <v>0</v>
      </c>
      <c r="BG143" s="149">
        <f>IF(N143="zákl. přenesená",J143,0)</f>
        <v>0</v>
      </c>
      <c r="BH143" s="149">
        <f>IF(N143="sníž. přenesená",J143,0)</f>
        <v>0</v>
      </c>
      <c r="BI143" s="149">
        <f>IF(N143="nulová",J143,0)</f>
        <v>0</v>
      </c>
      <c r="BJ143" s="17" t="s">
        <v>89</v>
      </c>
      <c r="BK143" s="149">
        <f>ROUND(I143*H143,2)</f>
        <v>0</v>
      </c>
      <c r="BL143" s="17" t="s">
        <v>271</v>
      </c>
      <c r="BM143" s="148" t="s">
        <v>4245</v>
      </c>
    </row>
    <row r="144" spans="2:65" s="1" customFormat="1" ht="11.25">
      <c r="B144" s="32"/>
      <c r="D144" s="150" t="s">
        <v>273</v>
      </c>
      <c r="F144" s="151" t="s">
        <v>4246</v>
      </c>
      <c r="I144" s="152"/>
      <c r="L144" s="32"/>
      <c r="M144" s="153"/>
      <c r="T144" s="56"/>
      <c r="AT144" s="17" t="s">
        <v>273</v>
      </c>
      <c r="AU144" s="17" t="s">
        <v>89</v>
      </c>
    </row>
    <row r="145" spans="2:65" s="14" customFormat="1" ht="11.25">
      <c r="B145" s="170"/>
      <c r="D145" s="154" t="s">
        <v>277</v>
      </c>
      <c r="E145" s="171" t="s">
        <v>1</v>
      </c>
      <c r="F145" s="172" t="s">
        <v>4247</v>
      </c>
      <c r="H145" s="171" t="s">
        <v>1</v>
      </c>
      <c r="I145" s="173"/>
      <c r="L145" s="170"/>
      <c r="M145" s="174"/>
      <c r="T145" s="175"/>
      <c r="AT145" s="171" t="s">
        <v>277</v>
      </c>
      <c r="AU145" s="171" t="s">
        <v>89</v>
      </c>
      <c r="AV145" s="14" t="s">
        <v>83</v>
      </c>
      <c r="AW145" s="14" t="s">
        <v>32</v>
      </c>
      <c r="AX145" s="14" t="s">
        <v>76</v>
      </c>
      <c r="AY145" s="171" t="s">
        <v>264</v>
      </c>
    </row>
    <row r="146" spans="2:65" s="12" customFormat="1" ht="11.25">
      <c r="B146" s="156"/>
      <c r="D146" s="154" t="s">
        <v>277</v>
      </c>
      <c r="E146" s="157" t="s">
        <v>1</v>
      </c>
      <c r="F146" s="158" t="s">
        <v>4248</v>
      </c>
      <c r="H146" s="159">
        <v>20.824999999999999</v>
      </c>
      <c r="I146" s="160"/>
      <c r="L146" s="156"/>
      <c r="M146" s="161"/>
      <c r="T146" s="162"/>
      <c r="AT146" s="157" t="s">
        <v>277</v>
      </c>
      <c r="AU146" s="157" t="s">
        <v>89</v>
      </c>
      <c r="AV146" s="12" t="s">
        <v>89</v>
      </c>
      <c r="AW146" s="12" t="s">
        <v>32</v>
      </c>
      <c r="AX146" s="12" t="s">
        <v>83</v>
      </c>
      <c r="AY146" s="157" t="s">
        <v>264</v>
      </c>
    </row>
    <row r="147" spans="2:65" s="1" customFormat="1" ht="21.75" customHeight="1">
      <c r="B147" s="136"/>
      <c r="C147" s="137" t="s">
        <v>297</v>
      </c>
      <c r="D147" s="137" t="s">
        <v>266</v>
      </c>
      <c r="E147" s="138" t="s">
        <v>4249</v>
      </c>
      <c r="F147" s="139" t="s">
        <v>4250</v>
      </c>
      <c r="G147" s="140" t="s">
        <v>282</v>
      </c>
      <c r="H147" s="141">
        <v>105.6</v>
      </c>
      <c r="I147" s="142"/>
      <c r="J147" s="143">
        <f>ROUND(I147*H147,2)</f>
        <v>0</v>
      </c>
      <c r="K147" s="139" t="s">
        <v>270</v>
      </c>
      <c r="L147" s="32"/>
      <c r="M147" s="144" t="s">
        <v>1</v>
      </c>
      <c r="N147" s="145" t="s">
        <v>42</v>
      </c>
      <c r="P147" s="146">
        <f>O147*H147</f>
        <v>0</v>
      </c>
      <c r="Q147" s="146">
        <v>0</v>
      </c>
      <c r="R147" s="146">
        <f>Q147*H147</f>
        <v>0</v>
      </c>
      <c r="S147" s="146">
        <v>0</v>
      </c>
      <c r="T147" s="147">
        <f>S147*H147</f>
        <v>0</v>
      </c>
      <c r="AR147" s="148" t="s">
        <v>271</v>
      </c>
      <c r="AT147" s="148" t="s">
        <v>266</v>
      </c>
      <c r="AU147" s="148" t="s">
        <v>89</v>
      </c>
      <c r="AY147" s="17" t="s">
        <v>264</v>
      </c>
      <c r="BE147" s="149">
        <f>IF(N147="základní",J147,0)</f>
        <v>0</v>
      </c>
      <c r="BF147" s="149">
        <f>IF(N147="snížená",J147,0)</f>
        <v>0</v>
      </c>
      <c r="BG147" s="149">
        <f>IF(N147="zákl. přenesená",J147,0)</f>
        <v>0</v>
      </c>
      <c r="BH147" s="149">
        <f>IF(N147="sníž. přenesená",J147,0)</f>
        <v>0</v>
      </c>
      <c r="BI147" s="149">
        <f>IF(N147="nulová",J147,0)</f>
        <v>0</v>
      </c>
      <c r="BJ147" s="17" t="s">
        <v>89</v>
      </c>
      <c r="BK147" s="149">
        <f>ROUND(I147*H147,2)</f>
        <v>0</v>
      </c>
      <c r="BL147" s="17" t="s">
        <v>271</v>
      </c>
      <c r="BM147" s="148" t="s">
        <v>4251</v>
      </c>
    </row>
    <row r="148" spans="2:65" s="1" customFormat="1" ht="11.25">
      <c r="B148" s="32"/>
      <c r="D148" s="150" t="s">
        <v>273</v>
      </c>
      <c r="F148" s="151" t="s">
        <v>4252</v>
      </c>
      <c r="I148" s="152"/>
      <c r="L148" s="32"/>
      <c r="M148" s="153"/>
      <c r="T148" s="56"/>
      <c r="AT148" s="17" t="s">
        <v>273</v>
      </c>
      <c r="AU148" s="17" t="s">
        <v>89</v>
      </c>
    </row>
    <row r="149" spans="2:65" s="14" customFormat="1" ht="11.25">
      <c r="B149" s="170"/>
      <c r="D149" s="154" t="s">
        <v>277</v>
      </c>
      <c r="E149" s="171" t="s">
        <v>1</v>
      </c>
      <c r="F149" s="172" t="s">
        <v>4253</v>
      </c>
      <c r="H149" s="171" t="s">
        <v>1</v>
      </c>
      <c r="I149" s="173"/>
      <c r="L149" s="170"/>
      <c r="M149" s="174"/>
      <c r="T149" s="175"/>
      <c r="AT149" s="171" t="s">
        <v>277</v>
      </c>
      <c r="AU149" s="171" t="s">
        <v>89</v>
      </c>
      <c r="AV149" s="14" t="s">
        <v>83</v>
      </c>
      <c r="AW149" s="14" t="s">
        <v>32</v>
      </c>
      <c r="AX149" s="14" t="s">
        <v>76</v>
      </c>
      <c r="AY149" s="171" t="s">
        <v>264</v>
      </c>
    </row>
    <row r="150" spans="2:65" s="12" customFormat="1" ht="11.25">
      <c r="B150" s="156"/>
      <c r="D150" s="154" t="s">
        <v>277</v>
      </c>
      <c r="E150" s="157" t="s">
        <v>1</v>
      </c>
      <c r="F150" s="158" t="s">
        <v>4254</v>
      </c>
      <c r="H150" s="159">
        <v>105.6</v>
      </c>
      <c r="I150" s="160"/>
      <c r="L150" s="156"/>
      <c r="M150" s="161"/>
      <c r="T150" s="162"/>
      <c r="AT150" s="157" t="s">
        <v>277</v>
      </c>
      <c r="AU150" s="157" t="s">
        <v>89</v>
      </c>
      <c r="AV150" s="12" t="s">
        <v>89</v>
      </c>
      <c r="AW150" s="12" t="s">
        <v>32</v>
      </c>
      <c r="AX150" s="12" t="s">
        <v>83</v>
      </c>
      <c r="AY150" s="157" t="s">
        <v>264</v>
      </c>
    </row>
    <row r="151" spans="2:65" s="1" customFormat="1" ht="16.5" customHeight="1">
      <c r="B151" s="136"/>
      <c r="C151" s="137" t="s">
        <v>303</v>
      </c>
      <c r="D151" s="137" t="s">
        <v>266</v>
      </c>
      <c r="E151" s="138" t="s">
        <v>3685</v>
      </c>
      <c r="F151" s="139" t="s">
        <v>3686</v>
      </c>
      <c r="G151" s="140" t="s">
        <v>341</v>
      </c>
      <c r="H151" s="141">
        <v>78.2</v>
      </c>
      <c r="I151" s="142"/>
      <c r="J151" s="143">
        <f>ROUND(I151*H151,2)</f>
        <v>0</v>
      </c>
      <c r="K151" s="139" t="s">
        <v>270</v>
      </c>
      <c r="L151" s="32"/>
      <c r="M151" s="144" t="s">
        <v>1</v>
      </c>
      <c r="N151" s="145" t="s">
        <v>42</v>
      </c>
      <c r="P151" s="146">
        <f>O151*H151</f>
        <v>0</v>
      </c>
      <c r="Q151" s="146">
        <v>8.4000000000000003E-4</v>
      </c>
      <c r="R151" s="146">
        <f>Q151*H151</f>
        <v>6.568800000000001E-2</v>
      </c>
      <c r="S151" s="146">
        <v>0</v>
      </c>
      <c r="T151" s="147">
        <f>S151*H151</f>
        <v>0</v>
      </c>
      <c r="AR151" s="148" t="s">
        <v>271</v>
      </c>
      <c r="AT151" s="148" t="s">
        <v>266</v>
      </c>
      <c r="AU151" s="148" t="s">
        <v>89</v>
      </c>
      <c r="AY151" s="17" t="s">
        <v>264</v>
      </c>
      <c r="BE151" s="149">
        <f>IF(N151="základní",J151,0)</f>
        <v>0</v>
      </c>
      <c r="BF151" s="149">
        <f>IF(N151="snížená",J151,0)</f>
        <v>0</v>
      </c>
      <c r="BG151" s="149">
        <f>IF(N151="zákl. přenesená",J151,0)</f>
        <v>0</v>
      </c>
      <c r="BH151" s="149">
        <f>IF(N151="sníž. přenesená",J151,0)</f>
        <v>0</v>
      </c>
      <c r="BI151" s="149">
        <f>IF(N151="nulová",J151,0)</f>
        <v>0</v>
      </c>
      <c r="BJ151" s="17" t="s">
        <v>89</v>
      </c>
      <c r="BK151" s="149">
        <f>ROUND(I151*H151,2)</f>
        <v>0</v>
      </c>
      <c r="BL151" s="17" t="s">
        <v>271</v>
      </c>
      <c r="BM151" s="148" t="s">
        <v>4255</v>
      </c>
    </row>
    <row r="152" spans="2:65" s="1" customFormat="1" ht="11.25">
      <c r="B152" s="32"/>
      <c r="D152" s="150" t="s">
        <v>273</v>
      </c>
      <c r="F152" s="151" t="s">
        <v>3688</v>
      </c>
      <c r="I152" s="152"/>
      <c r="L152" s="32"/>
      <c r="M152" s="153"/>
      <c r="T152" s="56"/>
      <c r="AT152" s="17" t="s">
        <v>273</v>
      </c>
      <c r="AU152" s="17" t="s">
        <v>89</v>
      </c>
    </row>
    <row r="153" spans="2:65" s="1" customFormat="1" ht="19.5">
      <c r="B153" s="32"/>
      <c r="D153" s="154" t="s">
        <v>275</v>
      </c>
      <c r="F153" s="155" t="s">
        <v>4132</v>
      </c>
      <c r="I153" s="152"/>
      <c r="L153" s="32"/>
      <c r="M153" s="153"/>
      <c r="T153" s="56"/>
      <c r="AT153" s="17" t="s">
        <v>275</v>
      </c>
      <c r="AU153" s="17" t="s">
        <v>89</v>
      </c>
    </row>
    <row r="154" spans="2:65" s="14" customFormat="1" ht="11.25">
      <c r="B154" s="170"/>
      <c r="D154" s="154" t="s">
        <v>277</v>
      </c>
      <c r="E154" s="171" t="s">
        <v>1</v>
      </c>
      <c r="F154" s="172" t="s">
        <v>4247</v>
      </c>
      <c r="H154" s="171" t="s">
        <v>1</v>
      </c>
      <c r="I154" s="173"/>
      <c r="L154" s="170"/>
      <c r="M154" s="174"/>
      <c r="T154" s="175"/>
      <c r="AT154" s="171" t="s">
        <v>277</v>
      </c>
      <c r="AU154" s="171" t="s">
        <v>89</v>
      </c>
      <c r="AV154" s="14" t="s">
        <v>83</v>
      </c>
      <c r="AW154" s="14" t="s">
        <v>32</v>
      </c>
      <c r="AX154" s="14" t="s">
        <v>76</v>
      </c>
      <c r="AY154" s="171" t="s">
        <v>264</v>
      </c>
    </row>
    <row r="155" spans="2:65" s="12" customFormat="1" ht="11.25">
      <c r="B155" s="156"/>
      <c r="D155" s="154" t="s">
        <v>277</v>
      </c>
      <c r="E155" s="157" t="s">
        <v>1</v>
      </c>
      <c r="F155" s="158" t="s">
        <v>4256</v>
      </c>
      <c r="H155" s="159">
        <v>23.8</v>
      </c>
      <c r="I155" s="160"/>
      <c r="L155" s="156"/>
      <c r="M155" s="161"/>
      <c r="T155" s="162"/>
      <c r="AT155" s="157" t="s">
        <v>277</v>
      </c>
      <c r="AU155" s="157" t="s">
        <v>89</v>
      </c>
      <c r="AV155" s="12" t="s">
        <v>89</v>
      </c>
      <c r="AW155" s="12" t="s">
        <v>32</v>
      </c>
      <c r="AX155" s="12" t="s">
        <v>76</v>
      </c>
      <c r="AY155" s="157" t="s">
        <v>264</v>
      </c>
    </row>
    <row r="156" spans="2:65" s="14" customFormat="1" ht="11.25">
      <c r="B156" s="170"/>
      <c r="D156" s="154" t="s">
        <v>277</v>
      </c>
      <c r="E156" s="171" t="s">
        <v>1</v>
      </c>
      <c r="F156" s="172" t="s">
        <v>4253</v>
      </c>
      <c r="H156" s="171" t="s">
        <v>1</v>
      </c>
      <c r="I156" s="173"/>
      <c r="L156" s="170"/>
      <c r="M156" s="174"/>
      <c r="T156" s="175"/>
      <c r="AT156" s="171" t="s">
        <v>277</v>
      </c>
      <c r="AU156" s="171" t="s">
        <v>89</v>
      </c>
      <c r="AV156" s="14" t="s">
        <v>83</v>
      </c>
      <c r="AW156" s="14" t="s">
        <v>32</v>
      </c>
      <c r="AX156" s="14" t="s">
        <v>76</v>
      </c>
      <c r="AY156" s="171" t="s">
        <v>264</v>
      </c>
    </row>
    <row r="157" spans="2:65" s="12" customFormat="1" ht="11.25">
      <c r="B157" s="156"/>
      <c r="D157" s="154" t="s">
        <v>277</v>
      </c>
      <c r="E157" s="157" t="s">
        <v>1</v>
      </c>
      <c r="F157" s="158" t="s">
        <v>4257</v>
      </c>
      <c r="H157" s="159">
        <v>54.4</v>
      </c>
      <c r="I157" s="160"/>
      <c r="L157" s="156"/>
      <c r="M157" s="161"/>
      <c r="T157" s="162"/>
      <c r="AT157" s="157" t="s">
        <v>277</v>
      </c>
      <c r="AU157" s="157" t="s">
        <v>89</v>
      </c>
      <c r="AV157" s="12" t="s">
        <v>89</v>
      </c>
      <c r="AW157" s="12" t="s">
        <v>32</v>
      </c>
      <c r="AX157" s="12" t="s">
        <v>76</v>
      </c>
      <c r="AY157" s="157" t="s">
        <v>264</v>
      </c>
    </row>
    <row r="158" spans="2:65" s="13" customFormat="1" ht="11.25">
      <c r="B158" s="163"/>
      <c r="D158" s="154" t="s">
        <v>277</v>
      </c>
      <c r="E158" s="164" t="s">
        <v>1</v>
      </c>
      <c r="F158" s="165" t="s">
        <v>279</v>
      </c>
      <c r="H158" s="166">
        <v>78.2</v>
      </c>
      <c r="I158" s="167"/>
      <c r="L158" s="163"/>
      <c r="M158" s="168"/>
      <c r="T158" s="169"/>
      <c r="AT158" s="164" t="s">
        <v>277</v>
      </c>
      <c r="AU158" s="164" t="s">
        <v>89</v>
      </c>
      <c r="AV158" s="13" t="s">
        <v>271</v>
      </c>
      <c r="AW158" s="13" t="s">
        <v>32</v>
      </c>
      <c r="AX158" s="13" t="s">
        <v>83</v>
      </c>
      <c r="AY158" s="164" t="s">
        <v>264</v>
      </c>
    </row>
    <row r="159" spans="2:65" s="1" customFormat="1" ht="16.5" customHeight="1">
      <c r="B159" s="136"/>
      <c r="C159" s="137" t="s">
        <v>309</v>
      </c>
      <c r="D159" s="137" t="s">
        <v>266</v>
      </c>
      <c r="E159" s="138" t="s">
        <v>3691</v>
      </c>
      <c r="F159" s="139" t="s">
        <v>3692</v>
      </c>
      <c r="G159" s="140" t="s">
        <v>341</v>
      </c>
      <c r="H159" s="141">
        <v>78.2</v>
      </c>
      <c r="I159" s="142"/>
      <c r="J159" s="143">
        <f>ROUND(I159*H159,2)</f>
        <v>0</v>
      </c>
      <c r="K159" s="139" t="s">
        <v>270</v>
      </c>
      <c r="L159" s="32"/>
      <c r="M159" s="144" t="s">
        <v>1</v>
      </c>
      <c r="N159" s="145" t="s">
        <v>42</v>
      </c>
      <c r="P159" s="146">
        <f>O159*H159</f>
        <v>0</v>
      </c>
      <c r="Q159" s="146">
        <v>0</v>
      </c>
      <c r="R159" s="146">
        <f>Q159*H159</f>
        <v>0</v>
      </c>
      <c r="S159" s="146">
        <v>0</v>
      </c>
      <c r="T159" s="147">
        <f>S159*H159</f>
        <v>0</v>
      </c>
      <c r="AR159" s="148" t="s">
        <v>271</v>
      </c>
      <c r="AT159" s="148" t="s">
        <v>266</v>
      </c>
      <c r="AU159" s="148" t="s">
        <v>89</v>
      </c>
      <c r="AY159" s="17" t="s">
        <v>264</v>
      </c>
      <c r="BE159" s="149">
        <f>IF(N159="základní",J159,0)</f>
        <v>0</v>
      </c>
      <c r="BF159" s="149">
        <f>IF(N159="snížená",J159,0)</f>
        <v>0</v>
      </c>
      <c r="BG159" s="149">
        <f>IF(N159="zákl. přenesená",J159,0)</f>
        <v>0</v>
      </c>
      <c r="BH159" s="149">
        <f>IF(N159="sníž. přenesená",J159,0)</f>
        <v>0</v>
      </c>
      <c r="BI159" s="149">
        <f>IF(N159="nulová",J159,0)</f>
        <v>0</v>
      </c>
      <c r="BJ159" s="17" t="s">
        <v>89</v>
      </c>
      <c r="BK159" s="149">
        <f>ROUND(I159*H159,2)</f>
        <v>0</v>
      </c>
      <c r="BL159" s="17" t="s">
        <v>271</v>
      </c>
      <c r="BM159" s="148" t="s">
        <v>4258</v>
      </c>
    </row>
    <row r="160" spans="2:65" s="1" customFormat="1" ht="11.25">
      <c r="B160" s="32"/>
      <c r="D160" s="150" t="s">
        <v>273</v>
      </c>
      <c r="F160" s="151" t="s">
        <v>3694</v>
      </c>
      <c r="I160" s="152"/>
      <c r="L160" s="32"/>
      <c r="M160" s="153"/>
      <c r="T160" s="56"/>
      <c r="AT160" s="17" t="s">
        <v>273</v>
      </c>
      <c r="AU160" s="17" t="s">
        <v>89</v>
      </c>
    </row>
    <row r="161" spans="2:65" s="1" customFormat="1" ht="19.5">
      <c r="B161" s="32"/>
      <c r="D161" s="154" t="s">
        <v>275</v>
      </c>
      <c r="F161" s="155" t="s">
        <v>3916</v>
      </c>
      <c r="I161" s="152"/>
      <c r="L161" s="32"/>
      <c r="M161" s="153"/>
      <c r="T161" s="56"/>
      <c r="AT161" s="17" t="s">
        <v>275</v>
      </c>
      <c r="AU161" s="17" t="s">
        <v>89</v>
      </c>
    </row>
    <row r="162" spans="2:65" s="12" customFormat="1" ht="11.25">
      <c r="B162" s="156"/>
      <c r="D162" s="154" t="s">
        <v>277</v>
      </c>
      <c r="E162" s="157" t="s">
        <v>1</v>
      </c>
      <c r="F162" s="158" t="s">
        <v>4259</v>
      </c>
      <c r="H162" s="159">
        <v>78.2</v>
      </c>
      <c r="I162" s="160"/>
      <c r="L162" s="156"/>
      <c r="M162" s="161"/>
      <c r="T162" s="162"/>
      <c r="AT162" s="157" t="s">
        <v>277</v>
      </c>
      <c r="AU162" s="157" t="s">
        <v>89</v>
      </c>
      <c r="AV162" s="12" t="s">
        <v>89</v>
      </c>
      <c r="AW162" s="12" t="s">
        <v>32</v>
      </c>
      <c r="AX162" s="12" t="s">
        <v>83</v>
      </c>
      <c r="AY162" s="157" t="s">
        <v>264</v>
      </c>
    </row>
    <row r="163" spans="2:65" s="1" customFormat="1" ht="16.5" customHeight="1">
      <c r="B163" s="136"/>
      <c r="C163" s="137" t="s">
        <v>314</v>
      </c>
      <c r="D163" s="137" t="s">
        <v>266</v>
      </c>
      <c r="E163" s="138" t="s">
        <v>1930</v>
      </c>
      <c r="F163" s="139" t="s">
        <v>1931</v>
      </c>
      <c r="G163" s="140" t="s">
        <v>282</v>
      </c>
      <c r="H163" s="141">
        <v>126.425</v>
      </c>
      <c r="I163" s="142"/>
      <c r="J163" s="143">
        <f>ROUND(I163*H163,2)</f>
        <v>0</v>
      </c>
      <c r="K163" s="139" t="s">
        <v>270</v>
      </c>
      <c r="L163" s="32"/>
      <c r="M163" s="144" t="s">
        <v>1</v>
      </c>
      <c r="N163" s="145" t="s">
        <v>42</v>
      </c>
      <c r="P163" s="146">
        <f>O163*H163</f>
        <v>0</v>
      </c>
      <c r="Q163" s="146">
        <v>0</v>
      </c>
      <c r="R163" s="146">
        <f>Q163*H163</f>
        <v>0</v>
      </c>
      <c r="S163" s="146">
        <v>0</v>
      </c>
      <c r="T163" s="147">
        <f>S163*H163</f>
        <v>0</v>
      </c>
      <c r="AR163" s="148" t="s">
        <v>271</v>
      </c>
      <c r="AT163" s="148" t="s">
        <v>266</v>
      </c>
      <c r="AU163" s="148" t="s">
        <v>89</v>
      </c>
      <c r="AY163" s="17" t="s">
        <v>264</v>
      </c>
      <c r="BE163" s="149">
        <f>IF(N163="základní",J163,0)</f>
        <v>0</v>
      </c>
      <c r="BF163" s="149">
        <f>IF(N163="snížená",J163,0)</f>
        <v>0</v>
      </c>
      <c r="BG163" s="149">
        <f>IF(N163="zákl. přenesená",J163,0)</f>
        <v>0</v>
      </c>
      <c r="BH163" s="149">
        <f>IF(N163="sníž. přenesená",J163,0)</f>
        <v>0</v>
      </c>
      <c r="BI163" s="149">
        <f>IF(N163="nulová",J163,0)</f>
        <v>0</v>
      </c>
      <c r="BJ163" s="17" t="s">
        <v>89</v>
      </c>
      <c r="BK163" s="149">
        <f>ROUND(I163*H163,2)</f>
        <v>0</v>
      </c>
      <c r="BL163" s="17" t="s">
        <v>271</v>
      </c>
      <c r="BM163" s="148" t="s">
        <v>4260</v>
      </c>
    </row>
    <row r="164" spans="2:65" s="1" customFormat="1" ht="11.25">
      <c r="B164" s="32"/>
      <c r="D164" s="150" t="s">
        <v>273</v>
      </c>
      <c r="F164" s="151" t="s">
        <v>1933</v>
      </c>
      <c r="I164" s="152"/>
      <c r="L164" s="32"/>
      <c r="M164" s="153"/>
      <c r="T164" s="56"/>
      <c r="AT164" s="17" t="s">
        <v>273</v>
      </c>
      <c r="AU164" s="17" t="s">
        <v>89</v>
      </c>
    </row>
    <row r="165" spans="2:65" s="1" customFormat="1" ht="19.5">
      <c r="B165" s="32"/>
      <c r="D165" s="154" t="s">
        <v>275</v>
      </c>
      <c r="F165" s="155" t="s">
        <v>3919</v>
      </c>
      <c r="I165" s="152"/>
      <c r="L165" s="32"/>
      <c r="M165" s="153"/>
      <c r="T165" s="56"/>
      <c r="AT165" s="17" t="s">
        <v>275</v>
      </c>
      <c r="AU165" s="17" t="s">
        <v>89</v>
      </c>
    </row>
    <row r="166" spans="2:65" s="14" customFormat="1" ht="11.25">
      <c r="B166" s="170"/>
      <c r="D166" s="154" t="s">
        <v>277</v>
      </c>
      <c r="E166" s="171" t="s">
        <v>1</v>
      </c>
      <c r="F166" s="172" t="s">
        <v>3920</v>
      </c>
      <c r="H166" s="171" t="s">
        <v>1</v>
      </c>
      <c r="I166" s="173"/>
      <c r="L166" s="170"/>
      <c r="M166" s="174"/>
      <c r="T166" s="175"/>
      <c r="AT166" s="171" t="s">
        <v>277</v>
      </c>
      <c r="AU166" s="171" t="s">
        <v>89</v>
      </c>
      <c r="AV166" s="14" t="s">
        <v>83</v>
      </c>
      <c r="AW166" s="14" t="s">
        <v>32</v>
      </c>
      <c r="AX166" s="14" t="s">
        <v>76</v>
      </c>
      <c r="AY166" s="171" t="s">
        <v>264</v>
      </c>
    </row>
    <row r="167" spans="2:65" s="12" customFormat="1" ht="11.25">
      <c r="B167" s="156"/>
      <c r="D167" s="154" t="s">
        <v>277</v>
      </c>
      <c r="E167" s="157" t="s">
        <v>1</v>
      </c>
      <c r="F167" s="158" t="s">
        <v>4261</v>
      </c>
      <c r="H167" s="159">
        <v>126.425</v>
      </c>
      <c r="I167" s="160"/>
      <c r="L167" s="156"/>
      <c r="M167" s="161"/>
      <c r="T167" s="162"/>
      <c r="AT167" s="157" t="s">
        <v>277</v>
      </c>
      <c r="AU167" s="157" t="s">
        <v>89</v>
      </c>
      <c r="AV167" s="12" t="s">
        <v>89</v>
      </c>
      <c r="AW167" s="12" t="s">
        <v>32</v>
      </c>
      <c r="AX167" s="12" t="s">
        <v>83</v>
      </c>
      <c r="AY167" s="157" t="s">
        <v>264</v>
      </c>
    </row>
    <row r="168" spans="2:65" s="1" customFormat="1" ht="21.75" customHeight="1">
      <c r="B168" s="136"/>
      <c r="C168" s="137" t="s">
        <v>323</v>
      </c>
      <c r="D168" s="137" t="s">
        <v>266</v>
      </c>
      <c r="E168" s="138" t="s">
        <v>3699</v>
      </c>
      <c r="F168" s="139" t="s">
        <v>3700</v>
      </c>
      <c r="G168" s="140" t="s">
        <v>282</v>
      </c>
      <c r="H168" s="141">
        <v>42.3</v>
      </c>
      <c r="I168" s="142"/>
      <c r="J168" s="143">
        <f>ROUND(I168*H168,2)</f>
        <v>0</v>
      </c>
      <c r="K168" s="139" t="s">
        <v>270</v>
      </c>
      <c r="L168" s="32"/>
      <c r="M168" s="144" t="s">
        <v>1</v>
      </c>
      <c r="N168" s="145" t="s">
        <v>42</v>
      </c>
      <c r="P168" s="146">
        <f>O168*H168</f>
        <v>0</v>
      </c>
      <c r="Q168" s="146">
        <v>0</v>
      </c>
      <c r="R168" s="146">
        <f>Q168*H168</f>
        <v>0</v>
      </c>
      <c r="S168" s="146">
        <v>0</v>
      </c>
      <c r="T168" s="147">
        <f>S168*H168</f>
        <v>0</v>
      </c>
      <c r="AR168" s="148" t="s">
        <v>271</v>
      </c>
      <c r="AT168" s="148" t="s">
        <v>266</v>
      </c>
      <c r="AU168" s="148" t="s">
        <v>89</v>
      </c>
      <c r="AY168" s="17" t="s">
        <v>264</v>
      </c>
      <c r="BE168" s="149">
        <f>IF(N168="základní",J168,0)</f>
        <v>0</v>
      </c>
      <c r="BF168" s="149">
        <f>IF(N168="snížená",J168,0)</f>
        <v>0</v>
      </c>
      <c r="BG168" s="149">
        <f>IF(N168="zákl. přenesená",J168,0)</f>
        <v>0</v>
      </c>
      <c r="BH168" s="149">
        <f>IF(N168="sníž. přenesená",J168,0)</f>
        <v>0</v>
      </c>
      <c r="BI168" s="149">
        <f>IF(N168="nulová",J168,0)</f>
        <v>0</v>
      </c>
      <c r="BJ168" s="17" t="s">
        <v>89</v>
      </c>
      <c r="BK168" s="149">
        <f>ROUND(I168*H168,2)</f>
        <v>0</v>
      </c>
      <c r="BL168" s="17" t="s">
        <v>271</v>
      </c>
      <c r="BM168" s="148" t="s">
        <v>4262</v>
      </c>
    </row>
    <row r="169" spans="2:65" s="1" customFormat="1" ht="11.25">
      <c r="B169" s="32"/>
      <c r="D169" s="150" t="s">
        <v>273</v>
      </c>
      <c r="F169" s="151" t="s">
        <v>3702</v>
      </c>
      <c r="I169" s="152"/>
      <c r="L169" s="32"/>
      <c r="M169" s="153"/>
      <c r="T169" s="56"/>
      <c r="AT169" s="17" t="s">
        <v>273</v>
      </c>
      <c r="AU169" s="17" t="s">
        <v>89</v>
      </c>
    </row>
    <row r="170" spans="2:65" s="14" customFormat="1" ht="11.25">
      <c r="B170" s="170"/>
      <c r="D170" s="154" t="s">
        <v>277</v>
      </c>
      <c r="E170" s="171" t="s">
        <v>1</v>
      </c>
      <c r="F170" s="172" t="s">
        <v>1939</v>
      </c>
      <c r="H170" s="171" t="s">
        <v>1</v>
      </c>
      <c r="I170" s="173"/>
      <c r="L170" s="170"/>
      <c r="M170" s="174"/>
      <c r="T170" s="175"/>
      <c r="AT170" s="171" t="s">
        <v>277</v>
      </c>
      <c r="AU170" s="171" t="s">
        <v>89</v>
      </c>
      <c r="AV170" s="14" t="s">
        <v>83</v>
      </c>
      <c r="AW170" s="14" t="s">
        <v>32</v>
      </c>
      <c r="AX170" s="14" t="s">
        <v>76</v>
      </c>
      <c r="AY170" s="171" t="s">
        <v>264</v>
      </c>
    </row>
    <row r="171" spans="2:65" s="12" customFormat="1" ht="11.25">
      <c r="B171" s="156"/>
      <c r="D171" s="154" t="s">
        <v>277</v>
      </c>
      <c r="E171" s="157" t="s">
        <v>1</v>
      </c>
      <c r="F171" s="158" t="s">
        <v>4263</v>
      </c>
      <c r="H171" s="159">
        <v>42.3</v>
      </c>
      <c r="I171" s="160"/>
      <c r="L171" s="156"/>
      <c r="M171" s="161"/>
      <c r="T171" s="162"/>
      <c r="AT171" s="157" t="s">
        <v>277</v>
      </c>
      <c r="AU171" s="157" t="s">
        <v>89</v>
      </c>
      <c r="AV171" s="12" t="s">
        <v>89</v>
      </c>
      <c r="AW171" s="12" t="s">
        <v>32</v>
      </c>
      <c r="AX171" s="12" t="s">
        <v>83</v>
      </c>
      <c r="AY171" s="157" t="s">
        <v>264</v>
      </c>
    </row>
    <row r="172" spans="2:65" s="1" customFormat="1" ht="21.75" customHeight="1">
      <c r="B172" s="136"/>
      <c r="C172" s="137" t="s">
        <v>328</v>
      </c>
      <c r="D172" s="137" t="s">
        <v>266</v>
      </c>
      <c r="E172" s="138" t="s">
        <v>292</v>
      </c>
      <c r="F172" s="139" t="s">
        <v>293</v>
      </c>
      <c r="G172" s="140" t="s">
        <v>282</v>
      </c>
      <c r="H172" s="141">
        <v>42.3</v>
      </c>
      <c r="I172" s="142"/>
      <c r="J172" s="143">
        <f>ROUND(I172*H172,2)</f>
        <v>0</v>
      </c>
      <c r="K172" s="139" t="s">
        <v>270</v>
      </c>
      <c r="L172" s="32"/>
      <c r="M172" s="144" t="s">
        <v>1</v>
      </c>
      <c r="N172" s="145" t="s">
        <v>42</v>
      </c>
      <c r="P172" s="146">
        <f>O172*H172</f>
        <v>0</v>
      </c>
      <c r="Q172" s="146">
        <v>0</v>
      </c>
      <c r="R172" s="146">
        <f>Q172*H172</f>
        <v>0</v>
      </c>
      <c r="S172" s="146">
        <v>0</v>
      </c>
      <c r="T172" s="147">
        <f>S172*H172</f>
        <v>0</v>
      </c>
      <c r="AR172" s="148" t="s">
        <v>271</v>
      </c>
      <c r="AT172" s="148" t="s">
        <v>266</v>
      </c>
      <c r="AU172" s="148" t="s">
        <v>89</v>
      </c>
      <c r="AY172" s="17" t="s">
        <v>264</v>
      </c>
      <c r="BE172" s="149">
        <f>IF(N172="základní",J172,0)</f>
        <v>0</v>
      </c>
      <c r="BF172" s="149">
        <f>IF(N172="snížená",J172,0)</f>
        <v>0</v>
      </c>
      <c r="BG172" s="149">
        <f>IF(N172="zákl. přenesená",J172,0)</f>
        <v>0</v>
      </c>
      <c r="BH172" s="149">
        <f>IF(N172="sníž. přenesená",J172,0)</f>
        <v>0</v>
      </c>
      <c r="BI172" s="149">
        <f>IF(N172="nulová",J172,0)</f>
        <v>0</v>
      </c>
      <c r="BJ172" s="17" t="s">
        <v>89</v>
      </c>
      <c r="BK172" s="149">
        <f>ROUND(I172*H172,2)</f>
        <v>0</v>
      </c>
      <c r="BL172" s="17" t="s">
        <v>271</v>
      </c>
      <c r="BM172" s="148" t="s">
        <v>4264</v>
      </c>
    </row>
    <row r="173" spans="2:65" s="1" customFormat="1" ht="11.25">
      <c r="B173" s="32"/>
      <c r="D173" s="150" t="s">
        <v>273</v>
      </c>
      <c r="F173" s="151" t="s">
        <v>295</v>
      </c>
      <c r="I173" s="152"/>
      <c r="L173" s="32"/>
      <c r="M173" s="153"/>
      <c r="T173" s="56"/>
      <c r="AT173" s="17" t="s">
        <v>273</v>
      </c>
      <c r="AU173" s="17" t="s">
        <v>89</v>
      </c>
    </row>
    <row r="174" spans="2:65" s="14" customFormat="1" ht="11.25">
      <c r="B174" s="170"/>
      <c r="D174" s="154" t="s">
        <v>277</v>
      </c>
      <c r="E174" s="171" t="s">
        <v>1</v>
      </c>
      <c r="F174" s="172" t="s">
        <v>1942</v>
      </c>
      <c r="H174" s="171" t="s">
        <v>1</v>
      </c>
      <c r="I174" s="173"/>
      <c r="L174" s="170"/>
      <c r="M174" s="174"/>
      <c r="T174" s="175"/>
      <c r="AT174" s="171" t="s">
        <v>277</v>
      </c>
      <c r="AU174" s="171" t="s">
        <v>89</v>
      </c>
      <c r="AV174" s="14" t="s">
        <v>83</v>
      </c>
      <c r="AW174" s="14" t="s">
        <v>32</v>
      </c>
      <c r="AX174" s="14" t="s">
        <v>76</v>
      </c>
      <c r="AY174" s="171" t="s">
        <v>264</v>
      </c>
    </row>
    <row r="175" spans="2:65" s="12" customFormat="1" ht="11.25">
      <c r="B175" s="156"/>
      <c r="D175" s="154" t="s">
        <v>277</v>
      </c>
      <c r="E175" s="157" t="s">
        <v>1</v>
      </c>
      <c r="F175" s="158" t="s">
        <v>4265</v>
      </c>
      <c r="H175" s="159">
        <v>42.3</v>
      </c>
      <c r="I175" s="160"/>
      <c r="L175" s="156"/>
      <c r="M175" s="161"/>
      <c r="T175" s="162"/>
      <c r="AT175" s="157" t="s">
        <v>277</v>
      </c>
      <c r="AU175" s="157" t="s">
        <v>89</v>
      </c>
      <c r="AV175" s="12" t="s">
        <v>89</v>
      </c>
      <c r="AW175" s="12" t="s">
        <v>32</v>
      </c>
      <c r="AX175" s="12" t="s">
        <v>83</v>
      </c>
      <c r="AY175" s="157" t="s">
        <v>264</v>
      </c>
    </row>
    <row r="176" spans="2:65" s="1" customFormat="1" ht="24.2" customHeight="1">
      <c r="B176" s="136"/>
      <c r="C176" s="137" t="s">
        <v>334</v>
      </c>
      <c r="D176" s="137" t="s">
        <v>266</v>
      </c>
      <c r="E176" s="138" t="s">
        <v>298</v>
      </c>
      <c r="F176" s="139" t="s">
        <v>299</v>
      </c>
      <c r="G176" s="140" t="s">
        <v>282</v>
      </c>
      <c r="H176" s="141">
        <v>634.5</v>
      </c>
      <c r="I176" s="142"/>
      <c r="J176" s="143">
        <f>ROUND(I176*H176,2)</f>
        <v>0</v>
      </c>
      <c r="K176" s="139" t="s">
        <v>270</v>
      </c>
      <c r="L176" s="32"/>
      <c r="M176" s="144" t="s">
        <v>1</v>
      </c>
      <c r="N176" s="145" t="s">
        <v>42</v>
      </c>
      <c r="P176" s="146">
        <f>O176*H176</f>
        <v>0</v>
      </c>
      <c r="Q176" s="146">
        <v>0</v>
      </c>
      <c r="R176" s="146">
        <f>Q176*H176</f>
        <v>0</v>
      </c>
      <c r="S176" s="146">
        <v>0</v>
      </c>
      <c r="T176" s="147">
        <f>S176*H176</f>
        <v>0</v>
      </c>
      <c r="AR176" s="148" t="s">
        <v>271</v>
      </c>
      <c r="AT176" s="148" t="s">
        <v>266</v>
      </c>
      <c r="AU176" s="148" t="s">
        <v>89</v>
      </c>
      <c r="AY176" s="17" t="s">
        <v>264</v>
      </c>
      <c r="BE176" s="149">
        <f>IF(N176="základní",J176,0)</f>
        <v>0</v>
      </c>
      <c r="BF176" s="149">
        <f>IF(N176="snížená",J176,0)</f>
        <v>0</v>
      </c>
      <c r="BG176" s="149">
        <f>IF(N176="zákl. přenesená",J176,0)</f>
        <v>0</v>
      </c>
      <c r="BH176" s="149">
        <f>IF(N176="sníž. přenesená",J176,0)</f>
        <v>0</v>
      </c>
      <c r="BI176" s="149">
        <f>IF(N176="nulová",J176,0)</f>
        <v>0</v>
      </c>
      <c r="BJ176" s="17" t="s">
        <v>89</v>
      </c>
      <c r="BK176" s="149">
        <f>ROUND(I176*H176,2)</f>
        <v>0</v>
      </c>
      <c r="BL176" s="17" t="s">
        <v>271</v>
      </c>
      <c r="BM176" s="148" t="s">
        <v>4266</v>
      </c>
    </row>
    <row r="177" spans="2:65" s="1" customFormat="1" ht="11.25">
      <c r="B177" s="32"/>
      <c r="D177" s="150" t="s">
        <v>273</v>
      </c>
      <c r="F177" s="151" t="s">
        <v>301</v>
      </c>
      <c r="I177" s="152"/>
      <c r="L177" s="32"/>
      <c r="M177" s="153"/>
      <c r="T177" s="56"/>
      <c r="AT177" s="17" t="s">
        <v>273</v>
      </c>
      <c r="AU177" s="17" t="s">
        <v>89</v>
      </c>
    </row>
    <row r="178" spans="2:65" s="14" customFormat="1" ht="11.25">
      <c r="B178" s="170"/>
      <c r="D178" s="154" t="s">
        <v>277</v>
      </c>
      <c r="E178" s="171" t="s">
        <v>1</v>
      </c>
      <c r="F178" s="172" t="s">
        <v>1944</v>
      </c>
      <c r="H178" s="171" t="s">
        <v>1</v>
      </c>
      <c r="I178" s="173"/>
      <c r="L178" s="170"/>
      <c r="M178" s="174"/>
      <c r="T178" s="175"/>
      <c r="AT178" s="171" t="s">
        <v>277</v>
      </c>
      <c r="AU178" s="171" t="s">
        <v>89</v>
      </c>
      <c r="AV178" s="14" t="s">
        <v>83</v>
      </c>
      <c r="AW178" s="14" t="s">
        <v>32</v>
      </c>
      <c r="AX178" s="14" t="s">
        <v>76</v>
      </c>
      <c r="AY178" s="171" t="s">
        <v>264</v>
      </c>
    </row>
    <row r="179" spans="2:65" s="12" customFormat="1" ht="11.25">
      <c r="B179" s="156"/>
      <c r="D179" s="154" t="s">
        <v>277</v>
      </c>
      <c r="E179" s="157" t="s">
        <v>1</v>
      </c>
      <c r="F179" s="158" t="s">
        <v>4267</v>
      </c>
      <c r="H179" s="159">
        <v>634.5</v>
      </c>
      <c r="I179" s="160"/>
      <c r="L179" s="156"/>
      <c r="M179" s="161"/>
      <c r="T179" s="162"/>
      <c r="AT179" s="157" t="s">
        <v>277</v>
      </c>
      <c r="AU179" s="157" t="s">
        <v>89</v>
      </c>
      <c r="AV179" s="12" t="s">
        <v>89</v>
      </c>
      <c r="AW179" s="12" t="s">
        <v>32</v>
      </c>
      <c r="AX179" s="12" t="s">
        <v>83</v>
      </c>
      <c r="AY179" s="157" t="s">
        <v>264</v>
      </c>
    </row>
    <row r="180" spans="2:65" s="1" customFormat="1" ht="16.5" customHeight="1">
      <c r="B180" s="136"/>
      <c r="C180" s="137" t="s">
        <v>8</v>
      </c>
      <c r="D180" s="137" t="s">
        <v>266</v>
      </c>
      <c r="E180" s="138" t="s">
        <v>1946</v>
      </c>
      <c r="F180" s="139" t="s">
        <v>1947</v>
      </c>
      <c r="G180" s="140" t="s">
        <v>282</v>
      </c>
      <c r="H180" s="141">
        <v>42.3</v>
      </c>
      <c r="I180" s="142"/>
      <c r="J180" s="143">
        <f>ROUND(I180*H180,2)</f>
        <v>0</v>
      </c>
      <c r="K180" s="139" t="s">
        <v>270</v>
      </c>
      <c r="L180" s="32"/>
      <c r="M180" s="144" t="s">
        <v>1</v>
      </c>
      <c r="N180" s="145" t="s">
        <v>42</v>
      </c>
      <c r="P180" s="146">
        <f>O180*H180</f>
        <v>0</v>
      </c>
      <c r="Q180" s="146">
        <v>0</v>
      </c>
      <c r="R180" s="146">
        <f>Q180*H180</f>
        <v>0</v>
      </c>
      <c r="S180" s="146">
        <v>0</v>
      </c>
      <c r="T180" s="147">
        <f>S180*H180</f>
        <v>0</v>
      </c>
      <c r="AR180" s="148" t="s">
        <v>271</v>
      </c>
      <c r="AT180" s="148" t="s">
        <v>266</v>
      </c>
      <c r="AU180" s="148" t="s">
        <v>89</v>
      </c>
      <c r="AY180" s="17" t="s">
        <v>264</v>
      </c>
      <c r="BE180" s="149">
        <f>IF(N180="základní",J180,0)</f>
        <v>0</v>
      </c>
      <c r="BF180" s="149">
        <f>IF(N180="snížená",J180,0)</f>
        <v>0</v>
      </c>
      <c r="BG180" s="149">
        <f>IF(N180="zákl. přenesená",J180,0)</f>
        <v>0</v>
      </c>
      <c r="BH180" s="149">
        <f>IF(N180="sníž. přenesená",J180,0)</f>
        <v>0</v>
      </c>
      <c r="BI180" s="149">
        <f>IF(N180="nulová",J180,0)</f>
        <v>0</v>
      </c>
      <c r="BJ180" s="17" t="s">
        <v>89</v>
      </c>
      <c r="BK180" s="149">
        <f>ROUND(I180*H180,2)</f>
        <v>0</v>
      </c>
      <c r="BL180" s="17" t="s">
        <v>271</v>
      </c>
      <c r="BM180" s="148" t="s">
        <v>4268</v>
      </c>
    </row>
    <row r="181" spans="2:65" s="1" customFormat="1" ht="11.25">
      <c r="B181" s="32"/>
      <c r="D181" s="150" t="s">
        <v>273</v>
      </c>
      <c r="F181" s="151" t="s">
        <v>1949</v>
      </c>
      <c r="I181" s="152"/>
      <c r="L181" s="32"/>
      <c r="M181" s="153"/>
      <c r="T181" s="56"/>
      <c r="AT181" s="17" t="s">
        <v>273</v>
      </c>
      <c r="AU181" s="17" t="s">
        <v>89</v>
      </c>
    </row>
    <row r="182" spans="2:65" s="1" customFormat="1" ht="19.5">
      <c r="B182" s="32"/>
      <c r="D182" s="154" t="s">
        <v>275</v>
      </c>
      <c r="F182" s="155" t="s">
        <v>1950</v>
      </c>
      <c r="I182" s="152"/>
      <c r="L182" s="32"/>
      <c r="M182" s="153"/>
      <c r="T182" s="56"/>
      <c r="AT182" s="17" t="s">
        <v>275</v>
      </c>
      <c r="AU182" s="17" t="s">
        <v>89</v>
      </c>
    </row>
    <row r="183" spans="2:65" s="12" customFormat="1" ht="11.25">
      <c r="B183" s="156"/>
      <c r="D183" s="154" t="s">
        <v>277</v>
      </c>
      <c r="E183" s="157" t="s">
        <v>1</v>
      </c>
      <c r="F183" s="158" t="s">
        <v>4265</v>
      </c>
      <c r="H183" s="159">
        <v>42.3</v>
      </c>
      <c r="I183" s="160"/>
      <c r="L183" s="156"/>
      <c r="M183" s="161"/>
      <c r="T183" s="162"/>
      <c r="AT183" s="157" t="s">
        <v>277</v>
      </c>
      <c r="AU183" s="157" t="s">
        <v>89</v>
      </c>
      <c r="AV183" s="12" t="s">
        <v>89</v>
      </c>
      <c r="AW183" s="12" t="s">
        <v>32</v>
      </c>
      <c r="AX183" s="12" t="s">
        <v>83</v>
      </c>
      <c r="AY183" s="157" t="s">
        <v>264</v>
      </c>
    </row>
    <row r="184" spans="2:65" s="1" customFormat="1" ht="16.5" customHeight="1">
      <c r="B184" s="136"/>
      <c r="C184" s="137" t="s">
        <v>348</v>
      </c>
      <c r="D184" s="137" t="s">
        <v>266</v>
      </c>
      <c r="E184" s="138" t="s">
        <v>317</v>
      </c>
      <c r="F184" s="139" t="s">
        <v>318</v>
      </c>
      <c r="G184" s="140" t="s">
        <v>319</v>
      </c>
      <c r="H184" s="141">
        <v>67.680000000000007</v>
      </c>
      <c r="I184" s="142"/>
      <c r="J184" s="143">
        <f>ROUND(I184*H184,2)</f>
        <v>0</v>
      </c>
      <c r="K184" s="139" t="s">
        <v>270</v>
      </c>
      <c r="L184" s="32"/>
      <c r="M184" s="144" t="s">
        <v>1</v>
      </c>
      <c r="N184" s="145" t="s">
        <v>42</v>
      </c>
      <c r="P184" s="146">
        <f>O184*H184</f>
        <v>0</v>
      </c>
      <c r="Q184" s="146">
        <v>0</v>
      </c>
      <c r="R184" s="146">
        <f>Q184*H184</f>
        <v>0</v>
      </c>
      <c r="S184" s="146">
        <v>0</v>
      </c>
      <c r="T184" s="147">
        <f>S184*H184</f>
        <v>0</v>
      </c>
      <c r="AR184" s="148" t="s">
        <v>271</v>
      </c>
      <c r="AT184" s="148" t="s">
        <v>266</v>
      </c>
      <c r="AU184" s="148" t="s">
        <v>89</v>
      </c>
      <c r="AY184" s="17" t="s">
        <v>264</v>
      </c>
      <c r="BE184" s="149">
        <f>IF(N184="základní",J184,0)</f>
        <v>0</v>
      </c>
      <c r="BF184" s="149">
        <f>IF(N184="snížená",J184,0)</f>
        <v>0</v>
      </c>
      <c r="BG184" s="149">
        <f>IF(N184="zákl. přenesená",J184,0)</f>
        <v>0</v>
      </c>
      <c r="BH184" s="149">
        <f>IF(N184="sníž. přenesená",J184,0)</f>
        <v>0</v>
      </c>
      <c r="BI184" s="149">
        <f>IF(N184="nulová",J184,0)</f>
        <v>0</v>
      </c>
      <c r="BJ184" s="17" t="s">
        <v>89</v>
      </c>
      <c r="BK184" s="149">
        <f>ROUND(I184*H184,2)</f>
        <v>0</v>
      </c>
      <c r="BL184" s="17" t="s">
        <v>271</v>
      </c>
      <c r="BM184" s="148" t="s">
        <v>4269</v>
      </c>
    </row>
    <row r="185" spans="2:65" s="1" customFormat="1" ht="11.25">
      <c r="B185" s="32"/>
      <c r="D185" s="150" t="s">
        <v>273</v>
      </c>
      <c r="F185" s="151" t="s">
        <v>321</v>
      </c>
      <c r="I185" s="152"/>
      <c r="L185" s="32"/>
      <c r="M185" s="153"/>
      <c r="T185" s="56"/>
      <c r="AT185" s="17" t="s">
        <v>273</v>
      </c>
      <c r="AU185" s="17" t="s">
        <v>89</v>
      </c>
    </row>
    <row r="186" spans="2:65" s="14" customFormat="1" ht="11.25">
      <c r="B186" s="170"/>
      <c r="D186" s="154" t="s">
        <v>277</v>
      </c>
      <c r="E186" s="171" t="s">
        <v>1</v>
      </c>
      <c r="F186" s="172" t="s">
        <v>1952</v>
      </c>
      <c r="H186" s="171" t="s">
        <v>1</v>
      </c>
      <c r="I186" s="173"/>
      <c r="L186" s="170"/>
      <c r="M186" s="174"/>
      <c r="T186" s="175"/>
      <c r="AT186" s="171" t="s">
        <v>277</v>
      </c>
      <c r="AU186" s="171" t="s">
        <v>89</v>
      </c>
      <c r="AV186" s="14" t="s">
        <v>83</v>
      </c>
      <c r="AW186" s="14" t="s">
        <v>32</v>
      </c>
      <c r="AX186" s="14" t="s">
        <v>76</v>
      </c>
      <c r="AY186" s="171" t="s">
        <v>264</v>
      </c>
    </row>
    <row r="187" spans="2:65" s="12" customFormat="1" ht="11.25">
      <c r="B187" s="156"/>
      <c r="D187" s="154" t="s">
        <v>277</v>
      </c>
      <c r="E187" s="157" t="s">
        <v>1</v>
      </c>
      <c r="F187" s="158" t="s">
        <v>4270</v>
      </c>
      <c r="H187" s="159">
        <v>67.680000000000007</v>
      </c>
      <c r="I187" s="160"/>
      <c r="L187" s="156"/>
      <c r="M187" s="161"/>
      <c r="T187" s="162"/>
      <c r="AT187" s="157" t="s">
        <v>277</v>
      </c>
      <c r="AU187" s="157" t="s">
        <v>89</v>
      </c>
      <c r="AV187" s="12" t="s">
        <v>89</v>
      </c>
      <c r="AW187" s="12" t="s">
        <v>32</v>
      </c>
      <c r="AX187" s="12" t="s">
        <v>83</v>
      </c>
      <c r="AY187" s="157" t="s">
        <v>264</v>
      </c>
    </row>
    <row r="188" spans="2:65" s="1" customFormat="1" ht="16.5" customHeight="1">
      <c r="B188" s="136"/>
      <c r="C188" s="137" t="s">
        <v>354</v>
      </c>
      <c r="D188" s="137" t="s">
        <v>266</v>
      </c>
      <c r="E188" s="138" t="s">
        <v>324</v>
      </c>
      <c r="F188" s="139" t="s">
        <v>325</v>
      </c>
      <c r="G188" s="140" t="s">
        <v>282</v>
      </c>
      <c r="H188" s="141">
        <v>42.3</v>
      </c>
      <c r="I188" s="142"/>
      <c r="J188" s="143">
        <f>ROUND(I188*H188,2)</f>
        <v>0</v>
      </c>
      <c r="K188" s="139" t="s">
        <v>270</v>
      </c>
      <c r="L188" s="32"/>
      <c r="M188" s="144" t="s">
        <v>1</v>
      </c>
      <c r="N188" s="145" t="s">
        <v>42</v>
      </c>
      <c r="P188" s="146">
        <f>O188*H188</f>
        <v>0</v>
      </c>
      <c r="Q188" s="146">
        <v>0</v>
      </c>
      <c r="R188" s="146">
        <f>Q188*H188</f>
        <v>0</v>
      </c>
      <c r="S188" s="146">
        <v>0</v>
      </c>
      <c r="T188" s="147">
        <f>S188*H188</f>
        <v>0</v>
      </c>
      <c r="AR188" s="148" t="s">
        <v>271</v>
      </c>
      <c r="AT188" s="148" t="s">
        <v>266</v>
      </c>
      <c r="AU188" s="148" t="s">
        <v>89</v>
      </c>
      <c r="AY188" s="17" t="s">
        <v>264</v>
      </c>
      <c r="BE188" s="149">
        <f>IF(N188="základní",J188,0)</f>
        <v>0</v>
      </c>
      <c r="BF188" s="149">
        <f>IF(N188="snížená",J188,0)</f>
        <v>0</v>
      </c>
      <c r="BG188" s="149">
        <f>IF(N188="zákl. přenesená",J188,0)</f>
        <v>0</v>
      </c>
      <c r="BH188" s="149">
        <f>IF(N188="sníž. přenesená",J188,0)</f>
        <v>0</v>
      </c>
      <c r="BI188" s="149">
        <f>IF(N188="nulová",J188,0)</f>
        <v>0</v>
      </c>
      <c r="BJ188" s="17" t="s">
        <v>89</v>
      </c>
      <c r="BK188" s="149">
        <f>ROUND(I188*H188,2)</f>
        <v>0</v>
      </c>
      <c r="BL188" s="17" t="s">
        <v>271</v>
      </c>
      <c r="BM188" s="148" t="s">
        <v>4271</v>
      </c>
    </row>
    <row r="189" spans="2:65" s="1" customFormat="1" ht="11.25">
      <c r="B189" s="32"/>
      <c r="D189" s="150" t="s">
        <v>273</v>
      </c>
      <c r="F189" s="151" t="s">
        <v>327</v>
      </c>
      <c r="I189" s="152"/>
      <c r="L189" s="32"/>
      <c r="M189" s="153"/>
      <c r="T189" s="56"/>
      <c r="AT189" s="17" t="s">
        <v>273</v>
      </c>
      <c r="AU189" s="17" t="s">
        <v>89</v>
      </c>
    </row>
    <row r="190" spans="2:65" s="14" customFormat="1" ht="11.25">
      <c r="B190" s="170"/>
      <c r="D190" s="154" t="s">
        <v>277</v>
      </c>
      <c r="E190" s="171" t="s">
        <v>1</v>
      </c>
      <c r="F190" s="172" t="s">
        <v>1942</v>
      </c>
      <c r="H190" s="171" t="s">
        <v>1</v>
      </c>
      <c r="I190" s="173"/>
      <c r="L190" s="170"/>
      <c r="M190" s="174"/>
      <c r="T190" s="175"/>
      <c r="AT190" s="171" t="s">
        <v>277</v>
      </c>
      <c r="AU190" s="171" t="s">
        <v>89</v>
      </c>
      <c r="AV190" s="14" t="s">
        <v>83</v>
      </c>
      <c r="AW190" s="14" t="s">
        <v>32</v>
      </c>
      <c r="AX190" s="14" t="s">
        <v>76</v>
      </c>
      <c r="AY190" s="171" t="s">
        <v>264</v>
      </c>
    </row>
    <row r="191" spans="2:65" s="12" customFormat="1" ht="11.25">
      <c r="B191" s="156"/>
      <c r="D191" s="154" t="s">
        <v>277</v>
      </c>
      <c r="E191" s="157" t="s">
        <v>1</v>
      </c>
      <c r="F191" s="158" t="s">
        <v>4265</v>
      </c>
      <c r="H191" s="159">
        <v>42.3</v>
      </c>
      <c r="I191" s="160"/>
      <c r="L191" s="156"/>
      <c r="M191" s="161"/>
      <c r="T191" s="162"/>
      <c r="AT191" s="157" t="s">
        <v>277</v>
      </c>
      <c r="AU191" s="157" t="s">
        <v>89</v>
      </c>
      <c r="AV191" s="12" t="s">
        <v>89</v>
      </c>
      <c r="AW191" s="12" t="s">
        <v>32</v>
      </c>
      <c r="AX191" s="12" t="s">
        <v>83</v>
      </c>
      <c r="AY191" s="157" t="s">
        <v>264</v>
      </c>
    </row>
    <row r="192" spans="2:65" s="1" customFormat="1" ht="16.5" customHeight="1">
      <c r="B192" s="136"/>
      <c r="C192" s="137" t="s">
        <v>361</v>
      </c>
      <c r="D192" s="137" t="s">
        <v>266</v>
      </c>
      <c r="E192" s="138" t="s">
        <v>1955</v>
      </c>
      <c r="F192" s="139" t="s">
        <v>330</v>
      </c>
      <c r="G192" s="140" t="s">
        <v>282</v>
      </c>
      <c r="H192" s="141">
        <v>84.125</v>
      </c>
      <c r="I192" s="142"/>
      <c r="J192" s="143">
        <f>ROUND(I192*H192,2)</f>
        <v>0</v>
      </c>
      <c r="K192" s="139" t="s">
        <v>270</v>
      </c>
      <c r="L192" s="32"/>
      <c r="M192" s="144" t="s">
        <v>1</v>
      </c>
      <c r="N192" s="145" t="s">
        <v>42</v>
      </c>
      <c r="P192" s="146">
        <f>O192*H192</f>
        <v>0</v>
      </c>
      <c r="Q192" s="146">
        <v>0</v>
      </c>
      <c r="R192" s="146">
        <f>Q192*H192</f>
        <v>0</v>
      </c>
      <c r="S192" s="146">
        <v>0</v>
      </c>
      <c r="T192" s="147">
        <f>S192*H192</f>
        <v>0</v>
      </c>
      <c r="AR192" s="148" t="s">
        <v>271</v>
      </c>
      <c r="AT192" s="148" t="s">
        <v>266</v>
      </c>
      <c r="AU192" s="148" t="s">
        <v>89</v>
      </c>
      <c r="AY192" s="17" t="s">
        <v>264</v>
      </c>
      <c r="BE192" s="149">
        <f>IF(N192="základní",J192,0)</f>
        <v>0</v>
      </c>
      <c r="BF192" s="149">
        <f>IF(N192="snížená",J192,0)</f>
        <v>0</v>
      </c>
      <c r="BG192" s="149">
        <f>IF(N192="zákl. přenesená",J192,0)</f>
        <v>0</v>
      </c>
      <c r="BH192" s="149">
        <f>IF(N192="sníž. přenesená",J192,0)</f>
        <v>0</v>
      </c>
      <c r="BI192" s="149">
        <f>IF(N192="nulová",J192,0)</f>
        <v>0</v>
      </c>
      <c r="BJ192" s="17" t="s">
        <v>89</v>
      </c>
      <c r="BK192" s="149">
        <f>ROUND(I192*H192,2)</f>
        <v>0</v>
      </c>
      <c r="BL192" s="17" t="s">
        <v>271</v>
      </c>
      <c r="BM192" s="148" t="s">
        <v>4272</v>
      </c>
    </row>
    <row r="193" spans="2:65" s="1" customFormat="1" ht="11.25">
      <c r="B193" s="32"/>
      <c r="D193" s="150" t="s">
        <v>273</v>
      </c>
      <c r="F193" s="151" t="s">
        <v>1957</v>
      </c>
      <c r="I193" s="152"/>
      <c r="L193" s="32"/>
      <c r="M193" s="153"/>
      <c r="T193" s="56"/>
      <c r="AT193" s="17" t="s">
        <v>273</v>
      </c>
      <c r="AU193" s="17" t="s">
        <v>89</v>
      </c>
    </row>
    <row r="194" spans="2:65" s="1" customFormat="1" ht="19.5">
      <c r="B194" s="32"/>
      <c r="D194" s="154" t="s">
        <v>275</v>
      </c>
      <c r="F194" s="155" t="s">
        <v>4132</v>
      </c>
      <c r="I194" s="152"/>
      <c r="L194" s="32"/>
      <c r="M194" s="153"/>
      <c r="T194" s="56"/>
      <c r="AT194" s="17" t="s">
        <v>275</v>
      </c>
      <c r="AU194" s="17" t="s">
        <v>89</v>
      </c>
    </row>
    <row r="195" spans="2:65" s="14" customFormat="1" ht="11.25">
      <c r="B195" s="170"/>
      <c r="D195" s="154" t="s">
        <v>277</v>
      </c>
      <c r="E195" s="171" t="s">
        <v>1</v>
      </c>
      <c r="F195" s="172" t="s">
        <v>4273</v>
      </c>
      <c r="H195" s="171" t="s">
        <v>1</v>
      </c>
      <c r="I195" s="173"/>
      <c r="L195" s="170"/>
      <c r="M195" s="174"/>
      <c r="T195" s="175"/>
      <c r="AT195" s="171" t="s">
        <v>277</v>
      </c>
      <c r="AU195" s="171" t="s">
        <v>89</v>
      </c>
      <c r="AV195" s="14" t="s">
        <v>83</v>
      </c>
      <c r="AW195" s="14" t="s">
        <v>32</v>
      </c>
      <c r="AX195" s="14" t="s">
        <v>76</v>
      </c>
      <c r="AY195" s="171" t="s">
        <v>264</v>
      </c>
    </row>
    <row r="196" spans="2:65" s="12" customFormat="1" ht="11.25">
      <c r="B196" s="156"/>
      <c r="D196" s="154" t="s">
        <v>277</v>
      </c>
      <c r="E196" s="157" t="s">
        <v>1</v>
      </c>
      <c r="F196" s="158" t="s">
        <v>4274</v>
      </c>
      <c r="H196" s="159">
        <v>69.3</v>
      </c>
      <c r="I196" s="160"/>
      <c r="L196" s="156"/>
      <c r="M196" s="161"/>
      <c r="T196" s="162"/>
      <c r="AT196" s="157" t="s">
        <v>277</v>
      </c>
      <c r="AU196" s="157" t="s">
        <v>89</v>
      </c>
      <c r="AV196" s="12" t="s">
        <v>89</v>
      </c>
      <c r="AW196" s="12" t="s">
        <v>32</v>
      </c>
      <c r="AX196" s="12" t="s">
        <v>76</v>
      </c>
      <c r="AY196" s="157" t="s">
        <v>264</v>
      </c>
    </row>
    <row r="197" spans="2:65" s="14" customFormat="1" ht="11.25">
      <c r="B197" s="170"/>
      <c r="D197" s="154" t="s">
        <v>277</v>
      </c>
      <c r="E197" s="171" t="s">
        <v>1</v>
      </c>
      <c r="F197" s="172" t="s">
        <v>4275</v>
      </c>
      <c r="H197" s="171" t="s">
        <v>1</v>
      </c>
      <c r="I197" s="173"/>
      <c r="L197" s="170"/>
      <c r="M197" s="174"/>
      <c r="T197" s="175"/>
      <c r="AT197" s="171" t="s">
        <v>277</v>
      </c>
      <c r="AU197" s="171" t="s">
        <v>89</v>
      </c>
      <c r="AV197" s="14" t="s">
        <v>83</v>
      </c>
      <c r="AW197" s="14" t="s">
        <v>32</v>
      </c>
      <c r="AX197" s="14" t="s">
        <v>76</v>
      </c>
      <c r="AY197" s="171" t="s">
        <v>264</v>
      </c>
    </row>
    <row r="198" spans="2:65" s="12" customFormat="1" ht="11.25">
      <c r="B198" s="156"/>
      <c r="D198" s="154" t="s">
        <v>277</v>
      </c>
      <c r="E198" s="157" t="s">
        <v>1</v>
      </c>
      <c r="F198" s="158" t="s">
        <v>4276</v>
      </c>
      <c r="H198" s="159">
        <v>14.824999999999999</v>
      </c>
      <c r="I198" s="160"/>
      <c r="L198" s="156"/>
      <c r="M198" s="161"/>
      <c r="T198" s="162"/>
      <c r="AT198" s="157" t="s">
        <v>277</v>
      </c>
      <c r="AU198" s="157" t="s">
        <v>89</v>
      </c>
      <c r="AV198" s="12" t="s">
        <v>89</v>
      </c>
      <c r="AW198" s="12" t="s">
        <v>32</v>
      </c>
      <c r="AX198" s="12" t="s">
        <v>76</v>
      </c>
      <c r="AY198" s="157" t="s">
        <v>264</v>
      </c>
    </row>
    <row r="199" spans="2:65" s="13" customFormat="1" ht="11.25">
      <c r="B199" s="163"/>
      <c r="D199" s="154" t="s">
        <v>277</v>
      </c>
      <c r="E199" s="164" t="s">
        <v>1</v>
      </c>
      <c r="F199" s="165" t="s">
        <v>279</v>
      </c>
      <c r="H199" s="166">
        <v>84.125</v>
      </c>
      <c r="I199" s="167"/>
      <c r="L199" s="163"/>
      <c r="M199" s="168"/>
      <c r="T199" s="169"/>
      <c r="AT199" s="164" t="s">
        <v>277</v>
      </c>
      <c r="AU199" s="164" t="s">
        <v>89</v>
      </c>
      <c r="AV199" s="13" t="s">
        <v>271</v>
      </c>
      <c r="AW199" s="13" t="s">
        <v>3</v>
      </c>
      <c r="AX199" s="13" t="s">
        <v>83</v>
      </c>
      <c r="AY199" s="164" t="s">
        <v>264</v>
      </c>
    </row>
    <row r="200" spans="2:65" s="1" customFormat="1" ht="16.5" customHeight="1">
      <c r="B200" s="136"/>
      <c r="C200" s="137" t="s">
        <v>366</v>
      </c>
      <c r="D200" s="137" t="s">
        <v>266</v>
      </c>
      <c r="E200" s="138" t="s">
        <v>1960</v>
      </c>
      <c r="F200" s="139" t="s">
        <v>1961</v>
      </c>
      <c r="G200" s="140" t="s">
        <v>282</v>
      </c>
      <c r="H200" s="141">
        <v>29.7</v>
      </c>
      <c r="I200" s="142"/>
      <c r="J200" s="143">
        <f>ROUND(I200*H200,2)</f>
        <v>0</v>
      </c>
      <c r="K200" s="139" t="s">
        <v>270</v>
      </c>
      <c r="L200" s="32"/>
      <c r="M200" s="144" t="s">
        <v>1</v>
      </c>
      <c r="N200" s="145" t="s">
        <v>42</v>
      </c>
      <c r="P200" s="146">
        <f>O200*H200</f>
        <v>0</v>
      </c>
      <c r="Q200" s="146">
        <v>0</v>
      </c>
      <c r="R200" s="146">
        <f>Q200*H200</f>
        <v>0</v>
      </c>
      <c r="S200" s="146">
        <v>0</v>
      </c>
      <c r="T200" s="147">
        <f>S200*H200</f>
        <v>0</v>
      </c>
      <c r="AR200" s="148" t="s">
        <v>271</v>
      </c>
      <c r="AT200" s="148" t="s">
        <v>266</v>
      </c>
      <c r="AU200" s="148" t="s">
        <v>89</v>
      </c>
      <c r="AY200" s="17" t="s">
        <v>264</v>
      </c>
      <c r="BE200" s="149">
        <f>IF(N200="základní",J200,0)</f>
        <v>0</v>
      </c>
      <c r="BF200" s="149">
        <f>IF(N200="snížená",J200,0)</f>
        <v>0</v>
      </c>
      <c r="BG200" s="149">
        <f>IF(N200="zákl. přenesená",J200,0)</f>
        <v>0</v>
      </c>
      <c r="BH200" s="149">
        <f>IF(N200="sníž. přenesená",J200,0)</f>
        <v>0</v>
      </c>
      <c r="BI200" s="149">
        <f>IF(N200="nulová",J200,0)</f>
        <v>0</v>
      </c>
      <c r="BJ200" s="17" t="s">
        <v>89</v>
      </c>
      <c r="BK200" s="149">
        <f>ROUND(I200*H200,2)</f>
        <v>0</v>
      </c>
      <c r="BL200" s="17" t="s">
        <v>271</v>
      </c>
      <c r="BM200" s="148" t="s">
        <v>4277</v>
      </c>
    </row>
    <row r="201" spans="2:65" s="1" customFormat="1" ht="11.25">
      <c r="B201" s="32"/>
      <c r="D201" s="150" t="s">
        <v>273</v>
      </c>
      <c r="F201" s="151" t="s">
        <v>1963</v>
      </c>
      <c r="I201" s="152"/>
      <c r="L201" s="32"/>
      <c r="M201" s="153"/>
      <c r="T201" s="56"/>
      <c r="AT201" s="17" t="s">
        <v>273</v>
      </c>
      <c r="AU201" s="17" t="s">
        <v>89</v>
      </c>
    </row>
    <row r="202" spans="2:65" s="14" customFormat="1" ht="11.25">
      <c r="B202" s="170"/>
      <c r="D202" s="154" t="s">
        <v>277</v>
      </c>
      <c r="E202" s="171" t="s">
        <v>1</v>
      </c>
      <c r="F202" s="172" t="s">
        <v>4253</v>
      </c>
      <c r="H202" s="171" t="s">
        <v>1</v>
      </c>
      <c r="I202" s="173"/>
      <c r="L202" s="170"/>
      <c r="M202" s="174"/>
      <c r="T202" s="175"/>
      <c r="AT202" s="171" t="s">
        <v>277</v>
      </c>
      <c r="AU202" s="171" t="s">
        <v>89</v>
      </c>
      <c r="AV202" s="14" t="s">
        <v>83</v>
      </c>
      <c r="AW202" s="14" t="s">
        <v>32</v>
      </c>
      <c r="AX202" s="14" t="s">
        <v>76</v>
      </c>
      <c r="AY202" s="171" t="s">
        <v>264</v>
      </c>
    </row>
    <row r="203" spans="2:65" s="12" customFormat="1" ht="11.25">
      <c r="B203" s="156"/>
      <c r="D203" s="154" t="s">
        <v>277</v>
      </c>
      <c r="E203" s="157" t="s">
        <v>1</v>
      </c>
      <c r="F203" s="158" t="s">
        <v>4278</v>
      </c>
      <c r="H203" s="159">
        <v>29.7</v>
      </c>
      <c r="I203" s="160"/>
      <c r="L203" s="156"/>
      <c r="M203" s="161"/>
      <c r="T203" s="162"/>
      <c r="AT203" s="157" t="s">
        <v>277</v>
      </c>
      <c r="AU203" s="157" t="s">
        <v>89</v>
      </c>
      <c r="AV203" s="12" t="s">
        <v>89</v>
      </c>
      <c r="AW203" s="12" t="s">
        <v>32</v>
      </c>
      <c r="AX203" s="12" t="s">
        <v>83</v>
      </c>
      <c r="AY203" s="157" t="s">
        <v>264</v>
      </c>
    </row>
    <row r="204" spans="2:65" s="1" customFormat="1" ht="16.5" customHeight="1">
      <c r="B204" s="136"/>
      <c r="C204" s="176" t="s">
        <v>371</v>
      </c>
      <c r="D204" s="176" t="s">
        <v>310</v>
      </c>
      <c r="E204" s="177" t="s">
        <v>1965</v>
      </c>
      <c r="F204" s="178" t="s">
        <v>1966</v>
      </c>
      <c r="G204" s="179" t="s">
        <v>319</v>
      </c>
      <c r="H204" s="180">
        <v>59.4</v>
      </c>
      <c r="I204" s="181"/>
      <c r="J204" s="182">
        <f>ROUND(I204*H204,2)</f>
        <v>0</v>
      </c>
      <c r="K204" s="178" t="s">
        <v>270</v>
      </c>
      <c r="L204" s="183"/>
      <c r="M204" s="184" t="s">
        <v>1</v>
      </c>
      <c r="N204" s="185" t="s">
        <v>42</v>
      </c>
      <c r="P204" s="146">
        <f>O204*H204</f>
        <v>0</v>
      </c>
      <c r="Q204" s="146">
        <v>1</v>
      </c>
      <c r="R204" s="146">
        <f>Q204*H204</f>
        <v>59.4</v>
      </c>
      <c r="S204" s="146">
        <v>0</v>
      </c>
      <c r="T204" s="147">
        <f>S204*H204</f>
        <v>0</v>
      </c>
      <c r="AR204" s="148" t="s">
        <v>314</v>
      </c>
      <c r="AT204" s="148" t="s">
        <v>310</v>
      </c>
      <c r="AU204" s="148" t="s">
        <v>89</v>
      </c>
      <c r="AY204" s="17" t="s">
        <v>264</v>
      </c>
      <c r="BE204" s="149">
        <f>IF(N204="základní",J204,0)</f>
        <v>0</v>
      </c>
      <c r="BF204" s="149">
        <f>IF(N204="snížená",J204,0)</f>
        <v>0</v>
      </c>
      <c r="BG204" s="149">
        <f>IF(N204="zákl. přenesená",J204,0)</f>
        <v>0</v>
      </c>
      <c r="BH204" s="149">
        <f>IF(N204="sníž. přenesená",J204,0)</f>
        <v>0</v>
      </c>
      <c r="BI204" s="149">
        <f>IF(N204="nulová",J204,0)</f>
        <v>0</v>
      </c>
      <c r="BJ204" s="17" t="s">
        <v>89</v>
      </c>
      <c r="BK204" s="149">
        <f>ROUND(I204*H204,2)</f>
        <v>0</v>
      </c>
      <c r="BL204" s="17" t="s">
        <v>271</v>
      </c>
      <c r="BM204" s="148" t="s">
        <v>4279</v>
      </c>
    </row>
    <row r="205" spans="2:65" s="1" customFormat="1" ht="19.5">
      <c r="B205" s="32"/>
      <c r="D205" s="154" t="s">
        <v>275</v>
      </c>
      <c r="F205" s="155" t="s">
        <v>1968</v>
      </c>
      <c r="I205" s="152"/>
      <c r="L205" s="32"/>
      <c r="M205" s="153"/>
      <c r="T205" s="56"/>
      <c r="AT205" s="17" t="s">
        <v>275</v>
      </c>
      <c r="AU205" s="17" t="s">
        <v>89</v>
      </c>
    </row>
    <row r="206" spans="2:65" s="12" customFormat="1" ht="11.25">
      <c r="B206" s="156"/>
      <c r="D206" s="154" t="s">
        <v>277</v>
      </c>
      <c r="E206" s="157" t="s">
        <v>1</v>
      </c>
      <c r="F206" s="158" t="s">
        <v>4280</v>
      </c>
      <c r="H206" s="159">
        <v>29.7</v>
      </c>
      <c r="I206" s="160"/>
      <c r="L206" s="156"/>
      <c r="M206" s="161"/>
      <c r="T206" s="162"/>
      <c r="AT206" s="157" t="s">
        <v>277</v>
      </c>
      <c r="AU206" s="157" t="s">
        <v>89</v>
      </c>
      <c r="AV206" s="12" t="s">
        <v>89</v>
      </c>
      <c r="AW206" s="12" t="s">
        <v>32</v>
      </c>
      <c r="AX206" s="12" t="s">
        <v>76</v>
      </c>
      <c r="AY206" s="157" t="s">
        <v>264</v>
      </c>
    </row>
    <row r="207" spans="2:65" s="12" customFormat="1" ht="11.25">
      <c r="B207" s="156"/>
      <c r="D207" s="154" t="s">
        <v>277</v>
      </c>
      <c r="E207" s="157" t="s">
        <v>1</v>
      </c>
      <c r="F207" s="158" t="s">
        <v>4281</v>
      </c>
      <c r="H207" s="159">
        <v>59.4</v>
      </c>
      <c r="I207" s="160"/>
      <c r="L207" s="156"/>
      <c r="M207" s="161"/>
      <c r="T207" s="162"/>
      <c r="AT207" s="157" t="s">
        <v>277</v>
      </c>
      <c r="AU207" s="157" t="s">
        <v>89</v>
      </c>
      <c r="AV207" s="12" t="s">
        <v>89</v>
      </c>
      <c r="AW207" s="12" t="s">
        <v>32</v>
      </c>
      <c r="AX207" s="12" t="s">
        <v>83</v>
      </c>
      <c r="AY207" s="157" t="s">
        <v>264</v>
      </c>
    </row>
    <row r="208" spans="2:65" s="11" customFormat="1" ht="22.9" customHeight="1">
      <c r="B208" s="124"/>
      <c r="D208" s="125" t="s">
        <v>75</v>
      </c>
      <c r="E208" s="134" t="s">
        <v>96</v>
      </c>
      <c r="F208" s="134" t="s">
        <v>406</v>
      </c>
      <c r="I208" s="127"/>
      <c r="J208" s="135">
        <f>BK208</f>
        <v>0</v>
      </c>
      <c r="L208" s="124"/>
      <c r="M208" s="129"/>
      <c r="P208" s="130">
        <f>SUM(P209:P212)</f>
        <v>0</v>
      </c>
      <c r="R208" s="130">
        <f>SUM(R209:R212)</f>
        <v>0</v>
      </c>
      <c r="T208" s="131">
        <f>SUM(T209:T212)</f>
        <v>0</v>
      </c>
      <c r="AR208" s="125" t="s">
        <v>83</v>
      </c>
      <c r="AT208" s="132" t="s">
        <v>75</v>
      </c>
      <c r="AU208" s="132" t="s">
        <v>83</v>
      </c>
      <c r="AY208" s="125" t="s">
        <v>264</v>
      </c>
      <c r="BK208" s="133">
        <f>SUM(BK209:BK212)</f>
        <v>0</v>
      </c>
    </row>
    <row r="209" spans="2:65" s="1" customFormat="1" ht="16.5" customHeight="1">
      <c r="B209" s="136"/>
      <c r="C209" s="137" t="s">
        <v>377</v>
      </c>
      <c r="D209" s="137" t="s">
        <v>266</v>
      </c>
      <c r="E209" s="138" t="s">
        <v>4282</v>
      </c>
      <c r="F209" s="139" t="s">
        <v>4283</v>
      </c>
      <c r="G209" s="140" t="s">
        <v>428</v>
      </c>
      <c r="H209" s="141">
        <v>6</v>
      </c>
      <c r="I209" s="142"/>
      <c r="J209" s="143">
        <f>ROUND(I209*H209,2)</f>
        <v>0</v>
      </c>
      <c r="K209" s="139" t="s">
        <v>270</v>
      </c>
      <c r="L209" s="32"/>
      <c r="M209" s="144" t="s">
        <v>1</v>
      </c>
      <c r="N209" s="145" t="s">
        <v>42</v>
      </c>
      <c r="P209" s="146">
        <f>O209*H209</f>
        <v>0</v>
      </c>
      <c r="Q209" s="146">
        <v>0</v>
      </c>
      <c r="R209" s="146">
        <f>Q209*H209</f>
        <v>0</v>
      </c>
      <c r="S209" s="146">
        <v>0</v>
      </c>
      <c r="T209" s="147">
        <f>S209*H209</f>
        <v>0</v>
      </c>
      <c r="AR209" s="148" t="s">
        <v>271</v>
      </c>
      <c r="AT209" s="148" t="s">
        <v>266</v>
      </c>
      <c r="AU209" s="148" t="s">
        <v>89</v>
      </c>
      <c r="AY209" s="17" t="s">
        <v>264</v>
      </c>
      <c r="BE209" s="149">
        <f>IF(N209="základní",J209,0)</f>
        <v>0</v>
      </c>
      <c r="BF209" s="149">
        <f>IF(N209="snížená",J209,0)</f>
        <v>0</v>
      </c>
      <c r="BG209" s="149">
        <f>IF(N209="zákl. přenesená",J209,0)</f>
        <v>0</v>
      </c>
      <c r="BH209" s="149">
        <f>IF(N209="sníž. přenesená",J209,0)</f>
        <v>0</v>
      </c>
      <c r="BI209" s="149">
        <f>IF(N209="nulová",J209,0)</f>
        <v>0</v>
      </c>
      <c r="BJ209" s="17" t="s">
        <v>89</v>
      </c>
      <c r="BK209" s="149">
        <f>ROUND(I209*H209,2)</f>
        <v>0</v>
      </c>
      <c r="BL209" s="17" t="s">
        <v>271</v>
      </c>
      <c r="BM209" s="148" t="s">
        <v>4284</v>
      </c>
    </row>
    <row r="210" spans="2:65" s="1" customFormat="1" ht="11.25">
      <c r="B210" s="32"/>
      <c r="D210" s="150" t="s">
        <v>273</v>
      </c>
      <c r="F210" s="151" t="s">
        <v>4285</v>
      </c>
      <c r="I210" s="152"/>
      <c r="L210" s="32"/>
      <c r="M210" s="153"/>
      <c r="T210" s="56"/>
      <c r="AT210" s="17" t="s">
        <v>273</v>
      </c>
      <c r="AU210" s="17" t="s">
        <v>89</v>
      </c>
    </row>
    <row r="211" spans="2:65" s="14" customFormat="1" ht="11.25">
      <c r="B211" s="170"/>
      <c r="D211" s="154" t="s">
        <v>277</v>
      </c>
      <c r="E211" s="171" t="s">
        <v>1</v>
      </c>
      <c r="F211" s="172" t="s">
        <v>4286</v>
      </c>
      <c r="H211" s="171" t="s">
        <v>1</v>
      </c>
      <c r="I211" s="173"/>
      <c r="L211" s="170"/>
      <c r="M211" s="174"/>
      <c r="T211" s="175"/>
      <c r="AT211" s="171" t="s">
        <v>277</v>
      </c>
      <c r="AU211" s="171" t="s">
        <v>89</v>
      </c>
      <c r="AV211" s="14" t="s">
        <v>83</v>
      </c>
      <c r="AW211" s="14" t="s">
        <v>32</v>
      </c>
      <c r="AX211" s="14" t="s">
        <v>76</v>
      </c>
      <c r="AY211" s="171" t="s">
        <v>264</v>
      </c>
    </row>
    <row r="212" spans="2:65" s="12" customFormat="1" ht="11.25">
      <c r="B212" s="156"/>
      <c r="D212" s="154" t="s">
        <v>277</v>
      </c>
      <c r="E212" s="157" t="s">
        <v>1</v>
      </c>
      <c r="F212" s="158" t="s">
        <v>303</v>
      </c>
      <c r="H212" s="159">
        <v>6</v>
      </c>
      <c r="I212" s="160"/>
      <c r="L212" s="156"/>
      <c r="M212" s="161"/>
      <c r="T212" s="162"/>
      <c r="AT212" s="157" t="s">
        <v>277</v>
      </c>
      <c r="AU212" s="157" t="s">
        <v>89</v>
      </c>
      <c r="AV212" s="12" t="s">
        <v>89</v>
      </c>
      <c r="AW212" s="12" t="s">
        <v>32</v>
      </c>
      <c r="AX212" s="12" t="s">
        <v>83</v>
      </c>
      <c r="AY212" s="157" t="s">
        <v>264</v>
      </c>
    </row>
    <row r="213" spans="2:65" s="11" customFormat="1" ht="22.9" customHeight="1">
      <c r="B213" s="124"/>
      <c r="D213" s="125" t="s">
        <v>75</v>
      </c>
      <c r="E213" s="134" t="s">
        <v>297</v>
      </c>
      <c r="F213" s="134" t="s">
        <v>1975</v>
      </c>
      <c r="I213" s="127"/>
      <c r="J213" s="135">
        <f>BK213</f>
        <v>0</v>
      </c>
      <c r="L213" s="124"/>
      <c r="M213" s="129"/>
      <c r="P213" s="130">
        <f>SUM(P214:P220)</f>
        <v>0</v>
      </c>
      <c r="R213" s="130">
        <f>SUM(R214:R220)</f>
        <v>0</v>
      </c>
      <c r="T213" s="131">
        <f>SUM(T214:T220)</f>
        <v>0</v>
      </c>
      <c r="AR213" s="125" t="s">
        <v>83</v>
      </c>
      <c r="AT213" s="132" t="s">
        <v>75</v>
      </c>
      <c r="AU213" s="132" t="s">
        <v>83</v>
      </c>
      <c r="AY213" s="125" t="s">
        <v>264</v>
      </c>
      <c r="BK213" s="133">
        <f>SUM(BK214:BK220)</f>
        <v>0</v>
      </c>
    </row>
    <row r="214" spans="2:65" s="1" customFormat="1" ht="16.5" customHeight="1">
      <c r="B214" s="136"/>
      <c r="C214" s="137" t="s">
        <v>387</v>
      </c>
      <c r="D214" s="137" t="s">
        <v>266</v>
      </c>
      <c r="E214" s="138" t="s">
        <v>4146</v>
      </c>
      <c r="F214" s="139" t="s">
        <v>4147</v>
      </c>
      <c r="G214" s="140" t="s">
        <v>341</v>
      </c>
      <c r="H214" s="141">
        <v>78.25</v>
      </c>
      <c r="I214" s="142"/>
      <c r="J214" s="143">
        <f>ROUND(I214*H214,2)</f>
        <v>0</v>
      </c>
      <c r="K214" s="139" t="s">
        <v>270</v>
      </c>
      <c r="L214" s="32"/>
      <c r="M214" s="144" t="s">
        <v>1</v>
      </c>
      <c r="N214" s="145" t="s">
        <v>42</v>
      </c>
      <c r="P214" s="146">
        <f>O214*H214</f>
        <v>0</v>
      </c>
      <c r="Q214" s="146">
        <v>0</v>
      </c>
      <c r="R214" s="146">
        <f>Q214*H214</f>
        <v>0</v>
      </c>
      <c r="S214" s="146">
        <v>0</v>
      </c>
      <c r="T214" s="147">
        <f>S214*H214</f>
        <v>0</v>
      </c>
      <c r="AR214" s="148" t="s">
        <v>271</v>
      </c>
      <c r="AT214" s="148" t="s">
        <v>266</v>
      </c>
      <c r="AU214" s="148" t="s">
        <v>89</v>
      </c>
      <c r="AY214" s="17" t="s">
        <v>264</v>
      </c>
      <c r="BE214" s="149">
        <f>IF(N214="základní",J214,0)</f>
        <v>0</v>
      </c>
      <c r="BF214" s="149">
        <f>IF(N214="snížená",J214,0)</f>
        <v>0</v>
      </c>
      <c r="BG214" s="149">
        <f>IF(N214="zákl. přenesená",J214,0)</f>
        <v>0</v>
      </c>
      <c r="BH214" s="149">
        <f>IF(N214="sníž. přenesená",J214,0)</f>
        <v>0</v>
      </c>
      <c r="BI214" s="149">
        <f>IF(N214="nulová",J214,0)</f>
        <v>0</v>
      </c>
      <c r="BJ214" s="17" t="s">
        <v>89</v>
      </c>
      <c r="BK214" s="149">
        <f>ROUND(I214*H214,2)</f>
        <v>0</v>
      </c>
      <c r="BL214" s="17" t="s">
        <v>271</v>
      </c>
      <c r="BM214" s="148" t="s">
        <v>4287</v>
      </c>
    </row>
    <row r="215" spans="2:65" s="1" customFormat="1" ht="11.25">
      <c r="B215" s="32"/>
      <c r="D215" s="150" t="s">
        <v>273</v>
      </c>
      <c r="F215" s="151" t="s">
        <v>4149</v>
      </c>
      <c r="I215" s="152"/>
      <c r="L215" s="32"/>
      <c r="M215" s="153"/>
      <c r="T215" s="56"/>
      <c r="AT215" s="17" t="s">
        <v>273</v>
      </c>
      <c r="AU215" s="17" t="s">
        <v>89</v>
      </c>
    </row>
    <row r="216" spans="2:65" s="14" customFormat="1" ht="11.25">
      <c r="B216" s="170"/>
      <c r="D216" s="154" t="s">
        <v>277</v>
      </c>
      <c r="E216" s="171" t="s">
        <v>1</v>
      </c>
      <c r="F216" s="172" t="s">
        <v>4253</v>
      </c>
      <c r="H216" s="171" t="s">
        <v>1</v>
      </c>
      <c r="I216" s="173"/>
      <c r="L216" s="170"/>
      <c r="M216" s="174"/>
      <c r="T216" s="175"/>
      <c r="AT216" s="171" t="s">
        <v>277</v>
      </c>
      <c r="AU216" s="171" t="s">
        <v>89</v>
      </c>
      <c r="AV216" s="14" t="s">
        <v>83</v>
      </c>
      <c r="AW216" s="14" t="s">
        <v>32</v>
      </c>
      <c r="AX216" s="14" t="s">
        <v>76</v>
      </c>
      <c r="AY216" s="171" t="s">
        <v>264</v>
      </c>
    </row>
    <row r="217" spans="2:65" s="12" customFormat="1" ht="11.25">
      <c r="B217" s="156"/>
      <c r="D217" s="154" t="s">
        <v>277</v>
      </c>
      <c r="E217" s="157" t="s">
        <v>1</v>
      </c>
      <c r="F217" s="158" t="s">
        <v>4288</v>
      </c>
      <c r="H217" s="159">
        <v>66</v>
      </c>
      <c r="I217" s="160"/>
      <c r="L217" s="156"/>
      <c r="M217" s="161"/>
      <c r="T217" s="162"/>
      <c r="AT217" s="157" t="s">
        <v>277</v>
      </c>
      <c r="AU217" s="157" t="s">
        <v>89</v>
      </c>
      <c r="AV217" s="12" t="s">
        <v>89</v>
      </c>
      <c r="AW217" s="12" t="s">
        <v>32</v>
      </c>
      <c r="AX217" s="12" t="s">
        <v>76</v>
      </c>
      <c r="AY217" s="157" t="s">
        <v>264</v>
      </c>
    </row>
    <row r="218" spans="2:65" s="14" customFormat="1" ht="11.25">
      <c r="B218" s="170"/>
      <c r="D218" s="154" t="s">
        <v>277</v>
      </c>
      <c r="E218" s="171" t="s">
        <v>1</v>
      </c>
      <c r="F218" s="172" t="s">
        <v>4247</v>
      </c>
      <c r="H218" s="171" t="s">
        <v>1</v>
      </c>
      <c r="I218" s="173"/>
      <c r="L218" s="170"/>
      <c r="M218" s="174"/>
      <c r="T218" s="175"/>
      <c r="AT218" s="171" t="s">
        <v>277</v>
      </c>
      <c r="AU218" s="171" t="s">
        <v>89</v>
      </c>
      <c r="AV218" s="14" t="s">
        <v>83</v>
      </c>
      <c r="AW218" s="14" t="s">
        <v>32</v>
      </c>
      <c r="AX218" s="14" t="s">
        <v>76</v>
      </c>
      <c r="AY218" s="171" t="s">
        <v>264</v>
      </c>
    </row>
    <row r="219" spans="2:65" s="12" customFormat="1" ht="11.25">
      <c r="B219" s="156"/>
      <c r="D219" s="154" t="s">
        <v>277</v>
      </c>
      <c r="E219" s="157" t="s">
        <v>1</v>
      </c>
      <c r="F219" s="158" t="s">
        <v>4289</v>
      </c>
      <c r="H219" s="159">
        <v>12.25</v>
      </c>
      <c r="I219" s="160"/>
      <c r="L219" s="156"/>
      <c r="M219" s="161"/>
      <c r="T219" s="162"/>
      <c r="AT219" s="157" t="s">
        <v>277</v>
      </c>
      <c r="AU219" s="157" t="s">
        <v>89</v>
      </c>
      <c r="AV219" s="12" t="s">
        <v>89</v>
      </c>
      <c r="AW219" s="12" t="s">
        <v>32</v>
      </c>
      <c r="AX219" s="12" t="s">
        <v>76</v>
      </c>
      <c r="AY219" s="157" t="s">
        <v>264</v>
      </c>
    </row>
    <row r="220" spans="2:65" s="13" customFormat="1" ht="11.25">
      <c r="B220" s="163"/>
      <c r="D220" s="154" t="s">
        <v>277</v>
      </c>
      <c r="E220" s="164" t="s">
        <v>1</v>
      </c>
      <c r="F220" s="165" t="s">
        <v>279</v>
      </c>
      <c r="H220" s="166">
        <v>78.25</v>
      </c>
      <c r="I220" s="167"/>
      <c r="L220" s="163"/>
      <c r="M220" s="168"/>
      <c r="T220" s="169"/>
      <c r="AT220" s="164" t="s">
        <v>277</v>
      </c>
      <c r="AU220" s="164" t="s">
        <v>89</v>
      </c>
      <c r="AV220" s="13" t="s">
        <v>271</v>
      </c>
      <c r="AW220" s="13" t="s">
        <v>32</v>
      </c>
      <c r="AX220" s="13" t="s">
        <v>83</v>
      </c>
      <c r="AY220" s="164" t="s">
        <v>264</v>
      </c>
    </row>
    <row r="221" spans="2:65" s="11" customFormat="1" ht="22.9" customHeight="1">
      <c r="B221" s="124"/>
      <c r="D221" s="125" t="s">
        <v>75</v>
      </c>
      <c r="E221" s="134" t="s">
        <v>314</v>
      </c>
      <c r="F221" s="134" t="s">
        <v>1981</v>
      </c>
      <c r="I221" s="127"/>
      <c r="J221" s="135">
        <f>BK221</f>
        <v>0</v>
      </c>
      <c r="L221" s="124"/>
      <c r="M221" s="129"/>
      <c r="P221" s="130">
        <f>SUM(P222:P290)</f>
        <v>0</v>
      </c>
      <c r="R221" s="130">
        <f>SUM(R222:R290)</f>
        <v>1.4738055000000001</v>
      </c>
      <c r="T221" s="131">
        <f>SUM(T222:T290)</f>
        <v>0</v>
      </c>
      <c r="AR221" s="125" t="s">
        <v>83</v>
      </c>
      <c r="AT221" s="132" t="s">
        <v>75</v>
      </c>
      <c r="AU221" s="132" t="s">
        <v>83</v>
      </c>
      <c r="AY221" s="125" t="s">
        <v>264</v>
      </c>
      <c r="BK221" s="133">
        <f>SUM(BK222:BK290)</f>
        <v>0</v>
      </c>
    </row>
    <row r="222" spans="2:65" s="1" customFormat="1" ht="16.5" customHeight="1">
      <c r="B222" s="136"/>
      <c r="C222" s="137" t="s">
        <v>396</v>
      </c>
      <c r="D222" s="137" t="s">
        <v>266</v>
      </c>
      <c r="E222" s="138" t="s">
        <v>4290</v>
      </c>
      <c r="F222" s="139" t="s">
        <v>4291</v>
      </c>
      <c r="G222" s="140" t="s">
        <v>428</v>
      </c>
      <c r="H222" s="141">
        <v>55</v>
      </c>
      <c r="I222" s="142"/>
      <c r="J222" s="143">
        <f>ROUND(I222*H222,2)</f>
        <v>0</v>
      </c>
      <c r="K222" s="139" t="s">
        <v>270</v>
      </c>
      <c r="L222" s="32"/>
      <c r="M222" s="144" t="s">
        <v>1</v>
      </c>
      <c r="N222" s="145" t="s">
        <v>42</v>
      </c>
      <c r="P222" s="146">
        <f>O222*H222</f>
        <v>0</v>
      </c>
      <c r="Q222" s="146">
        <v>1.0000000000000001E-5</v>
      </c>
      <c r="R222" s="146">
        <f>Q222*H222</f>
        <v>5.5000000000000003E-4</v>
      </c>
      <c r="S222" s="146">
        <v>0</v>
      </c>
      <c r="T222" s="147">
        <f>S222*H222</f>
        <v>0</v>
      </c>
      <c r="AR222" s="148" t="s">
        <v>271</v>
      </c>
      <c r="AT222" s="148" t="s">
        <v>266</v>
      </c>
      <c r="AU222" s="148" t="s">
        <v>89</v>
      </c>
      <c r="AY222" s="17" t="s">
        <v>264</v>
      </c>
      <c r="BE222" s="149">
        <f>IF(N222="základní",J222,0)</f>
        <v>0</v>
      </c>
      <c r="BF222" s="149">
        <f>IF(N222="snížená",J222,0)</f>
        <v>0</v>
      </c>
      <c r="BG222" s="149">
        <f>IF(N222="zákl. přenesená",J222,0)</f>
        <v>0</v>
      </c>
      <c r="BH222" s="149">
        <f>IF(N222="sníž. přenesená",J222,0)</f>
        <v>0</v>
      </c>
      <c r="BI222" s="149">
        <f>IF(N222="nulová",J222,0)</f>
        <v>0</v>
      </c>
      <c r="BJ222" s="17" t="s">
        <v>89</v>
      </c>
      <c r="BK222" s="149">
        <f>ROUND(I222*H222,2)</f>
        <v>0</v>
      </c>
      <c r="BL222" s="17" t="s">
        <v>271</v>
      </c>
      <c r="BM222" s="148" t="s">
        <v>4292</v>
      </c>
    </row>
    <row r="223" spans="2:65" s="1" customFormat="1" ht="11.25">
      <c r="B223" s="32"/>
      <c r="D223" s="150" t="s">
        <v>273</v>
      </c>
      <c r="F223" s="151" t="s">
        <v>4293</v>
      </c>
      <c r="I223" s="152"/>
      <c r="L223" s="32"/>
      <c r="M223" s="153"/>
      <c r="T223" s="56"/>
      <c r="AT223" s="17" t="s">
        <v>273</v>
      </c>
      <c r="AU223" s="17" t="s">
        <v>89</v>
      </c>
    </row>
    <row r="224" spans="2:65" s="12" customFormat="1" ht="11.25">
      <c r="B224" s="156"/>
      <c r="D224" s="154" t="s">
        <v>277</v>
      </c>
      <c r="E224" s="157" t="s">
        <v>1</v>
      </c>
      <c r="F224" s="158" t="s">
        <v>615</v>
      </c>
      <c r="H224" s="159">
        <v>55</v>
      </c>
      <c r="I224" s="160"/>
      <c r="L224" s="156"/>
      <c r="M224" s="161"/>
      <c r="T224" s="162"/>
      <c r="AT224" s="157" t="s">
        <v>277</v>
      </c>
      <c r="AU224" s="157" t="s">
        <v>89</v>
      </c>
      <c r="AV224" s="12" t="s">
        <v>89</v>
      </c>
      <c r="AW224" s="12" t="s">
        <v>32</v>
      </c>
      <c r="AX224" s="12" t="s">
        <v>83</v>
      </c>
      <c r="AY224" s="157" t="s">
        <v>264</v>
      </c>
    </row>
    <row r="225" spans="2:65" s="1" customFormat="1" ht="16.5" customHeight="1">
      <c r="B225" s="136"/>
      <c r="C225" s="176" t="s">
        <v>7</v>
      </c>
      <c r="D225" s="176" t="s">
        <v>310</v>
      </c>
      <c r="E225" s="177" t="s">
        <v>4294</v>
      </c>
      <c r="F225" s="178" t="s">
        <v>4295</v>
      </c>
      <c r="G225" s="179" t="s">
        <v>428</v>
      </c>
      <c r="H225" s="180">
        <v>56.65</v>
      </c>
      <c r="I225" s="181"/>
      <c r="J225" s="182">
        <f>ROUND(I225*H225,2)</f>
        <v>0</v>
      </c>
      <c r="K225" s="178" t="s">
        <v>270</v>
      </c>
      <c r="L225" s="183"/>
      <c r="M225" s="184" t="s">
        <v>1</v>
      </c>
      <c r="N225" s="185" t="s">
        <v>42</v>
      </c>
      <c r="P225" s="146">
        <f>O225*H225</f>
        <v>0</v>
      </c>
      <c r="Q225" s="146">
        <v>2.6700000000000001E-3</v>
      </c>
      <c r="R225" s="146">
        <f>Q225*H225</f>
        <v>0.15125549999999999</v>
      </c>
      <c r="S225" s="146">
        <v>0</v>
      </c>
      <c r="T225" s="147">
        <f>S225*H225</f>
        <v>0</v>
      </c>
      <c r="AR225" s="148" t="s">
        <v>314</v>
      </c>
      <c r="AT225" s="148" t="s">
        <v>310</v>
      </c>
      <c r="AU225" s="148" t="s">
        <v>89</v>
      </c>
      <c r="AY225" s="17" t="s">
        <v>264</v>
      </c>
      <c r="BE225" s="149">
        <f>IF(N225="základní",J225,0)</f>
        <v>0</v>
      </c>
      <c r="BF225" s="149">
        <f>IF(N225="snížená",J225,0)</f>
        <v>0</v>
      </c>
      <c r="BG225" s="149">
        <f>IF(N225="zákl. přenesená",J225,0)</f>
        <v>0</v>
      </c>
      <c r="BH225" s="149">
        <f>IF(N225="sníž. přenesená",J225,0)</f>
        <v>0</v>
      </c>
      <c r="BI225" s="149">
        <f>IF(N225="nulová",J225,0)</f>
        <v>0</v>
      </c>
      <c r="BJ225" s="17" t="s">
        <v>89</v>
      </c>
      <c r="BK225" s="149">
        <f>ROUND(I225*H225,2)</f>
        <v>0</v>
      </c>
      <c r="BL225" s="17" t="s">
        <v>271</v>
      </c>
      <c r="BM225" s="148" t="s">
        <v>4296</v>
      </c>
    </row>
    <row r="226" spans="2:65" s="12" customFormat="1" ht="11.25">
      <c r="B226" s="156"/>
      <c r="D226" s="154" t="s">
        <v>277</v>
      </c>
      <c r="E226" s="157" t="s">
        <v>1</v>
      </c>
      <c r="F226" s="158" t="s">
        <v>615</v>
      </c>
      <c r="H226" s="159">
        <v>55</v>
      </c>
      <c r="I226" s="160"/>
      <c r="L226" s="156"/>
      <c r="M226" s="161"/>
      <c r="T226" s="162"/>
      <c r="AT226" s="157" t="s">
        <v>277</v>
      </c>
      <c r="AU226" s="157" t="s">
        <v>89</v>
      </c>
      <c r="AV226" s="12" t="s">
        <v>89</v>
      </c>
      <c r="AW226" s="12" t="s">
        <v>32</v>
      </c>
      <c r="AX226" s="12" t="s">
        <v>76</v>
      </c>
      <c r="AY226" s="157" t="s">
        <v>264</v>
      </c>
    </row>
    <row r="227" spans="2:65" s="12" customFormat="1" ht="11.25">
      <c r="B227" s="156"/>
      <c r="D227" s="154" t="s">
        <v>277</v>
      </c>
      <c r="E227" s="157" t="s">
        <v>1</v>
      </c>
      <c r="F227" s="158" t="s">
        <v>4297</v>
      </c>
      <c r="H227" s="159">
        <v>56.65</v>
      </c>
      <c r="I227" s="160"/>
      <c r="L227" s="156"/>
      <c r="M227" s="161"/>
      <c r="T227" s="162"/>
      <c r="AT227" s="157" t="s">
        <v>277</v>
      </c>
      <c r="AU227" s="157" t="s">
        <v>89</v>
      </c>
      <c r="AV227" s="12" t="s">
        <v>89</v>
      </c>
      <c r="AW227" s="12" t="s">
        <v>32</v>
      </c>
      <c r="AX227" s="12" t="s">
        <v>83</v>
      </c>
      <c r="AY227" s="157" t="s">
        <v>264</v>
      </c>
    </row>
    <row r="228" spans="2:65" s="1" customFormat="1" ht="16.5" customHeight="1">
      <c r="B228" s="136"/>
      <c r="C228" s="137" t="s">
        <v>407</v>
      </c>
      <c r="D228" s="137" t="s">
        <v>266</v>
      </c>
      <c r="E228" s="138" t="s">
        <v>2013</v>
      </c>
      <c r="F228" s="139" t="s">
        <v>2014</v>
      </c>
      <c r="G228" s="140" t="s">
        <v>428</v>
      </c>
      <c r="H228" s="141">
        <v>55</v>
      </c>
      <c r="I228" s="142"/>
      <c r="J228" s="143">
        <f>ROUND(I228*H228,2)</f>
        <v>0</v>
      </c>
      <c r="K228" s="139" t="s">
        <v>270</v>
      </c>
      <c r="L228" s="32"/>
      <c r="M228" s="144" t="s">
        <v>1</v>
      </c>
      <c r="N228" s="145" t="s">
        <v>42</v>
      </c>
      <c r="P228" s="146">
        <f>O228*H228</f>
        <v>0</v>
      </c>
      <c r="Q228" s="146">
        <v>0</v>
      </c>
      <c r="R228" s="146">
        <f>Q228*H228</f>
        <v>0</v>
      </c>
      <c r="S228" s="146">
        <v>0</v>
      </c>
      <c r="T228" s="147">
        <f>S228*H228</f>
        <v>0</v>
      </c>
      <c r="AR228" s="148" t="s">
        <v>271</v>
      </c>
      <c r="AT228" s="148" t="s">
        <v>266</v>
      </c>
      <c r="AU228" s="148" t="s">
        <v>89</v>
      </c>
      <c r="AY228" s="17" t="s">
        <v>264</v>
      </c>
      <c r="BE228" s="149">
        <f>IF(N228="základní",J228,0)</f>
        <v>0</v>
      </c>
      <c r="BF228" s="149">
        <f>IF(N228="snížená",J228,0)</f>
        <v>0</v>
      </c>
      <c r="BG228" s="149">
        <f>IF(N228="zákl. přenesená",J228,0)</f>
        <v>0</v>
      </c>
      <c r="BH228" s="149">
        <f>IF(N228="sníž. přenesená",J228,0)</f>
        <v>0</v>
      </c>
      <c r="BI228" s="149">
        <f>IF(N228="nulová",J228,0)</f>
        <v>0</v>
      </c>
      <c r="BJ228" s="17" t="s">
        <v>89</v>
      </c>
      <c r="BK228" s="149">
        <f>ROUND(I228*H228,2)</f>
        <v>0</v>
      </c>
      <c r="BL228" s="17" t="s">
        <v>271</v>
      </c>
      <c r="BM228" s="148" t="s">
        <v>4298</v>
      </c>
    </row>
    <row r="229" spans="2:65" s="1" customFormat="1" ht="11.25">
      <c r="B229" s="32"/>
      <c r="D229" s="150" t="s">
        <v>273</v>
      </c>
      <c r="F229" s="151" t="s">
        <v>2016</v>
      </c>
      <c r="I229" s="152"/>
      <c r="L229" s="32"/>
      <c r="M229" s="153"/>
      <c r="T229" s="56"/>
      <c r="AT229" s="17" t="s">
        <v>273</v>
      </c>
      <c r="AU229" s="17" t="s">
        <v>89</v>
      </c>
    </row>
    <row r="230" spans="2:65" s="12" customFormat="1" ht="11.25">
      <c r="B230" s="156"/>
      <c r="D230" s="154" t="s">
        <v>277</v>
      </c>
      <c r="E230" s="157" t="s">
        <v>1</v>
      </c>
      <c r="F230" s="158" t="s">
        <v>615</v>
      </c>
      <c r="H230" s="159">
        <v>55</v>
      </c>
      <c r="I230" s="160"/>
      <c r="L230" s="156"/>
      <c r="M230" s="161"/>
      <c r="T230" s="162"/>
      <c r="AT230" s="157" t="s">
        <v>277</v>
      </c>
      <c r="AU230" s="157" t="s">
        <v>89</v>
      </c>
      <c r="AV230" s="12" t="s">
        <v>89</v>
      </c>
      <c r="AW230" s="12" t="s">
        <v>32</v>
      </c>
      <c r="AX230" s="12" t="s">
        <v>83</v>
      </c>
      <c r="AY230" s="157" t="s">
        <v>264</v>
      </c>
    </row>
    <row r="231" spans="2:65" s="1" customFormat="1" ht="16.5" customHeight="1">
      <c r="B231" s="136"/>
      <c r="C231" s="137" t="s">
        <v>418</v>
      </c>
      <c r="D231" s="137" t="s">
        <v>266</v>
      </c>
      <c r="E231" s="138" t="s">
        <v>2018</v>
      </c>
      <c r="F231" s="139" t="s">
        <v>2019</v>
      </c>
      <c r="G231" s="140" t="s">
        <v>434</v>
      </c>
      <c r="H231" s="141">
        <v>1</v>
      </c>
      <c r="I231" s="142"/>
      <c r="J231" s="143">
        <f>ROUND(I231*H231,2)</f>
        <v>0</v>
      </c>
      <c r="K231" s="139" t="s">
        <v>270</v>
      </c>
      <c r="L231" s="32"/>
      <c r="M231" s="144" t="s">
        <v>1</v>
      </c>
      <c r="N231" s="145" t="s">
        <v>42</v>
      </c>
      <c r="P231" s="146">
        <f>O231*H231</f>
        <v>0</v>
      </c>
      <c r="Q231" s="146">
        <v>0.45937</v>
      </c>
      <c r="R231" s="146">
        <f>Q231*H231</f>
        <v>0.45937</v>
      </c>
      <c r="S231" s="146">
        <v>0</v>
      </c>
      <c r="T231" s="147">
        <f>S231*H231</f>
        <v>0</v>
      </c>
      <c r="AR231" s="148" t="s">
        <v>271</v>
      </c>
      <c r="AT231" s="148" t="s">
        <v>266</v>
      </c>
      <c r="AU231" s="148" t="s">
        <v>89</v>
      </c>
      <c r="AY231" s="17" t="s">
        <v>264</v>
      </c>
      <c r="BE231" s="149">
        <f>IF(N231="základní",J231,0)</f>
        <v>0</v>
      </c>
      <c r="BF231" s="149">
        <f>IF(N231="snížená",J231,0)</f>
        <v>0</v>
      </c>
      <c r="BG231" s="149">
        <f>IF(N231="zákl. přenesená",J231,0)</f>
        <v>0</v>
      </c>
      <c r="BH231" s="149">
        <f>IF(N231="sníž. přenesená",J231,0)</f>
        <v>0</v>
      </c>
      <c r="BI231" s="149">
        <f>IF(N231="nulová",J231,0)</f>
        <v>0</v>
      </c>
      <c r="BJ231" s="17" t="s">
        <v>89</v>
      </c>
      <c r="BK231" s="149">
        <f>ROUND(I231*H231,2)</f>
        <v>0</v>
      </c>
      <c r="BL231" s="17" t="s">
        <v>271</v>
      </c>
      <c r="BM231" s="148" t="s">
        <v>4299</v>
      </c>
    </row>
    <row r="232" spans="2:65" s="1" customFormat="1" ht="11.25">
      <c r="B232" s="32"/>
      <c r="D232" s="150" t="s">
        <v>273</v>
      </c>
      <c r="F232" s="151" t="s">
        <v>2021</v>
      </c>
      <c r="I232" s="152"/>
      <c r="L232" s="32"/>
      <c r="M232" s="153"/>
      <c r="T232" s="56"/>
      <c r="AT232" s="17" t="s">
        <v>273</v>
      </c>
      <c r="AU232" s="17" t="s">
        <v>89</v>
      </c>
    </row>
    <row r="233" spans="2:65" s="12" customFormat="1" ht="11.25">
      <c r="B233" s="156"/>
      <c r="D233" s="154" t="s">
        <v>277</v>
      </c>
      <c r="E233" s="157" t="s">
        <v>1</v>
      </c>
      <c r="F233" s="158" t="s">
        <v>83</v>
      </c>
      <c r="H233" s="159">
        <v>1</v>
      </c>
      <c r="I233" s="160"/>
      <c r="L233" s="156"/>
      <c r="M233" s="161"/>
      <c r="T233" s="162"/>
      <c r="AT233" s="157" t="s">
        <v>277</v>
      </c>
      <c r="AU233" s="157" t="s">
        <v>89</v>
      </c>
      <c r="AV233" s="12" t="s">
        <v>89</v>
      </c>
      <c r="AW233" s="12" t="s">
        <v>32</v>
      </c>
      <c r="AX233" s="12" t="s">
        <v>83</v>
      </c>
      <c r="AY233" s="157" t="s">
        <v>264</v>
      </c>
    </row>
    <row r="234" spans="2:65" s="1" customFormat="1" ht="16.5" customHeight="1">
      <c r="B234" s="136"/>
      <c r="C234" s="137" t="s">
        <v>425</v>
      </c>
      <c r="D234" s="137" t="s">
        <v>266</v>
      </c>
      <c r="E234" s="138" t="s">
        <v>4300</v>
      </c>
      <c r="F234" s="139" t="s">
        <v>4301</v>
      </c>
      <c r="G234" s="140" t="s">
        <v>434</v>
      </c>
      <c r="H234" s="141">
        <v>1</v>
      </c>
      <c r="I234" s="142"/>
      <c r="J234" s="143">
        <f>ROUND(I234*H234,2)</f>
        <v>0</v>
      </c>
      <c r="K234" s="139" t="s">
        <v>270</v>
      </c>
      <c r="L234" s="32"/>
      <c r="M234" s="144" t="s">
        <v>1</v>
      </c>
      <c r="N234" s="145" t="s">
        <v>42</v>
      </c>
      <c r="P234" s="146">
        <f>O234*H234</f>
        <v>0</v>
      </c>
      <c r="Q234" s="146">
        <v>5.8029999999999998E-2</v>
      </c>
      <c r="R234" s="146">
        <f>Q234*H234</f>
        <v>5.8029999999999998E-2</v>
      </c>
      <c r="S234" s="146">
        <v>0</v>
      </c>
      <c r="T234" s="147">
        <f>S234*H234</f>
        <v>0</v>
      </c>
      <c r="AR234" s="148" t="s">
        <v>271</v>
      </c>
      <c r="AT234" s="148" t="s">
        <v>266</v>
      </c>
      <c r="AU234" s="148" t="s">
        <v>89</v>
      </c>
      <c r="AY234" s="17" t="s">
        <v>264</v>
      </c>
      <c r="BE234" s="149">
        <f>IF(N234="základní",J234,0)</f>
        <v>0</v>
      </c>
      <c r="BF234" s="149">
        <f>IF(N234="snížená",J234,0)</f>
        <v>0</v>
      </c>
      <c r="BG234" s="149">
        <f>IF(N234="zákl. přenesená",J234,0)</f>
        <v>0</v>
      </c>
      <c r="BH234" s="149">
        <f>IF(N234="sníž. přenesená",J234,0)</f>
        <v>0</v>
      </c>
      <c r="BI234" s="149">
        <f>IF(N234="nulová",J234,0)</f>
        <v>0</v>
      </c>
      <c r="BJ234" s="17" t="s">
        <v>89</v>
      </c>
      <c r="BK234" s="149">
        <f>ROUND(I234*H234,2)</f>
        <v>0</v>
      </c>
      <c r="BL234" s="17" t="s">
        <v>271</v>
      </c>
      <c r="BM234" s="148" t="s">
        <v>4302</v>
      </c>
    </row>
    <row r="235" spans="2:65" s="1" customFormat="1" ht="11.25">
      <c r="B235" s="32"/>
      <c r="D235" s="150" t="s">
        <v>273</v>
      </c>
      <c r="F235" s="151" t="s">
        <v>4303</v>
      </c>
      <c r="I235" s="152"/>
      <c r="L235" s="32"/>
      <c r="M235" s="153"/>
      <c r="T235" s="56"/>
      <c r="AT235" s="17" t="s">
        <v>273</v>
      </c>
      <c r="AU235" s="17" t="s">
        <v>89</v>
      </c>
    </row>
    <row r="236" spans="2:65" s="14" customFormat="1" ht="11.25">
      <c r="B236" s="170"/>
      <c r="D236" s="154" t="s">
        <v>277</v>
      </c>
      <c r="E236" s="171" t="s">
        <v>1</v>
      </c>
      <c r="F236" s="172" t="s">
        <v>4304</v>
      </c>
      <c r="H236" s="171" t="s">
        <v>1</v>
      </c>
      <c r="I236" s="173"/>
      <c r="L236" s="170"/>
      <c r="M236" s="174"/>
      <c r="T236" s="175"/>
      <c r="AT236" s="171" t="s">
        <v>277</v>
      </c>
      <c r="AU236" s="171" t="s">
        <v>89</v>
      </c>
      <c r="AV236" s="14" t="s">
        <v>83</v>
      </c>
      <c r="AW236" s="14" t="s">
        <v>32</v>
      </c>
      <c r="AX236" s="14" t="s">
        <v>76</v>
      </c>
      <c r="AY236" s="171" t="s">
        <v>264</v>
      </c>
    </row>
    <row r="237" spans="2:65" s="12" customFormat="1" ht="11.25">
      <c r="B237" s="156"/>
      <c r="D237" s="154" t="s">
        <v>277</v>
      </c>
      <c r="E237" s="157" t="s">
        <v>1</v>
      </c>
      <c r="F237" s="158" t="s">
        <v>83</v>
      </c>
      <c r="H237" s="159">
        <v>1</v>
      </c>
      <c r="I237" s="160"/>
      <c r="L237" s="156"/>
      <c r="M237" s="161"/>
      <c r="T237" s="162"/>
      <c r="AT237" s="157" t="s">
        <v>277</v>
      </c>
      <c r="AU237" s="157" t="s">
        <v>89</v>
      </c>
      <c r="AV237" s="12" t="s">
        <v>89</v>
      </c>
      <c r="AW237" s="12" t="s">
        <v>32</v>
      </c>
      <c r="AX237" s="12" t="s">
        <v>83</v>
      </c>
      <c r="AY237" s="157" t="s">
        <v>264</v>
      </c>
    </row>
    <row r="238" spans="2:65" s="1" customFormat="1" ht="16.5" customHeight="1">
      <c r="B238" s="136"/>
      <c r="C238" s="137" t="s">
        <v>431</v>
      </c>
      <c r="D238" s="137" t="s">
        <v>266</v>
      </c>
      <c r="E238" s="138" t="s">
        <v>4305</v>
      </c>
      <c r="F238" s="139" t="s">
        <v>4306</v>
      </c>
      <c r="G238" s="140" t="s">
        <v>434</v>
      </c>
      <c r="H238" s="141">
        <v>1</v>
      </c>
      <c r="I238" s="142"/>
      <c r="J238" s="143">
        <f>ROUND(I238*H238,2)</f>
        <v>0</v>
      </c>
      <c r="K238" s="139" t="s">
        <v>270</v>
      </c>
      <c r="L238" s="32"/>
      <c r="M238" s="144" t="s">
        <v>1</v>
      </c>
      <c r="N238" s="145" t="s">
        <v>42</v>
      </c>
      <c r="P238" s="146">
        <f>O238*H238</f>
        <v>0</v>
      </c>
      <c r="Q238" s="146">
        <v>6.8769999999999998E-2</v>
      </c>
      <c r="R238" s="146">
        <f>Q238*H238</f>
        <v>6.8769999999999998E-2</v>
      </c>
      <c r="S238" s="146">
        <v>0</v>
      </c>
      <c r="T238" s="147">
        <f>S238*H238</f>
        <v>0</v>
      </c>
      <c r="AR238" s="148" t="s">
        <v>271</v>
      </c>
      <c r="AT238" s="148" t="s">
        <v>266</v>
      </c>
      <c r="AU238" s="148" t="s">
        <v>89</v>
      </c>
      <c r="AY238" s="17" t="s">
        <v>264</v>
      </c>
      <c r="BE238" s="149">
        <f>IF(N238="základní",J238,0)</f>
        <v>0</v>
      </c>
      <c r="BF238" s="149">
        <f>IF(N238="snížená",J238,0)</f>
        <v>0</v>
      </c>
      <c r="BG238" s="149">
        <f>IF(N238="zákl. přenesená",J238,0)</f>
        <v>0</v>
      </c>
      <c r="BH238" s="149">
        <f>IF(N238="sníž. přenesená",J238,0)</f>
        <v>0</v>
      </c>
      <c r="BI238" s="149">
        <f>IF(N238="nulová",J238,0)</f>
        <v>0</v>
      </c>
      <c r="BJ238" s="17" t="s">
        <v>89</v>
      </c>
      <c r="BK238" s="149">
        <f>ROUND(I238*H238,2)</f>
        <v>0</v>
      </c>
      <c r="BL238" s="17" t="s">
        <v>271</v>
      </c>
      <c r="BM238" s="148" t="s">
        <v>4307</v>
      </c>
    </row>
    <row r="239" spans="2:65" s="1" customFormat="1" ht="11.25">
      <c r="B239" s="32"/>
      <c r="D239" s="150" t="s">
        <v>273</v>
      </c>
      <c r="F239" s="151" t="s">
        <v>4308</v>
      </c>
      <c r="I239" s="152"/>
      <c r="L239" s="32"/>
      <c r="M239" s="153"/>
      <c r="T239" s="56"/>
      <c r="AT239" s="17" t="s">
        <v>273</v>
      </c>
      <c r="AU239" s="17" t="s">
        <v>89</v>
      </c>
    </row>
    <row r="240" spans="2:65" s="14" customFormat="1" ht="11.25">
      <c r="B240" s="170"/>
      <c r="D240" s="154" t="s">
        <v>277</v>
      </c>
      <c r="E240" s="171" t="s">
        <v>1</v>
      </c>
      <c r="F240" s="172" t="s">
        <v>4309</v>
      </c>
      <c r="H240" s="171" t="s">
        <v>1</v>
      </c>
      <c r="I240" s="173"/>
      <c r="L240" s="170"/>
      <c r="M240" s="174"/>
      <c r="T240" s="175"/>
      <c r="AT240" s="171" t="s">
        <v>277</v>
      </c>
      <c r="AU240" s="171" t="s">
        <v>89</v>
      </c>
      <c r="AV240" s="14" t="s">
        <v>83</v>
      </c>
      <c r="AW240" s="14" t="s">
        <v>32</v>
      </c>
      <c r="AX240" s="14" t="s">
        <v>76</v>
      </c>
      <c r="AY240" s="171" t="s">
        <v>264</v>
      </c>
    </row>
    <row r="241" spans="2:65" s="12" customFormat="1" ht="11.25">
      <c r="B241" s="156"/>
      <c r="D241" s="154" t="s">
        <v>277</v>
      </c>
      <c r="E241" s="157" t="s">
        <v>1</v>
      </c>
      <c r="F241" s="158" t="s">
        <v>83</v>
      </c>
      <c r="H241" s="159">
        <v>1</v>
      </c>
      <c r="I241" s="160"/>
      <c r="L241" s="156"/>
      <c r="M241" s="161"/>
      <c r="T241" s="162"/>
      <c r="AT241" s="157" t="s">
        <v>277</v>
      </c>
      <c r="AU241" s="157" t="s">
        <v>89</v>
      </c>
      <c r="AV241" s="12" t="s">
        <v>89</v>
      </c>
      <c r="AW241" s="12" t="s">
        <v>32</v>
      </c>
      <c r="AX241" s="12" t="s">
        <v>83</v>
      </c>
      <c r="AY241" s="157" t="s">
        <v>264</v>
      </c>
    </row>
    <row r="242" spans="2:65" s="1" customFormat="1" ht="21.75" customHeight="1">
      <c r="B242" s="136"/>
      <c r="C242" s="137" t="s">
        <v>437</v>
      </c>
      <c r="D242" s="137" t="s">
        <v>266</v>
      </c>
      <c r="E242" s="138" t="s">
        <v>4310</v>
      </c>
      <c r="F242" s="139" t="s">
        <v>4311</v>
      </c>
      <c r="G242" s="140" t="s">
        <v>434</v>
      </c>
      <c r="H242" s="141">
        <v>2</v>
      </c>
      <c r="I242" s="142"/>
      <c r="J242" s="143">
        <f>ROUND(I242*H242,2)</f>
        <v>0</v>
      </c>
      <c r="K242" s="139" t="s">
        <v>270</v>
      </c>
      <c r="L242" s="32"/>
      <c r="M242" s="144" t="s">
        <v>1</v>
      </c>
      <c r="N242" s="145" t="s">
        <v>42</v>
      </c>
      <c r="P242" s="146">
        <f>O242*H242</f>
        <v>0</v>
      </c>
      <c r="Q242" s="146">
        <v>1.515E-2</v>
      </c>
      <c r="R242" s="146">
        <f>Q242*H242</f>
        <v>3.0300000000000001E-2</v>
      </c>
      <c r="S242" s="146">
        <v>0</v>
      </c>
      <c r="T242" s="147">
        <f>S242*H242</f>
        <v>0</v>
      </c>
      <c r="AR242" s="148" t="s">
        <v>271</v>
      </c>
      <c r="AT242" s="148" t="s">
        <v>266</v>
      </c>
      <c r="AU242" s="148" t="s">
        <v>89</v>
      </c>
      <c r="AY242" s="17" t="s">
        <v>264</v>
      </c>
      <c r="BE242" s="149">
        <f>IF(N242="základní",J242,0)</f>
        <v>0</v>
      </c>
      <c r="BF242" s="149">
        <f>IF(N242="snížená",J242,0)</f>
        <v>0</v>
      </c>
      <c r="BG242" s="149">
        <f>IF(N242="zákl. přenesená",J242,0)</f>
        <v>0</v>
      </c>
      <c r="BH242" s="149">
        <f>IF(N242="sníž. přenesená",J242,0)</f>
        <v>0</v>
      </c>
      <c r="BI242" s="149">
        <f>IF(N242="nulová",J242,0)</f>
        <v>0</v>
      </c>
      <c r="BJ242" s="17" t="s">
        <v>89</v>
      </c>
      <c r="BK242" s="149">
        <f>ROUND(I242*H242,2)</f>
        <v>0</v>
      </c>
      <c r="BL242" s="17" t="s">
        <v>271</v>
      </c>
      <c r="BM242" s="148" t="s">
        <v>4312</v>
      </c>
    </row>
    <row r="243" spans="2:65" s="1" customFormat="1" ht="11.25">
      <c r="B243" s="32"/>
      <c r="D243" s="150" t="s">
        <v>273</v>
      </c>
      <c r="F243" s="151" t="s">
        <v>4313</v>
      </c>
      <c r="I243" s="152"/>
      <c r="L243" s="32"/>
      <c r="M243" s="153"/>
      <c r="T243" s="56"/>
      <c r="AT243" s="17" t="s">
        <v>273</v>
      </c>
      <c r="AU243" s="17" t="s">
        <v>89</v>
      </c>
    </row>
    <row r="244" spans="2:65" s="12" customFormat="1" ht="11.25">
      <c r="B244" s="156"/>
      <c r="D244" s="154" t="s">
        <v>277</v>
      </c>
      <c r="E244" s="157" t="s">
        <v>1</v>
      </c>
      <c r="F244" s="158" t="s">
        <v>89</v>
      </c>
      <c r="H244" s="159">
        <v>2</v>
      </c>
      <c r="I244" s="160"/>
      <c r="L244" s="156"/>
      <c r="M244" s="161"/>
      <c r="T244" s="162"/>
      <c r="AT244" s="157" t="s">
        <v>277</v>
      </c>
      <c r="AU244" s="157" t="s">
        <v>89</v>
      </c>
      <c r="AV244" s="12" t="s">
        <v>89</v>
      </c>
      <c r="AW244" s="12" t="s">
        <v>32</v>
      </c>
      <c r="AX244" s="12" t="s">
        <v>83</v>
      </c>
      <c r="AY244" s="157" t="s">
        <v>264</v>
      </c>
    </row>
    <row r="245" spans="2:65" s="1" customFormat="1" ht="16.5" customHeight="1">
      <c r="B245" s="136"/>
      <c r="C245" s="137" t="s">
        <v>442</v>
      </c>
      <c r="D245" s="137" t="s">
        <v>266</v>
      </c>
      <c r="E245" s="138" t="s">
        <v>4314</v>
      </c>
      <c r="F245" s="139" t="s">
        <v>4315</v>
      </c>
      <c r="G245" s="140" t="s">
        <v>434</v>
      </c>
      <c r="H245" s="141">
        <v>2</v>
      </c>
      <c r="I245" s="142"/>
      <c r="J245" s="143">
        <f>ROUND(I245*H245,2)</f>
        <v>0</v>
      </c>
      <c r="K245" s="139" t="s">
        <v>270</v>
      </c>
      <c r="L245" s="32"/>
      <c r="M245" s="144" t="s">
        <v>1</v>
      </c>
      <c r="N245" s="145" t="s">
        <v>42</v>
      </c>
      <c r="P245" s="146">
        <f>O245*H245</f>
        <v>0</v>
      </c>
      <c r="Q245" s="146">
        <v>0</v>
      </c>
      <c r="R245" s="146">
        <f>Q245*H245</f>
        <v>0</v>
      </c>
      <c r="S245" s="146">
        <v>0</v>
      </c>
      <c r="T245" s="147">
        <f>S245*H245</f>
        <v>0</v>
      </c>
      <c r="AR245" s="148" t="s">
        <v>271</v>
      </c>
      <c r="AT245" s="148" t="s">
        <v>266</v>
      </c>
      <c r="AU245" s="148" t="s">
        <v>89</v>
      </c>
      <c r="AY245" s="17" t="s">
        <v>264</v>
      </c>
      <c r="BE245" s="149">
        <f>IF(N245="základní",J245,0)</f>
        <v>0</v>
      </c>
      <c r="BF245" s="149">
        <f>IF(N245="snížená",J245,0)</f>
        <v>0</v>
      </c>
      <c r="BG245" s="149">
        <f>IF(N245="zákl. přenesená",J245,0)</f>
        <v>0</v>
      </c>
      <c r="BH245" s="149">
        <f>IF(N245="sníž. přenesená",J245,0)</f>
        <v>0</v>
      </c>
      <c r="BI245" s="149">
        <f>IF(N245="nulová",J245,0)</f>
        <v>0</v>
      </c>
      <c r="BJ245" s="17" t="s">
        <v>89</v>
      </c>
      <c r="BK245" s="149">
        <f>ROUND(I245*H245,2)</f>
        <v>0</v>
      </c>
      <c r="BL245" s="17" t="s">
        <v>271</v>
      </c>
      <c r="BM245" s="148" t="s">
        <v>4316</v>
      </c>
    </row>
    <row r="246" spans="2:65" s="1" customFormat="1" ht="11.25">
      <c r="B246" s="32"/>
      <c r="D246" s="150" t="s">
        <v>273</v>
      </c>
      <c r="F246" s="151" t="s">
        <v>4317</v>
      </c>
      <c r="I246" s="152"/>
      <c r="L246" s="32"/>
      <c r="M246" s="153"/>
      <c r="T246" s="56"/>
      <c r="AT246" s="17" t="s">
        <v>273</v>
      </c>
      <c r="AU246" s="17" t="s">
        <v>89</v>
      </c>
    </row>
    <row r="247" spans="2:65" s="12" customFormat="1" ht="11.25">
      <c r="B247" s="156"/>
      <c r="D247" s="154" t="s">
        <v>277</v>
      </c>
      <c r="E247" s="157" t="s">
        <v>1</v>
      </c>
      <c r="F247" s="158" t="s">
        <v>89</v>
      </c>
      <c r="H247" s="159">
        <v>2</v>
      </c>
      <c r="I247" s="160"/>
      <c r="L247" s="156"/>
      <c r="M247" s="161"/>
      <c r="T247" s="162"/>
      <c r="AT247" s="157" t="s">
        <v>277</v>
      </c>
      <c r="AU247" s="157" t="s">
        <v>89</v>
      </c>
      <c r="AV247" s="12" t="s">
        <v>89</v>
      </c>
      <c r="AW247" s="12" t="s">
        <v>32</v>
      </c>
      <c r="AX247" s="12" t="s">
        <v>83</v>
      </c>
      <c r="AY247" s="157" t="s">
        <v>264</v>
      </c>
    </row>
    <row r="248" spans="2:65" s="1" customFormat="1" ht="16.5" customHeight="1">
      <c r="B248" s="136"/>
      <c r="C248" s="137" t="s">
        <v>447</v>
      </c>
      <c r="D248" s="137" t="s">
        <v>266</v>
      </c>
      <c r="E248" s="138" t="s">
        <v>4318</v>
      </c>
      <c r="F248" s="139" t="s">
        <v>4319</v>
      </c>
      <c r="G248" s="140" t="s">
        <v>434</v>
      </c>
      <c r="H248" s="141">
        <v>2</v>
      </c>
      <c r="I248" s="142"/>
      <c r="J248" s="143">
        <f>ROUND(I248*H248,2)</f>
        <v>0</v>
      </c>
      <c r="K248" s="139" t="s">
        <v>270</v>
      </c>
      <c r="L248" s="32"/>
      <c r="M248" s="144" t="s">
        <v>1</v>
      </c>
      <c r="N248" s="145" t="s">
        <v>42</v>
      </c>
      <c r="P248" s="146">
        <f>O248*H248</f>
        <v>0</v>
      </c>
      <c r="Q248" s="146">
        <v>2.0300000000000001E-3</v>
      </c>
      <c r="R248" s="146">
        <f>Q248*H248</f>
        <v>4.0600000000000002E-3</v>
      </c>
      <c r="S248" s="146">
        <v>0</v>
      </c>
      <c r="T248" s="147">
        <f>S248*H248</f>
        <v>0</v>
      </c>
      <c r="AR248" s="148" t="s">
        <v>271</v>
      </c>
      <c r="AT248" s="148" t="s">
        <v>266</v>
      </c>
      <c r="AU248" s="148" t="s">
        <v>89</v>
      </c>
      <c r="AY248" s="17" t="s">
        <v>264</v>
      </c>
      <c r="BE248" s="149">
        <f>IF(N248="základní",J248,0)</f>
        <v>0</v>
      </c>
      <c r="BF248" s="149">
        <f>IF(N248="snížená",J248,0)</f>
        <v>0</v>
      </c>
      <c r="BG248" s="149">
        <f>IF(N248="zákl. přenesená",J248,0)</f>
        <v>0</v>
      </c>
      <c r="BH248" s="149">
        <f>IF(N248="sníž. přenesená",J248,0)</f>
        <v>0</v>
      </c>
      <c r="BI248" s="149">
        <f>IF(N248="nulová",J248,0)</f>
        <v>0</v>
      </c>
      <c r="BJ248" s="17" t="s">
        <v>89</v>
      </c>
      <c r="BK248" s="149">
        <f>ROUND(I248*H248,2)</f>
        <v>0</v>
      </c>
      <c r="BL248" s="17" t="s">
        <v>271</v>
      </c>
      <c r="BM248" s="148" t="s">
        <v>4320</v>
      </c>
    </row>
    <row r="249" spans="2:65" s="1" customFormat="1" ht="11.25">
      <c r="B249" s="32"/>
      <c r="D249" s="150" t="s">
        <v>273</v>
      </c>
      <c r="F249" s="151" t="s">
        <v>4321</v>
      </c>
      <c r="I249" s="152"/>
      <c r="L249" s="32"/>
      <c r="M249" s="153"/>
      <c r="T249" s="56"/>
      <c r="AT249" s="17" t="s">
        <v>273</v>
      </c>
      <c r="AU249" s="17" t="s">
        <v>89</v>
      </c>
    </row>
    <row r="250" spans="2:65" s="12" customFormat="1" ht="11.25">
      <c r="B250" s="156"/>
      <c r="D250" s="154" t="s">
        <v>277</v>
      </c>
      <c r="E250" s="157" t="s">
        <v>1</v>
      </c>
      <c r="F250" s="158" t="s">
        <v>89</v>
      </c>
      <c r="H250" s="159">
        <v>2</v>
      </c>
      <c r="I250" s="160"/>
      <c r="L250" s="156"/>
      <c r="M250" s="161"/>
      <c r="T250" s="162"/>
      <c r="AT250" s="157" t="s">
        <v>277</v>
      </c>
      <c r="AU250" s="157" t="s">
        <v>89</v>
      </c>
      <c r="AV250" s="12" t="s">
        <v>89</v>
      </c>
      <c r="AW250" s="12" t="s">
        <v>32</v>
      </c>
      <c r="AX250" s="12" t="s">
        <v>83</v>
      </c>
      <c r="AY250" s="157" t="s">
        <v>264</v>
      </c>
    </row>
    <row r="251" spans="2:65" s="1" customFormat="1" ht="16.5" customHeight="1">
      <c r="B251" s="136"/>
      <c r="C251" s="137" t="s">
        <v>452</v>
      </c>
      <c r="D251" s="137" t="s">
        <v>266</v>
      </c>
      <c r="E251" s="138" t="s">
        <v>4322</v>
      </c>
      <c r="F251" s="139" t="s">
        <v>4323</v>
      </c>
      <c r="G251" s="140" t="s">
        <v>434</v>
      </c>
      <c r="H251" s="141">
        <v>1</v>
      </c>
      <c r="I251" s="142"/>
      <c r="J251" s="143">
        <f>ROUND(I251*H251,2)</f>
        <v>0</v>
      </c>
      <c r="K251" s="139" t="s">
        <v>270</v>
      </c>
      <c r="L251" s="32"/>
      <c r="M251" s="144" t="s">
        <v>1</v>
      </c>
      <c r="N251" s="145" t="s">
        <v>42</v>
      </c>
      <c r="P251" s="146">
        <f>O251*H251</f>
        <v>0</v>
      </c>
      <c r="Q251" s="146">
        <v>0.10546999999999999</v>
      </c>
      <c r="R251" s="146">
        <f>Q251*H251</f>
        <v>0.10546999999999999</v>
      </c>
      <c r="S251" s="146">
        <v>0</v>
      </c>
      <c r="T251" s="147">
        <f>S251*H251</f>
        <v>0</v>
      </c>
      <c r="AR251" s="148" t="s">
        <v>271</v>
      </c>
      <c r="AT251" s="148" t="s">
        <v>266</v>
      </c>
      <c r="AU251" s="148" t="s">
        <v>89</v>
      </c>
      <c r="AY251" s="17" t="s">
        <v>264</v>
      </c>
      <c r="BE251" s="149">
        <f>IF(N251="základní",J251,0)</f>
        <v>0</v>
      </c>
      <c r="BF251" s="149">
        <f>IF(N251="snížená",J251,0)</f>
        <v>0</v>
      </c>
      <c r="BG251" s="149">
        <f>IF(N251="zákl. přenesená",J251,0)</f>
        <v>0</v>
      </c>
      <c r="BH251" s="149">
        <f>IF(N251="sníž. přenesená",J251,0)</f>
        <v>0</v>
      </c>
      <c r="BI251" s="149">
        <f>IF(N251="nulová",J251,0)</f>
        <v>0</v>
      </c>
      <c r="BJ251" s="17" t="s">
        <v>89</v>
      </c>
      <c r="BK251" s="149">
        <f>ROUND(I251*H251,2)</f>
        <v>0</v>
      </c>
      <c r="BL251" s="17" t="s">
        <v>271</v>
      </c>
      <c r="BM251" s="148" t="s">
        <v>4324</v>
      </c>
    </row>
    <row r="252" spans="2:65" s="1" customFormat="1" ht="11.25">
      <c r="B252" s="32"/>
      <c r="D252" s="150" t="s">
        <v>273</v>
      </c>
      <c r="F252" s="151" t="s">
        <v>4325</v>
      </c>
      <c r="I252" s="152"/>
      <c r="L252" s="32"/>
      <c r="M252" s="153"/>
      <c r="T252" s="56"/>
      <c r="AT252" s="17" t="s">
        <v>273</v>
      </c>
      <c r="AU252" s="17" t="s">
        <v>89</v>
      </c>
    </row>
    <row r="253" spans="2:65" s="14" customFormat="1" ht="11.25">
      <c r="B253" s="170"/>
      <c r="D253" s="154" t="s">
        <v>277</v>
      </c>
      <c r="E253" s="171" t="s">
        <v>1</v>
      </c>
      <c r="F253" s="172" t="s">
        <v>4326</v>
      </c>
      <c r="H253" s="171" t="s">
        <v>1</v>
      </c>
      <c r="I253" s="173"/>
      <c r="L253" s="170"/>
      <c r="M253" s="174"/>
      <c r="T253" s="175"/>
      <c r="AT253" s="171" t="s">
        <v>277</v>
      </c>
      <c r="AU253" s="171" t="s">
        <v>89</v>
      </c>
      <c r="AV253" s="14" t="s">
        <v>83</v>
      </c>
      <c r="AW253" s="14" t="s">
        <v>32</v>
      </c>
      <c r="AX253" s="14" t="s">
        <v>76</v>
      </c>
      <c r="AY253" s="171" t="s">
        <v>264</v>
      </c>
    </row>
    <row r="254" spans="2:65" s="12" customFormat="1" ht="11.25">
      <c r="B254" s="156"/>
      <c r="D254" s="154" t="s">
        <v>277</v>
      </c>
      <c r="E254" s="157" t="s">
        <v>1</v>
      </c>
      <c r="F254" s="158" t="s">
        <v>83</v>
      </c>
      <c r="H254" s="159">
        <v>1</v>
      </c>
      <c r="I254" s="160"/>
      <c r="L254" s="156"/>
      <c r="M254" s="161"/>
      <c r="T254" s="162"/>
      <c r="AT254" s="157" t="s">
        <v>277</v>
      </c>
      <c r="AU254" s="157" t="s">
        <v>89</v>
      </c>
      <c r="AV254" s="12" t="s">
        <v>89</v>
      </c>
      <c r="AW254" s="12" t="s">
        <v>32</v>
      </c>
      <c r="AX254" s="12" t="s">
        <v>83</v>
      </c>
      <c r="AY254" s="157" t="s">
        <v>264</v>
      </c>
    </row>
    <row r="255" spans="2:65" s="1" customFormat="1" ht="16.5" customHeight="1">
      <c r="B255" s="136"/>
      <c r="C255" s="137" t="s">
        <v>457</v>
      </c>
      <c r="D255" s="137" t="s">
        <v>266</v>
      </c>
      <c r="E255" s="138" t="s">
        <v>4327</v>
      </c>
      <c r="F255" s="139" t="s">
        <v>4328</v>
      </c>
      <c r="G255" s="140" t="s">
        <v>434</v>
      </c>
      <c r="H255" s="141">
        <v>1</v>
      </c>
      <c r="I255" s="142"/>
      <c r="J255" s="143">
        <f>ROUND(I255*H255,2)</f>
        <v>0</v>
      </c>
      <c r="K255" s="139" t="s">
        <v>270</v>
      </c>
      <c r="L255" s="32"/>
      <c r="M255" s="144" t="s">
        <v>1</v>
      </c>
      <c r="N255" s="145" t="s">
        <v>42</v>
      </c>
      <c r="P255" s="146">
        <f>O255*H255</f>
        <v>0</v>
      </c>
      <c r="Q255" s="146">
        <v>2.4240000000000001E-2</v>
      </c>
      <c r="R255" s="146">
        <f>Q255*H255</f>
        <v>2.4240000000000001E-2</v>
      </c>
      <c r="S255" s="146">
        <v>0</v>
      </c>
      <c r="T255" s="147">
        <f>S255*H255</f>
        <v>0</v>
      </c>
      <c r="AR255" s="148" t="s">
        <v>271</v>
      </c>
      <c r="AT255" s="148" t="s">
        <v>266</v>
      </c>
      <c r="AU255" s="148" t="s">
        <v>89</v>
      </c>
      <c r="AY255" s="17" t="s">
        <v>264</v>
      </c>
      <c r="BE255" s="149">
        <f>IF(N255="základní",J255,0)</f>
        <v>0</v>
      </c>
      <c r="BF255" s="149">
        <f>IF(N255="snížená",J255,0)</f>
        <v>0</v>
      </c>
      <c r="BG255" s="149">
        <f>IF(N255="zákl. přenesená",J255,0)</f>
        <v>0</v>
      </c>
      <c r="BH255" s="149">
        <f>IF(N255="sníž. přenesená",J255,0)</f>
        <v>0</v>
      </c>
      <c r="BI255" s="149">
        <f>IF(N255="nulová",J255,0)</f>
        <v>0</v>
      </c>
      <c r="BJ255" s="17" t="s">
        <v>89</v>
      </c>
      <c r="BK255" s="149">
        <f>ROUND(I255*H255,2)</f>
        <v>0</v>
      </c>
      <c r="BL255" s="17" t="s">
        <v>271</v>
      </c>
      <c r="BM255" s="148" t="s">
        <v>4329</v>
      </c>
    </row>
    <row r="256" spans="2:65" s="1" customFormat="1" ht="11.25">
      <c r="B256" s="32"/>
      <c r="D256" s="150" t="s">
        <v>273</v>
      </c>
      <c r="F256" s="151" t="s">
        <v>4330</v>
      </c>
      <c r="I256" s="152"/>
      <c r="L256" s="32"/>
      <c r="M256" s="153"/>
      <c r="T256" s="56"/>
      <c r="AT256" s="17" t="s">
        <v>273</v>
      </c>
      <c r="AU256" s="17" t="s">
        <v>89</v>
      </c>
    </row>
    <row r="257" spans="2:65" s="14" customFormat="1" ht="11.25">
      <c r="B257" s="170"/>
      <c r="D257" s="154" t="s">
        <v>277</v>
      </c>
      <c r="E257" s="171" t="s">
        <v>1</v>
      </c>
      <c r="F257" s="172" t="s">
        <v>4326</v>
      </c>
      <c r="H257" s="171" t="s">
        <v>1</v>
      </c>
      <c r="I257" s="173"/>
      <c r="L257" s="170"/>
      <c r="M257" s="174"/>
      <c r="T257" s="175"/>
      <c r="AT257" s="171" t="s">
        <v>277</v>
      </c>
      <c r="AU257" s="171" t="s">
        <v>89</v>
      </c>
      <c r="AV257" s="14" t="s">
        <v>83</v>
      </c>
      <c r="AW257" s="14" t="s">
        <v>32</v>
      </c>
      <c r="AX257" s="14" t="s">
        <v>76</v>
      </c>
      <c r="AY257" s="171" t="s">
        <v>264</v>
      </c>
    </row>
    <row r="258" spans="2:65" s="12" customFormat="1" ht="11.25">
      <c r="B258" s="156"/>
      <c r="D258" s="154" t="s">
        <v>277</v>
      </c>
      <c r="E258" s="157" t="s">
        <v>1</v>
      </c>
      <c r="F258" s="158" t="s">
        <v>83</v>
      </c>
      <c r="H258" s="159">
        <v>1</v>
      </c>
      <c r="I258" s="160"/>
      <c r="L258" s="156"/>
      <c r="M258" s="161"/>
      <c r="T258" s="162"/>
      <c r="AT258" s="157" t="s">
        <v>277</v>
      </c>
      <c r="AU258" s="157" t="s">
        <v>89</v>
      </c>
      <c r="AV258" s="12" t="s">
        <v>89</v>
      </c>
      <c r="AW258" s="12" t="s">
        <v>32</v>
      </c>
      <c r="AX258" s="12" t="s">
        <v>83</v>
      </c>
      <c r="AY258" s="157" t="s">
        <v>264</v>
      </c>
    </row>
    <row r="259" spans="2:65" s="1" customFormat="1" ht="16.5" customHeight="1">
      <c r="B259" s="136"/>
      <c r="C259" s="137" t="s">
        <v>462</v>
      </c>
      <c r="D259" s="137" t="s">
        <v>266</v>
      </c>
      <c r="E259" s="138" t="s">
        <v>4331</v>
      </c>
      <c r="F259" s="139" t="s">
        <v>4332</v>
      </c>
      <c r="G259" s="140" t="s">
        <v>434</v>
      </c>
      <c r="H259" s="141">
        <v>1</v>
      </c>
      <c r="I259" s="142"/>
      <c r="J259" s="143">
        <f>ROUND(I259*H259,2)</f>
        <v>0</v>
      </c>
      <c r="K259" s="139" t="s">
        <v>270</v>
      </c>
      <c r="L259" s="32"/>
      <c r="M259" s="144" t="s">
        <v>1</v>
      </c>
      <c r="N259" s="145" t="s">
        <v>42</v>
      </c>
      <c r="P259" s="146">
        <f>O259*H259</f>
        <v>0</v>
      </c>
      <c r="Q259" s="146">
        <v>0</v>
      </c>
      <c r="R259" s="146">
        <f>Q259*H259</f>
        <v>0</v>
      </c>
      <c r="S259" s="146">
        <v>0</v>
      </c>
      <c r="T259" s="147">
        <f>S259*H259</f>
        <v>0</v>
      </c>
      <c r="AR259" s="148" t="s">
        <v>271</v>
      </c>
      <c r="AT259" s="148" t="s">
        <v>266</v>
      </c>
      <c r="AU259" s="148" t="s">
        <v>89</v>
      </c>
      <c r="AY259" s="17" t="s">
        <v>264</v>
      </c>
      <c r="BE259" s="149">
        <f>IF(N259="základní",J259,0)</f>
        <v>0</v>
      </c>
      <c r="BF259" s="149">
        <f>IF(N259="snížená",J259,0)</f>
        <v>0</v>
      </c>
      <c r="BG259" s="149">
        <f>IF(N259="zákl. přenesená",J259,0)</f>
        <v>0</v>
      </c>
      <c r="BH259" s="149">
        <f>IF(N259="sníž. přenesená",J259,0)</f>
        <v>0</v>
      </c>
      <c r="BI259" s="149">
        <f>IF(N259="nulová",J259,0)</f>
        <v>0</v>
      </c>
      <c r="BJ259" s="17" t="s">
        <v>89</v>
      </c>
      <c r="BK259" s="149">
        <f>ROUND(I259*H259,2)</f>
        <v>0</v>
      </c>
      <c r="BL259" s="17" t="s">
        <v>271</v>
      </c>
      <c r="BM259" s="148" t="s">
        <v>4333</v>
      </c>
    </row>
    <row r="260" spans="2:65" s="1" customFormat="1" ht="11.25">
      <c r="B260" s="32"/>
      <c r="D260" s="150" t="s">
        <v>273</v>
      </c>
      <c r="F260" s="151" t="s">
        <v>4334</v>
      </c>
      <c r="I260" s="152"/>
      <c r="L260" s="32"/>
      <c r="M260" s="153"/>
      <c r="T260" s="56"/>
      <c r="AT260" s="17" t="s">
        <v>273</v>
      </c>
      <c r="AU260" s="17" t="s">
        <v>89</v>
      </c>
    </row>
    <row r="261" spans="2:65" s="14" customFormat="1" ht="11.25">
      <c r="B261" s="170"/>
      <c r="D261" s="154" t="s">
        <v>277</v>
      </c>
      <c r="E261" s="171" t="s">
        <v>1</v>
      </c>
      <c r="F261" s="172" t="s">
        <v>4326</v>
      </c>
      <c r="H261" s="171" t="s">
        <v>1</v>
      </c>
      <c r="I261" s="173"/>
      <c r="L261" s="170"/>
      <c r="M261" s="174"/>
      <c r="T261" s="175"/>
      <c r="AT261" s="171" t="s">
        <v>277</v>
      </c>
      <c r="AU261" s="171" t="s">
        <v>89</v>
      </c>
      <c r="AV261" s="14" t="s">
        <v>83</v>
      </c>
      <c r="AW261" s="14" t="s">
        <v>32</v>
      </c>
      <c r="AX261" s="14" t="s">
        <v>76</v>
      </c>
      <c r="AY261" s="171" t="s">
        <v>264</v>
      </c>
    </row>
    <row r="262" spans="2:65" s="12" customFormat="1" ht="11.25">
      <c r="B262" s="156"/>
      <c r="D262" s="154" t="s">
        <v>277</v>
      </c>
      <c r="E262" s="157" t="s">
        <v>1</v>
      </c>
      <c r="F262" s="158" t="s">
        <v>83</v>
      </c>
      <c r="H262" s="159">
        <v>1</v>
      </c>
      <c r="I262" s="160"/>
      <c r="L262" s="156"/>
      <c r="M262" s="161"/>
      <c r="T262" s="162"/>
      <c r="AT262" s="157" t="s">
        <v>277</v>
      </c>
      <c r="AU262" s="157" t="s">
        <v>89</v>
      </c>
      <c r="AV262" s="12" t="s">
        <v>89</v>
      </c>
      <c r="AW262" s="12" t="s">
        <v>32</v>
      </c>
      <c r="AX262" s="12" t="s">
        <v>83</v>
      </c>
      <c r="AY262" s="157" t="s">
        <v>264</v>
      </c>
    </row>
    <row r="263" spans="2:65" s="1" customFormat="1" ht="21.75" customHeight="1">
      <c r="B263" s="136"/>
      <c r="C263" s="137" t="s">
        <v>468</v>
      </c>
      <c r="D263" s="137" t="s">
        <v>266</v>
      </c>
      <c r="E263" s="138" t="s">
        <v>4335</v>
      </c>
      <c r="F263" s="139" t="s">
        <v>4336</v>
      </c>
      <c r="G263" s="140" t="s">
        <v>434</v>
      </c>
      <c r="H263" s="141">
        <v>1</v>
      </c>
      <c r="I263" s="142"/>
      <c r="J263" s="143">
        <f>ROUND(I263*H263,2)</f>
        <v>0</v>
      </c>
      <c r="K263" s="139" t="s">
        <v>270</v>
      </c>
      <c r="L263" s="32"/>
      <c r="M263" s="144" t="s">
        <v>1</v>
      </c>
      <c r="N263" s="145" t="s">
        <v>42</v>
      </c>
      <c r="P263" s="146">
        <f>O263*H263</f>
        <v>0</v>
      </c>
      <c r="Q263" s="146">
        <v>0.1111</v>
      </c>
      <c r="R263" s="146">
        <f>Q263*H263</f>
        <v>0.1111</v>
      </c>
      <c r="S263" s="146">
        <v>0</v>
      </c>
      <c r="T263" s="147">
        <f>S263*H263</f>
        <v>0</v>
      </c>
      <c r="AR263" s="148" t="s">
        <v>271</v>
      </c>
      <c r="AT263" s="148" t="s">
        <v>266</v>
      </c>
      <c r="AU263" s="148" t="s">
        <v>89</v>
      </c>
      <c r="AY263" s="17" t="s">
        <v>264</v>
      </c>
      <c r="BE263" s="149">
        <f>IF(N263="základní",J263,0)</f>
        <v>0</v>
      </c>
      <c r="BF263" s="149">
        <f>IF(N263="snížená",J263,0)</f>
        <v>0</v>
      </c>
      <c r="BG263" s="149">
        <f>IF(N263="zákl. přenesená",J263,0)</f>
        <v>0</v>
      </c>
      <c r="BH263" s="149">
        <f>IF(N263="sníž. přenesená",J263,0)</f>
        <v>0</v>
      </c>
      <c r="BI263" s="149">
        <f>IF(N263="nulová",J263,0)</f>
        <v>0</v>
      </c>
      <c r="BJ263" s="17" t="s">
        <v>89</v>
      </c>
      <c r="BK263" s="149">
        <f>ROUND(I263*H263,2)</f>
        <v>0</v>
      </c>
      <c r="BL263" s="17" t="s">
        <v>271</v>
      </c>
      <c r="BM263" s="148" t="s">
        <v>4337</v>
      </c>
    </row>
    <row r="264" spans="2:65" s="1" customFormat="1" ht="11.25">
      <c r="B264" s="32"/>
      <c r="D264" s="150" t="s">
        <v>273</v>
      </c>
      <c r="F264" s="151" t="s">
        <v>4338</v>
      </c>
      <c r="I264" s="152"/>
      <c r="L264" s="32"/>
      <c r="M264" s="153"/>
      <c r="T264" s="56"/>
      <c r="AT264" s="17" t="s">
        <v>273</v>
      </c>
      <c r="AU264" s="17" t="s">
        <v>89</v>
      </c>
    </row>
    <row r="265" spans="2:65" s="14" customFormat="1" ht="11.25">
      <c r="B265" s="170"/>
      <c r="D265" s="154" t="s">
        <v>277</v>
      </c>
      <c r="E265" s="171" t="s">
        <v>1</v>
      </c>
      <c r="F265" s="172" t="s">
        <v>4326</v>
      </c>
      <c r="H265" s="171" t="s">
        <v>1</v>
      </c>
      <c r="I265" s="173"/>
      <c r="L265" s="170"/>
      <c r="M265" s="174"/>
      <c r="T265" s="175"/>
      <c r="AT265" s="171" t="s">
        <v>277</v>
      </c>
      <c r="AU265" s="171" t="s">
        <v>89</v>
      </c>
      <c r="AV265" s="14" t="s">
        <v>83</v>
      </c>
      <c r="AW265" s="14" t="s">
        <v>32</v>
      </c>
      <c r="AX265" s="14" t="s">
        <v>76</v>
      </c>
      <c r="AY265" s="171" t="s">
        <v>264</v>
      </c>
    </row>
    <row r="266" spans="2:65" s="12" customFormat="1" ht="11.25">
      <c r="B266" s="156"/>
      <c r="D266" s="154" t="s">
        <v>277</v>
      </c>
      <c r="E266" s="157" t="s">
        <v>1</v>
      </c>
      <c r="F266" s="158" t="s">
        <v>83</v>
      </c>
      <c r="H266" s="159">
        <v>1</v>
      </c>
      <c r="I266" s="160"/>
      <c r="L266" s="156"/>
      <c r="M266" s="161"/>
      <c r="T266" s="162"/>
      <c r="AT266" s="157" t="s">
        <v>277</v>
      </c>
      <c r="AU266" s="157" t="s">
        <v>89</v>
      </c>
      <c r="AV266" s="12" t="s">
        <v>89</v>
      </c>
      <c r="AW266" s="12" t="s">
        <v>32</v>
      </c>
      <c r="AX266" s="12" t="s">
        <v>83</v>
      </c>
      <c r="AY266" s="157" t="s">
        <v>264</v>
      </c>
    </row>
    <row r="267" spans="2:65" s="1" customFormat="1" ht="24.2" customHeight="1">
      <c r="B267" s="136"/>
      <c r="C267" s="137" t="s">
        <v>474</v>
      </c>
      <c r="D267" s="137" t="s">
        <v>266</v>
      </c>
      <c r="E267" s="138" t="s">
        <v>4339</v>
      </c>
      <c r="F267" s="139" t="s">
        <v>4340</v>
      </c>
      <c r="G267" s="140" t="s">
        <v>282</v>
      </c>
      <c r="H267" s="141">
        <v>5.5</v>
      </c>
      <c r="I267" s="142"/>
      <c r="J267" s="143">
        <f>ROUND(I267*H267,2)</f>
        <v>0</v>
      </c>
      <c r="K267" s="139" t="s">
        <v>270</v>
      </c>
      <c r="L267" s="32"/>
      <c r="M267" s="144" t="s">
        <v>1</v>
      </c>
      <c r="N267" s="145" t="s">
        <v>42</v>
      </c>
      <c r="P267" s="146">
        <f>O267*H267</f>
        <v>0</v>
      </c>
      <c r="Q267" s="146">
        <v>4.512E-2</v>
      </c>
      <c r="R267" s="146">
        <f>Q267*H267</f>
        <v>0.24815999999999999</v>
      </c>
      <c r="S267" s="146">
        <v>0</v>
      </c>
      <c r="T267" s="147">
        <f>S267*H267</f>
        <v>0</v>
      </c>
      <c r="AR267" s="148" t="s">
        <v>271</v>
      </c>
      <c r="AT267" s="148" t="s">
        <v>266</v>
      </c>
      <c r="AU267" s="148" t="s">
        <v>89</v>
      </c>
      <c r="AY267" s="17" t="s">
        <v>264</v>
      </c>
      <c r="BE267" s="149">
        <f>IF(N267="základní",J267,0)</f>
        <v>0</v>
      </c>
      <c r="BF267" s="149">
        <f>IF(N267="snížená",J267,0)</f>
        <v>0</v>
      </c>
      <c r="BG267" s="149">
        <f>IF(N267="zákl. přenesená",J267,0)</f>
        <v>0</v>
      </c>
      <c r="BH267" s="149">
        <f>IF(N267="sníž. přenesená",J267,0)</f>
        <v>0</v>
      </c>
      <c r="BI267" s="149">
        <f>IF(N267="nulová",J267,0)</f>
        <v>0</v>
      </c>
      <c r="BJ267" s="17" t="s">
        <v>89</v>
      </c>
      <c r="BK267" s="149">
        <f>ROUND(I267*H267,2)</f>
        <v>0</v>
      </c>
      <c r="BL267" s="17" t="s">
        <v>271</v>
      </c>
      <c r="BM267" s="148" t="s">
        <v>4341</v>
      </c>
    </row>
    <row r="268" spans="2:65" s="1" customFormat="1" ht="11.25">
      <c r="B268" s="32"/>
      <c r="D268" s="150" t="s">
        <v>273</v>
      </c>
      <c r="F268" s="151" t="s">
        <v>4342</v>
      </c>
      <c r="I268" s="152"/>
      <c r="L268" s="32"/>
      <c r="M268" s="153"/>
      <c r="T268" s="56"/>
      <c r="AT268" s="17" t="s">
        <v>273</v>
      </c>
      <c r="AU268" s="17" t="s">
        <v>89</v>
      </c>
    </row>
    <row r="269" spans="2:65" s="14" customFormat="1" ht="11.25">
      <c r="B269" s="170"/>
      <c r="D269" s="154" t="s">
        <v>277</v>
      </c>
      <c r="E269" s="171" t="s">
        <v>1</v>
      </c>
      <c r="F269" s="172" t="s">
        <v>4247</v>
      </c>
      <c r="H269" s="171" t="s">
        <v>1</v>
      </c>
      <c r="I269" s="173"/>
      <c r="L269" s="170"/>
      <c r="M269" s="174"/>
      <c r="T269" s="175"/>
      <c r="AT269" s="171" t="s">
        <v>277</v>
      </c>
      <c r="AU269" s="171" t="s">
        <v>89</v>
      </c>
      <c r="AV269" s="14" t="s">
        <v>83</v>
      </c>
      <c r="AW269" s="14" t="s">
        <v>32</v>
      </c>
      <c r="AX269" s="14" t="s">
        <v>76</v>
      </c>
      <c r="AY269" s="171" t="s">
        <v>264</v>
      </c>
    </row>
    <row r="270" spans="2:65" s="12" customFormat="1" ht="11.25">
      <c r="B270" s="156"/>
      <c r="D270" s="154" t="s">
        <v>277</v>
      </c>
      <c r="E270" s="157" t="s">
        <v>1</v>
      </c>
      <c r="F270" s="158" t="s">
        <v>4343</v>
      </c>
      <c r="H270" s="159">
        <v>5.5</v>
      </c>
      <c r="I270" s="160"/>
      <c r="L270" s="156"/>
      <c r="M270" s="161"/>
      <c r="T270" s="162"/>
      <c r="AT270" s="157" t="s">
        <v>277</v>
      </c>
      <c r="AU270" s="157" t="s">
        <v>89</v>
      </c>
      <c r="AV270" s="12" t="s">
        <v>89</v>
      </c>
      <c r="AW270" s="12" t="s">
        <v>32</v>
      </c>
      <c r="AX270" s="12" t="s">
        <v>83</v>
      </c>
      <c r="AY270" s="157" t="s">
        <v>264</v>
      </c>
    </row>
    <row r="271" spans="2:65" s="1" customFormat="1" ht="24.2" customHeight="1">
      <c r="B271" s="136"/>
      <c r="C271" s="137" t="s">
        <v>483</v>
      </c>
      <c r="D271" s="137" t="s">
        <v>266</v>
      </c>
      <c r="E271" s="138" t="s">
        <v>4344</v>
      </c>
      <c r="F271" s="139" t="s">
        <v>4345</v>
      </c>
      <c r="G271" s="140" t="s">
        <v>434</v>
      </c>
      <c r="H271" s="141">
        <v>1</v>
      </c>
      <c r="I271" s="142"/>
      <c r="J271" s="143">
        <f>ROUND(I271*H271,2)</f>
        <v>0</v>
      </c>
      <c r="K271" s="139" t="s">
        <v>270</v>
      </c>
      <c r="L271" s="32"/>
      <c r="M271" s="144" t="s">
        <v>1</v>
      </c>
      <c r="N271" s="145" t="s">
        <v>42</v>
      </c>
      <c r="P271" s="146">
        <f>O271*H271</f>
        <v>0</v>
      </c>
      <c r="Q271" s="146">
        <v>5.8500000000000003E-2</v>
      </c>
      <c r="R271" s="146">
        <f>Q271*H271</f>
        <v>5.8500000000000003E-2</v>
      </c>
      <c r="S271" s="146">
        <v>0</v>
      </c>
      <c r="T271" s="147">
        <f>S271*H271</f>
        <v>0</v>
      </c>
      <c r="AR271" s="148" t="s">
        <v>271</v>
      </c>
      <c r="AT271" s="148" t="s">
        <v>266</v>
      </c>
      <c r="AU271" s="148" t="s">
        <v>89</v>
      </c>
      <c r="AY271" s="17" t="s">
        <v>264</v>
      </c>
      <c r="BE271" s="149">
        <f>IF(N271="základní",J271,0)</f>
        <v>0</v>
      </c>
      <c r="BF271" s="149">
        <f>IF(N271="snížená",J271,0)</f>
        <v>0</v>
      </c>
      <c r="BG271" s="149">
        <f>IF(N271="zákl. přenesená",J271,0)</f>
        <v>0</v>
      </c>
      <c r="BH271" s="149">
        <f>IF(N271="sníž. přenesená",J271,0)</f>
        <v>0</v>
      </c>
      <c r="BI271" s="149">
        <f>IF(N271="nulová",J271,0)</f>
        <v>0</v>
      </c>
      <c r="BJ271" s="17" t="s">
        <v>89</v>
      </c>
      <c r="BK271" s="149">
        <f>ROUND(I271*H271,2)</f>
        <v>0</v>
      </c>
      <c r="BL271" s="17" t="s">
        <v>271</v>
      </c>
      <c r="BM271" s="148" t="s">
        <v>4346</v>
      </c>
    </row>
    <row r="272" spans="2:65" s="1" customFormat="1" ht="11.25">
      <c r="B272" s="32"/>
      <c r="D272" s="150" t="s">
        <v>273</v>
      </c>
      <c r="F272" s="151" t="s">
        <v>4347</v>
      </c>
      <c r="I272" s="152"/>
      <c r="L272" s="32"/>
      <c r="M272" s="153"/>
      <c r="T272" s="56"/>
      <c r="AT272" s="17" t="s">
        <v>273</v>
      </c>
      <c r="AU272" s="17" t="s">
        <v>89</v>
      </c>
    </row>
    <row r="273" spans="2:65" s="14" customFormat="1" ht="11.25">
      <c r="B273" s="170"/>
      <c r="D273" s="154" t="s">
        <v>277</v>
      </c>
      <c r="E273" s="171" t="s">
        <v>1</v>
      </c>
      <c r="F273" s="172" t="s">
        <v>4247</v>
      </c>
      <c r="H273" s="171" t="s">
        <v>1</v>
      </c>
      <c r="I273" s="173"/>
      <c r="L273" s="170"/>
      <c r="M273" s="174"/>
      <c r="T273" s="175"/>
      <c r="AT273" s="171" t="s">
        <v>277</v>
      </c>
      <c r="AU273" s="171" t="s">
        <v>89</v>
      </c>
      <c r="AV273" s="14" t="s">
        <v>83</v>
      </c>
      <c r="AW273" s="14" t="s">
        <v>32</v>
      </c>
      <c r="AX273" s="14" t="s">
        <v>76</v>
      </c>
      <c r="AY273" s="171" t="s">
        <v>264</v>
      </c>
    </row>
    <row r="274" spans="2:65" s="12" customFormat="1" ht="11.25">
      <c r="B274" s="156"/>
      <c r="D274" s="154" t="s">
        <v>277</v>
      </c>
      <c r="E274" s="157" t="s">
        <v>1</v>
      </c>
      <c r="F274" s="158" t="s">
        <v>83</v>
      </c>
      <c r="H274" s="159">
        <v>1</v>
      </c>
      <c r="I274" s="160"/>
      <c r="L274" s="156"/>
      <c r="M274" s="161"/>
      <c r="T274" s="162"/>
      <c r="AT274" s="157" t="s">
        <v>277</v>
      </c>
      <c r="AU274" s="157" t="s">
        <v>89</v>
      </c>
      <c r="AV274" s="12" t="s">
        <v>89</v>
      </c>
      <c r="AW274" s="12" t="s">
        <v>32</v>
      </c>
      <c r="AX274" s="12" t="s">
        <v>83</v>
      </c>
      <c r="AY274" s="157" t="s">
        <v>264</v>
      </c>
    </row>
    <row r="275" spans="2:65" s="1" customFormat="1" ht="21.75" customHeight="1">
      <c r="B275" s="136"/>
      <c r="C275" s="137" t="s">
        <v>491</v>
      </c>
      <c r="D275" s="137" t="s">
        <v>266</v>
      </c>
      <c r="E275" s="138" t="s">
        <v>4082</v>
      </c>
      <c r="F275" s="139" t="s">
        <v>4083</v>
      </c>
      <c r="G275" s="140" t="s">
        <v>434</v>
      </c>
      <c r="H275" s="141">
        <v>1</v>
      </c>
      <c r="I275" s="142"/>
      <c r="J275" s="143">
        <f>ROUND(I275*H275,2)</f>
        <v>0</v>
      </c>
      <c r="K275" s="139" t="s">
        <v>270</v>
      </c>
      <c r="L275" s="32"/>
      <c r="M275" s="144" t="s">
        <v>1</v>
      </c>
      <c r="N275" s="145" t="s">
        <v>42</v>
      </c>
      <c r="P275" s="146">
        <f>O275*H275</f>
        <v>0</v>
      </c>
      <c r="Q275" s="146">
        <v>0.09</v>
      </c>
      <c r="R275" s="146">
        <f>Q275*H275</f>
        <v>0.09</v>
      </c>
      <c r="S275" s="146">
        <v>0</v>
      </c>
      <c r="T275" s="147">
        <f>S275*H275</f>
        <v>0</v>
      </c>
      <c r="AR275" s="148" t="s">
        <v>271</v>
      </c>
      <c r="AT275" s="148" t="s">
        <v>266</v>
      </c>
      <c r="AU275" s="148" t="s">
        <v>89</v>
      </c>
      <c r="AY275" s="17" t="s">
        <v>264</v>
      </c>
      <c r="BE275" s="149">
        <f>IF(N275="základní",J275,0)</f>
        <v>0</v>
      </c>
      <c r="BF275" s="149">
        <f>IF(N275="snížená",J275,0)</f>
        <v>0</v>
      </c>
      <c r="BG275" s="149">
        <f>IF(N275="zákl. přenesená",J275,0)</f>
        <v>0</v>
      </c>
      <c r="BH275" s="149">
        <f>IF(N275="sníž. přenesená",J275,0)</f>
        <v>0</v>
      </c>
      <c r="BI275" s="149">
        <f>IF(N275="nulová",J275,0)</f>
        <v>0</v>
      </c>
      <c r="BJ275" s="17" t="s">
        <v>89</v>
      </c>
      <c r="BK275" s="149">
        <f>ROUND(I275*H275,2)</f>
        <v>0</v>
      </c>
      <c r="BL275" s="17" t="s">
        <v>271</v>
      </c>
      <c r="BM275" s="148" t="s">
        <v>4348</v>
      </c>
    </row>
    <row r="276" spans="2:65" s="1" customFormat="1" ht="11.25">
      <c r="B276" s="32"/>
      <c r="D276" s="150" t="s">
        <v>273</v>
      </c>
      <c r="F276" s="151" t="s">
        <v>4085</v>
      </c>
      <c r="I276" s="152"/>
      <c r="L276" s="32"/>
      <c r="M276" s="153"/>
      <c r="T276" s="56"/>
      <c r="AT276" s="17" t="s">
        <v>273</v>
      </c>
      <c r="AU276" s="17" t="s">
        <v>89</v>
      </c>
    </row>
    <row r="277" spans="2:65" s="14" customFormat="1" ht="11.25">
      <c r="B277" s="170"/>
      <c r="D277" s="154" t="s">
        <v>277</v>
      </c>
      <c r="E277" s="171" t="s">
        <v>1</v>
      </c>
      <c r="F277" s="172" t="s">
        <v>4247</v>
      </c>
      <c r="H277" s="171" t="s">
        <v>1</v>
      </c>
      <c r="I277" s="173"/>
      <c r="L277" s="170"/>
      <c r="M277" s="174"/>
      <c r="T277" s="175"/>
      <c r="AT277" s="171" t="s">
        <v>277</v>
      </c>
      <c r="AU277" s="171" t="s">
        <v>89</v>
      </c>
      <c r="AV277" s="14" t="s">
        <v>83</v>
      </c>
      <c r="AW277" s="14" t="s">
        <v>32</v>
      </c>
      <c r="AX277" s="14" t="s">
        <v>76</v>
      </c>
      <c r="AY277" s="171" t="s">
        <v>264</v>
      </c>
    </row>
    <row r="278" spans="2:65" s="12" customFormat="1" ht="11.25">
      <c r="B278" s="156"/>
      <c r="D278" s="154" t="s">
        <v>277</v>
      </c>
      <c r="E278" s="157" t="s">
        <v>1</v>
      </c>
      <c r="F278" s="158" t="s">
        <v>83</v>
      </c>
      <c r="H278" s="159">
        <v>1</v>
      </c>
      <c r="I278" s="160"/>
      <c r="L278" s="156"/>
      <c r="M278" s="161"/>
      <c r="T278" s="162"/>
      <c r="AT278" s="157" t="s">
        <v>277</v>
      </c>
      <c r="AU278" s="157" t="s">
        <v>89</v>
      </c>
      <c r="AV278" s="12" t="s">
        <v>89</v>
      </c>
      <c r="AW278" s="12" t="s">
        <v>32</v>
      </c>
      <c r="AX278" s="12" t="s">
        <v>83</v>
      </c>
      <c r="AY278" s="157" t="s">
        <v>264</v>
      </c>
    </row>
    <row r="279" spans="2:65" s="1" customFormat="1" ht="16.5" customHeight="1">
      <c r="B279" s="136"/>
      <c r="C279" s="176" t="s">
        <v>496</v>
      </c>
      <c r="D279" s="176" t="s">
        <v>310</v>
      </c>
      <c r="E279" s="177" t="s">
        <v>4086</v>
      </c>
      <c r="F279" s="178" t="s">
        <v>4087</v>
      </c>
      <c r="G279" s="179" t="s">
        <v>434</v>
      </c>
      <c r="H279" s="180">
        <v>1</v>
      </c>
      <c r="I279" s="181"/>
      <c r="J279" s="182">
        <f>ROUND(I279*H279,2)</f>
        <v>0</v>
      </c>
      <c r="K279" s="178" t="s">
        <v>270</v>
      </c>
      <c r="L279" s="183"/>
      <c r="M279" s="184" t="s">
        <v>1</v>
      </c>
      <c r="N279" s="185" t="s">
        <v>42</v>
      </c>
      <c r="P279" s="146">
        <f>O279*H279</f>
        <v>0</v>
      </c>
      <c r="Q279" s="146">
        <v>0.06</v>
      </c>
      <c r="R279" s="146">
        <f>Q279*H279</f>
        <v>0.06</v>
      </c>
      <c r="S279" s="146">
        <v>0</v>
      </c>
      <c r="T279" s="147">
        <f>S279*H279</f>
        <v>0</v>
      </c>
      <c r="AR279" s="148" t="s">
        <v>314</v>
      </c>
      <c r="AT279" s="148" t="s">
        <v>310</v>
      </c>
      <c r="AU279" s="148" t="s">
        <v>89</v>
      </c>
      <c r="AY279" s="17" t="s">
        <v>264</v>
      </c>
      <c r="BE279" s="149">
        <f>IF(N279="základní",J279,0)</f>
        <v>0</v>
      </c>
      <c r="BF279" s="149">
        <f>IF(N279="snížená",J279,0)</f>
        <v>0</v>
      </c>
      <c r="BG279" s="149">
        <f>IF(N279="zákl. přenesená",J279,0)</f>
        <v>0</v>
      </c>
      <c r="BH279" s="149">
        <f>IF(N279="sníž. přenesená",J279,0)</f>
        <v>0</v>
      </c>
      <c r="BI279" s="149">
        <f>IF(N279="nulová",J279,0)</f>
        <v>0</v>
      </c>
      <c r="BJ279" s="17" t="s">
        <v>89</v>
      </c>
      <c r="BK279" s="149">
        <f>ROUND(I279*H279,2)</f>
        <v>0</v>
      </c>
      <c r="BL279" s="17" t="s">
        <v>271</v>
      </c>
      <c r="BM279" s="148" t="s">
        <v>4349</v>
      </c>
    </row>
    <row r="280" spans="2:65" s="12" customFormat="1" ht="11.25">
      <c r="B280" s="156"/>
      <c r="D280" s="154" t="s">
        <v>277</v>
      </c>
      <c r="E280" s="157" t="s">
        <v>1</v>
      </c>
      <c r="F280" s="158" t="s">
        <v>83</v>
      </c>
      <c r="H280" s="159">
        <v>1</v>
      </c>
      <c r="I280" s="160"/>
      <c r="L280" s="156"/>
      <c r="M280" s="161"/>
      <c r="T280" s="162"/>
      <c r="AT280" s="157" t="s">
        <v>277</v>
      </c>
      <c r="AU280" s="157" t="s">
        <v>89</v>
      </c>
      <c r="AV280" s="12" t="s">
        <v>89</v>
      </c>
      <c r="AW280" s="12" t="s">
        <v>32</v>
      </c>
      <c r="AX280" s="12" t="s">
        <v>83</v>
      </c>
      <c r="AY280" s="157" t="s">
        <v>264</v>
      </c>
    </row>
    <row r="281" spans="2:65" s="1" customFormat="1" ht="16.5" customHeight="1">
      <c r="B281" s="136"/>
      <c r="C281" s="137" t="s">
        <v>502</v>
      </c>
      <c r="D281" s="137" t="s">
        <v>266</v>
      </c>
      <c r="E281" s="138" t="s">
        <v>2022</v>
      </c>
      <c r="F281" s="139" t="s">
        <v>2023</v>
      </c>
      <c r="G281" s="140" t="s">
        <v>319</v>
      </c>
      <c r="H281" s="141">
        <v>1.474</v>
      </c>
      <c r="I281" s="142"/>
      <c r="J281" s="143">
        <f>ROUND(I281*H281,2)</f>
        <v>0</v>
      </c>
      <c r="K281" s="139" t="s">
        <v>270</v>
      </c>
      <c r="L281" s="32"/>
      <c r="M281" s="144" t="s">
        <v>1</v>
      </c>
      <c r="N281" s="145" t="s">
        <v>42</v>
      </c>
      <c r="P281" s="146">
        <f>O281*H281</f>
        <v>0</v>
      </c>
      <c r="Q281" s="146">
        <v>0</v>
      </c>
      <c r="R281" s="146">
        <f>Q281*H281</f>
        <v>0</v>
      </c>
      <c r="S281" s="146">
        <v>0</v>
      </c>
      <c r="T281" s="147">
        <f>S281*H281</f>
        <v>0</v>
      </c>
      <c r="AR281" s="148" t="s">
        <v>271</v>
      </c>
      <c r="AT281" s="148" t="s">
        <v>266</v>
      </c>
      <c r="AU281" s="148" t="s">
        <v>89</v>
      </c>
      <c r="AY281" s="17" t="s">
        <v>264</v>
      </c>
      <c r="BE281" s="149">
        <f>IF(N281="základní",J281,0)</f>
        <v>0</v>
      </c>
      <c r="BF281" s="149">
        <f>IF(N281="snížená",J281,0)</f>
        <v>0</v>
      </c>
      <c r="BG281" s="149">
        <f>IF(N281="zákl. přenesená",J281,0)</f>
        <v>0</v>
      </c>
      <c r="BH281" s="149">
        <f>IF(N281="sníž. přenesená",J281,0)</f>
        <v>0</v>
      </c>
      <c r="BI281" s="149">
        <f>IF(N281="nulová",J281,0)</f>
        <v>0</v>
      </c>
      <c r="BJ281" s="17" t="s">
        <v>89</v>
      </c>
      <c r="BK281" s="149">
        <f>ROUND(I281*H281,2)</f>
        <v>0</v>
      </c>
      <c r="BL281" s="17" t="s">
        <v>271</v>
      </c>
      <c r="BM281" s="148" t="s">
        <v>4350</v>
      </c>
    </row>
    <row r="282" spans="2:65" s="1" customFormat="1" ht="11.25">
      <c r="B282" s="32"/>
      <c r="D282" s="150" t="s">
        <v>273</v>
      </c>
      <c r="F282" s="151" t="s">
        <v>2025</v>
      </c>
      <c r="I282" s="152"/>
      <c r="L282" s="32"/>
      <c r="M282" s="153"/>
      <c r="T282" s="56"/>
      <c r="AT282" s="17" t="s">
        <v>273</v>
      </c>
      <c r="AU282" s="17" t="s">
        <v>89</v>
      </c>
    </row>
    <row r="283" spans="2:65" s="1" customFormat="1" ht="16.5" customHeight="1">
      <c r="B283" s="136"/>
      <c r="C283" s="137" t="s">
        <v>509</v>
      </c>
      <c r="D283" s="137" t="s">
        <v>266</v>
      </c>
      <c r="E283" s="138" t="s">
        <v>4351</v>
      </c>
      <c r="F283" s="139" t="s">
        <v>4352</v>
      </c>
      <c r="G283" s="140" t="s">
        <v>434</v>
      </c>
      <c r="H283" s="141">
        <v>1</v>
      </c>
      <c r="I283" s="142"/>
      <c r="J283" s="143">
        <f>ROUND(I283*H283,2)</f>
        <v>0</v>
      </c>
      <c r="K283" s="139" t="s">
        <v>1</v>
      </c>
      <c r="L283" s="32"/>
      <c r="M283" s="144" t="s">
        <v>1</v>
      </c>
      <c r="N283" s="145" t="s">
        <v>42</v>
      </c>
      <c r="P283" s="146">
        <f>O283*H283</f>
        <v>0</v>
      </c>
      <c r="Q283" s="146">
        <v>0</v>
      </c>
      <c r="R283" s="146">
        <f>Q283*H283</f>
        <v>0</v>
      </c>
      <c r="S283" s="146">
        <v>0</v>
      </c>
      <c r="T283" s="147">
        <f>S283*H283</f>
        <v>0</v>
      </c>
      <c r="AR283" s="148" t="s">
        <v>271</v>
      </c>
      <c r="AT283" s="148" t="s">
        <v>266</v>
      </c>
      <c r="AU283" s="148" t="s">
        <v>89</v>
      </c>
      <c r="AY283" s="17" t="s">
        <v>264</v>
      </c>
      <c r="BE283" s="149">
        <f>IF(N283="základní",J283,0)</f>
        <v>0</v>
      </c>
      <c r="BF283" s="149">
        <f>IF(N283="snížená",J283,0)</f>
        <v>0</v>
      </c>
      <c r="BG283" s="149">
        <f>IF(N283="zákl. přenesená",J283,0)</f>
        <v>0</v>
      </c>
      <c r="BH283" s="149">
        <f>IF(N283="sníž. přenesená",J283,0)</f>
        <v>0</v>
      </c>
      <c r="BI283" s="149">
        <f>IF(N283="nulová",J283,0)</f>
        <v>0</v>
      </c>
      <c r="BJ283" s="17" t="s">
        <v>89</v>
      </c>
      <c r="BK283" s="149">
        <f>ROUND(I283*H283,2)</f>
        <v>0</v>
      </c>
      <c r="BL283" s="17" t="s">
        <v>271</v>
      </c>
      <c r="BM283" s="148" t="s">
        <v>4353</v>
      </c>
    </row>
    <row r="284" spans="2:65" s="1" customFormat="1" ht="19.5">
      <c r="B284" s="32"/>
      <c r="D284" s="154" t="s">
        <v>275</v>
      </c>
      <c r="F284" s="155" t="s">
        <v>4354</v>
      </c>
      <c r="I284" s="152"/>
      <c r="L284" s="32"/>
      <c r="M284" s="153"/>
      <c r="T284" s="56"/>
      <c r="AT284" s="17" t="s">
        <v>275</v>
      </c>
      <c r="AU284" s="17" t="s">
        <v>89</v>
      </c>
    </row>
    <row r="285" spans="2:65" s="14" customFormat="1" ht="11.25">
      <c r="B285" s="170"/>
      <c r="D285" s="154" t="s">
        <v>277</v>
      </c>
      <c r="E285" s="171" t="s">
        <v>1</v>
      </c>
      <c r="F285" s="172" t="s">
        <v>4326</v>
      </c>
      <c r="H285" s="171" t="s">
        <v>1</v>
      </c>
      <c r="I285" s="173"/>
      <c r="L285" s="170"/>
      <c r="M285" s="174"/>
      <c r="T285" s="175"/>
      <c r="AT285" s="171" t="s">
        <v>277</v>
      </c>
      <c r="AU285" s="171" t="s">
        <v>89</v>
      </c>
      <c r="AV285" s="14" t="s">
        <v>83</v>
      </c>
      <c r="AW285" s="14" t="s">
        <v>32</v>
      </c>
      <c r="AX285" s="14" t="s">
        <v>76</v>
      </c>
      <c r="AY285" s="171" t="s">
        <v>264</v>
      </c>
    </row>
    <row r="286" spans="2:65" s="12" customFormat="1" ht="11.25">
      <c r="B286" s="156"/>
      <c r="D286" s="154" t="s">
        <v>277</v>
      </c>
      <c r="E286" s="157" t="s">
        <v>1</v>
      </c>
      <c r="F286" s="158" t="s">
        <v>83</v>
      </c>
      <c r="H286" s="159">
        <v>1</v>
      </c>
      <c r="I286" s="160"/>
      <c r="L286" s="156"/>
      <c r="M286" s="161"/>
      <c r="T286" s="162"/>
      <c r="AT286" s="157" t="s">
        <v>277</v>
      </c>
      <c r="AU286" s="157" t="s">
        <v>89</v>
      </c>
      <c r="AV286" s="12" t="s">
        <v>89</v>
      </c>
      <c r="AW286" s="12" t="s">
        <v>32</v>
      </c>
      <c r="AX286" s="12" t="s">
        <v>83</v>
      </c>
      <c r="AY286" s="157" t="s">
        <v>264</v>
      </c>
    </row>
    <row r="287" spans="2:65" s="1" customFormat="1" ht="16.5" customHeight="1">
      <c r="B287" s="136"/>
      <c r="C287" s="176" t="s">
        <v>515</v>
      </c>
      <c r="D287" s="176" t="s">
        <v>310</v>
      </c>
      <c r="E287" s="177" t="s">
        <v>4355</v>
      </c>
      <c r="F287" s="178" t="s">
        <v>4356</v>
      </c>
      <c r="G287" s="179" t="s">
        <v>434</v>
      </c>
      <c r="H287" s="180">
        <v>1</v>
      </c>
      <c r="I287" s="181"/>
      <c r="J287" s="182">
        <f>ROUND(I287*H287,2)</f>
        <v>0</v>
      </c>
      <c r="K287" s="178" t="s">
        <v>1</v>
      </c>
      <c r="L287" s="183"/>
      <c r="M287" s="184" t="s">
        <v>1</v>
      </c>
      <c r="N287" s="185" t="s">
        <v>42</v>
      </c>
      <c r="P287" s="146">
        <f>O287*H287</f>
        <v>0</v>
      </c>
      <c r="Q287" s="146">
        <v>4.0000000000000001E-3</v>
      </c>
      <c r="R287" s="146">
        <f>Q287*H287</f>
        <v>4.0000000000000001E-3</v>
      </c>
      <c r="S287" s="146">
        <v>0</v>
      </c>
      <c r="T287" s="147">
        <f>S287*H287</f>
        <v>0</v>
      </c>
      <c r="AR287" s="148" t="s">
        <v>314</v>
      </c>
      <c r="AT287" s="148" t="s">
        <v>310</v>
      </c>
      <c r="AU287" s="148" t="s">
        <v>89</v>
      </c>
      <c r="AY287" s="17" t="s">
        <v>264</v>
      </c>
      <c r="BE287" s="149">
        <f>IF(N287="základní",J287,0)</f>
        <v>0</v>
      </c>
      <c r="BF287" s="149">
        <f>IF(N287="snížená",J287,0)</f>
        <v>0</v>
      </c>
      <c r="BG287" s="149">
        <f>IF(N287="zákl. přenesená",J287,0)</f>
        <v>0</v>
      </c>
      <c r="BH287" s="149">
        <f>IF(N287="sníž. přenesená",J287,0)</f>
        <v>0</v>
      </c>
      <c r="BI287" s="149">
        <f>IF(N287="nulová",J287,0)</f>
        <v>0</v>
      </c>
      <c r="BJ287" s="17" t="s">
        <v>89</v>
      </c>
      <c r="BK287" s="149">
        <f>ROUND(I287*H287,2)</f>
        <v>0</v>
      </c>
      <c r="BL287" s="17" t="s">
        <v>271</v>
      </c>
      <c r="BM287" s="148" t="s">
        <v>4357</v>
      </c>
    </row>
    <row r="288" spans="2:65" s="1" customFormat="1" ht="19.5">
      <c r="B288" s="32"/>
      <c r="D288" s="154" t="s">
        <v>275</v>
      </c>
      <c r="F288" s="155" t="s">
        <v>4354</v>
      </c>
      <c r="I288" s="152"/>
      <c r="L288" s="32"/>
      <c r="M288" s="153"/>
      <c r="T288" s="56"/>
      <c r="AT288" s="17" t="s">
        <v>275</v>
      </c>
      <c r="AU288" s="17" t="s">
        <v>89</v>
      </c>
    </row>
    <row r="289" spans="2:65" s="14" customFormat="1" ht="11.25">
      <c r="B289" s="170"/>
      <c r="D289" s="154" t="s">
        <v>277</v>
      </c>
      <c r="E289" s="171" t="s">
        <v>1</v>
      </c>
      <c r="F289" s="172" t="s">
        <v>4326</v>
      </c>
      <c r="H289" s="171" t="s">
        <v>1</v>
      </c>
      <c r="I289" s="173"/>
      <c r="L289" s="170"/>
      <c r="M289" s="174"/>
      <c r="T289" s="175"/>
      <c r="AT289" s="171" t="s">
        <v>277</v>
      </c>
      <c r="AU289" s="171" t="s">
        <v>89</v>
      </c>
      <c r="AV289" s="14" t="s">
        <v>83</v>
      </c>
      <c r="AW289" s="14" t="s">
        <v>32</v>
      </c>
      <c r="AX289" s="14" t="s">
        <v>76</v>
      </c>
      <c r="AY289" s="171" t="s">
        <v>264</v>
      </c>
    </row>
    <row r="290" spans="2:65" s="12" customFormat="1" ht="11.25">
      <c r="B290" s="156"/>
      <c r="D290" s="154" t="s">
        <v>277</v>
      </c>
      <c r="E290" s="157" t="s">
        <v>1</v>
      </c>
      <c r="F290" s="158" t="s">
        <v>83</v>
      </c>
      <c r="H290" s="159">
        <v>1</v>
      </c>
      <c r="I290" s="160"/>
      <c r="L290" s="156"/>
      <c r="M290" s="161"/>
      <c r="T290" s="162"/>
      <c r="AT290" s="157" t="s">
        <v>277</v>
      </c>
      <c r="AU290" s="157" t="s">
        <v>89</v>
      </c>
      <c r="AV290" s="12" t="s">
        <v>89</v>
      </c>
      <c r="AW290" s="12" t="s">
        <v>32</v>
      </c>
      <c r="AX290" s="12" t="s">
        <v>83</v>
      </c>
      <c r="AY290" s="157" t="s">
        <v>264</v>
      </c>
    </row>
    <row r="291" spans="2:65" s="11" customFormat="1" ht="22.9" customHeight="1">
      <c r="B291" s="124"/>
      <c r="D291" s="125" t="s">
        <v>75</v>
      </c>
      <c r="E291" s="134" t="s">
        <v>323</v>
      </c>
      <c r="F291" s="134" t="s">
        <v>925</v>
      </c>
      <c r="I291" s="127"/>
      <c r="J291" s="135">
        <f>BK291</f>
        <v>0</v>
      </c>
      <c r="L291" s="124"/>
      <c r="M291" s="129"/>
      <c r="P291" s="130">
        <f>SUM(P292:P295)</f>
        <v>0</v>
      </c>
      <c r="R291" s="130">
        <f>SUM(R292:R295)</f>
        <v>4.1399999999999999E-2</v>
      </c>
      <c r="T291" s="131">
        <f>SUM(T292:T295)</f>
        <v>0</v>
      </c>
      <c r="AR291" s="125" t="s">
        <v>83</v>
      </c>
      <c r="AT291" s="132" t="s">
        <v>75</v>
      </c>
      <c r="AU291" s="132" t="s">
        <v>83</v>
      </c>
      <c r="AY291" s="125" t="s">
        <v>264</v>
      </c>
      <c r="BK291" s="133">
        <f>SUM(BK292:BK295)</f>
        <v>0</v>
      </c>
    </row>
    <row r="292" spans="2:65" s="1" customFormat="1" ht="16.5" customHeight="1">
      <c r="B292" s="136"/>
      <c r="C292" s="137" t="s">
        <v>521</v>
      </c>
      <c r="D292" s="137" t="s">
        <v>266</v>
      </c>
      <c r="E292" s="138" t="s">
        <v>4358</v>
      </c>
      <c r="F292" s="139" t="s">
        <v>4359</v>
      </c>
      <c r="G292" s="140" t="s">
        <v>341</v>
      </c>
      <c r="H292" s="141">
        <v>60</v>
      </c>
      <c r="I292" s="142"/>
      <c r="J292" s="143">
        <f>ROUND(I292*H292,2)</f>
        <v>0</v>
      </c>
      <c r="K292" s="139" t="s">
        <v>270</v>
      </c>
      <c r="L292" s="32"/>
      <c r="M292" s="144" t="s">
        <v>1</v>
      </c>
      <c r="N292" s="145" t="s">
        <v>42</v>
      </c>
      <c r="P292" s="146">
        <f>O292*H292</f>
        <v>0</v>
      </c>
      <c r="Q292" s="146">
        <v>6.8999999999999997E-4</v>
      </c>
      <c r="R292" s="146">
        <f>Q292*H292</f>
        <v>4.1399999999999999E-2</v>
      </c>
      <c r="S292" s="146">
        <v>0</v>
      </c>
      <c r="T292" s="147">
        <f>S292*H292</f>
        <v>0</v>
      </c>
      <c r="AR292" s="148" t="s">
        <v>271</v>
      </c>
      <c r="AT292" s="148" t="s">
        <v>266</v>
      </c>
      <c r="AU292" s="148" t="s">
        <v>89</v>
      </c>
      <c r="AY292" s="17" t="s">
        <v>264</v>
      </c>
      <c r="BE292" s="149">
        <f>IF(N292="základní",J292,0)</f>
        <v>0</v>
      </c>
      <c r="BF292" s="149">
        <f>IF(N292="snížená",J292,0)</f>
        <v>0</v>
      </c>
      <c r="BG292" s="149">
        <f>IF(N292="zákl. přenesená",J292,0)</f>
        <v>0</v>
      </c>
      <c r="BH292" s="149">
        <f>IF(N292="sníž. přenesená",J292,0)</f>
        <v>0</v>
      </c>
      <c r="BI292" s="149">
        <f>IF(N292="nulová",J292,0)</f>
        <v>0</v>
      </c>
      <c r="BJ292" s="17" t="s">
        <v>89</v>
      </c>
      <c r="BK292" s="149">
        <f>ROUND(I292*H292,2)</f>
        <v>0</v>
      </c>
      <c r="BL292" s="17" t="s">
        <v>271</v>
      </c>
      <c r="BM292" s="148" t="s">
        <v>4360</v>
      </c>
    </row>
    <row r="293" spans="2:65" s="1" customFormat="1" ht="11.25">
      <c r="B293" s="32"/>
      <c r="D293" s="150" t="s">
        <v>273</v>
      </c>
      <c r="F293" s="151" t="s">
        <v>4361</v>
      </c>
      <c r="I293" s="152"/>
      <c r="L293" s="32"/>
      <c r="M293" s="153"/>
      <c r="T293" s="56"/>
      <c r="AT293" s="17" t="s">
        <v>273</v>
      </c>
      <c r="AU293" s="17" t="s">
        <v>89</v>
      </c>
    </row>
    <row r="294" spans="2:65" s="14" customFormat="1" ht="11.25">
      <c r="B294" s="170"/>
      <c r="D294" s="154" t="s">
        <v>277</v>
      </c>
      <c r="E294" s="171" t="s">
        <v>1</v>
      </c>
      <c r="F294" s="172" t="s">
        <v>4247</v>
      </c>
      <c r="H294" s="171" t="s">
        <v>1</v>
      </c>
      <c r="I294" s="173"/>
      <c r="L294" s="170"/>
      <c r="M294" s="174"/>
      <c r="T294" s="175"/>
      <c r="AT294" s="171" t="s">
        <v>277</v>
      </c>
      <c r="AU294" s="171" t="s">
        <v>89</v>
      </c>
      <c r="AV294" s="14" t="s">
        <v>83</v>
      </c>
      <c r="AW294" s="14" t="s">
        <v>32</v>
      </c>
      <c r="AX294" s="14" t="s">
        <v>76</v>
      </c>
      <c r="AY294" s="171" t="s">
        <v>264</v>
      </c>
    </row>
    <row r="295" spans="2:65" s="12" customFormat="1" ht="11.25">
      <c r="B295" s="156"/>
      <c r="D295" s="154" t="s">
        <v>277</v>
      </c>
      <c r="E295" s="157" t="s">
        <v>1</v>
      </c>
      <c r="F295" s="158" t="s">
        <v>4362</v>
      </c>
      <c r="H295" s="159">
        <v>60</v>
      </c>
      <c r="I295" s="160"/>
      <c r="L295" s="156"/>
      <c r="M295" s="161"/>
      <c r="T295" s="162"/>
      <c r="AT295" s="157" t="s">
        <v>277</v>
      </c>
      <c r="AU295" s="157" t="s">
        <v>89</v>
      </c>
      <c r="AV295" s="12" t="s">
        <v>89</v>
      </c>
      <c r="AW295" s="12" t="s">
        <v>32</v>
      </c>
      <c r="AX295" s="12" t="s">
        <v>83</v>
      </c>
      <c r="AY295" s="157" t="s">
        <v>264</v>
      </c>
    </row>
    <row r="296" spans="2:65" s="11" customFormat="1" ht="25.9" customHeight="1">
      <c r="B296" s="124"/>
      <c r="D296" s="125" t="s">
        <v>75</v>
      </c>
      <c r="E296" s="126" t="s">
        <v>1019</v>
      </c>
      <c r="F296" s="126" t="s">
        <v>1020</v>
      </c>
      <c r="I296" s="127"/>
      <c r="J296" s="128">
        <f>BK296</f>
        <v>0</v>
      </c>
      <c r="L296" s="124"/>
      <c r="M296" s="129"/>
      <c r="P296" s="130">
        <f>P297+P305</f>
        <v>0</v>
      </c>
      <c r="R296" s="130">
        <f>R297+R305</f>
        <v>8.5417500000000007E-2</v>
      </c>
      <c r="T296" s="131">
        <f>T297+T305</f>
        <v>0</v>
      </c>
      <c r="AR296" s="125" t="s">
        <v>89</v>
      </c>
      <c r="AT296" s="132" t="s">
        <v>75</v>
      </c>
      <c r="AU296" s="132" t="s">
        <v>76</v>
      </c>
      <c r="AY296" s="125" t="s">
        <v>264</v>
      </c>
      <c r="BK296" s="133">
        <f>BK297+BK305</f>
        <v>0</v>
      </c>
    </row>
    <row r="297" spans="2:65" s="11" customFormat="1" ht="22.9" customHeight="1">
      <c r="B297" s="124"/>
      <c r="D297" s="125" t="s">
        <v>75</v>
      </c>
      <c r="E297" s="134" t="s">
        <v>1021</v>
      </c>
      <c r="F297" s="134" t="s">
        <v>1022</v>
      </c>
      <c r="I297" s="127"/>
      <c r="J297" s="135">
        <f>BK297</f>
        <v>0</v>
      </c>
      <c r="L297" s="124"/>
      <c r="M297" s="129"/>
      <c r="P297" s="130">
        <f>SUM(P298:P304)</f>
        <v>0</v>
      </c>
      <c r="R297" s="130">
        <f>SUM(R298:R304)</f>
        <v>8.2417500000000005E-2</v>
      </c>
      <c r="T297" s="131">
        <f>SUM(T298:T304)</f>
        <v>0</v>
      </c>
      <c r="AR297" s="125" t="s">
        <v>89</v>
      </c>
      <c r="AT297" s="132" t="s">
        <v>75</v>
      </c>
      <c r="AU297" s="132" t="s">
        <v>83</v>
      </c>
      <c r="AY297" s="125" t="s">
        <v>264</v>
      </c>
      <c r="BK297" s="133">
        <f>SUM(BK298:BK304)</f>
        <v>0</v>
      </c>
    </row>
    <row r="298" spans="2:65" s="1" customFormat="1" ht="16.5" customHeight="1">
      <c r="B298" s="136"/>
      <c r="C298" s="137" t="s">
        <v>526</v>
      </c>
      <c r="D298" s="137" t="s">
        <v>266</v>
      </c>
      <c r="E298" s="138" t="s">
        <v>4363</v>
      </c>
      <c r="F298" s="139" t="s">
        <v>4364</v>
      </c>
      <c r="G298" s="140" t="s">
        <v>341</v>
      </c>
      <c r="H298" s="141">
        <v>30</v>
      </c>
      <c r="I298" s="142"/>
      <c r="J298" s="143">
        <f>ROUND(I298*H298,2)</f>
        <v>0</v>
      </c>
      <c r="K298" s="139" t="s">
        <v>270</v>
      </c>
      <c r="L298" s="32"/>
      <c r="M298" s="144" t="s">
        <v>1</v>
      </c>
      <c r="N298" s="145" t="s">
        <v>42</v>
      </c>
      <c r="P298" s="146">
        <f>O298*H298</f>
        <v>0</v>
      </c>
      <c r="Q298" s="146">
        <v>0</v>
      </c>
      <c r="R298" s="146">
        <f>Q298*H298</f>
        <v>0</v>
      </c>
      <c r="S298" s="146">
        <v>0</v>
      </c>
      <c r="T298" s="147">
        <f>S298*H298</f>
        <v>0</v>
      </c>
      <c r="AR298" s="148" t="s">
        <v>366</v>
      </c>
      <c r="AT298" s="148" t="s">
        <v>266</v>
      </c>
      <c r="AU298" s="148" t="s">
        <v>89</v>
      </c>
      <c r="AY298" s="17" t="s">
        <v>264</v>
      </c>
      <c r="BE298" s="149">
        <f>IF(N298="základní",J298,0)</f>
        <v>0</v>
      </c>
      <c r="BF298" s="149">
        <f>IF(N298="snížená",J298,0)</f>
        <v>0</v>
      </c>
      <c r="BG298" s="149">
        <f>IF(N298="zákl. přenesená",J298,0)</f>
        <v>0</v>
      </c>
      <c r="BH298" s="149">
        <f>IF(N298="sníž. přenesená",J298,0)</f>
        <v>0</v>
      </c>
      <c r="BI298" s="149">
        <f>IF(N298="nulová",J298,0)</f>
        <v>0</v>
      </c>
      <c r="BJ298" s="17" t="s">
        <v>89</v>
      </c>
      <c r="BK298" s="149">
        <f>ROUND(I298*H298,2)</f>
        <v>0</v>
      </c>
      <c r="BL298" s="17" t="s">
        <v>366</v>
      </c>
      <c r="BM298" s="148" t="s">
        <v>4365</v>
      </c>
    </row>
    <row r="299" spans="2:65" s="1" customFormat="1" ht="11.25">
      <c r="B299" s="32"/>
      <c r="D299" s="150" t="s">
        <v>273</v>
      </c>
      <c r="F299" s="151" t="s">
        <v>4366</v>
      </c>
      <c r="I299" s="152"/>
      <c r="L299" s="32"/>
      <c r="M299" s="153"/>
      <c r="T299" s="56"/>
      <c r="AT299" s="17" t="s">
        <v>273</v>
      </c>
      <c r="AU299" s="17" t="s">
        <v>89</v>
      </c>
    </row>
    <row r="300" spans="2:65" s="14" customFormat="1" ht="11.25">
      <c r="B300" s="170"/>
      <c r="D300" s="154" t="s">
        <v>277</v>
      </c>
      <c r="E300" s="171" t="s">
        <v>1</v>
      </c>
      <c r="F300" s="172" t="s">
        <v>4247</v>
      </c>
      <c r="H300" s="171" t="s">
        <v>1</v>
      </c>
      <c r="I300" s="173"/>
      <c r="L300" s="170"/>
      <c r="M300" s="174"/>
      <c r="T300" s="175"/>
      <c r="AT300" s="171" t="s">
        <v>277</v>
      </c>
      <c r="AU300" s="171" t="s">
        <v>89</v>
      </c>
      <c r="AV300" s="14" t="s">
        <v>83</v>
      </c>
      <c r="AW300" s="14" t="s">
        <v>32</v>
      </c>
      <c r="AX300" s="14" t="s">
        <v>76</v>
      </c>
      <c r="AY300" s="171" t="s">
        <v>264</v>
      </c>
    </row>
    <row r="301" spans="2:65" s="12" customFormat="1" ht="11.25">
      <c r="B301" s="156"/>
      <c r="D301" s="154" t="s">
        <v>277</v>
      </c>
      <c r="E301" s="157" t="s">
        <v>1</v>
      </c>
      <c r="F301" s="158" t="s">
        <v>457</v>
      </c>
      <c r="H301" s="159">
        <v>30</v>
      </c>
      <c r="I301" s="160"/>
      <c r="L301" s="156"/>
      <c r="M301" s="161"/>
      <c r="T301" s="162"/>
      <c r="AT301" s="157" t="s">
        <v>277</v>
      </c>
      <c r="AU301" s="157" t="s">
        <v>89</v>
      </c>
      <c r="AV301" s="12" t="s">
        <v>89</v>
      </c>
      <c r="AW301" s="12" t="s">
        <v>32</v>
      </c>
      <c r="AX301" s="12" t="s">
        <v>83</v>
      </c>
      <c r="AY301" s="157" t="s">
        <v>264</v>
      </c>
    </row>
    <row r="302" spans="2:65" s="1" customFormat="1" ht="16.5" customHeight="1">
      <c r="B302" s="136"/>
      <c r="C302" s="176" t="s">
        <v>533</v>
      </c>
      <c r="D302" s="176" t="s">
        <v>310</v>
      </c>
      <c r="E302" s="177" t="s">
        <v>4367</v>
      </c>
      <c r="F302" s="178" t="s">
        <v>4368</v>
      </c>
      <c r="G302" s="179" t="s">
        <v>341</v>
      </c>
      <c r="H302" s="180">
        <v>36.630000000000003</v>
      </c>
      <c r="I302" s="181"/>
      <c r="J302" s="182">
        <f>ROUND(I302*H302,2)</f>
        <v>0</v>
      </c>
      <c r="K302" s="178" t="s">
        <v>270</v>
      </c>
      <c r="L302" s="183"/>
      <c r="M302" s="184" t="s">
        <v>1</v>
      </c>
      <c r="N302" s="185" t="s">
        <v>42</v>
      </c>
      <c r="P302" s="146">
        <f>O302*H302</f>
        <v>0</v>
      </c>
      <c r="Q302" s="146">
        <v>2.2499999999999998E-3</v>
      </c>
      <c r="R302" s="146">
        <f>Q302*H302</f>
        <v>8.2417500000000005E-2</v>
      </c>
      <c r="S302" s="146">
        <v>0</v>
      </c>
      <c r="T302" s="147">
        <f>S302*H302</f>
        <v>0</v>
      </c>
      <c r="AR302" s="148" t="s">
        <v>468</v>
      </c>
      <c r="AT302" s="148" t="s">
        <v>310</v>
      </c>
      <c r="AU302" s="148" t="s">
        <v>89</v>
      </c>
      <c r="AY302" s="17" t="s">
        <v>264</v>
      </c>
      <c r="BE302" s="149">
        <f>IF(N302="základní",J302,0)</f>
        <v>0</v>
      </c>
      <c r="BF302" s="149">
        <f>IF(N302="snížená",J302,0)</f>
        <v>0</v>
      </c>
      <c r="BG302" s="149">
        <f>IF(N302="zákl. přenesená",J302,0)</f>
        <v>0</v>
      </c>
      <c r="BH302" s="149">
        <f>IF(N302="sníž. přenesená",J302,0)</f>
        <v>0</v>
      </c>
      <c r="BI302" s="149">
        <f>IF(N302="nulová",J302,0)</f>
        <v>0</v>
      </c>
      <c r="BJ302" s="17" t="s">
        <v>89</v>
      </c>
      <c r="BK302" s="149">
        <f>ROUND(I302*H302,2)</f>
        <v>0</v>
      </c>
      <c r="BL302" s="17" t="s">
        <v>366</v>
      </c>
      <c r="BM302" s="148" t="s">
        <v>4369</v>
      </c>
    </row>
    <row r="303" spans="2:65" s="12" customFormat="1" ht="11.25">
      <c r="B303" s="156"/>
      <c r="D303" s="154" t="s">
        <v>277</v>
      </c>
      <c r="E303" s="157" t="s">
        <v>1</v>
      </c>
      <c r="F303" s="158" t="s">
        <v>457</v>
      </c>
      <c r="H303" s="159">
        <v>30</v>
      </c>
      <c r="I303" s="160"/>
      <c r="L303" s="156"/>
      <c r="M303" s="161"/>
      <c r="T303" s="162"/>
      <c r="AT303" s="157" t="s">
        <v>277</v>
      </c>
      <c r="AU303" s="157" t="s">
        <v>89</v>
      </c>
      <c r="AV303" s="12" t="s">
        <v>89</v>
      </c>
      <c r="AW303" s="12" t="s">
        <v>32</v>
      </c>
      <c r="AX303" s="12" t="s">
        <v>76</v>
      </c>
      <c r="AY303" s="157" t="s">
        <v>264</v>
      </c>
    </row>
    <row r="304" spans="2:65" s="12" customFormat="1" ht="11.25">
      <c r="B304" s="156"/>
      <c r="D304" s="154" t="s">
        <v>277</v>
      </c>
      <c r="E304" s="157" t="s">
        <v>1</v>
      </c>
      <c r="F304" s="158" t="s">
        <v>4370</v>
      </c>
      <c r="H304" s="159">
        <v>36.630000000000003</v>
      </c>
      <c r="I304" s="160"/>
      <c r="L304" s="156"/>
      <c r="M304" s="161"/>
      <c r="T304" s="162"/>
      <c r="AT304" s="157" t="s">
        <v>277</v>
      </c>
      <c r="AU304" s="157" t="s">
        <v>89</v>
      </c>
      <c r="AV304" s="12" t="s">
        <v>89</v>
      </c>
      <c r="AW304" s="12" t="s">
        <v>32</v>
      </c>
      <c r="AX304" s="12" t="s">
        <v>83</v>
      </c>
      <c r="AY304" s="157" t="s">
        <v>264</v>
      </c>
    </row>
    <row r="305" spans="2:65" s="11" customFormat="1" ht="22.9" customHeight="1">
      <c r="B305" s="124"/>
      <c r="D305" s="125" t="s">
        <v>75</v>
      </c>
      <c r="E305" s="134" t="s">
        <v>2035</v>
      </c>
      <c r="F305" s="134" t="s">
        <v>2036</v>
      </c>
      <c r="I305" s="127"/>
      <c r="J305" s="135">
        <f>BK305</f>
        <v>0</v>
      </c>
      <c r="L305" s="124"/>
      <c r="M305" s="129"/>
      <c r="P305" s="130">
        <f>SUM(P306:P310)</f>
        <v>0</v>
      </c>
      <c r="R305" s="130">
        <f>SUM(R306:R310)</f>
        <v>3.0000000000000001E-3</v>
      </c>
      <c r="T305" s="131">
        <f>SUM(T306:T310)</f>
        <v>0</v>
      </c>
      <c r="AR305" s="125" t="s">
        <v>89</v>
      </c>
      <c r="AT305" s="132" t="s">
        <v>75</v>
      </c>
      <c r="AU305" s="132" t="s">
        <v>83</v>
      </c>
      <c r="AY305" s="125" t="s">
        <v>264</v>
      </c>
      <c r="BK305" s="133">
        <f>SUM(BK306:BK310)</f>
        <v>0</v>
      </c>
    </row>
    <row r="306" spans="2:65" s="1" customFormat="1" ht="16.5" customHeight="1">
      <c r="B306" s="136"/>
      <c r="C306" s="137" t="s">
        <v>541</v>
      </c>
      <c r="D306" s="137" t="s">
        <v>266</v>
      </c>
      <c r="E306" s="138" t="s">
        <v>4371</v>
      </c>
      <c r="F306" s="139" t="s">
        <v>4372</v>
      </c>
      <c r="G306" s="140" t="s">
        <v>434</v>
      </c>
      <c r="H306" s="141">
        <v>2</v>
      </c>
      <c r="I306" s="142"/>
      <c r="J306" s="143">
        <f>ROUND(I306*H306,2)</f>
        <v>0</v>
      </c>
      <c r="K306" s="139" t="s">
        <v>270</v>
      </c>
      <c r="L306" s="32"/>
      <c r="M306" s="144" t="s">
        <v>1</v>
      </c>
      <c r="N306" s="145" t="s">
        <v>42</v>
      </c>
      <c r="P306" s="146">
        <f>O306*H306</f>
        <v>0</v>
      </c>
      <c r="Q306" s="146">
        <v>0</v>
      </c>
      <c r="R306" s="146">
        <f>Q306*H306</f>
        <v>0</v>
      </c>
      <c r="S306" s="146">
        <v>0</v>
      </c>
      <c r="T306" s="147">
        <f>S306*H306</f>
        <v>0</v>
      </c>
      <c r="AR306" s="148" t="s">
        <v>366</v>
      </c>
      <c r="AT306" s="148" t="s">
        <v>266</v>
      </c>
      <c r="AU306" s="148" t="s">
        <v>89</v>
      </c>
      <c r="AY306" s="17" t="s">
        <v>264</v>
      </c>
      <c r="BE306" s="149">
        <f>IF(N306="základní",J306,0)</f>
        <v>0</v>
      </c>
      <c r="BF306" s="149">
        <f>IF(N306="snížená",J306,0)</f>
        <v>0</v>
      </c>
      <c r="BG306" s="149">
        <f>IF(N306="zákl. přenesená",J306,0)</f>
        <v>0</v>
      </c>
      <c r="BH306" s="149">
        <f>IF(N306="sníž. přenesená",J306,0)</f>
        <v>0</v>
      </c>
      <c r="BI306" s="149">
        <f>IF(N306="nulová",J306,0)</f>
        <v>0</v>
      </c>
      <c r="BJ306" s="17" t="s">
        <v>89</v>
      </c>
      <c r="BK306" s="149">
        <f>ROUND(I306*H306,2)</f>
        <v>0</v>
      </c>
      <c r="BL306" s="17" t="s">
        <v>366</v>
      </c>
      <c r="BM306" s="148" t="s">
        <v>4373</v>
      </c>
    </row>
    <row r="307" spans="2:65" s="1" customFormat="1" ht="11.25">
      <c r="B307" s="32"/>
      <c r="D307" s="150" t="s">
        <v>273</v>
      </c>
      <c r="F307" s="151" t="s">
        <v>4374</v>
      </c>
      <c r="I307" s="152"/>
      <c r="L307" s="32"/>
      <c r="M307" s="153"/>
      <c r="T307" s="56"/>
      <c r="AT307" s="17" t="s">
        <v>273</v>
      </c>
      <c r="AU307" s="17" t="s">
        <v>89</v>
      </c>
    </row>
    <row r="308" spans="2:65" s="12" customFormat="1" ht="11.25">
      <c r="B308" s="156"/>
      <c r="D308" s="154" t="s">
        <v>277</v>
      </c>
      <c r="E308" s="157" t="s">
        <v>1</v>
      </c>
      <c r="F308" s="158" t="s">
        <v>89</v>
      </c>
      <c r="H308" s="159">
        <v>2</v>
      </c>
      <c r="I308" s="160"/>
      <c r="L308" s="156"/>
      <c r="M308" s="161"/>
      <c r="T308" s="162"/>
      <c r="AT308" s="157" t="s">
        <v>277</v>
      </c>
      <c r="AU308" s="157" t="s">
        <v>89</v>
      </c>
      <c r="AV308" s="12" t="s">
        <v>89</v>
      </c>
      <c r="AW308" s="12" t="s">
        <v>32</v>
      </c>
      <c r="AX308" s="12" t="s">
        <v>83</v>
      </c>
      <c r="AY308" s="157" t="s">
        <v>264</v>
      </c>
    </row>
    <row r="309" spans="2:65" s="1" customFormat="1" ht="16.5" customHeight="1">
      <c r="B309" s="136"/>
      <c r="C309" s="176" t="s">
        <v>549</v>
      </c>
      <c r="D309" s="176" t="s">
        <v>310</v>
      </c>
      <c r="E309" s="177" t="s">
        <v>4375</v>
      </c>
      <c r="F309" s="178" t="s">
        <v>4376</v>
      </c>
      <c r="G309" s="179" t="s">
        <v>434</v>
      </c>
      <c r="H309" s="180">
        <v>2</v>
      </c>
      <c r="I309" s="181"/>
      <c r="J309" s="182">
        <f>ROUND(I309*H309,2)</f>
        <v>0</v>
      </c>
      <c r="K309" s="178" t="s">
        <v>270</v>
      </c>
      <c r="L309" s="183"/>
      <c r="M309" s="184" t="s">
        <v>1</v>
      </c>
      <c r="N309" s="185" t="s">
        <v>42</v>
      </c>
      <c r="P309" s="146">
        <f>O309*H309</f>
        <v>0</v>
      </c>
      <c r="Q309" s="146">
        <v>1.5E-3</v>
      </c>
      <c r="R309" s="146">
        <f>Q309*H309</f>
        <v>3.0000000000000001E-3</v>
      </c>
      <c r="S309" s="146">
        <v>0</v>
      </c>
      <c r="T309" s="147">
        <f>S309*H309</f>
        <v>0</v>
      </c>
      <c r="AR309" s="148" t="s">
        <v>468</v>
      </c>
      <c r="AT309" s="148" t="s">
        <v>310</v>
      </c>
      <c r="AU309" s="148" t="s">
        <v>89</v>
      </c>
      <c r="AY309" s="17" t="s">
        <v>264</v>
      </c>
      <c r="BE309" s="149">
        <f>IF(N309="základní",J309,0)</f>
        <v>0</v>
      </c>
      <c r="BF309" s="149">
        <f>IF(N309="snížená",J309,0)</f>
        <v>0</v>
      </c>
      <c r="BG309" s="149">
        <f>IF(N309="zákl. přenesená",J309,0)</f>
        <v>0</v>
      </c>
      <c r="BH309" s="149">
        <f>IF(N309="sníž. přenesená",J309,0)</f>
        <v>0</v>
      </c>
      <c r="BI309" s="149">
        <f>IF(N309="nulová",J309,0)</f>
        <v>0</v>
      </c>
      <c r="BJ309" s="17" t="s">
        <v>89</v>
      </c>
      <c r="BK309" s="149">
        <f>ROUND(I309*H309,2)</f>
        <v>0</v>
      </c>
      <c r="BL309" s="17" t="s">
        <v>366</v>
      </c>
      <c r="BM309" s="148" t="s">
        <v>4377</v>
      </c>
    </row>
    <row r="310" spans="2:65" s="12" customFormat="1" ht="11.25">
      <c r="B310" s="156"/>
      <c r="D310" s="154" t="s">
        <v>277</v>
      </c>
      <c r="E310" s="157" t="s">
        <v>1</v>
      </c>
      <c r="F310" s="158" t="s">
        <v>89</v>
      </c>
      <c r="H310" s="159">
        <v>2</v>
      </c>
      <c r="I310" s="160"/>
      <c r="L310" s="156"/>
      <c r="M310" s="197"/>
      <c r="N310" s="198"/>
      <c r="O310" s="198"/>
      <c r="P310" s="198"/>
      <c r="Q310" s="198"/>
      <c r="R310" s="198"/>
      <c r="S310" s="198"/>
      <c r="T310" s="199"/>
      <c r="AT310" s="157" t="s">
        <v>277</v>
      </c>
      <c r="AU310" s="157" t="s">
        <v>89</v>
      </c>
      <c r="AV310" s="12" t="s">
        <v>89</v>
      </c>
      <c r="AW310" s="12" t="s">
        <v>32</v>
      </c>
      <c r="AX310" s="12" t="s">
        <v>83</v>
      </c>
      <c r="AY310" s="157" t="s">
        <v>264</v>
      </c>
    </row>
    <row r="311" spans="2:65" s="1" customFormat="1" ht="6.95" customHeight="1">
      <c r="B311" s="44"/>
      <c r="C311" s="45"/>
      <c r="D311" s="45"/>
      <c r="E311" s="45"/>
      <c r="F311" s="45"/>
      <c r="G311" s="45"/>
      <c r="H311" s="45"/>
      <c r="I311" s="45"/>
      <c r="J311" s="45"/>
      <c r="K311" s="45"/>
      <c r="L311" s="32"/>
    </row>
  </sheetData>
  <autoFilter ref="C128:K310" xr:uid="{00000000-0009-0000-0000-00001F000000}"/>
  <mergeCells count="12">
    <mergeCell ref="E121:H121"/>
    <mergeCell ref="L2:V2"/>
    <mergeCell ref="E85:H85"/>
    <mergeCell ref="E87:H87"/>
    <mergeCell ref="E89:H89"/>
    <mergeCell ref="E117:H117"/>
    <mergeCell ref="E119:H119"/>
    <mergeCell ref="E7:H7"/>
    <mergeCell ref="E9:H9"/>
    <mergeCell ref="E11:H11"/>
    <mergeCell ref="E20:H20"/>
    <mergeCell ref="E29:H29"/>
  </mergeCells>
  <hyperlinks>
    <hyperlink ref="F133" r:id="rId1" xr:uid="{00000000-0004-0000-1F00-000000000000}"/>
    <hyperlink ref="F137" r:id="rId2" xr:uid="{00000000-0004-0000-1F00-000001000000}"/>
    <hyperlink ref="F141" r:id="rId3" xr:uid="{00000000-0004-0000-1F00-000002000000}"/>
    <hyperlink ref="F144" r:id="rId4" xr:uid="{00000000-0004-0000-1F00-000003000000}"/>
    <hyperlink ref="F148" r:id="rId5" xr:uid="{00000000-0004-0000-1F00-000004000000}"/>
    <hyperlink ref="F152" r:id="rId6" xr:uid="{00000000-0004-0000-1F00-000005000000}"/>
    <hyperlink ref="F160" r:id="rId7" xr:uid="{00000000-0004-0000-1F00-000006000000}"/>
    <hyperlink ref="F164" r:id="rId8" xr:uid="{00000000-0004-0000-1F00-000007000000}"/>
    <hyperlink ref="F169" r:id="rId9" xr:uid="{00000000-0004-0000-1F00-000008000000}"/>
    <hyperlink ref="F173" r:id="rId10" xr:uid="{00000000-0004-0000-1F00-000009000000}"/>
    <hyperlink ref="F177" r:id="rId11" xr:uid="{00000000-0004-0000-1F00-00000A000000}"/>
    <hyperlink ref="F181" r:id="rId12" xr:uid="{00000000-0004-0000-1F00-00000B000000}"/>
    <hyperlink ref="F185" r:id="rId13" xr:uid="{00000000-0004-0000-1F00-00000C000000}"/>
    <hyperlink ref="F189" r:id="rId14" xr:uid="{00000000-0004-0000-1F00-00000D000000}"/>
    <hyperlink ref="F193" r:id="rId15" xr:uid="{00000000-0004-0000-1F00-00000E000000}"/>
    <hyperlink ref="F201" r:id="rId16" xr:uid="{00000000-0004-0000-1F00-00000F000000}"/>
    <hyperlink ref="F210" r:id="rId17" xr:uid="{00000000-0004-0000-1F00-000010000000}"/>
    <hyperlink ref="F215" r:id="rId18" xr:uid="{00000000-0004-0000-1F00-000011000000}"/>
    <hyperlink ref="F223" r:id="rId19" xr:uid="{00000000-0004-0000-1F00-000012000000}"/>
    <hyperlink ref="F229" r:id="rId20" xr:uid="{00000000-0004-0000-1F00-000013000000}"/>
    <hyperlink ref="F232" r:id="rId21" xr:uid="{00000000-0004-0000-1F00-000014000000}"/>
    <hyperlink ref="F235" r:id="rId22" xr:uid="{00000000-0004-0000-1F00-000015000000}"/>
    <hyperlink ref="F239" r:id="rId23" xr:uid="{00000000-0004-0000-1F00-000016000000}"/>
    <hyperlink ref="F243" r:id="rId24" xr:uid="{00000000-0004-0000-1F00-000017000000}"/>
    <hyperlink ref="F246" r:id="rId25" xr:uid="{00000000-0004-0000-1F00-000018000000}"/>
    <hyperlink ref="F249" r:id="rId26" xr:uid="{00000000-0004-0000-1F00-000019000000}"/>
    <hyperlink ref="F252" r:id="rId27" xr:uid="{00000000-0004-0000-1F00-00001A000000}"/>
    <hyperlink ref="F256" r:id="rId28" xr:uid="{00000000-0004-0000-1F00-00001B000000}"/>
    <hyperlink ref="F260" r:id="rId29" xr:uid="{00000000-0004-0000-1F00-00001C000000}"/>
    <hyperlink ref="F264" r:id="rId30" xr:uid="{00000000-0004-0000-1F00-00001D000000}"/>
    <hyperlink ref="F268" r:id="rId31" xr:uid="{00000000-0004-0000-1F00-00001E000000}"/>
    <hyperlink ref="F272" r:id="rId32" xr:uid="{00000000-0004-0000-1F00-00001F000000}"/>
    <hyperlink ref="F276" r:id="rId33" xr:uid="{00000000-0004-0000-1F00-000020000000}"/>
    <hyperlink ref="F282" r:id="rId34" xr:uid="{00000000-0004-0000-1F00-000021000000}"/>
    <hyperlink ref="F293" r:id="rId35" xr:uid="{00000000-0004-0000-1F00-000022000000}"/>
    <hyperlink ref="F299" r:id="rId36" xr:uid="{00000000-0004-0000-1F00-000023000000}"/>
    <hyperlink ref="F307" r:id="rId37" xr:uid="{00000000-0004-0000-1F00-000024000000}"/>
  </hyperlinks>
  <pageMargins left="0.39374999999999999" right="0.39374999999999999" top="0.39374999999999999" bottom="0.39374999999999999" header="0" footer="0"/>
  <pageSetup paperSize="9" fitToHeight="100" orientation="landscape" blackAndWhite="1"/>
  <headerFooter>
    <oddFooter>&amp;CStrana &amp;P z &amp;N</oddFooter>
  </headerFooter>
  <drawing r:id="rId38"/>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pageSetUpPr fitToPage="1"/>
  </sheetPr>
  <dimension ref="B2:BM311"/>
  <sheetViews>
    <sheetView showGridLines="0" workbookViewId="0"/>
  </sheetViews>
  <sheetFormatPr defaultRowHeight="15"/>
  <cols>
    <col min="1" max="1" width="8.33203125" customWidth="1"/>
    <col min="2" max="2" width="1.1640625" customWidth="1"/>
    <col min="3" max="3" width="4.1640625" customWidth="1"/>
    <col min="4" max="4" width="4.33203125" customWidth="1"/>
    <col min="5" max="5" width="17.1640625" customWidth="1"/>
    <col min="6" max="6" width="100.83203125" customWidth="1"/>
    <col min="7" max="7" width="7.5" customWidth="1"/>
    <col min="8" max="8" width="14" customWidth="1"/>
    <col min="9" max="9" width="15.83203125" customWidth="1"/>
    <col min="10" max="11" width="22.33203125"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50000000000003" customHeight="1">
      <c r="L2" s="223" t="s">
        <v>5</v>
      </c>
      <c r="M2" s="208"/>
      <c r="N2" s="208"/>
      <c r="O2" s="208"/>
      <c r="P2" s="208"/>
      <c r="Q2" s="208"/>
      <c r="R2" s="208"/>
      <c r="S2" s="208"/>
      <c r="T2" s="208"/>
      <c r="U2" s="208"/>
      <c r="V2" s="208"/>
      <c r="AT2" s="17" t="s">
        <v>187</v>
      </c>
    </row>
    <row r="3" spans="2:46" ht="6.95" customHeight="1">
      <c r="B3" s="18"/>
      <c r="C3" s="19"/>
      <c r="D3" s="19"/>
      <c r="E3" s="19"/>
      <c r="F3" s="19"/>
      <c r="G3" s="19"/>
      <c r="H3" s="19"/>
      <c r="I3" s="19"/>
      <c r="J3" s="19"/>
      <c r="K3" s="19"/>
      <c r="L3" s="20"/>
      <c r="AT3" s="17" t="s">
        <v>83</v>
      </c>
    </row>
    <row r="4" spans="2:46" ht="24.95" customHeight="1">
      <c r="B4" s="20"/>
      <c r="D4" s="21" t="s">
        <v>212</v>
      </c>
      <c r="L4" s="20"/>
      <c r="M4" s="93" t="s">
        <v>10</v>
      </c>
      <c r="AT4" s="17" t="s">
        <v>3</v>
      </c>
    </row>
    <row r="5" spans="2:46" ht="6.95" customHeight="1">
      <c r="B5" s="20"/>
      <c r="L5" s="20"/>
    </row>
    <row r="6" spans="2:46" ht="12" customHeight="1">
      <c r="B6" s="20"/>
      <c r="D6" s="27" t="s">
        <v>16</v>
      </c>
      <c r="L6" s="20"/>
    </row>
    <row r="7" spans="2:46" ht="16.5" customHeight="1">
      <c r="B7" s="20"/>
      <c r="E7" s="248" t="str">
        <f>'Rekapitulace stavby'!K6</f>
        <v>Transformace domova Černovice – Lidmaň V. – Černovice</v>
      </c>
      <c r="F7" s="249"/>
      <c r="G7" s="249"/>
      <c r="H7" s="249"/>
      <c r="L7" s="20"/>
    </row>
    <row r="8" spans="2:46" ht="12" customHeight="1">
      <c r="B8" s="20"/>
      <c r="D8" s="27" t="s">
        <v>213</v>
      </c>
      <c r="L8" s="20"/>
    </row>
    <row r="9" spans="2:46" s="1" customFormat="1" ht="16.5" customHeight="1">
      <c r="B9" s="32"/>
      <c r="E9" s="248" t="s">
        <v>3650</v>
      </c>
      <c r="F9" s="250"/>
      <c r="G9" s="250"/>
      <c r="H9" s="250"/>
      <c r="L9" s="32"/>
    </row>
    <row r="10" spans="2:46" s="1" customFormat="1" ht="12" customHeight="1">
      <c r="B10" s="32"/>
      <c r="D10" s="27" t="s">
        <v>215</v>
      </c>
      <c r="L10" s="32"/>
    </row>
    <row r="11" spans="2:46" s="1" customFormat="1" ht="16.5" customHeight="1">
      <c r="B11" s="32"/>
      <c r="E11" s="230" t="s">
        <v>4378</v>
      </c>
      <c r="F11" s="250"/>
      <c r="G11" s="250"/>
      <c r="H11" s="250"/>
      <c r="L11" s="32"/>
    </row>
    <row r="12" spans="2:46" s="1" customFormat="1" ht="11.25">
      <c r="B12" s="32"/>
      <c r="L12" s="32"/>
    </row>
    <row r="13" spans="2:46" s="1" customFormat="1" ht="12" customHeight="1">
      <c r="B13" s="32"/>
      <c r="D13" s="27" t="s">
        <v>18</v>
      </c>
      <c r="F13" s="25" t="s">
        <v>1</v>
      </c>
      <c r="I13" s="27" t="s">
        <v>19</v>
      </c>
      <c r="J13" s="25" t="s">
        <v>1</v>
      </c>
      <c r="L13" s="32"/>
    </row>
    <row r="14" spans="2:46" s="1" customFormat="1" ht="12" customHeight="1">
      <c r="B14" s="32"/>
      <c r="D14" s="27" t="s">
        <v>20</v>
      </c>
      <c r="F14" s="25" t="s">
        <v>1911</v>
      </c>
      <c r="I14" s="27" t="s">
        <v>22</v>
      </c>
      <c r="J14" s="52" t="str">
        <f>'Rekapitulace stavby'!AN8</f>
        <v>10. 12. 2025</v>
      </c>
      <c r="L14" s="32"/>
    </row>
    <row r="15" spans="2:46" s="1" customFormat="1" ht="10.9" customHeight="1">
      <c r="B15" s="32"/>
      <c r="L15" s="32"/>
    </row>
    <row r="16" spans="2:46" s="1" customFormat="1" ht="12" customHeight="1">
      <c r="B16" s="32"/>
      <c r="D16" s="27" t="s">
        <v>24</v>
      </c>
      <c r="I16" s="27" t="s">
        <v>25</v>
      </c>
      <c r="J16" s="25" t="s">
        <v>1</v>
      </c>
      <c r="L16" s="32"/>
    </row>
    <row r="17" spans="2:12" s="1" customFormat="1" ht="18" customHeight="1">
      <c r="B17" s="32"/>
      <c r="E17" s="25" t="s">
        <v>1912</v>
      </c>
      <c r="I17" s="27" t="s">
        <v>27</v>
      </c>
      <c r="J17" s="25" t="s">
        <v>1</v>
      </c>
      <c r="L17" s="32"/>
    </row>
    <row r="18" spans="2:12" s="1" customFormat="1" ht="6.95" customHeight="1">
      <c r="B18" s="32"/>
      <c r="L18" s="32"/>
    </row>
    <row r="19" spans="2:12" s="1" customFormat="1" ht="12" customHeight="1">
      <c r="B19" s="32"/>
      <c r="D19" s="27" t="s">
        <v>28</v>
      </c>
      <c r="I19" s="27" t="s">
        <v>25</v>
      </c>
      <c r="J19" s="28" t="str">
        <f>'Rekapitulace stavby'!AN13</f>
        <v>Vyplň údaj</v>
      </c>
      <c r="L19" s="32"/>
    </row>
    <row r="20" spans="2:12" s="1" customFormat="1" ht="18" customHeight="1">
      <c r="B20" s="32"/>
      <c r="E20" s="251" t="str">
        <f>'Rekapitulace stavby'!E14</f>
        <v>Vyplň údaj</v>
      </c>
      <c r="F20" s="207"/>
      <c r="G20" s="207"/>
      <c r="H20" s="207"/>
      <c r="I20" s="27" t="s">
        <v>27</v>
      </c>
      <c r="J20" s="28" t="str">
        <f>'Rekapitulace stavby'!AN14</f>
        <v>Vyplň údaj</v>
      </c>
      <c r="L20" s="32"/>
    </row>
    <row r="21" spans="2:12" s="1" customFormat="1" ht="6.95" customHeight="1">
      <c r="B21" s="32"/>
      <c r="L21" s="32"/>
    </row>
    <row r="22" spans="2:12" s="1" customFormat="1" ht="12" customHeight="1">
      <c r="B22" s="32"/>
      <c r="D22" s="27" t="s">
        <v>30</v>
      </c>
      <c r="I22" s="27" t="s">
        <v>25</v>
      </c>
      <c r="J22" s="25" t="s">
        <v>1</v>
      </c>
      <c r="L22" s="32"/>
    </row>
    <row r="23" spans="2:12" s="1" customFormat="1" ht="18" customHeight="1">
      <c r="B23" s="32"/>
      <c r="E23" s="25" t="s">
        <v>31</v>
      </c>
      <c r="I23" s="27" t="s">
        <v>27</v>
      </c>
      <c r="J23" s="25" t="s">
        <v>1</v>
      </c>
      <c r="L23" s="32"/>
    </row>
    <row r="24" spans="2:12" s="1" customFormat="1" ht="6.95" customHeight="1">
      <c r="B24" s="32"/>
      <c r="L24" s="32"/>
    </row>
    <row r="25" spans="2:12" s="1" customFormat="1" ht="12" customHeight="1">
      <c r="B25" s="32"/>
      <c r="D25" s="27" t="s">
        <v>33</v>
      </c>
      <c r="I25" s="27" t="s">
        <v>25</v>
      </c>
      <c r="J25" s="25" t="s">
        <v>1</v>
      </c>
      <c r="L25" s="32"/>
    </row>
    <row r="26" spans="2:12" s="1" customFormat="1" ht="18" customHeight="1">
      <c r="B26" s="32"/>
      <c r="E26" s="25" t="s">
        <v>1913</v>
      </c>
      <c r="I26" s="27" t="s">
        <v>27</v>
      </c>
      <c r="J26" s="25" t="s">
        <v>1</v>
      </c>
      <c r="L26" s="32"/>
    </row>
    <row r="27" spans="2:12" s="1" customFormat="1" ht="6.95" customHeight="1">
      <c r="B27" s="32"/>
      <c r="L27" s="32"/>
    </row>
    <row r="28" spans="2:12" s="1" customFormat="1" ht="12" customHeight="1">
      <c r="B28" s="32"/>
      <c r="D28" s="27" t="s">
        <v>34</v>
      </c>
      <c r="L28" s="32"/>
    </row>
    <row r="29" spans="2:12" s="7" customFormat="1" ht="16.5" customHeight="1">
      <c r="B29" s="94"/>
      <c r="E29" s="212" t="s">
        <v>1</v>
      </c>
      <c r="F29" s="212"/>
      <c r="G29" s="212"/>
      <c r="H29" s="212"/>
      <c r="L29" s="94"/>
    </row>
    <row r="30" spans="2:12" s="1" customFormat="1" ht="6.95" customHeight="1">
      <c r="B30" s="32"/>
      <c r="L30" s="32"/>
    </row>
    <row r="31" spans="2:12" s="1" customFormat="1" ht="6.95" customHeight="1">
      <c r="B31" s="32"/>
      <c r="D31" s="53"/>
      <c r="E31" s="53"/>
      <c r="F31" s="53"/>
      <c r="G31" s="53"/>
      <c r="H31" s="53"/>
      <c r="I31" s="53"/>
      <c r="J31" s="53"/>
      <c r="K31" s="53"/>
      <c r="L31" s="32"/>
    </row>
    <row r="32" spans="2:12" s="1" customFormat="1" ht="25.35" customHeight="1">
      <c r="B32" s="32"/>
      <c r="D32" s="95" t="s">
        <v>36</v>
      </c>
      <c r="J32" s="66">
        <f>ROUND(J129, 2)</f>
        <v>0</v>
      </c>
      <c r="L32" s="32"/>
    </row>
    <row r="33" spans="2:12" s="1" customFormat="1" ht="6.95" customHeight="1">
      <c r="B33" s="32"/>
      <c r="D33" s="53"/>
      <c r="E33" s="53"/>
      <c r="F33" s="53"/>
      <c r="G33" s="53"/>
      <c r="H33" s="53"/>
      <c r="I33" s="53"/>
      <c r="J33" s="53"/>
      <c r="K33" s="53"/>
      <c r="L33" s="32"/>
    </row>
    <row r="34" spans="2:12" s="1" customFormat="1" ht="14.45" customHeight="1">
      <c r="B34" s="32"/>
      <c r="F34" s="35" t="s">
        <v>38</v>
      </c>
      <c r="I34" s="35" t="s">
        <v>37</v>
      </c>
      <c r="J34" s="35" t="s">
        <v>39</v>
      </c>
      <c r="L34" s="32"/>
    </row>
    <row r="35" spans="2:12" s="1" customFormat="1" ht="14.45" customHeight="1">
      <c r="B35" s="32"/>
      <c r="D35" s="55" t="s">
        <v>40</v>
      </c>
      <c r="E35" s="27" t="s">
        <v>41</v>
      </c>
      <c r="F35" s="86">
        <f>ROUND((SUM(BE129:BE310)),  2)</f>
        <v>0</v>
      </c>
      <c r="I35" s="96">
        <v>0.21</v>
      </c>
      <c r="J35" s="86">
        <f>ROUND(((SUM(BE129:BE310))*I35),  2)</f>
        <v>0</v>
      </c>
      <c r="L35" s="32"/>
    </row>
    <row r="36" spans="2:12" s="1" customFormat="1" ht="14.45" customHeight="1">
      <c r="B36" s="32"/>
      <c r="E36" s="27" t="s">
        <v>42</v>
      </c>
      <c r="F36" s="86">
        <f>ROUND((SUM(BF129:BF310)),  2)</f>
        <v>0</v>
      </c>
      <c r="I36" s="96">
        <v>0.12</v>
      </c>
      <c r="J36" s="86">
        <f>ROUND(((SUM(BF129:BF310))*I36),  2)</f>
        <v>0</v>
      </c>
      <c r="L36" s="32"/>
    </row>
    <row r="37" spans="2:12" s="1" customFormat="1" ht="14.45" hidden="1" customHeight="1">
      <c r="B37" s="32"/>
      <c r="E37" s="27" t="s">
        <v>43</v>
      </c>
      <c r="F37" s="86">
        <f>ROUND((SUM(BG129:BG310)),  2)</f>
        <v>0</v>
      </c>
      <c r="I37" s="96">
        <v>0.21</v>
      </c>
      <c r="J37" s="86">
        <f>0</f>
        <v>0</v>
      </c>
      <c r="L37" s="32"/>
    </row>
    <row r="38" spans="2:12" s="1" customFormat="1" ht="14.45" hidden="1" customHeight="1">
      <c r="B38" s="32"/>
      <c r="E38" s="27" t="s">
        <v>44</v>
      </c>
      <c r="F38" s="86">
        <f>ROUND((SUM(BH129:BH310)),  2)</f>
        <v>0</v>
      </c>
      <c r="I38" s="96">
        <v>0.12</v>
      </c>
      <c r="J38" s="86">
        <f>0</f>
        <v>0</v>
      </c>
      <c r="L38" s="32"/>
    </row>
    <row r="39" spans="2:12" s="1" customFormat="1" ht="14.45" hidden="1" customHeight="1">
      <c r="B39" s="32"/>
      <c r="E39" s="27" t="s">
        <v>45</v>
      </c>
      <c r="F39" s="86">
        <f>ROUND((SUM(BI129:BI310)),  2)</f>
        <v>0</v>
      </c>
      <c r="I39" s="96">
        <v>0</v>
      </c>
      <c r="J39" s="86">
        <f>0</f>
        <v>0</v>
      </c>
      <c r="L39" s="32"/>
    </row>
    <row r="40" spans="2:12" s="1" customFormat="1" ht="6.95" customHeight="1">
      <c r="B40" s="32"/>
      <c r="L40" s="32"/>
    </row>
    <row r="41" spans="2:12" s="1" customFormat="1" ht="25.35" customHeight="1">
      <c r="B41" s="32"/>
      <c r="C41" s="97"/>
      <c r="D41" s="98" t="s">
        <v>46</v>
      </c>
      <c r="E41" s="57"/>
      <c r="F41" s="57"/>
      <c r="G41" s="99" t="s">
        <v>47</v>
      </c>
      <c r="H41" s="100" t="s">
        <v>48</v>
      </c>
      <c r="I41" s="57"/>
      <c r="J41" s="101">
        <f>SUM(J32:J39)</f>
        <v>0</v>
      </c>
      <c r="K41" s="102"/>
      <c r="L41" s="32"/>
    </row>
    <row r="42" spans="2:12" s="1" customFormat="1" ht="14.45" customHeight="1">
      <c r="B42" s="32"/>
      <c r="L42" s="32"/>
    </row>
    <row r="43" spans="2:12" ht="14.45" customHeight="1">
      <c r="B43" s="20"/>
      <c r="L43" s="20"/>
    </row>
    <row r="44" spans="2:12" ht="14.45" customHeight="1">
      <c r="B44" s="20"/>
      <c r="L44" s="20"/>
    </row>
    <row r="45" spans="2:12" ht="14.45" customHeight="1">
      <c r="B45" s="20"/>
      <c r="L45" s="20"/>
    </row>
    <row r="46" spans="2:12" ht="14.45" customHeight="1">
      <c r="B46" s="20"/>
      <c r="L46" s="20"/>
    </row>
    <row r="47" spans="2:12" ht="14.45" customHeight="1">
      <c r="B47" s="20"/>
      <c r="L47" s="20"/>
    </row>
    <row r="48" spans="2:12" ht="14.45" customHeight="1">
      <c r="B48" s="20"/>
      <c r="L48" s="20"/>
    </row>
    <row r="49" spans="2:12" ht="14.45" customHeight="1">
      <c r="B49" s="20"/>
      <c r="L49" s="20"/>
    </row>
    <row r="50" spans="2:12" s="1" customFormat="1" ht="14.45" customHeight="1">
      <c r="B50" s="32"/>
      <c r="D50" s="41" t="s">
        <v>49</v>
      </c>
      <c r="E50" s="42"/>
      <c r="F50" s="42"/>
      <c r="G50" s="41" t="s">
        <v>50</v>
      </c>
      <c r="H50" s="42"/>
      <c r="I50" s="42"/>
      <c r="J50" s="42"/>
      <c r="K50" s="42"/>
      <c r="L50" s="32"/>
    </row>
    <row r="51" spans="2:12" ht="11.25">
      <c r="B51" s="20"/>
      <c r="L51" s="20"/>
    </row>
    <row r="52" spans="2:12" ht="11.25">
      <c r="B52" s="20"/>
      <c r="L52" s="20"/>
    </row>
    <row r="53" spans="2:12" ht="11.25">
      <c r="B53" s="20"/>
      <c r="L53" s="20"/>
    </row>
    <row r="54" spans="2:12" ht="11.25">
      <c r="B54" s="20"/>
      <c r="L54" s="20"/>
    </row>
    <row r="55" spans="2:12" ht="11.25">
      <c r="B55" s="20"/>
      <c r="L55" s="20"/>
    </row>
    <row r="56" spans="2:12" ht="11.25">
      <c r="B56" s="20"/>
      <c r="L56" s="20"/>
    </row>
    <row r="57" spans="2:12" ht="11.25">
      <c r="B57" s="20"/>
      <c r="L57" s="20"/>
    </row>
    <row r="58" spans="2:12" ht="11.25">
      <c r="B58" s="20"/>
      <c r="L58" s="20"/>
    </row>
    <row r="59" spans="2:12" ht="11.25">
      <c r="B59" s="20"/>
      <c r="L59" s="20"/>
    </row>
    <row r="60" spans="2:12" ht="11.25">
      <c r="B60" s="20"/>
      <c r="L60" s="20"/>
    </row>
    <row r="61" spans="2:12" s="1" customFormat="1" ht="12.75">
      <c r="B61" s="32"/>
      <c r="D61" s="43" t="s">
        <v>51</v>
      </c>
      <c r="E61" s="34"/>
      <c r="F61" s="103" t="s">
        <v>52</v>
      </c>
      <c r="G61" s="43" t="s">
        <v>51</v>
      </c>
      <c r="H61" s="34"/>
      <c r="I61" s="34"/>
      <c r="J61" s="104" t="s">
        <v>52</v>
      </c>
      <c r="K61" s="34"/>
      <c r="L61" s="32"/>
    </row>
    <row r="62" spans="2:12" ht="11.25">
      <c r="B62" s="20"/>
      <c r="L62" s="20"/>
    </row>
    <row r="63" spans="2:12" ht="11.25">
      <c r="B63" s="20"/>
      <c r="L63" s="20"/>
    </row>
    <row r="64" spans="2:12" ht="11.25">
      <c r="B64" s="20"/>
      <c r="L64" s="20"/>
    </row>
    <row r="65" spans="2:12" s="1" customFormat="1" ht="12.75">
      <c r="B65" s="32"/>
      <c r="D65" s="41" t="s">
        <v>53</v>
      </c>
      <c r="E65" s="42"/>
      <c r="F65" s="42"/>
      <c r="G65" s="41" t="s">
        <v>54</v>
      </c>
      <c r="H65" s="42"/>
      <c r="I65" s="42"/>
      <c r="J65" s="42"/>
      <c r="K65" s="42"/>
      <c r="L65" s="32"/>
    </row>
    <row r="66" spans="2:12" ht="11.25">
      <c r="B66" s="20"/>
      <c r="L66" s="20"/>
    </row>
    <row r="67" spans="2:12" ht="11.25">
      <c r="B67" s="20"/>
      <c r="L67" s="20"/>
    </row>
    <row r="68" spans="2:12" ht="11.25">
      <c r="B68" s="20"/>
      <c r="L68" s="20"/>
    </row>
    <row r="69" spans="2:12" ht="11.25">
      <c r="B69" s="20"/>
      <c r="L69" s="20"/>
    </row>
    <row r="70" spans="2:12" ht="11.25">
      <c r="B70" s="20"/>
      <c r="L70" s="20"/>
    </row>
    <row r="71" spans="2:12" ht="11.25">
      <c r="B71" s="20"/>
      <c r="L71" s="20"/>
    </row>
    <row r="72" spans="2:12" ht="11.25">
      <c r="B72" s="20"/>
      <c r="L72" s="20"/>
    </row>
    <row r="73" spans="2:12" ht="11.25">
      <c r="B73" s="20"/>
      <c r="L73" s="20"/>
    </row>
    <row r="74" spans="2:12" ht="11.25">
      <c r="B74" s="20"/>
      <c r="L74" s="20"/>
    </row>
    <row r="75" spans="2:12" ht="11.25">
      <c r="B75" s="20"/>
      <c r="L75" s="20"/>
    </row>
    <row r="76" spans="2:12" s="1" customFormat="1" ht="12.75">
      <c r="B76" s="32"/>
      <c r="D76" s="43" t="s">
        <v>51</v>
      </c>
      <c r="E76" s="34"/>
      <c r="F76" s="103" t="s">
        <v>52</v>
      </c>
      <c r="G76" s="43" t="s">
        <v>51</v>
      </c>
      <c r="H76" s="34"/>
      <c r="I76" s="34"/>
      <c r="J76" s="104" t="s">
        <v>52</v>
      </c>
      <c r="K76" s="34"/>
      <c r="L76" s="32"/>
    </row>
    <row r="77" spans="2:12" s="1" customFormat="1" ht="14.45" customHeight="1">
      <c r="B77" s="44"/>
      <c r="C77" s="45"/>
      <c r="D77" s="45"/>
      <c r="E77" s="45"/>
      <c r="F77" s="45"/>
      <c r="G77" s="45"/>
      <c r="H77" s="45"/>
      <c r="I77" s="45"/>
      <c r="J77" s="45"/>
      <c r="K77" s="45"/>
      <c r="L77" s="32"/>
    </row>
    <row r="81" spans="2:12" s="1" customFormat="1" ht="6.95" customHeight="1">
      <c r="B81" s="46"/>
      <c r="C81" s="47"/>
      <c r="D81" s="47"/>
      <c r="E81" s="47"/>
      <c r="F81" s="47"/>
      <c r="G81" s="47"/>
      <c r="H81" s="47"/>
      <c r="I81" s="47"/>
      <c r="J81" s="47"/>
      <c r="K81" s="47"/>
      <c r="L81" s="32"/>
    </row>
    <row r="82" spans="2:12" s="1" customFormat="1" ht="24.95" customHeight="1">
      <c r="B82" s="32"/>
      <c r="C82" s="21" t="s">
        <v>217</v>
      </c>
      <c r="L82" s="32"/>
    </row>
    <row r="83" spans="2:12" s="1" customFormat="1" ht="6.95" customHeight="1">
      <c r="B83" s="32"/>
      <c r="L83" s="32"/>
    </row>
    <row r="84" spans="2:12" s="1" customFormat="1" ht="12" customHeight="1">
      <c r="B84" s="32"/>
      <c r="C84" s="27" t="s">
        <v>16</v>
      </c>
      <c r="L84" s="32"/>
    </row>
    <row r="85" spans="2:12" s="1" customFormat="1" ht="16.5" customHeight="1">
      <c r="B85" s="32"/>
      <c r="E85" s="248" t="str">
        <f>E7</f>
        <v>Transformace domova Černovice – Lidmaň V. – Černovice</v>
      </c>
      <c r="F85" s="249"/>
      <c r="G85" s="249"/>
      <c r="H85" s="249"/>
      <c r="L85" s="32"/>
    </row>
    <row r="86" spans="2:12" ht="12" customHeight="1">
      <c r="B86" s="20"/>
      <c r="C86" s="27" t="s">
        <v>213</v>
      </c>
      <c r="L86" s="20"/>
    </row>
    <row r="87" spans="2:12" s="1" customFormat="1" ht="16.5" customHeight="1">
      <c r="B87" s="32"/>
      <c r="E87" s="248" t="s">
        <v>3650</v>
      </c>
      <c r="F87" s="250"/>
      <c r="G87" s="250"/>
      <c r="H87" s="250"/>
      <c r="L87" s="32"/>
    </row>
    <row r="88" spans="2:12" s="1" customFormat="1" ht="12" customHeight="1">
      <c r="B88" s="32"/>
      <c r="C88" s="27" t="s">
        <v>215</v>
      </c>
      <c r="L88" s="32"/>
    </row>
    <row r="89" spans="2:12" s="1" customFormat="1" ht="16.5" customHeight="1">
      <c r="B89" s="32"/>
      <c r="E89" s="230" t="str">
        <f>E11</f>
        <v>IO 05.02 - PŘÍPOJKA KANALIZACE SO 02</v>
      </c>
      <c r="F89" s="250"/>
      <c r="G89" s="250"/>
      <c r="H89" s="250"/>
      <c r="L89" s="32"/>
    </row>
    <row r="90" spans="2:12" s="1" customFormat="1" ht="6.95" customHeight="1">
      <c r="B90" s="32"/>
      <c r="L90" s="32"/>
    </row>
    <row r="91" spans="2:12" s="1" customFormat="1" ht="12" customHeight="1">
      <c r="B91" s="32"/>
      <c r="C91" s="27" t="s">
        <v>20</v>
      </c>
      <c r="F91" s="25" t="str">
        <f>F14</f>
        <v>Černovice</v>
      </c>
      <c r="I91" s="27" t="s">
        <v>22</v>
      </c>
      <c r="J91" s="52" t="str">
        <f>IF(J14="","",J14)</f>
        <v>10. 12. 2025</v>
      </c>
      <c r="L91" s="32"/>
    </row>
    <row r="92" spans="2:12" s="1" customFormat="1" ht="6.95" customHeight="1">
      <c r="B92" s="32"/>
      <c r="L92" s="32"/>
    </row>
    <row r="93" spans="2:12" s="1" customFormat="1" ht="25.7" customHeight="1">
      <c r="B93" s="32"/>
      <c r="C93" s="27" t="s">
        <v>24</v>
      </c>
      <c r="F93" s="25" t="str">
        <f>E17</f>
        <v>KRAJ VYSOČINA</v>
      </c>
      <c r="I93" s="27" t="s">
        <v>30</v>
      </c>
      <c r="J93" s="30" t="str">
        <f>E23</f>
        <v>ARPIK OSTRAVA s.r.o.</v>
      </c>
      <c r="L93" s="32"/>
    </row>
    <row r="94" spans="2:12" s="1" customFormat="1" ht="15.2" customHeight="1">
      <c r="B94" s="32"/>
      <c r="C94" s="27" t="s">
        <v>28</v>
      </c>
      <c r="F94" s="25" t="str">
        <f>IF(E20="","",E20)</f>
        <v>Vyplň údaj</v>
      </c>
      <c r="I94" s="27" t="s">
        <v>33</v>
      </c>
      <c r="J94" s="30" t="str">
        <f>E26</f>
        <v>Ing. Tomáš Janošec</v>
      </c>
      <c r="L94" s="32"/>
    </row>
    <row r="95" spans="2:12" s="1" customFormat="1" ht="10.35" customHeight="1">
      <c r="B95" s="32"/>
      <c r="L95" s="32"/>
    </row>
    <row r="96" spans="2:12" s="1" customFormat="1" ht="29.25" customHeight="1">
      <c r="B96" s="32"/>
      <c r="C96" s="105" t="s">
        <v>218</v>
      </c>
      <c r="D96" s="97"/>
      <c r="E96" s="97"/>
      <c r="F96" s="97"/>
      <c r="G96" s="97"/>
      <c r="H96" s="97"/>
      <c r="I96" s="97"/>
      <c r="J96" s="106" t="s">
        <v>219</v>
      </c>
      <c r="K96" s="97"/>
      <c r="L96" s="32"/>
    </row>
    <row r="97" spans="2:47" s="1" customFormat="1" ht="10.35" customHeight="1">
      <c r="B97" s="32"/>
      <c r="L97" s="32"/>
    </row>
    <row r="98" spans="2:47" s="1" customFormat="1" ht="22.9" customHeight="1">
      <c r="B98" s="32"/>
      <c r="C98" s="107" t="s">
        <v>220</v>
      </c>
      <c r="J98" s="66">
        <f>J129</f>
        <v>0</v>
      </c>
      <c r="L98" s="32"/>
      <c r="AU98" s="17" t="s">
        <v>221</v>
      </c>
    </row>
    <row r="99" spans="2:47" s="8" customFormat="1" ht="24.95" customHeight="1">
      <c r="B99" s="108"/>
      <c r="D99" s="109" t="s">
        <v>222</v>
      </c>
      <c r="E99" s="110"/>
      <c r="F99" s="110"/>
      <c r="G99" s="110"/>
      <c r="H99" s="110"/>
      <c r="I99" s="110"/>
      <c r="J99" s="111">
        <f>J130</f>
        <v>0</v>
      </c>
      <c r="L99" s="108"/>
    </row>
    <row r="100" spans="2:47" s="9" customFormat="1" ht="19.899999999999999" customHeight="1">
      <c r="B100" s="112"/>
      <c r="D100" s="113" t="s">
        <v>223</v>
      </c>
      <c r="E100" s="114"/>
      <c r="F100" s="114"/>
      <c r="G100" s="114"/>
      <c r="H100" s="114"/>
      <c r="I100" s="114"/>
      <c r="J100" s="115">
        <f>J131</f>
        <v>0</v>
      </c>
      <c r="L100" s="112"/>
    </row>
    <row r="101" spans="2:47" s="9" customFormat="1" ht="19.899999999999999" customHeight="1">
      <c r="B101" s="112"/>
      <c r="D101" s="113" t="s">
        <v>225</v>
      </c>
      <c r="E101" s="114"/>
      <c r="F101" s="114"/>
      <c r="G101" s="114"/>
      <c r="H101" s="114"/>
      <c r="I101" s="114"/>
      <c r="J101" s="115">
        <f>J208</f>
        <v>0</v>
      </c>
      <c r="L101" s="112"/>
    </row>
    <row r="102" spans="2:47" s="9" customFormat="1" ht="19.899999999999999" customHeight="1">
      <c r="B102" s="112"/>
      <c r="D102" s="113" t="s">
        <v>1914</v>
      </c>
      <c r="E102" s="114"/>
      <c r="F102" s="114"/>
      <c r="G102" s="114"/>
      <c r="H102" s="114"/>
      <c r="I102" s="114"/>
      <c r="J102" s="115">
        <f>J213</f>
        <v>0</v>
      </c>
      <c r="L102" s="112"/>
    </row>
    <row r="103" spans="2:47" s="9" customFormat="1" ht="19.899999999999999" customHeight="1">
      <c r="B103" s="112"/>
      <c r="D103" s="113" t="s">
        <v>1915</v>
      </c>
      <c r="E103" s="114"/>
      <c r="F103" s="114"/>
      <c r="G103" s="114"/>
      <c r="H103" s="114"/>
      <c r="I103" s="114"/>
      <c r="J103" s="115">
        <f>J221</f>
        <v>0</v>
      </c>
      <c r="L103" s="112"/>
    </row>
    <row r="104" spans="2:47" s="9" customFormat="1" ht="19.899999999999999" customHeight="1">
      <c r="B104" s="112"/>
      <c r="D104" s="113" t="s">
        <v>229</v>
      </c>
      <c r="E104" s="114"/>
      <c r="F104" s="114"/>
      <c r="G104" s="114"/>
      <c r="H104" s="114"/>
      <c r="I104" s="114"/>
      <c r="J104" s="115">
        <f>J291</f>
        <v>0</v>
      </c>
      <c r="L104" s="112"/>
    </row>
    <row r="105" spans="2:47" s="8" customFormat="1" ht="24.95" customHeight="1">
      <c r="B105" s="108"/>
      <c r="D105" s="109" t="s">
        <v>232</v>
      </c>
      <c r="E105" s="110"/>
      <c r="F105" s="110"/>
      <c r="G105" s="110"/>
      <c r="H105" s="110"/>
      <c r="I105" s="110"/>
      <c r="J105" s="111">
        <f>J296</f>
        <v>0</v>
      </c>
      <c r="L105" s="108"/>
    </row>
    <row r="106" spans="2:47" s="9" customFormat="1" ht="19.899999999999999" customHeight="1">
      <c r="B106" s="112"/>
      <c r="D106" s="113" t="s">
        <v>233</v>
      </c>
      <c r="E106" s="114"/>
      <c r="F106" s="114"/>
      <c r="G106" s="114"/>
      <c r="H106" s="114"/>
      <c r="I106" s="114"/>
      <c r="J106" s="115">
        <f>J297</f>
        <v>0</v>
      </c>
      <c r="L106" s="112"/>
    </row>
    <row r="107" spans="2:47" s="9" customFormat="1" ht="19.899999999999999" customHeight="1">
      <c r="B107" s="112"/>
      <c r="D107" s="113" t="s">
        <v>1917</v>
      </c>
      <c r="E107" s="114"/>
      <c r="F107" s="114"/>
      <c r="G107" s="114"/>
      <c r="H107" s="114"/>
      <c r="I107" s="114"/>
      <c r="J107" s="115">
        <f>J305</f>
        <v>0</v>
      </c>
      <c r="L107" s="112"/>
    </row>
    <row r="108" spans="2:47" s="1" customFormat="1" ht="21.75" customHeight="1">
      <c r="B108" s="32"/>
      <c r="L108" s="32"/>
    </row>
    <row r="109" spans="2:47" s="1" customFormat="1" ht="6.95" customHeight="1">
      <c r="B109" s="44"/>
      <c r="C109" s="45"/>
      <c r="D109" s="45"/>
      <c r="E109" s="45"/>
      <c r="F109" s="45"/>
      <c r="G109" s="45"/>
      <c r="H109" s="45"/>
      <c r="I109" s="45"/>
      <c r="J109" s="45"/>
      <c r="K109" s="45"/>
      <c r="L109" s="32"/>
    </row>
    <row r="113" spans="2:20" s="1" customFormat="1" ht="6.95" customHeight="1">
      <c r="B113" s="46"/>
      <c r="C113" s="47"/>
      <c r="D113" s="47"/>
      <c r="E113" s="47"/>
      <c r="F113" s="47"/>
      <c r="G113" s="47"/>
      <c r="H113" s="47"/>
      <c r="I113" s="47"/>
      <c r="J113" s="47"/>
      <c r="K113" s="47"/>
      <c r="L113" s="32"/>
    </row>
    <row r="114" spans="2:20" s="1" customFormat="1" ht="24.95" customHeight="1">
      <c r="B114" s="32"/>
      <c r="C114" s="21" t="s">
        <v>249</v>
      </c>
      <c r="L114" s="32"/>
    </row>
    <row r="115" spans="2:20" s="1" customFormat="1" ht="6.95" customHeight="1">
      <c r="B115" s="32"/>
      <c r="L115" s="32"/>
    </row>
    <row r="116" spans="2:20" s="1" customFormat="1" ht="12" customHeight="1">
      <c r="B116" s="32"/>
      <c r="C116" s="27" t="s">
        <v>16</v>
      </c>
      <c r="L116" s="32"/>
    </row>
    <row r="117" spans="2:20" s="1" customFormat="1" ht="16.5" customHeight="1">
      <c r="B117" s="32"/>
      <c r="E117" s="248" t="str">
        <f>E7</f>
        <v>Transformace domova Černovice – Lidmaň V. – Černovice</v>
      </c>
      <c r="F117" s="249"/>
      <c r="G117" s="249"/>
      <c r="H117" s="249"/>
      <c r="L117" s="32"/>
    </row>
    <row r="118" spans="2:20" ht="12" customHeight="1">
      <c r="B118" s="20"/>
      <c r="C118" s="27" t="s">
        <v>213</v>
      </c>
      <c r="L118" s="20"/>
    </row>
    <row r="119" spans="2:20" s="1" customFormat="1" ht="16.5" customHeight="1">
      <c r="B119" s="32"/>
      <c r="E119" s="248" t="s">
        <v>3650</v>
      </c>
      <c r="F119" s="250"/>
      <c r="G119" s="250"/>
      <c r="H119" s="250"/>
      <c r="L119" s="32"/>
    </row>
    <row r="120" spans="2:20" s="1" customFormat="1" ht="12" customHeight="1">
      <c r="B120" s="32"/>
      <c r="C120" s="27" t="s">
        <v>215</v>
      </c>
      <c r="L120" s="32"/>
    </row>
    <row r="121" spans="2:20" s="1" customFormat="1" ht="16.5" customHeight="1">
      <c r="B121" s="32"/>
      <c r="E121" s="230" t="str">
        <f>E11</f>
        <v>IO 05.02 - PŘÍPOJKA KANALIZACE SO 02</v>
      </c>
      <c r="F121" s="250"/>
      <c r="G121" s="250"/>
      <c r="H121" s="250"/>
      <c r="L121" s="32"/>
    </row>
    <row r="122" spans="2:20" s="1" customFormat="1" ht="6.95" customHeight="1">
      <c r="B122" s="32"/>
      <c r="L122" s="32"/>
    </row>
    <row r="123" spans="2:20" s="1" customFormat="1" ht="12" customHeight="1">
      <c r="B123" s="32"/>
      <c r="C123" s="27" t="s">
        <v>20</v>
      </c>
      <c r="F123" s="25" t="str">
        <f>F14</f>
        <v>Černovice</v>
      </c>
      <c r="I123" s="27" t="s">
        <v>22</v>
      </c>
      <c r="J123" s="52" t="str">
        <f>IF(J14="","",J14)</f>
        <v>10. 12. 2025</v>
      </c>
      <c r="L123" s="32"/>
    </row>
    <row r="124" spans="2:20" s="1" customFormat="1" ht="6.95" customHeight="1">
      <c r="B124" s="32"/>
      <c r="L124" s="32"/>
    </row>
    <row r="125" spans="2:20" s="1" customFormat="1" ht="25.7" customHeight="1">
      <c r="B125" s="32"/>
      <c r="C125" s="27" t="s">
        <v>24</v>
      </c>
      <c r="F125" s="25" t="str">
        <f>E17</f>
        <v>KRAJ VYSOČINA</v>
      </c>
      <c r="I125" s="27" t="s">
        <v>30</v>
      </c>
      <c r="J125" s="30" t="str">
        <f>E23</f>
        <v>ARPIK OSTRAVA s.r.o.</v>
      </c>
      <c r="L125" s="32"/>
    </row>
    <row r="126" spans="2:20" s="1" customFormat="1" ht="15.2" customHeight="1">
      <c r="B126" s="32"/>
      <c r="C126" s="27" t="s">
        <v>28</v>
      </c>
      <c r="F126" s="25" t="str">
        <f>IF(E20="","",E20)</f>
        <v>Vyplň údaj</v>
      </c>
      <c r="I126" s="27" t="s">
        <v>33</v>
      </c>
      <c r="J126" s="30" t="str">
        <f>E26</f>
        <v>Ing. Tomáš Janošec</v>
      </c>
      <c r="L126" s="32"/>
    </row>
    <row r="127" spans="2:20" s="1" customFormat="1" ht="10.35" customHeight="1">
      <c r="B127" s="32"/>
      <c r="L127" s="32"/>
    </row>
    <row r="128" spans="2:20" s="10" customFormat="1" ht="29.25" customHeight="1">
      <c r="B128" s="116"/>
      <c r="C128" s="117" t="s">
        <v>250</v>
      </c>
      <c r="D128" s="118" t="s">
        <v>61</v>
      </c>
      <c r="E128" s="118" t="s">
        <v>57</v>
      </c>
      <c r="F128" s="118" t="s">
        <v>58</v>
      </c>
      <c r="G128" s="118" t="s">
        <v>251</v>
      </c>
      <c r="H128" s="118" t="s">
        <v>252</v>
      </c>
      <c r="I128" s="118" t="s">
        <v>253</v>
      </c>
      <c r="J128" s="118" t="s">
        <v>219</v>
      </c>
      <c r="K128" s="119" t="s">
        <v>254</v>
      </c>
      <c r="L128" s="116"/>
      <c r="M128" s="59" t="s">
        <v>1</v>
      </c>
      <c r="N128" s="60" t="s">
        <v>40</v>
      </c>
      <c r="O128" s="60" t="s">
        <v>255</v>
      </c>
      <c r="P128" s="60" t="s">
        <v>256</v>
      </c>
      <c r="Q128" s="60" t="s">
        <v>257</v>
      </c>
      <c r="R128" s="60" t="s">
        <v>258</v>
      </c>
      <c r="S128" s="60" t="s">
        <v>259</v>
      </c>
      <c r="T128" s="61" t="s">
        <v>260</v>
      </c>
    </row>
    <row r="129" spans="2:65" s="1" customFormat="1" ht="22.9" customHeight="1">
      <c r="B129" s="32"/>
      <c r="C129" s="64" t="s">
        <v>261</v>
      </c>
      <c r="J129" s="120">
        <f>BK129</f>
        <v>0</v>
      </c>
      <c r="L129" s="32"/>
      <c r="M129" s="62"/>
      <c r="N129" s="53"/>
      <c r="O129" s="53"/>
      <c r="P129" s="121">
        <f>P130+P296</f>
        <v>0</v>
      </c>
      <c r="Q129" s="53"/>
      <c r="R129" s="121">
        <f>R130+R296</f>
        <v>50.270850000000003</v>
      </c>
      <c r="S129" s="53"/>
      <c r="T129" s="122">
        <f>T130+T296</f>
        <v>0</v>
      </c>
      <c r="AT129" s="17" t="s">
        <v>75</v>
      </c>
      <c r="AU129" s="17" t="s">
        <v>221</v>
      </c>
      <c r="BK129" s="123">
        <f>BK130+BK296</f>
        <v>0</v>
      </c>
    </row>
    <row r="130" spans="2:65" s="11" customFormat="1" ht="25.9" customHeight="1">
      <c r="B130" s="124"/>
      <c r="D130" s="125" t="s">
        <v>75</v>
      </c>
      <c r="E130" s="126" t="s">
        <v>262</v>
      </c>
      <c r="F130" s="126" t="s">
        <v>263</v>
      </c>
      <c r="I130" s="127"/>
      <c r="J130" s="128">
        <f>BK130</f>
        <v>0</v>
      </c>
      <c r="L130" s="124"/>
      <c r="M130" s="129"/>
      <c r="P130" s="130">
        <f>P131+P208+P213+P221+P291</f>
        <v>0</v>
      </c>
      <c r="R130" s="130">
        <f>R131+R208+R213+R221+R291</f>
        <v>50.185432500000005</v>
      </c>
      <c r="T130" s="131">
        <f>T131+T208+T213+T221+T291</f>
        <v>0</v>
      </c>
      <c r="AR130" s="125" t="s">
        <v>83</v>
      </c>
      <c r="AT130" s="132" t="s">
        <v>75</v>
      </c>
      <c r="AU130" s="132" t="s">
        <v>76</v>
      </c>
      <c r="AY130" s="125" t="s">
        <v>264</v>
      </c>
      <c r="BK130" s="133">
        <f>BK131+BK208+BK213+BK221+BK291</f>
        <v>0</v>
      </c>
    </row>
    <row r="131" spans="2:65" s="11" customFormat="1" ht="22.9" customHeight="1">
      <c r="B131" s="124"/>
      <c r="D131" s="125" t="s">
        <v>75</v>
      </c>
      <c r="E131" s="134" t="s">
        <v>83</v>
      </c>
      <c r="F131" s="134" t="s">
        <v>265</v>
      </c>
      <c r="I131" s="127"/>
      <c r="J131" s="135">
        <f>BK131</f>
        <v>0</v>
      </c>
      <c r="L131" s="124"/>
      <c r="M131" s="129"/>
      <c r="P131" s="130">
        <f>SUM(P132:P207)</f>
        <v>0</v>
      </c>
      <c r="R131" s="130">
        <f>SUM(R132:R207)</f>
        <v>48.697828000000001</v>
      </c>
      <c r="T131" s="131">
        <f>SUM(T132:T207)</f>
        <v>0</v>
      </c>
      <c r="AR131" s="125" t="s">
        <v>83</v>
      </c>
      <c r="AT131" s="132" t="s">
        <v>75</v>
      </c>
      <c r="AU131" s="132" t="s">
        <v>83</v>
      </c>
      <c r="AY131" s="125" t="s">
        <v>264</v>
      </c>
      <c r="BK131" s="133">
        <f>SUM(BK132:BK207)</f>
        <v>0</v>
      </c>
    </row>
    <row r="132" spans="2:65" s="1" customFormat="1" ht="16.5" customHeight="1">
      <c r="B132" s="136"/>
      <c r="C132" s="137" t="s">
        <v>83</v>
      </c>
      <c r="D132" s="137" t="s">
        <v>266</v>
      </c>
      <c r="E132" s="138" t="s">
        <v>3882</v>
      </c>
      <c r="F132" s="139" t="s">
        <v>3883</v>
      </c>
      <c r="G132" s="140" t="s">
        <v>428</v>
      </c>
      <c r="H132" s="141">
        <v>1</v>
      </c>
      <c r="I132" s="142"/>
      <c r="J132" s="143">
        <f>ROUND(I132*H132,2)</f>
        <v>0</v>
      </c>
      <c r="K132" s="139" t="s">
        <v>270</v>
      </c>
      <c r="L132" s="32"/>
      <c r="M132" s="144" t="s">
        <v>1</v>
      </c>
      <c r="N132" s="145" t="s">
        <v>42</v>
      </c>
      <c r="P132" s="146">
        <f>O132*H132</f>
        <v>0</v>
      </c>
      <c r="Q132" s="146">
        <v>8.6800000000000002E-3</v>
      </c>
      <c r="R132" s="146">
        <f>Q132*H132</f>
        <v>8.6800000000000002E-3</v>
      </c>
      <c r="S132" s="146">
        <v>0</v>
      </c>
      <c r="T132" s="147">
        <f>S132*H132</f>
        <v>0</v>
      </c>
      <c r="AR132" s="148" t="s">
        <v>271</v>
      </c>
      <c r="AT132" s="148" t="s">
        <v>266</v>
      </c>
      <c r="AU132" s="148" t="s">
        <v>89</v>
      </c>
      <c r="AY132" s="17" t="s">
        <v>264</v>
      </c>
      <c r="BE132" s="149">
        <f>IF(N132="základní",J132,0)</f>
        <v>0</v>
      </c>
      <c r="BF132" s="149">
        <f>IF(N132="snížená",J132,0)</f>
        <v>0</v>
      </c>
      <c r="BG132" s="149">
        <f>IF(N132="zákl. přenesená",J132,0)</f>
        <v>0</v>
      </c>
      <c r="BH132" s="149">
        <f>IF(N132="sníž. přenesená",J132,0)</f>
        <v>0</v>
      </c>
      <c r="BI132" s="149">
        <f>IF(N132="nulová",J132,0)</f>
        <v>0</v>
      </c>
      <c r="BJ132" s="17" t="s">
        <v>89</v>
      </c>
      <c r="BK132" s="149">
        <f>ROUND(I132*H132,2)</f>
        <v>0</v>
      </c>
      <c r="BL132" s="17" t="s">
        <v>271</v>
      </c>
      <c r="BM132" s="148" t="s">
        <v>4379</v>
      </c>
    </row>
    <row r="133" spans="2:65" s="1" customFormat="1" ht="11.25">
      <c r="B133" s="32"/>
      <c r="D133" s="150" t="s">
        <v>273</v>
      </c>
      <c r="F133" s="151" t="s">
        <v>3885</v>
      </c>
      <c r="I133" s="152"/>
      <c r="L133" s="32"/>
      <c r="M133" s="153"/>
      <c r="T133" s="56"/>
      <c r="AT133" s="17" t="s">
        <v>273</v>
      </c>
      <c r="AU133" s="17" t="s">
        <v>89</v>
      </c>
    </row>
    <row r="134" spans="2:65" s="14" customFormat="1" ht="11.25">
      <c r="B134" s="170"/>
      <c r="D134" s="154" t="s">
        <v>277</v>
      </c>
      <c r="E134" s="171" t="s">
        <v>1</v>
      </c>
      <c r="F134" s="172" t="s">
        <v>4238</v>
      </c>
      <c r="H134" s="171" t="s">
        <v>1</v>
      </c>
      <c r="I134" s="173"/>
      <c r="L134" s="170"/>
      <c r="M134" s="174"/>
      <c r="T134" s="175"/>
      <c r="AT134" s="171" t="s">
        <v>277</v>
      </c>
      <c r="AU134" s="171" t="s">
        <v>89</v>
      </c>
      <c r="AV134" s="14" t="s">
        <v>83</v>
      </c>
      <c r="AW134" s="14" t="s">
        <v>32</v>
      </c>
      <c r="AX134" s="14" t="s">
        <v>76</v>
      </c>
      <c r="AY134" s="171" t="s">
        <v>264</v>
      </c>
    </row>
    <row r="135" spans="2:65" s="12" customFormat="1" ht="11.25">
      <c r="B135" s="156"/>
      <c r="D135" s="154" t="s">
        <v>277</v>
      </c>
      <c r="E135" s="157" t="s">
        <v>1</v>
      </c>
      <c r="F135" s="158" t="s">
        <v>83</v>
      </c>
      <c r="H135" s="159">
        <v>1</v>
      </c>
      <c r="I135" s="160"/>
      <c r="L135" s="156"/>
      <c r="M135" s="161"/>
      <c r="T135" s="162"/>
      <c r="AT135" s="157" t="s">
        <v>277</v>
      </c>
      <c r="AU135" s="157" t="s">
        <v>89</v>
      </c>
      <c r="AV135" s="12" t="s">
        <v>89</v>
      </c>
      <c r="AW135" s="12" t="s">
        <v>32</v>
      </c>
      <c r="AX135" s="12" t="s">
        <v>83</v>
      </c>
      <c r="AY135" s="157" t="s">
        <v>264</v>
      </c>
    </row>
    <row r="136" spans="2:65" s="1" customFormat="1" ht="16.5" customHeight="1">
      <c r="B136" s="136"/>
      <c r="C136" s="137" t="s">
        <v>89</v>
      </c>
      <c r="D136" s="137" t="s">
        <v>266</v>
      </c>
      <c r="E136" s="138" t="s">
        <v>3659</v>
      </c>
      <c r="F136" s="139" t="s">
        <v>3660</v>
      </c>
      <c r="G136" s="140" t="s">
        <v>428</v>
      </c>
      <c r="H136" s="141">
        <v>1</v>
      </c>
      <c r="I136" s="142"/>
      <c r="J136" s="143">
        <f>ROUND(I136*H136,2)</f>
        <v>0</v>
      </c>
      <c r="K136" s="139" t="s">
        <v>270</v>
      </c>
      <c r="L136" s="32"/>
      <c r="M136" s="144" t="s">
        <v>1</v>
      </c>
      <c r="N136" s="145" t="s">
        <v>42</v>
      </c>
      <c r="P136" s="146">
        <f>O136*H136</f>
        <v>0</v>
      </c>
      <c r="Q136" s="146">
        <v>3.6900000000000002E-2</v>
      </c>
      <c r="R136" s="146">
        <f>Q136*H136</f>
        <v>3.6900000000000002E-2</v>
      </c>
      <c r="S136" s="146">
        <v>0</v>
      </c>
      <c r="T136" s="147">
        <f>S136*H136</f>
        <v>0</v>
      </c>
      <c r="AR136" s="148" t="s">
        <v>271</v>
      </c>
      <c r="AT136" s="148" t="s">
        <v>266</v>
      </c>
      <c r="AU136" s="148" t="s">
        <v>89</v>
      </c>
      <c r="AY136" s="17" t="s">
        <v>264</v>
      </c>
      <c r="BE136" s="149">
        <f>IF(N136="základní",J136,0)</f>
        <v>0</v>
      </c>
      <c r="BF136" s="149">
        <f>IF(N136="snížená",J136,0)</f>
        <v>0</v>
      </c>
      <c r="BG136" s="149">
        <f>IF(N136="zákl. přenesená",J136,0)</f>
        <v>0</v>
      </c>
      <c r="BH136" s="149">
        <f>IF(N136="sníž. přenesená",J136,0)</f>
        <v>0</v>
      </c>
      <c r="BI136" s="149">
        <f>IF(N136="nulová",J136,0)</f>
        <v>0</v>
      </c>
      <c r="BJ136" s="17" t="s">
        <v>89</v>
      </c>
      <c r="BK136" s="149">
        <f>ROUND(I136*H136,2)</f>
        <v>0</v>
      </c>
      <c r="BL136" s="17" t="s">
        <v>271</v>
      </c>
      <c r="BM136" s="148" t="s">
        <v>4380</v>
      </c>
    </row>
    <row r="137" spans="2:65" s="1" customFormat="1" ht="11.25">
      <c r="B137" s="32"/>
      <c r="D137" s="150" t="s">
        <v>273</v>
      </c>
      <c r="F137" s="151" t="s">
        <v>3662</v>
      </c>
      <c r="I137" s="152"/>
      <c r="L137" s="32"/>
      <c r="M137" s="153"/>
      <c r="T137" s="56"/>
      <c r="AT137" s="17" t="s">
        <v>273</v>
      </c>
      <c r="AU137" s="17" t="s">
        <v>89</v>
      </c>
    </row>
    <row r="138" spans="2:65" s="14" customFormat="1" ht="11.25">
      <c r="B138" s="170"/>
      <c r="D138" s="154" t="s">
        <v>277</v>
      </c>
      <c r="E138" s="171" t="s">
        <v>1</v>
      </c>
      <c r="F138" s="172" t="s">
        <v>4240</v>
      </c>
      <c r="H138" s="171" t="s">
        <v>1</v>
      </c>
      <c r="I138" s="173"/>
      <c r="L138" s="170"/>
      <c r="M138" s="174"/>
      <c r="T138" s="175"/>
      <c r="AT138" s="171" t="s">
        <v>277</v>
      </c>
      <c r="AU138" s="171" t="s">
        <v>89</v>
      </c>
      <c r="AV138" s="14" t="s">
        <v>83</v>
      </c>
      <c r="AW138" s="14" t="s">
        <v>32</v>
      </c>
      <c r="AX138" s="14" t="s">
        <v>76</v>
      </c>
      <c r="AY138" s="171" t="s">
        <v>264</v>
      </c>
    </row>
    <row r="139" spans="2:65" s="12" customFormat="1" ht="11.25">
      <c r="B139" s="156"/>
      <c r="D139" s="154" t="s">
        <v>277</v>
      </c>
      <c r="E139" s="157" t="s">
        <v>1</v>
      </c>
      <c r="F139" s="158" t="s">
        <v>83</v>
      </c>
      <c r="H139" s="159">
        <v>1</v>
      </c>
      <c r="I139" s="160"/>
      <c r="L139" s="156"/>
      <c r="M139" s="161"/>
      <c r="T139" s="162"/>
      <c r="AT139" s="157" t="s">
        <v>277</v>
      </c>
      <c r="AU139" s="157" t="s">
        <v>89</v>
      </c>
      <c r="AV139" s="12" t="s">
        <v>89</v>
      </c>
      <c r="AW139" s="12" t="s">
        <v>32</v>
      </c>
      <c r="AX139" s="12" t="s">
        <v>83</v>
      </c>
      <c r="AY139" s="157" t="s">
        <v>264</v>
      </c>
    </row>
    <row r="140" spans="2:65" s="1" customFormat="1" ht="16.5" customHeight="1">
      <c r="B140" s="136"/>
      <c r="C140" s="137" t="s">
        <v>96</v>
      </c>
      <c r="D140" s="137" t="s">
        <v>266</v>
      </c>
      <c r="E140" s="138" t="s">
        <v>3664</v>
      </c>
      <c r="F140" s="139" t="s">
        <v>3665</v>
      </c>
      <c r="G140" s="140" t="s">
        <v>282</v>
      </c>
      <c r="H140" s="141">
        <v>4.32</v>
      </c>
      <c r="I140" s="142"/>
      <c r="J140" s="143">
        <f>ROUND(I140*H140,2)</f>
        <v>0</v>
      </c>
      <c r="K140" s="139" t="s">
        <v>270</v>
      </c>
      <c r="L140" s="32"/>
      <c r="M140" s="144" t="s">
        <v>1</v>
      </c>
      <c r="N140" s="145" t="s">
        <v>42</v>
      </c>
      <c r="P140" s="146">
        <f>O140*H140</f>
        <v>0</v>
      </c>
      <c r="Q140" s="146">
        <v>0</v>
      </c>
      <c r="R140" s="146">
        <f>Q140*H140</f>
        <v>0</v>
      </c>
      <c r="S140" s="146">
        <v>0</v>
      </c>
      <c r="T140" s="147">
        <f>S140*H140</f>
        <v>0</v>
      </c>
      <c r="AR140" s="148" t="s">
        <v>271</v>
      </c>
      <c r="AT140" s="148" t="s">
        <v>266</v>
      </c>
      <c r="AU140" s="148" t="s">
        <v>89</v>
      </c>
      <c r="AY140" s="17" t="s">
        <v>264</v>
      </c>
      <c r="BE140" s="149">
        <f>IF(N140="základní",J140,0)</f>
        <v>0</v>
      </c>
      <c r="BF140" s="149">
        <f>IF(N140="snížená",J140,0)</f>
        <v>0</v>
      </c>
      <c r="BG140" s="149">
        <f>IF(N140="zákl. přenesená",J140,0)</f>
        <v>0</v>
      </c>
      <c r="BH140" s="149">
        <f>IF(N140="sníž. přenesená",J140,0)</f>
        <v>0</v>
      </c>
      <c r="BI140" s="149">
        <f>IF(N140="nulová",J140,0)</f>
        <v>0</v>
      </c>
      <c r="BJ140" s="17" t="s">
        <v>89</v>
      </c>
      <c r="BK140" s="149">
        <f>ROUND(I140*H140,2)</f>
        <v>0</v>
      </c>
      <c r="BL140" s="17" t="s">
        <v>271</v>
      </c>
      <c r="BM140" s="148" t="s">
        <v>4381</v>
      </c>
    </row>
    <row r="141" spans="2:65" s="1" customFormat="1" ht="11.25">
      <c r="B141" s="32"/>
      <c r="D141" s="150" t="s">
        <v>273</v>
      </c>
      <c r="F141" s="151" t="s">
        <v>3667</v>
      </c>
      <c r="I141" s="152"/>
      <c r="L141" s="32"/>
      <c r="M141" s="153"/>
      <c r="T141" s="56"/>
      <c r="AT141" s="17" t="s">
        <v>273</v>
      </c>
      <c r="AU141" s="17" t="s">
        <v>89</v>
      </c>
    </row>
    <row r="142" spans="2:65" s="12" customFormat="1" ht="11.25">
      <c r="B142" s="156"/>
      <c r="D142" s="154" t="s">
        <v>277</v>
      </c>
      <c r="E142" s="157" t="s">
        <v>1</v>
      </c>
      <c r="F142" s="158" t="s">
        <v>4242</v>
      </c>
      <c r="H142" s="159">
        <v>4.32</v>
      </c>
      <c r="I142" s="160"/>
      <c r="L142" s="156"/>
      <c r="M142" s="161"/>
      <c r="T142" s="162"/>
      <c r="AT142" s="157" t="s">
        <v>277</v>
      </c>
      <c r="AU142" s="157" t="s">
        <v>89</v>
      </c>
      <c r="AV142" s="12" t="s">
        <v>89</v>
      </c>
      <c r="AW142" s="12" t="s">
        <v>32</v>
      </c>
      <c r="AX142" s="12" t="s">
        <v>83</v>
      </c>
      <c r="AY142" s="157" t="s">
        <v>264</v>
      </c>
    </row>
    <row r="143" spans="2:65" s="1" customFormat="1" ht="16.5" customHeight="1">
      <c r="B143" s="136"/>
      <c r="C143" s="137" t="s">
        <v>271</v>
      </c>
      <c r="D143" s="137" t="s">
        <v>266</v>
      </c>
      <c r="E143" s="138" t="s">
        <v>4243</v>
      </c>
      <c r="F143" s="139" t="s">
        <v>4244</v>
      </c>
      <c r="G143" s="140" t="s">
        <v>282</v>
      </c>
      <c r="H143" s="141">
        <v>20.824999999999999</v>
      </c>
      <c r="I143" s="142"/>
      <c r="J143" s="143">
        <f>ROUND(I143*H143,2)</f>
        <v>0</v>
      </c>
      <c r="K143" s="139" t="s">
        <v>270</v>
      </c>
      <c r="L143" s="32"/>
      <c r="M143" s="144" t="s">
        <v>1</v>
      </c>
      <c r="N143" s="145" t="s">
        <v>42</v>
      </c>
      <c r="P143" s="146">
        <f>O143*H143</f>
        <v>0</v>
      </c>
      <c r="Q143" s="146">
        <v>0</v>
      </c>
      <c r="R143" s="146">
        <f>Q143*H143</f>
        <v>0</v>
      </c>
      <c r="S143" s="146">
        <v>0</v>
      </c>
      <c r="T143" s="147">
        <f>S143*H143</f>
        <v>0</v>
      </c>
      <c r="AR143" s="148" t="s">
        <v>271</v>
      </c>
      <c r="AT143" s="148" t="s">
        <v>266</v>
      </c>
      <c r="AU143" s="148" t="s">
        <v>89</v>
      </c>
      <c r="AY143" s="17" t="s">
        <v>264</v>
      </c>
      <c r="BE143" s="149">
        <f>IF(N143="základní",J143,0)</f>
        <v>0</v>
      </c>
      <c r="BF143" s="149">
        <f>IF(N143="snížená",J143,0)</f>
        <v>0</v>
      </c>
      <c r="BG143" s="149">
        <f>IF(N143="zákl. přenesená",J143,0)</f>
        <v>0</v>
      </c>
      <c r="BH143" s="149">
        <f>IF(N143="sníž. přenesená",J143,0)</f>
        <v>0</v>
      </c>
      <c r="BI143" s="149">
        <f>IF(N143="nulová",J143,0)</f>
        <v>0</v>
      </c>
      <c r="BJ143" s="17" t="s">
        <v>89</v>
      </c>
      <c r="BK143" s="149">
        <f>ROUND(I143*H143,2)</f>
        <v>0</v>
      </c>
      <c r="BL143" s="17" t="s">
        <v>271</v>
      </c>
      <c r="BM143" s="148" t="s">
        <v>4382</v>
      </c>
    </row>
    <row r="144" spans="2:65" s="1" customFormat="1" ht="11.25">
      <c r="B144" s="32"/>
      <c r="D144" s="150" t="s">
        <v>273</v>
      </c>
      <c r="F144" s="151" t="s">
        <v>4246</v>
      </c>
      <c r="I144" s="152"/>
      <c r="L144" s="32"/>
      <c r="M144" s="153"/>
      <c r="T144" s="56"/>
      <c r="AT144" s="17" t="s">
        <v>273</v>
      </c>
      <c r="AU144" s="17" t="s">
        <v>89</v>
      </c>
    </row>
    <row r="145" spans="2:65" s="14" customFormat="1" ht="11.25">
      <c r="B145" s="170"/>
      <c r="D145" s="154" t="s">
        <v>277</v>
      </c>
      <c r="E145" s="171" t="s">
        <v>1</v>
      </c>
      <c r="F145" s="172" t="s">
        <v>4247</v>
      </c>
      <c r="H145" s="171" t="s">
        <v>1</v>
      </c>
      <c r="I145" s="173"/>
      <c r="L145" s="170"/>
      <c r="M145" s="174"/>
      <c r="T145" s="175"/>
      <c r="AT145" s="171" t="s">
        <v>277</v>
      </c>
      <c r="AU145" s="171" t="s">
        <v>89</v>
      </c>
      <c r="AV145" s="14" t="s">
        <v>83</v>
      </c>
      <c r="AW145" s="14" t="s">
        <v>32</v>
      </c>
      <c r="AX145" s="14" t="s">
        <v>76</v>
      </c>
      <c r="AY145" s="171" t="s">
        <v>264</v>
      </c>
    </row>
    <row r="146" spans="2:65" s="12" customFormat="1" ht="11.25">
      <c r="B146" s="156"/>
      <c r="D146" s="154" t="s">
        <v>277</v>
      </c>
      <c r="E146" s="157" t="s">
        <v>1</v>
      </c>
      <c r="F146" s="158" t="s">
        <v>4248</v>
      </c>
      <c r="H146" s="159">
        <v>20.824999999999999</v>
      </c>
      <c r="I146" s="160"/>
      <c r="L146" s="156"/>
      <c r="M146" s="161"/>
      <c r="T146" s="162"/>
      <c r="AT146" s="157" t="s">
        <v>277</v>
      </c>
      <c r="AU146" s="157" t="s">
        <v>89</v>
      </c>
      <c r="AV146" s="12" t="s">
        <v>89</v>
      </c>
      <c r="AW146" s="12" t="s">
        <v>32</v>
      </c>
      <c r="AX146" s="12" t="s">
        <v>83</v>
      </c>
      <c r="AY146" s="157" t="s">
        <v>264</v>
      </c>
    </row>
    <row r="147" spans="2:65" s="1" customFormat="1" ht="21.75" customHeight="1">
      <c r="B147" s="136"/>
      <c r="C147" s="137" t="s">
        <v>297</v>
      </c>
      <c r="D147" s="137" t="s">
        <v>266</v>
      </c>
      <c r="E147" s="138" t="s">
        <v>4249</v>
      </c>
      <c r="F147" s="139" t="s">
        <v>4250</v>
      </c>
      <c r="G147" s="140" t="s">
        <v>282</v>
      </c>
      <c r="H147" s="141">
        <v>86.4</v>
      </c>
      <c r="I147" s="142"/>
      <c r="J147" s="143">
        <f>ROUND(I147*H147,2)</f>
        <v>0</v>
      </c>
      <c r="K147" s="139" t="s">
        <v>270</v>
      </c>
      <c r="L147" s="32"/>
      <c r="M147" s="144" t="s">
        <v>1</v>
      </c>
      <c r="N147" s="145" t="s">
        <v>42</v>
      </c>
      <c r="P147" s="146">
        <f>O147*H147</f>
        <v>0</v>
      </c>
      <c r="Q147" s="146">
        <v>0</v>
      </c>
      <c r="R147" s="146">
        <f>Q147*H147</f>
        <v>0</v>
      </c>
      <c r="S147" s="146">
        <v>0</v>
      </c>
      <c r="T147" s="147">
        <f>S147*H147</f>
        <v>0</v>
      </c>
      <c r="AR147" s="148" t="s">
        <v>271</v>
      </c>
      <c r="AT147" s="148" t="s">
        <v>266</v>
      </c>
      <c r="AU147" s="148" t="s">
        <v>89</v>
      </c>
      <c r="AY147" s="17" t="s">
        <v>264</v>
      </c>
      <c r="BE147" s="149">
        <f>IF(N147="základní",J147,0)</f>
        <v>0</v>
      </c>
      <c r="BF147" s="149">
        <f>IF(N147="snížená",J147,0)</f>
        <v>0</v>
      </c>
      <c r="BG147" s="149">
        <f>IF(N147="zákl. přenesená",J147,0)</f>
        <v>0</v>
      </c>
      <c r="BH147" s="149">
        <f>IF(N147="sníž. přenesená",J147,0)</f>
        <v>0</v>
      </c>
      <c r="BI147" s="149">
        <f>IF(N147="nulová",J147,0)</f>
        <v>0</v>
      </c>
      <c r="BJ147" s="17" t="s">
        <v>89</v>
      </c>
      <c r="BK147" s="149">
        <f>ROUND(I147*H147,2)</f>
        <v>0</v>
      </c>
      <c r="BL147" s="17" t="s">
        <v>271</v>
      </c>
      <c r="BM147" s="148" t="s">
        <v>4383</v>
      </c>
    </row>
    <row r="148" spans="2:65" s="1" customFormat="1" ht="11.25">
      <c r="B148" s="32"/>
      <c r="D148" s="150" t="s">
        <v>273</v>
      </c>
      <c r="F148" s="151" t="s">
        <v>4252</v>
      </c>
      <c r="I148" s="152"/>
      <c r="L148" s="32"/>
      <c r="M148" s="153"/>
      <c r="T148" s="56"/>
      <c r="AT148" s="17" t="s">
        <v>273</v>
      </c>
      <c r="AU148" s="17" t="s">
        <v>89</v>
      </c>
    </row>
    <row r="149" spans="2:65" s="14" customFormat="1" ht="11.25">
      <c r="B149" s="170"/>
      <c r="D149" s="154" t="s">
        <v>277</v>
      </c>
      <c r="E149" s="171" t="s">
        <v>1</v>
      </c>
      <c r="F149" s="172" t="s">
        <v>4253</v>
      </c>
      <c r="H149" s="171" t="s">
        <v>1</v>
      </c>
      <c r="I149" s="173"/>
      <c r="L149" s="170"/>
      <c r="M149" s="174"/>
      <c r="T149" s="175"/>
      <c r="AT149" s="171" t="s">
        <v>277</v>
      </c>
      <c r="AU149" s="171" t="s">
        <v>89</v>
      </c>
      <c r="AV149" s="14" t="s">
        <v>83</v>
      </c>
      <c r="AW149" s="14" t="s">
        <v>32</v>
      </c>
      <c r="AX149" s="14" t="s">
        <v>76</v>
      </c>
      <c r="AY149" s="171" t="s">
        <v>264</v>
      </c>
    </row>
    <row r="150" spans="2:65" s="12" customFormat="1" ht="11.25">
      <c r="B150" s="156"/>
      <c r="D150" s="154" t="s">
        <v>277</v>
      </c>
      <c r="E150" s="157" t="s">
        <v>1</v>
      </c>
      <c r="F150" s="158" t="s">
        <v>4384</v>
      </c>
      <c r="H150" s="159">
        <v>86.4</v>
      </c>
      <c r="I150" s="160"/>
      <c r="L150" s="156"/>
      <c r="M150" s="161"/>
      <c r="T150" s="162"/>
      <c r="AT150" s="157" t="s">
        <v>277</v>
      </c>
      <c r="AU150" s="157" t="s">
        <v>89</v>
      </c>
      <c r="AV150" s="12" t="s">
        <v>89</v>
      </c>
      <c r="AW150" s="12" t="s">
        <v>32</v>
      </c>
      <c r="AX150" s="12" t="s">
        <v>83</v>
      </c>
      <c r="AY150" s="157" t="s">
        <v>264</v>
      </c>
    </row>
    <row r="151" spans="2:65" s="1" customFormat="1" ht="16.5" customHeight="1">
      <c r="B151" s="136"/>
      <c r="C151" s="137" t="s">
        <v>303</v>
      </c>
      <c r="D151" s="137" t="s">
        <v>266</v>
      </c>
      <c r="E151" s="138" t="s">
        <v>3685</v>
      </c>
      <c r="F151" s="139" t="s">
        <v>3686</v>
      </c>
      <c r="G151" s="140" t="s">
        <v>341</v>
      </c>
      <c r="H151" s="141">
        <v>62.2</v>
      </c>
      <c r="I151" s="142"/>
      <c r="J151" s="143">
        <f>ROUND(I151*H151,2)</f>
        <v>0</v>
      </c>
      <c r="K151" s="139" t="s">
        <v>270</v>
      </c>
      <c r="L151" s="32"/>
      <c r="M151" s="144" t="s">
        <v>1</v>
      </c>
      <c r="N151" s="145" t="s">
        <v>42</v>
      </c>
      <c r="P151" s="146">
        <f>O151*H151</f>
        <v>0</v>
      </c>
      <c r="Q151" s="146">
        <v>8.4000000000000003E-4</v>
      </c>
      <c r="R151" s="146">
        <f>Q151*H151</f>
        <v>5.2248000000000003E-2</v>
      </c>
      <c r="S151" s="146">
        <v>0</v>
      </c>
      <c r="T151" s="147">
        <f>S151*H151</f>
        <v>0</v>
      </c>
      <c r="AR151" s="148" t="s">
        <v>271</v>
      </c>
      <c r="AT151" s="148" t="s">
        <v>266</v>
      </c>
      <c r="AU151" s="148" t="s">
        <v>89</v>
      </c>
      <c r="AY151" s="17" t="s">
        <v>264</v>
      </c>
      <c r="BE151" s="149">
        <f>IF(N151="základní",J151,0)</f>
        <v>0</v>
      </c>
      <c r="BF151" s="149">
        <f>IF(N151="snížená",J151,0)</f>
        <v>0</v>
      </c>
      <c r="BG151" s="149">
        <f>IF(N151="zákl. přenesená",J151,0)</f>
        <v>0</v>
      </c>
      <c r="BH151" s="149">
        <f>IF(N151="sníž. přenesená",J151,0)</f>
        <v>0</v>
      </c>
      <c r="BI151" s="149">
        <f>IF(N151="nulová",J151,0)</f>
        <v>0</v>
      </c>
      <c r="BJ151" s="17" t="s">
        <v>89</v>
      </c>
      <c r="BK151" s="149">
        <f>ROUND(I151*H151,2)</f>
        <v>0</v>
      </c>
      <c r="BL151" s="17" t="s">
        <v>271</v>
      </c>
      <c r="BM151" s="148" t="s">
        <v>4385</v>
      </c>
    </row>
    <row r="152" spans="2:65" s="1" customFormat="1" ht="11.25">
      <c r="B152" s="32"/>
      <c r="D152" s="150" t="s">
        <v>273</v>
      </c>
      <c r="F152" s="151" t="s">
        <v>3688</v>
      </c>
      <c r="I152" s="152"/>
      <c r="L152" s="32"/>
      <c r="M152" s="153"/>
      <c r="T152" s="56"/>
      <c r="AT152" s="17" t="s">
        <v>273</v>
      </c>
      <c r="AU152" s="17" t="s">
        <v>89</v>
      </c>
    </row>
    <row r="153" spans="2:65" s="1" customFormat="1" ht="19.5">
      <c r="B153" s="32"/>
      <c r="D153" s="154" t="s">
        <v>275</v>
      </c>
      <c r="F153" s="155" t="s">
        <v>4132</v>
      </c>
      <c r="I153" s="152"/>
      <c r="L153" s="32"/>
      <c r="M153" s="153"/>
      <c r="T153" s="56"/>
      <c r="AT153" s="17" t="s">
        <v>275</v>
      </c>
      <c r="AU153" s="17" t="s">
        <v>89</v>
      </c>
    </row>
    <row r="154" spans="2:65" s="14" customFormat="1" ht="11.25">
      <c r="B154" s="170"/>
      <c r="D154" s="154" t="s">
        <v>277</v>
      </c>
      <c r="E154" s="171" t="s">
        <v>1</v>
      </c>
      <c r="F154" s="172" t="s">
        <v>4247</v>
      </c>
      <c r="H154" s="171" t="s">
        <v>1</v>
      </c>
      <c r="I154" s="173"/>
      <c r="L154" s="170"/>
      <c r="M154" s="174"/>
      <c r="T154" s="175"/>
      <c r="AT154" s="171" t="s">
        <v>277</v>
      </c>
      <c r="AU154" s="171" t="s">
        <v>89</v>
      </c>
      <c r="AV154" s="14" t="s">
        <v>83</v>
      </c>
      <c r="AW154" s="14" t="s">
        <v>32</v>
      </c>
      <c r="AX154" s="14" t="s">
        <v>76</v>
      </c>
      <c r="AY154" s="171" t="s">
        <v>264</v>
      </c>
    </row>
    <row r="155" spans="2:65" s="12" customFormat="1" ht="11.25">
      <c r="B155" s="156"/>
      <c r="D155" s="154" t="s">
        <v>277</v>
      </c>
      <c r="E155" s="157" t="s">
        <v>1</v>
      </c>
      <c r="F155" s="158" t="s">
        <v>4256</v>
      </c>
      <c r="H155" s="159">
        <v>23.8</v>
      </c>
      <c r="I155" s="160"/>
      <c r="L155" s="156"/>
      <c r="M155" s="161"/>
      <c r="T155" s="162"/>
      <c r="AT155" s="157" t="s">
        <v>277</v>
      </c>
      <c r="AU155" s="157" t="s">
        <v>89</v>
      </c>
      <c r="AV155" s="12" t="s">
        <v>89</v>
      </c>
      <c r="AW155" s="12" t="s">
        <v>32</v>
      </c>
      <c r="AX155" s="12" t="s">
        <v>76</v>
      </c>
      <c r="AY155" s="157" t="s">
        <v>264</v>
      </c>
    </row>
    <row r="156" spans="2:65" s="14" customFormat="1" ht="11.25">
      <c r="B156" s="170"/>
      <c r="D156" s="154" t="s">
        <v>277</v>
      </c>
      <c r="E156" s="171" t="s">
        <v>1</v>
      </c>
      <c r="F156" s="172" t="s">
        <v>4253</v>
      </c>
      <c r="H156" s="171" t="s">
        <v>1</v>
      </c>
      <c r="I156" s="173"/>
      <c r="L156" s="170"/>
      <c r="M156" s="174"/>
      <c r="T156" s="175"/>
      <c r="AT156" s="171" t="s">
        <v>277</v>
      </c>
      <c r="AU156" s="171" t="s">
        <v>89</v>
      </c>
      <c r="AV156" s="14" t="s">
        <v>83</v>
      </c>
      <c r="AW156" s="14" t="s">
        <v>32</v>
      </c>
      <c r="AX156" s="14" t="s">
        <v>76</v>
      </c>
      <c r="AY156" s="171" t="s">
        <v>264</v>
      </c>
    </row>
    <row r="157" spans="2:65" s="12" customFormat="1" ht="11.25">
      <c r="B157" s="156"/>
      <c r="D157" s="154" t="s">
        <v>277</v>
      </c>
      <c r="E157" s="157" t="s">
        <v>1</v>
      </c>
      <c r="F157" s="158" t="s">
        <v>4386</v>
      </c>
      <c r="H157" s="159">
        <v>38.4</v>
      </c>
      <c r="I157" s="160"/>
      <c r="L157" s="156"/>
      <c r="M157" s="161"/>
      <c r="T157" s="162"/>
      <c r="AT157" s="157" t="s">
        <v>277</v>
      </c>
      <c r="AU157" s="157" t="s">
        <v>89</v>
      </c>
      <c r="AV157" s="12" t="s">
        <v>89</v>
      </c>
      <c r="AW157" s="12" t="s">
        <v>32</v>
      </c>
      <c r="AX157" s="12" t="s">
        <v>76</v>
      </c>
      <c r="AY157" s="157" t="s">
        <v>264</v>
      </c>
    </row>
    <row r="158" spans="2:65" s="13" customFormat="1" ht="11.25">
      <c r="B158" s="163"/>
      <c r="D158" s="154" t="s">
        <v>277</v>
      </c>
      <c r="E158" s="164" t="s">
        <v>1</v>
      </c>
      <c r="F158" s="165" t="s">
        <v>279</v>
      </c>
      <c r="H158" s="166">
        <v>62.2</v>
      </c>
      <c r="I158" s="167"/>
      <c r="L158" s="163"/>
      <c r="M158" s="168"/>
      <c r="T158" s="169"/>
      <c r="AT158" s="164" t="s">
        <v>277</v>
      </c>
      <c r="AU158" s="164" t="s">
        <v>89</v>
      </c>
      <c r="AV158" s="13" t="s">
        <v>271</v>
      </c>
      <c r="AW158" s="13" t="s">
        <v>32</v>
      </c>
      <c r="AX158" s="13" t="s">
        <v>83</v>
      </c>
      <c r="AY158" s="164" t="s">
        <v>264</v>
      </c>
    </row>
    <row r="159" spans="2:65" s="1" customFormat="1" ht="16.5" customHeight="1">
      <c r="B159" s="136"/>
      <c r="C159" s="137" t="s">
        <v>309</v>
      </c>
      <c r="D159" s="137" t="s">
        <v>266</v>
      </c>
      <c r="E159" s="138" t="s">
        <v>3691</v>
      </c>
      <c r="F159" s="139" t="s">
        <v>3692</v>
      </c>
      <c r="G159" s="140" t="s">
        <v>341</v>
      </c>
      <c r="H159" s="141">
        <v>62.2</v>
      </c>
      <c r="I159" s="142"/>
      <c r="J159" s="143">
        <f>ROUND(I159*H159,2)</f>
        <v>0</v>
      </c>
      <c r="K159" s="139" t="s">
        <v>270</v>
      </c>
      <c r="L159" s="32"/>
      <c r="M159" s="144" t="s">
        <v>1</v>
      </c>
      <c r="N159" s="145" t="s">
        <v>42</v>
      </c>
      <c r="P159" s="146">
        <f>O159*H159</f>
        <v>0</v>
      </c>
      <c r="Q159" s="146">
        <v>0</v>
      </c>
      <c r="R159" s="146">
        <f>Q159*H159</f>
        <v>0</v>
      </c>
      <c r="S159" s="146">
        <v>0</v>
      </c>
      <c r="T159" s="147">
        <f>S159*H159</f>
        <v>0</v>
      </c>
      <c r="AR159" s="148" t="s">
        <v>271</v>
      </c>
      <c r="AT159" s="148" t="s">
        <v>266</v>
      </c>
      <c r="AU159" s="148" t="s">
        <v>89</v>
      </c>
      <c r="AY159" s="17" t="s">
        <v>264</v>
      </c>
      <c r="BE159" s="149">
        <f>IF(N159="základní",J159,0)</f>
        <v>0</v>
      </c>
      <c r="BF159" s="149">
        <f>IF(N159="snížená",J159,0)</f>
        <v>0</v>
      </c>
      <c r="BG159" s="149">
        <f>IF(N159="zákl. přenesená",J159,0)</f>
        <v>0</v>
      </c>
      <c r="BH159" s="149">
        <f>IF(N159="sníž. přenesená",J159,0)</f>
        <v>0</v>
      </c>
      <c r="BI159" s="149">
        <f>IF(N159="nulová",J159,0)</f>
        <v>0</v>
      </c>
      <c r="BJ159" s="17" t="s">
        <v>89</v>
      </c>
      <c r="BK159" s="149">
        <f>ROUND(I159*H159,2)</f>
        <v>0</v>
      </c>
      <c r="BL159" s="17" t="s">
        <v>271</v>
      </c>
      <c r="BM159" s="148" t="s">
        <v>4387</v>
      </c>
    </row>
    <row r="160" spans="2:65" s="1" customFormat="1" ht="11.25">
      <c r="B160" s="32"/>
      <c r="D160" s="150" t="s">
        <v>273</v>
      </c>
      <c r="F160" s="151" t="s">
        <v>3694</v>
      </c>
      <c r="I160" s="152"/>
      <c r="L160" s="32"/>
      <c r="M160" s="153"/>
      <c r="T160" s="56"/>
      <c r="AT160" s="17" t="s">
        <v>273</v>
      </c>
      <c r="AU160" s="17" t="s">
        <v>89</v>
      </c>
    </row>
    <row r="161" spans="2:65" s="1" customFormat="1" ht="19.5">
      <c r="B161" s="32"/>
      <c r="D161" s="154" t="s">
        <v>275</v>
      </c>
      <c r="F161" s="155" t="s">
        <v>3916</v>
      </c>
      <c r="I161" s="152"/>
      <c r="L161" s="32"/>
      <c r="M161" s="153"/>
      <c r="T161" s="56"/>
      <c r="AT161" s="17" t="s">
        <v>275</v>
      </c>
      <c r="AU161" s="17" t="s">
        <v>89</v>
      </c>
    </row>
    <row r="162" spans="2:65" s="12" customFormat="1" ht="11.25">
      <c r="B162" s="156"/>
      <c r="D162" s="154" t="s">
        <v>277</v>
      </c>
      <c r="E162" s="157" t="s">
        <v>1</v>
      </c>
      <c r="F162" s="158" t="s">
        <v>4388</v>
      </c>
      <c r="H162" s="159">
        <v>62.2</v>
      </c>
      <c r="I162" s="160"/>
      <c r="L162" s="156"/>
      <c r="M162" s="161"/>
      <c r="T162" s="162"/>
      <c r="AT162" s="157" t="s">
        <v>277</v>
      </c>
      <c r="AU162" s="157" t="s">
        <v>89</v>
      </c>
      <c r="AV162" s="12" t="s">
        <v>89</v>
      </c>
      <c r="AW162" s="12" t="s">
        <v>32</v>
      </c>
      <c r="AX162" s="12" t="s">
        <v>83</v>
      </c>
      <c r="AY162" s="157" t="s">
        <v>264</v>
      </c>
    </row>
    <row r="163" spans="2:65" s="1" customFormat="1" ht="16.5" customHeight="1">
      <c r="B163" s="136"/>
      <c r="C163" s="137" t="s">
        <v>314</v>
      </c>
      <c r="D163" s="137" t="s">
        <v>266</v>
      </c>
      <c r="E163" s="138" t="s">
        <v>1930</v>
      </c>
      <c r="F163" s="139" t="s">
        <v>1931</v>
      </c>
      <c r="G163" s="140" t="s">
        <v>282</v>
      </c>
      <c r="H163" s="141">
        <v>107.22499999999999</v>
      </c>
      <c r="I163" s="142"/>
      <c r="J163" s="143">
        <f>ROUND(I163*H163,2)</f>
        <v>0</v>
      </c>
      <c r="K163" s="139" t="s">
        <v>270</v>
      </c>
      <c r="L163" s="32"/>
      <c r="M163" s="144" t="s">
        <v>1</v>
      </c>
      <c r="N163" s="145" t="s">
        <v>42</v>
      </c>
      <c r="P163" s="146">
        <f>O163*H163</f>
        <v>0</v>
      </c>
      <c r="Q163" s="146">
        <v>0</v>
      </c>
      <c r="R163" s="146">
        <f>Q163*H163</f>
        <v>0</v>
      </c>
      <c r="S163" s="146">
        <v>0</v>
      </c>
      <c r="T163" s="147">
        <f>S163*H163</f>
        <v>0</v>
      </c>
      <c r="AR163" s="148" t="s">
        <v>271</v>
      </c>
      <c r="AT163" s="148" t="s">
        <v>266</v>
      </c>
      <c r="AU163" s="148" t="s">
        <v>89</v>
      </c>
      <c r="AY163" s="17" t="s">
        <v>264</v>
      </c>
      <c r="BE163" s="149">
        <f>IF(N163="základní",J163,0)</f>
        <v>0</v>
      </c>
      <c r="BF163" s="149">
        <f>IF(N163="snížená",J163,0)</f>
        <v>0</v>
      </c>
      <c r="BG163" s="149">
        <f>IF(N163="zákl. přenesená",J163,0)</f>
        <v>0</v>
      </c>
      <c r="BH163" s="149">
        <f>IF(N163="sníž. přenesená",J163,0)</f>
        <v>0</v>
      </c>
      <c r="BI163" s="149">
        <f>IF(N163="nulová",J163,0)</f>
        <v>0</v>
      </c>
      <c r="BJ163" s="17" t="s">
        <v>89</v>
      </c>
      <c r="BK163" s="149">
        <f>ROUND(I163*H163,2)</f>
        <v>0</v>
      </c>
      <c r="BL163" s="17" t="s">
        <v>271</v>
      </c>
      <c r="BM163" s="148" t="s">
        <v>4389</v>
      </c>
    </row>
    <row r="164" spans="2:65" s="1" customFormat="1" ht="11.25">
      <c r="B164" s="32"/>
      <c r="D164" s="150" t="s">
        <v>273</v>
      </c>
      <c r="F164" s="151" t="s">
        <v>1933</v>
      </c>
      <c r="I164" s="152"/>
      <c r="L164" s="32"/>
      <c r="M164" s="153"/>
      <c r="T164" s="56"/>
      <c r="AT164" s="17" t="s">
        <v>273</v>
      </c>
      <c r="AU164" s="17" t="s">
        <v>89</v>
      </c>
    </row>
    <row r="165" spans="2:65" s="1" customFormat="1" ht="19.5">
      <c r="B165" s="32"/>
      <c r="D165" s="154" t="s">
        <v>275</v>
      </c>
      <c r="F165" s="155" t="s">
        <v>3919</v>
      </c>
      <c r="I165" s="152"/>
      <c r="L165" s="32"/>
      <c r="M165" s="153"/>
      <c r="T165" s="56"/>
      <c r="AT165" s="17" t="s">
        <v>275</v>
      </c>
      <c r="AU165" s="17" t="s">
        <v>89</v>
      </c>
    </row>
    <row r="166" spans="2:65" s="14" customFormat="1" ht="11.25">
      <c r="B166" s="170"/>
      <c r="D166" s="154" t="s">
        <v>277</v>
      </c>
      <c r="E166" s="171" t="s">
        <v>1</v>
      </c>
      <c r="F166" s="172" t="s">
        <v>3920</v>
      </c>
      <c r="H166" s="171" t="s">
        <v>1</v>
      </c>
      <c r="I166" s="173"/>
      <c r="L166" s="170"/>
      <c r="M166" s="174"/>
      <c r="T166" s="175"/>
      <c r="AT166" s="171" t="s">
        <v>277</v>
      </c>
      <c r="AU166" s="171" t="s">
        <v>89</v>
      </c>
      <c r="AV166" s="14" t="s">
        <v>83</v>
      </c>
      <c r="AW166" s="14" t="s">
        <v>32</v>
      </c>
      <c r="AX166" s="14" t="s">
        <v>76</v>
      </c>
      <c r="AY166" s="171" t="s">
        <v>264</v>
      </c>
    </row>
    <row r="167" spans="2:65" s="12" customFormat="1" ht="11.25">
      <c r="B167" s="156"/>
      <c r="D167" s="154" t="s">
        <v>277</v>
      </c>
      <c r="E167" s="157" t="s">
        <v>1</v>
      </c>
      <c r="F167" s="158" t="s">
        <v>4390</v>
      </c>
      <c r="H167" s="159">
        <v>107.22499999999999</v>
      </c>
      <c r="I167" s="160"/>
      <c r="L167" s="156"/>
      <c r="M167" s="161"/>
      <c r="T167" s="162"/>
      <c r="AT167" s="157" t="s">
        <v>277</v>
      </c>
      <c r="AU167" s="157" t="s">
        <v>89</v>
      </c>
      <c r="AV167" s="12" t="s">
        <v>89</v>
      </c>
      <c r="AW167" s="12" t="s">
        <v>32</v>
      </c>
      <c r="AX167" s="12" t="s">
        <v>83</v>
      </c>
      <c r="AY167" s="157" t="s">
        <v>264</v>
      </c>
    </row>
    <row r="168" spans="2:65" s="1" customFormat="1" ht="21.75" customHeight="1">
      <c r="B168" s="136"/>
      <c r="C168" s="137" t="s">
        <v>323</v>
      </c>
      <c r="D168" s="137" t="s">
        <v>266</v>
      </c>
      <c r="E168" s="138" t="s">
        <v>3699</v>
      </c>
      <c r="F168" s="139" t="s">
        <v>3700</v>
      </c>
      <c r="G168" s="140" t="s">
        <v>282</v>
      </c>
      <c r="H168" s="141">
        <v>35.700000000000003</v>
      </c>
      <c r="I168" s="142"/>
      <c r="J168" s="143">
        <f>ROUND(I168*H168,2)</f>
        <v>0</v>
      </c>
      <c r="K168" s="139" t="s">
        <v>270</v>
      </c>
      <c r="L168" s="32"/>
      <c r="M168" s="144" t="s">
        <v>1</v>
      </c>
      <c r="N168" s="145" t="s">
        <v>42</v>
      </c>
      <c r="P168" s="146">
        <f>O168*H168</f>
        <v>0</v>
      </c>
      <c r="Q168" s="146">
        <v>0</v>
      </c>
      <c r="R168" s="146">
        <f>Q168*H168</f>
        <v>0</v>
      </c>
      <c r="S168" s="146">
        <v>0</v>
      </c>
      <c r="T168" s="147">
        <f>S168*H168</f>
        <v>0</v>
      </c>
      <c r="AR168" s="148" t="s">
        <v>271</v>
      </c>
      <c r="AT168" s="148" t="s">
        <v>266</v>
      </c>
      <c r="AU168" s="148" t="s">
        <v>89</v>
      </c>
      <c r="AY168" s="17" t="s">
        <v>264</v>
      </c>
      <c r="BE168" s="149">
        <f>IF(N168="základní",J168,0)</f>
        <v>0</v>
      </c>
      <c r="BF168" s="149">
        <f>IF(N168="snížená",J168,0)</f>
        <v>0</v>
      </c>
      <c r="BG168" s="149">
        <f>IF(N168="zákl. přenesená",J168,0)</f>
        <v>0</v>
      </c>
      <c r="BH168" s="149">
        <f>IF(N168="sníž. přenesená",J168,0)</f>
        <v>0</v>
      </c>
      <c r="BI168" s="149">
        <f>IF(N168="nulová",J168,0)</f>
        <v>0</v>
      </c>
      <c r="BJ168" s="17" t="s">
        <v>89</v>
      </c>
      <c r="BK168" s="149">
        <f>ROUND(I168*H168,2)</f>
        <v>0</v>
      </c>
      <c r="BL168" s="17" t="s">
        <v>271</v>
      </c>
      <c r="BM168" s="148" t="s">
        <v>4391</v>
      </c>
    </row>
    <row r="169" spans="2:65" s="1" customFormat="1" ht="11.25">
      <c r="B169" s="32"/>
      <c r="D169" s="150" t="s">
        <v>273</v>
      </c>
      <c r="F169" s="151" t="s">
        <v>3702</v>
      </c>
      <c r="I169" s="152"/>
      <c r="L169" s="32"/>
      <c r="M169" s="153"/>
      <c r="T169" s="56"/>
      <c r="AT169" s="17" t="s">
        <v>273</v>
      </c>
      <c r="AU169" s="17" t="s">
        <v>89</v>
      </c>
    </row>
    <row r="170" spans="2:65" s="14" customFormat="1" ht="11.25">
      <c r="B170" s="170"/>
      <c r="D170" s="154" t="s">
        <v>277</v>
      </c>
      <c r="E170" s="171" t="s">
        <v>1</v>
      </c>
      <c r="F170" s="172" t="s">
        <v>1939</v>
      </c>
      <c r="H170" s="171" t="s">
        <v>1</v>
      </c>
      <c r="I170" s="173"/>
      <c r="L170" s="170"/>
      <c r="M170" s="174"/>
      <c r="T170" s="175"/>
      <c r="AT170" s="171" t="s">
        <v>277</v>
      </c>
      <c r="AU170" s="171" t="s">
        <v>89</v>
      </c>
      <c r="AV170" s="14" t="s">
        <v>83</v>
      </c>
      <c r="AW170" s="14" t="s">
        <v>32</v>
      </c>
      <c r="AX170" s="14" t="s">
        <v>76</v>
      </c>
      <c r="AY170" s="171" t="s">
        <v>264</v>
      </c>
    </row>
    <row r="171" spans="2:65" s="12" customFormat="1" ht="11.25">
      <c r="B171" s="156"/>
      <c r="D171" s="154" t="s">
        <v>277</v>
      </c>
      <c r="E171" s="157" t="s">
        <v>1</v>
      </c>
      <c r="F171" s="158" t="s">
        <v>4392</v>
      </c>
      <c r="H171" s="159">
        <v>35.700000000000003</v>
      </c>
      <c r="I171" s="160"/>
      <c r="L171" s="156"/>
      <c r="M171" s="161"/>
      <c r="T171" s="162"/>
      <c r="AT171" s="157" t="s">
        <v>277</v>
      </c>
      <c r="AU171" s="157" t="s">
        <v>89</v>
      </c>
      <c r="AV171" s="12" t="s">
        <v>89</v>
      </c>
      <c r="AW171" s="12" t="s">
        <v>32</v>
      </c>
      <c r="AX171" s="12" t="s">
        <v>83</v>
      </c>
      <c r="AY171" s="157" t="s">
        <v>264</v>
      </c>
    </row>
    <row r="172" spans="2:65" s="1" customFormat="1" ht="21.75" customHeight="1">
      <c r="B172" s="136"/>
      <c r="C172" s="137" t="s">
        <v>328</v>
      </c>
      <c r="D172" s="137" t="s">
        <v>266</v>
      </c>
      <c r="E172" s="138" t="s">
        <v>292</v>
      </c>
      <c r="F172" s="139" t="s">
        <v>293</v>
      </c>
      <c r="G172" s="140" t="s">
        <v>282</v>
      </c>
      <c r="H172" s="141">
        <v>35.700000000000003</v>
      </c>
      <c r="I172" s="142"/>
      <c r="J172" s="143">
        <f>ROUND(I172*H172,2)</f>
        <v>0</v>
      </c>
      <c r="K172" s="139" t="s">
        <v>270</v>
      </c>
      <c r="L172" s="32"/>
      <c r="M172" s="144" t="s">
        <v>1</v>
      </c>
      <c r="N172" s="145" t="s">
        <v>42</v>
      </c>
      <c r="P172" s="146">
        <f>O172*H172</f>
        <v>0</v>
      </c>
      <c r="Q172" s="146">
        <v>0</v>
      </c>
      <c r="R172" s="146">
        <f>Q172*H172</f>
        <v>0</v>
      </c>
      <c r="S172" s="146">
        <v>0</v>
      </c>
      <c r="T172" s="147">
        <f>S172*H172</f>
        <v>0</v>
      </c>
      <c r="AR172" s="148" t="s">
        <v>271</v>
      </c>
      <c r="AT172" s="148" t="s">
        <v>266</v>
      </c>
      <c r="AU172" s="148" t="s">
        <v>89</v>
      </c>
      <c r="AY172" s="17" t="s">
        <v>264</v>
      </c>
      <c r="BE172" s="149">
        <f>IF(N172="základní",J172,0)</f>
        <v>0</v>
      </c>
      <c r="BF172" s="149">
        <f>IF(N172="snížená",J172,0)</f>
        <v>0</v>
      </c>
      <c r="BG172" s="149">
        <f>IF(N172="zákl. přenesená",J172,0)</f>
        <v>0</v>
      </c>
      <c r="BH172" s="149">
        <f>IF(N172="sníž. přenesená",J172,0)</f>
        <v>0</v>
      </c>
      <c r="BI172" s="149">
        <f>IF(N172="nulová",J172,0)</f>
        <v>0</v>
      </c>
      <c r="BJ172" s="17" t="s">
        <v>89</v>
      </c>
      <c r="BK172" s="149">
        <f>ROUND(I172*H172,2)</f>
        <v>0</v>
      </c>
      <c r="BL172" s="17" t="s">
        <v>271</v>
      </c>
      <c r="BM172" s="148" t="s">
        <v>4393</v>
      </c>
    </row>
    <row r="173" spans="2:65" s="1" customFormat="1" ht="11.25">
      <c r="B173" s="32"/>
      <c r="D173" s="150" t="s">
        <v>273</v>
      </c>
      <c r="F173" s="151" t="s">
        <v>295</v>
      </c>
      <c r="I173" s="152"/>
      <c r="L173" s="32"/>
      <c r="M173" s="153"/>
      <c r="T173" s="56"/>
      <c r="AT173" s="17" t="s">
        <v>273</v>
      </c>
      <c r="AU173" s="17" t="s">
        <v>89</v>
      </c>
    </row>
    <row r="174" spans="2:65" s="14" customFormat="1" ht="11.25">
      <c r="B174" s="170"/>
      <c r="D174" s="154" t="s">
        <v>277</v>
      </c>
      <c r="E174" s="171" t="s">
        <v>1</v>
      </c>
      <c r="F174" s="172" t="s">
        <v>1942</v>
      </c>
      <c r="H174" s="171" t="s">
        <v>1</v>
      </c>
      <c r="I174" s="173"/>
      <c r="L174" s="170"/>
      <c r="M174" s="174"/>
      <c r="T174" s="175"/>
      <c r="AT174" s="171" t="s">
        <v>277</v>
      </c>
      <c r="AU174" s="171" t="s">
        <v>89</v>
      </c>
      <c r="AV174" s="14" t="s">
        <v>83</v>
      </c>
      <c r="AW174" s="14" t="s">
        <v>32</v>
      </c>
      <c r="AX174" s="14" t="s">
        <v>76</v>
      </c>
      <c r="AY174" s="171" t="s">
        <v>264</v>
      </c>
    </row>
    <row r="175" spans="2:65" s="12" customFormat="1" ht="11.25">
      <c r="B175" s="156"/>
      <c r="D175" s="154" t="s">
        <v>277</v>
      </c>
      <c r="E175" s="157" t="s">
        <v>1</v>
      </c>
      <c r="F175" s="158" t="s">
        <v>4394</v>
      </c>
      <c r="H175" s="159">
        <v>35.700000000000003</v>
      </c>
      <c r="I175" s="160"/>
      <c r="L175" s="156"/>
      <c r="M175" s="161"/>
      <c r="T175" s="162"/>
      <c r="AT175" s="157" t="s">
        <v>277</v>
      </c>
      <c r="AU175" s="157" t="s">
        <v>89</v>
      </c>
      <c r="AV175" s="12" t="s">
        <v>89</v>
      </c>
      <c r="AW175" s="12" t="s">
        <v>32</v>
      </c>
      <c r="AX175" s="12" t="s">
        <v>83</v>
      </c>
      <c r="AY175" s="157" t="s">
        <v>264</v>
      </c>
    </row>
    <row r="176" spans="2:65" s="1" customFormat="1" ht="24.2" customHeight="1">
      <c r="B176" s="136"/>
      <c r="C176" s="137" t="s">
        <v>334</v>
      </c>
      <c r="D176" s="137" t="s">
        <v>266</v>
      </c>
      <c r="E176" s="138" t="s">
        <v>298</v>
      </c>
      <c r="F176" s="139" t="s">
        <v>299</v>
      </c>
      <c r="G176" s="140" t="s">
        <v>282</v>
      </c>
      <c r="H176" s="141">
        <v>535.5</v>
      </c>
      <c r="I176" s="142"/>
      <c r="J176" s="143">
        <f>ROUND(I176*H176,2)</f>
        <v>0</v>
      </c>
      <c r="K176" s="139" t="s">
        <v>270</v>
      </c>
      <c r="L176" s="32"/>
      <c r="M176" s="144" t="s">
        <v>1</v>
      </c>
      <c r="N176" s="145" t="s">
        <v>42</v>
      </c>
      <c r="P176" s="146">
        <f>O176*H176</f>
        <v>0</v>
      </c>
      <c r="Q176" s="146">
        <v>0</v>
      </c>
      <c r="R176" s="146">
        <f>Q176*H176</f>
        <v>0</v>
      </c>
      <c r="S176" s="146">
        <v>0</v>
      </c>
      <c r="T176" s="147">
        <f>S176*H176</f>
        <v>0</v>
      </c>
      <c r="AR176" s="148" t="s">
        <v>271</v>
      </c>
      <c r="AT176" s="148" t="s">
        <v>266</v>
      </c>
      <c r="AU176" s="148" t="s">
        <v>89</v>
      </c>
      <c r="AY176" s="17" t="s">
        <v>264</v>
      </c>
      <c r="BE176" s="149">
        <f>IF(N176="základní",J176,0)</f>
        <v>0</v>
      </c>
      <c r="BF176" s="149">
        <f>IF(N176="snížená",J176,0)</f>
        <v>0</v>
      </c>
      <c r="BG176" s="149">
        <f>IF(N176="zákl. přenesená",J176,0)</f>
        <v>0</v>
      </c>
      <c r="BH176" s="149">
        <f>IF(N176="sníž. přenesená",J176,0)</f>
        <v>0</v>
      </c>
      <c r="BI176" s="149">
        <f>IF(N176="nulová",J176,0)</f>
        <v>0</v>
      </c>
      <c r="BJ176" s="17" t="s">
        <v>89</v>
      </c>
      <c r="BK176" s="149">
        <f>ROUND(I176*H176,2)</f>
        <v>0</v>
      </c>
      <c r="BL176" s="17" t="s">
        <v>271</v>
      </c>
      <c r="BM176" s="148" t="s">
        <v>4395</v>
      </c>
    </row>
    <row r="177" spans="2:65" s="1" customFormat="1" ht="11.25">
      <c r="B177" s="32"/>
      <c r="D177" s="150" t="s">
        <v>273</v>
      </c>
      <c r="F177" s="151" t="s">
        <v>301</v>
      </c>
      <c r="I177" s="152"/>
      <c r="L177" s="32"/>
      <c r="M177" s="153"/>
      <c r="T177" s="56"/>
      <c r="AT177" s="17" t="s">
        <v>273</v>
      </c>
      <c r="AU177" s="17" t="s">
        <v>89</v>
      </c>
    </row>
    <row r="178" spans="2:65" s="14" customFormat="1" ht="11.25">
      <c r="B178" s="170"/>
      <c r="D178" s="154" t="s">
        <v>277</v>
      </c>
      <c r="E178" s="171" t="s">
        <v>1</v>
      </c>
      <c r="F178" s="172" t="s">
        <v>1944</v>
      </c>
      <c r="H178" s="171" t="s">
        <v>1</v>
      </c>
      <c r="I178" s="173"/>
      <c r="L178" s="170"/>
      <c r="M178" s="174"/>
      <c r="T178" s="175"/>
      <c r="AT178" s="171" t="s">
        <v>277</v>
      </c>
      <c r="AU178" s="171" t="s">
        <v>89</v>
      </c>
      <c r="AV178" s="14" t="s">
        <v>83</v>
      </c>
      <c r="AW178" s="14" t="s">
        <v>32</v>
      </c>
      <c r="AX178" s="14" t="s">
        <v>76</v>
      </c>
      <c r="AY178" s="171" t="s">
        <v>264</v>
      </c>
    </row>
    <row r="179" spans="2:65" s="12" customFormat="1" ht="11.25">
      <c r="B179" s="156"/>
      <c r="D179" s="154" t="s">
        <v>277</v>
      </c>
      <c r="E179" s="157" t="s">
        <v>1</v>
      </c>
      <c r="F179" s="158" t="s">
        <v>4396</v>
      </c>
      <c r="H179" s="159">
        <v>535.5</v>
      </c>
      <c r="I179" s="160"/>
      <c r="L179" s="156"/>
      <c r="M179" s="161"/>
      <c r="T179" s="162"/>
      <c r="AT179" s="157" t="s">
        <v>277</v>
      </c>
      <c r="AU179" s="157" t="s">
        <v>89</v>
      </c>
      <c r="AV179" s="12" t="s">
        <v>89</v>
      </c>
      <c r="AW179" s="12" t="s">
        <v>32</v>
      </c>
      <c r="AX179" s="12" t="s">
        <v>83</v>
      </c>
      <c r="AY179" s="157" t="s">
        <v>264</v>
      </c>
    </row>
    <row r="180" spans="2:65" s="1" customFormat="1" ht="16.5" customHeight="1">
      <c r="B180" s="136"/>
      <c r="C180" s="137" t="s">
        <v>8</v>
      </c>
      <c r="D180" s="137" t="s">
        <v>266</v>
      </c>
      <c r="E180" s="138" t="s">
        <v>1946</v>
      </c>
      <c r="F180" s="139" t="s">
        <v>1947</v>
      </c>
      <c r="G180" s="140" t="s">
        <v>282</v>
      </c>
      <c r="H180" s="141">
        <v>35.700000000000003</v>
      </c>
      <c r="I180" s="142"/>
      <c r="J180" s="143">
        <f>ROUND(I180*H180,2)</f>
        <v>0</v>
      </c>
      <c r="K180" s="139" t="s">
        <v>270</v>
      </c>
      <c r="L180" s="32"/>
      <c r="M180" s="144" t="s">
        <v>1</v>
      </c>
      <c r="N180" s="145" t="s">
        <v>42</v>
      </c>
      <c r="P180" s="146">
        <f>O180*H180</f>
        <v>0</v>
      </c>
      <c r="Q180" s="146">
        <v>0</v>
      </c>
      <c r="R180" s="146">
        <f>Q180*H180</f>
        <v>0</v>
      </c>
      <c r="S180" s="146">
        <v>0</v>
      </c>
      <c r="T180" s="147">
        <f>S180*H180</f>
        <v>0</v>
      </c>
      <c r="AR180" s="148" t="s">
        <v>271</v>
      </c>
      <c r="AT180" s="148" t="s">
        <v>266</v>
      </c>
      <c r="AU180" s="148" t="s">
        <v>89</v>
      </c>
      <c r="AY180" s="17" t="s">
        <v>264</v>
      </c>
      <c r="BE180" s="149">
        <f>IF(N180="základní",J180,0)</f>
        <v>0</v>
      </c>
      <c r="BF180" s="149">
        <f>IF(N180="snížená",J180,0)</f>
        <v>0</v>
      </c>
      <c r="BG180" s="149">
        <f>IF(N180="zákl. přenesená",J180,0)</f>
        <v>0</v>
      </c>
      <c r="BH180" s="149">
        <f>IF(N180="sníž. přenesená",J180,0)</f>
        <v>0</v>
      </c>
      <c r="BI180" s="149">
        <f>IF(N180="nulová",J180,0)</f>
        <v>0</v>
      </c>
      <c r="BJ180" s="17" t="s">
        <v>89</v>
      </c>
      <c r="BK180" s="149">
        <f>ROUND(I180*H180,2)</f>
        <v>0</v>
      </c>
      <c r="BL180" s="17" t="s">
        <v>271</v>
      </c>
      <c r="BM180" s="148" t="s">
        <v>4397</v>
      </c>
    </row>
    <row r="181" spans="2:65" s="1" customFormat="1" ht="11.25">
      <c r="B181" s="32"/>
      <c r="D181" s="150" t="s">
        <v>273</v>
      </c>
      <c r="F181" s="151" t="s">
        <v>1949</v>
      </c>
      <c r="I181" s="152"/>
      <c r="L181" s="32"/>
      <c r="M181" s="153"/>
      <c r="T181" s="56"/>
      <c r="AT181" s="17" t="s">
        <v>273</v>
      </c>
      <c r="AU181" s="17" t="s">
        <v>89</v>
      </c>
    </row>
    <row r="182" spans="2:65" s="1" customFormat="1" ht="19.5">
      <c r="B182" s="32"/>
      <c r="D182" s="154" t="s">
        <v>275</v>
      </c>
      <c r="F182" s="155" t="s">
        <v>1950</v>
      </c>
      <c r="I182" s="152"/>
      <c r="L182" s="32"/>
      <c r="M182" s="153"/>
      <c r="T182" s="56"/>
      <c r="AT182" s="17" t="s">
        <v>275</v>
      </c>
      <c r="AU182" s="17" t="s">
        <v>89</v>
      </c>
    </row>
    <row r="183" spans="2:65" s="12" customFormat="1" ht="11.25">
      <c r="B183" s="156"/>
      <c r="D183" s="154" t="s">
        <v>277</v>
      </c>
      <c r="E183" s="157" t="s">
        <v>1</v>
      </c>
      <c r="F183" s="158" t="s">
        <v>4394</v>
      </c>
      <c r="H183" s="159">
        <v>35.700000000000003</v>
      </c>
      <c r="I183" s="160"/>
      <c r="L183" s="156"/>
      <c r="M183" s="161"/>
      <c r="T183" s="162"/>
      <c r="AT183" s="157" t="s">
        <v>277</v>
      </c>
      <c r="AU183" s="157" t="s">
        <v>89</v>
      </c>
      <c r="AV183" s="12" t="s">
        <v>89</v>
      </c>
      <c r="AW183" s="12" t="s">
        <v>32</v>
      </c>
      <c r="AX183" s="12" t="s">
        <v>83</v>
      </c>
      <c r="AY183" s="157" t="s">
        <v>264</v>
      </c>
    </row>
    <row r="184" spans="2:65" s="1" customFormat="1" ht="16.5" customHeight="1">
      <c r="B184" s="136"/>
      <c r="C184" s="137" t="s">
        <v>348</v>
      </c>
      <c r="D184" s="137" t="s">
        <v>266</v>
      </c>
      <c r="E184" s="138" t="s">
        <v>317</v>
      </c>
      <c r="F184" s="139" t="s">
        <v>318</v>
      </c>
      <c r="G184" s="140" t="s">
        <v>319</v>
      </c>
      <c r="H184" s="141">
        <v>57.12</v>
      </c>
      <c r="I184" s="142"/>
      <c r="J184" s="143">
        <f>ROUND(I184*H184,2)</f>
        <v>0</v>
      </c>
      <c r="K184" s="139" t="s">
        <v>270</v>
      </c>
      <c r="L184" s="32"/>
      <c r="M184" s="144" t="s">
        <v>1</v>
      </c>
      <c r="N184" s="145" t="s">
        <v>42</v>
      </c>
      <c r="P184" s="146">
        <f>O184*H184</f>
        <v>0</v>
      </c>
      <c r="Q184" s="146">
        <v>0</v>
      </c>
      <c r="R184" s="146">
        <f>Q184*H184</f>
        <v>0</v>
      </c>
      <c r="S184" s="146">
        <v>0</v>
      </c>
      <c r="T184" s="147">
        <f>S184*H184</f>
        <v>0</v>
      </c>
      <c r="AR184" s="148" t="s">
        <v>271</v>
      </c>
      <c r="AT184" s="148" t="s">
        <v>266</v>
      </c>
      <c r="AU184" s="148" t="s">
        <v>89</v>
      </c>
      <c r="AY184" s="17" t="s">
        <v>264</v>
      </c>
      <c r="BE184" s="149">
        <f>IF(N184="základní",J184,0)</f>
        <v>0</v>
      </c>
      <c r="BF184" s="149">
        <f>IF(N184="snížená",J184,0)</f>
        <v>0</v>
      </c>
      <c r="BG184" s="149">
        <f>IF(N184="zákl. přenesená",J184,0)</f>
        <v>0</v>
      </c>
      <c r="BH184" s="149">
        <f>IF(N184="sníž. přenesená",J184,0)</f>
        <v>0</v>
      </c>
      <c r="BI184" s="149">
        <f>IF(N184="nulová",J184,0)</f>
        <v>0</v>
      </c>
      <c r="BJ184" s="17" t="s">
        <v>89</v>
      </c>
      <c r="BK184" s="149">
        <f>ROUND(I184*H184,2)</f>
        <v>0</v>
      </c>
      <c r="BL184" s="17" t="s">
        <v>271</v>
      </c>
      <c r="BM184" s="148" t="s">
        <v>4398</v>
      </c>
    </row>
    <row r="185" spans="2:65" s="1" customFormat="1" ht="11.25">
      <c r="B185" s="32"/>
      <c r="D185" s="150" t="s">
        <v>273</v>
      </c>
      <c r="F185" s="151" t="s">
        <v>321</v>
      </c>
      <c r="I185" s="152"/>
      <c r="L185" s="32"/>
      <c r="M185" s="153"/>
      <c r="T185" s="56"/>
      <c r="AT185" s="17" t="s">
        <v>273</v>
      </c>
      <c r="AU185" s="17" t="s">
        <v>89</v>
      </c>
    </row>
    <row r="186" spans="2:65" s="14" customFormat="1" ht="11.25">
      <c r="B186" s="170"/>
      <c r="D186" s="154" t="s">
        <v>277</v>
      </c>
      <c r="E186" s="171" t="s">
        <v>1</v>
      </c>
      <c r="F186" s="172" t="s">
        <v>1952</v>
      </c>
      <c r="H186" s="171" t="s">
        <v>1</v>
      </c>
      <c r="I186" s="173"/>
      <c r="L186" s="170"/>
      <c r="M186" s="174"/>
      <c r="T186" s="175"/>
      <c r="AT186" s="171" t="s">
        <v>277</v>
      </c>
      <c r="AU186" s="171" t="s">
        <v>89</v>
      </c>
      <c r="AV186" s="14" t="s">
        <v>83</v>
      </c>
      <c r="AW186" s="14" t="s">
        <v>32</v>
      </c>
      <c r="AX186" s="14" t="s">
        <v>76</v>
      </c>
      <c r="AY186" s="171" t="s">
        <v>264</v>
      </c>
    </row>
    <row r="187" spans="2:65" s="12" customFormat="1" ht="11.25">
      <c r="B187" s="156"/>
      <c r="D187" s="154" t="s">
        <v>277</v>
      </c>
      <c r="E187" s="157" t="s">
        <v>1</v>
      </c>
      <c r="F187" s="158" t="s">
        <v>4399</v>
      </c>
      <c r="H187" s="159">
        <v>57.12</v>
      </c>
      <c r="I187" s="160"/>
      <c r="L187" s="156"/>
      <c r="M187" s="161"/>
      <c r="T187" s="162"/>
      <c r="AT187" s="157" t="s">
        <v>277</v>
      </c>
      <c r="AU187" s="157" t="s">
        <v>89</v>
      </c>
      <c r="AV187" s="12" t="s">
        <v>89</v>
      </c>
      <c r="AW187" s="12" t="s">
        <v>32</v>
      </c>
      <c r="AX187" s="12" t="s">
        <v>83</v>
      </c>
      <c r="AY187" s="157" t="s">
        <v>264</v>
      </c>
    </row>
    <row r="188" spans="2:65" s="1" customFormat="1" ht="16.5" customHeight="1">
      <c r="B188" s="136"/>
      <c r="C188" s="137" t="s">
        <v>354</v>
      </c>
      <c r="D188" s="137" t="s">
        <v>266</v>
      </c>
      <c r="E188" s="138" t="s">
        <v>324</v>
      </c>
      <c r="F188" s="139" t="s">
        <v>325</v>
      </c>
      <c r="G188" s="140" t="s">
        <v>282</v>
      </c>
      <c r="H188" s="141">
        <v>35.700000000000003</v>
      </c>
      <c r="I188" s="142"/>
      <c r="J188" s="143">
        <f>ROUND(I188*H188,2)</f>
        <v>0</v>
      </c>
      <c r="K188" s="139" t="s">
        <v>270</v>
      </c>
      <c r="L188" s="32"/>
      <c r="M188" s="144" t="s">
        <v>1</v>
      </c>
      <c r="N188" s="145" t="s">
        <v>42</v>
      </c>
      <c r="P188" s="146">
        <f>O188*H188</f>
        <v>0</v>
      </c>
      <c r="Q188" s="146">
        <v>0</v>
      </c>
      <c r="R188" s="146">
        <f>Q188*H188</f>
        <v>0</v>
      </c>
      <c r="S188" s="146">
        <v>0</v>
      </c>
      <c r="T188" s="147">
        <f>S188*H188</f>
        <v>0</v>
      </c>
      <c r="AR188" s="148" t="s">
        <v>271</v>
      </c>
      <c r="AT188" s="148" t="s">
        <v>266</v>
      </c>
      <c r="AU188" s="148" t="s">
        <v>89</v>
      </c>
      <c r="AY188" s="17" t="s">
        <v>264</v>
      </c>
      <c r="BE188" s="149">
        <f>IF(N188="základní",J188,0)</f>
        <v>0</v>
      </c>
      <c r="BF188" s="149">
        <f>IF(N188="snížená",J188,0)</f>
        <v>0</v>
      </c>
      <c r="BG188" s="149">
        <f>IF(N188="zákl. přenesená",J188,0)</f>
        <v>0</v>
      </c>
      <c r="BH188" s="149">
        <f>IF(N188="sníž. přenesená",J188,0)</f>
        <v>0</v>
      </c>
      <c r="BI188" s="149">
        <f>IF(N188="nulová",J188,0)</f>
        <v>0</v>
      </c>
      <c r="BJ188" s="17" t="s">
        <v>89</v>
      </c>
      <c r="BK188" s="149">
        <f>ROUND(I188*H188,2)</f>
        <v>0</v>
      </c>
      <c r="BL188" s="17" t="s">
        <v>271</v>
      </c>
      <c r="BM188" s="148" t="s">
        <v>4400</v>
      </c>
    </row>
    <row r="189" spans="2:65" s="1" customFormat="1" ht="11.25">
      <c r="B189" s="32"/>
      <c r="D189" s="150" t="s">
        <v>273</v>
      </c>
      <c r="F189" s="151" t="s">
        <v>327</v>
      </c>
      <c r="I189" s="152"/>
      <c r="L189" s="32"/>
      <c r="M189" s="153"/>
      <c r="T189" s="56"/>
      <c r="AT189" s="17" t="s">
        <v>273</v>
      </c>
      <c r="AU189" s="17" t="s">
        <v>89</v>
      </c>
    </row>
    <row r="190" spans="2:65" s="14" customFormat="1" ht="11.25">
      <c r="B190" s="170"/>
      <c r="D190" s="154" t="s">
        <v>277</v>
      </c>
      <c r="E190" s="171" t="s">
        <v>1</v>
      </c>
      <c r="F190" s="172" t="s">
        <v>1942</v>
      </c>
      <c r="H190" s="171" t="s">
        <v>1</v>
      </c>
      <c r="I190" s="173"/>
      <c r="L190" s="170"/>
      <c r="M190" s="174"/>
      <c r="T190" s="175"/>
      <c r="AT190" s="171" t="s">
        <v>277</v>
      </c>
      <c r="AU190" s="171" t="s">
        <v>89</v>
      </c>
      <c r="AV190" s="14" t="s">
        <v>83</v>
      </c>
      <c r="AW190" s="14" t="s">
        <v>32</v>
      </c>
      <c r="AX190" s="14" t="s">
        <v>76</v>
      </c>
      <c r="AY190" s="171" t="s">
        <v>264</v>
      </c>
    </row>
    <row r="191" spans="2:65" s="12" customFormat="1" ht="11.25">
      <c r="B191" s="156"/>
      <c r="D191" s="154" t="s">
        <v>277</v>
      </c>
      <c r="E191" s="157" t="s">
        <v>1</v>
      </c>
      <c r="F191" s="158" t="s">
        <v>4394</v>
      </c>
      <c r="H191" s="159">
        <v>35.700000000000003</v>
      </c>
      <c r="I191" s="160"/>
      <c r="L191" s="156"/>
      <c r="M191" s="161"/>
      <c r="T191" s="162"/>
      <c r="AT191" s="157" t="s">
        <v>277</v>
      </c>
      <c r="AU191" s="157" t="s">
        <v>89</v>
      </c>
      <c r="AV191" s="12" t="s">
        <v>89</v>
      </c>
      <c r="AW191" s="12" t="s">
        <v>32</v>
      </c>
      <c r="AX191" s="12" t="s">
        <v>83</v>
      </c>
      <c r="AY191" s="157" t="s">
        <v>264</v>
      </c>
    </row>
    <row r="192" spans="2:65" s="1" customFormat="1" ht="16.5" customHeight="1">
      <c r="B192" s="136"/>
      <c r="C192" s="137" t="s">
        <v>361</v>
      </c>
      <c r="D192" s="137" t="s">
        <v>266</v>
      </c>
      <c r="E192" s="138" t="s">
        <v>1955</v>
      </c>
      <c r="F192" s="139" t="s">
        <v>330</v>
      </c>
      <c r="G192" s="140" t="s">
        <v>282</v>
      </c>
      <c r="H192" s="141">
        <v>71.525000000000006</v>
      </c>
      <c r="I192" s="142"/>
      <c r="J192" s="143">
        <f>ROUND(I192*H192,2)</f>
        <v>0</v>
      </c>
      <c r="K192" s="139" t="s">
        <v>270</v>
      </c>
      <c r="L192" s="32"/>
      <c r="M192" s="144" t="s">
        <v>1</v>
      </c>
      <c r="N192" s="145" t="s">
        <v>42</v>
      </c>
      <c r="P192" s="146">
        <f>O192*H192</f>
        <v>0</v>
      </c>
      <c r="Q192" s="146">
        <v>0</v>
      </c>
      <c r="R192" s="146">
        <f>Q192*H192</f>
        <v>0</v>
      </c>
      <c r="S192" s="146">
        <v>0</v>
      </c>
      <c r="T192" s="147">
        <f>S192*H192</f>
        <v>0</v>
      </c>
      <c r="AR192" s="148" t="s">
        <v>271</v>
      </c>
      <c r="AT192" s="148" t="s">
        <v>266</v>
      </c>
      <c r="AU192" s="148" t="s">
        <v>89</v>
      </c>
      <c r="AY192" s="17" t="s">
        <v>264</v>
      </c>
      <c r="BE192" s="149">
        <f>IF(N192="základní",J192,0)</f>
        <v>0</v>
      </c>
      <c r="BF192" s="149">
        <f>IF(N192="snížená",J192,0)</f>
        <v>0</v>
      </c>
      <c r="BG192" s="149">
        <f>IF(N192="zákl. přenesená",J192,0)</f>
        <v>0</v>
      </c>
      <c r="BH192" s="149">
        <f>IF(N192="sníž. přenesená",J192,0)</f>
        <v>0</v>
      </c>
      <c r="BI192" s="149">
        <f>IF(N192="nulová",J192,0)</f>
        <v>0</v>
      </c>
      <c r="BJ192" s="17" t="s">
        <v>89</v>
      </c>
      <c r="BK192" s="149">
        <f>ROUND(I192*H192,2)</f>
        <v>0</v>
      </c>
      <c r="BL192" s="17" t="s">
        <v>271</v>
      </c>
      <c r="BM192" s="148" t="s">
        <v>4401</v>
      </c>
    </row>
    <row r="193" spans="2:65" s="1" customFormat="1" ht="11.25">
      <c r="B193" s="32"/>
      <c r="D193" s="150" t="s">
        <v>273</v>
      </c>
      <c r="F193" s="151" t="s">
        <v>1957</v>
      </c>
      <c r="I193" s="152"/>
      <c r="L193" s="32"/>
      <c r="M193" s="153"/>
      <c r="T193" s="56"/>
      <c r="AT193" s="17" t="s">
        <v>273</v>
      </c>
      <c r="AU193" s="17" t="s">
        <v>89</v>
      </c>
    </row>
    <row r="194" spans="2:65" s="1" customFormat="1" ht="19.5">
      <c r="B194" s="32"/>
      <c r="D194" s="154" t="s">
        <v>275</v>
      </c>
      <c r="F194" s="155" t="s">
        <v>4132</v>
      </c>
      <c r="I194" s="152"/>
      <c r="L194" s="32"/>
      <c r="M194" s="153"/>
      <c r="T194" s="56"/>
      <c r="AT194" s="17" t="s">
        <v>275</v>
      </c>
      <c r="AU194" s="17" t="s">
        <v>89</v>
      </c>
    </row>
    <row r="195" spans="2:65" s="14" customFormat="1" ht="11.25">
      <c r="B195" s="170"/>
      <c r="D195" s="154" t="s">
        <v>277</v>
      </c>
      <c r="E195" s="171" t="s">
        <v>1</v>
      </c>
      <c r="F195" s="172" t="s">
        <v>4273</v>
      </c>
      <c r="H195" s="171" t="s">
        <v>1</v>
      </c>
      <c r="I195" s="173"/>
      <c r="L195" s="170"/>
      <c r="M195" s="174"/>
      <c r="T195" s="175"/>
      <c r="AT195" s="171" t="s">
        <v>277</v>
      </c>
      <c r="AU195" s="171" t="s">
        <v>89</v>
      </c>
      <c r="AV195" s="14" t="s">
        <v>83</v>
      </c>
      <c r="AW195" s="14" t="s">
        <v>32</v>
      </c>
      <c r="AX195" s="14" t="s">
        <v>76</v>
      </c>
      <c r="AY195" s="171" t="s">
        <v>264</v>
      </c>
    </row>
    <row r="196" spans="2:65" s="12" customFormat="1" ht="11.25">
      <c r="B196" s="156"/>
      <c r="D196" s="154" t="s">
        <v>277</v>
      </c>
      <c r="E196" s="157" t="s">
        <v>1</v>
      </c>
      <c r="F196" s="158" t="s">
        <v>4402</v>
      </c>
      <c r="H196" s="159">
        <v>56.7</v>
      </c>
      <c r="I196" s="160"/>
      <c r="L196" s="156"/>
      <c r="M196" s="161"/>
      <c r="T196" s="162"/>
      <c r="AT196" s="157" t="s">
        <v>277</v>
      </c>
      <c r="AU196" s="157" t="s">
        <v>89</v>
      </c>
      <c r="AV196" s="12" t="s">
        <v>89</v>
      </c>
      <c r="AW196" s="12" t="s">
        <v>32</v>
      </c>
      <c r="AX196" s="12" t="s">
        <v>76</v>
      </c>
      <c r="AY196" s="157" t="s">
        <v>264</v>
      </c>
    </row>
    <row r="197" spans="2:65" s="14" customFormat="1" ht="11.25">
      <c r="B197" s="170"/>
      <c r="D197" s="154" t="s">
        <v>277</v>
      </c>
      <c r="E197" s="171" t="s">
        <v>1</v>
      </c>
      <c r="F197" s="172" t="s">
        <v>4275</v>
      </c>
      <c r="H197" s="171" t="s">
        <v>1</v>
      </c>
      <c r="I197" s="173"/>
      <c r="L197" s="170"/>
      <c r="M197" s="174"/>
      <c r="T197" s="175"/>
      <c r="AT197" s="171" t="s">
        <v>277</v>
      </c>
      <c r="AU197" s="171" t="s">
        <v>89</v>
      </c>
      <c r="AV197" s="14" t="s">
        <v>83</v>
      </c>
      <c r="AW197" s="14" t="s">
        <v>32</v>
      </c>
      <c r="AX197" s="14" t="s">
        <v>76</v>
      </c>
      <c r="AY197" s="171" t="s">
        <v>264</v>
      </c>
    </row>
    <row r="198" spans="2:65" s="12" customFormat="1" ht="11.25">
      <c r="B198" s="156"/>
      <c r="D198" s="154" t="s">
        <v>277</v>
      </c>
      <c r="E198" s="157" t="s">
        <v>1</v>
      </c>
      <c r="F198" s="158" t="s">
        <v>4276</v>
      </c>
      <c r="H198" s="159">
        <v>14.824999999999999</v>
      </c>
      <c r="I198" s="160"/>
      <c r="L198" s="156"/>
      <c r="M198" s="161"/>
      <c r="T198" s="162"/>
      <c r="AT198" s="157" t="s">
        <v>277</v>
      </c>
      <c r="AU198" s="157" t="s">
        <v>89</v>
      </c>
      <c r="AV198" s="12" t="s">
        <v>89</v>
      </c>
      <c r="AW198" s="12" t="s">
        <v>32</v>
      </c>
      <c r="AX198" s="12" t="s">
        <v>76</v>
      </c>
      <c r="AY198" s="157" t="s">
        <v>264</v>
      </c>
    </row>
    <row r="199" spans="2:65" s="13" customFormat="1" ht="11.25">
      <c r="B199" s="163"/>
      <c r="D199" s="154" t="s">
        <v>277</v>
      </c>
      <c r="E199" s="164" t="s">
        <v>1</v>
      </c>
      <c r="F199" s="165" t="s">
        <v>279</v>
      </c>
      <c r="H199" s="166">
        <v>71.525000000000006</v>
      </c>
      <c r="I199" s="167"/>
      <c r="L199" s="163"/>
      <c r="M199" s="168"/>
      <c r="T199" s="169"/>
      <c r="AT199" s="164" t="s">
        <v>277</v>
      </c>
      <c r="AU199" s="164" t="s">
        <v>89</v>
      </c>
      <c r="AV199" s="13" t="s">
        <v>271</v>
      </c>
      <c r="AW199" s="13" t="s">
        <v>3</v>
      </c>
      <c r="AX199" s="13" t="s">
        <v>83</v>
      </c>
      <c r="AY199" s="164" t="s">
        <v>264</v>
      </c>
    </row>
    <row r="200" spans="2:65" s="1" customFormat="1" ht="16.5" customHeight="1">
      <c r="B200" s="136"/>
      <c r="C200" s="137" t="s">
        <v>366</v>
      </c>
      <c r="D200" s="137" t="s">
        <v>266</v>
      </c>
      <c r="E200" s="138" t="s">
        <v>1960</v>
      </c>
      <c r="F200" s="139" t="s">
        <v>1961</v>
      </c>
      <c r="G200" s="140" t="s">
        <v>282</v>
      </c>
      <c r="H200" s="141">
        <v>24.3</v>
      </c>
      <c r="I200" s="142"/>
      <c r="J200" s="143">
        <f>ROUND(I200*H200,2)</f>
        <v>0</v>
      </c>
      <c r="K200" s="139" t="s">
        <v>270</v>
      </c>
      <c r="L200" s="32"/>
      <c r="M200" s="144" t="s">
        <v>1</v>
      </c>
      <c r="N200" s="145" t="s">
        <v>42</v>
      </c>
      <c r="P200" s="146">
        <f>O200*H200</f>
        <v>0</v>
      </c>
      <c r="Q200" s="146">
        <v>0</v>
      </c>
      <c r="R200" s="146">
        <f>Q200*H200</f>
        <v>0</v>
      </c>
      <c r="S200" s="146">
        <v>0</v>
      </c>
      <c r="T200" s="147">
        <f>S200*H200</f>
        <v>0</v>
      </c>
      <c r="AR200" s="148" t="s">
        <v>271</v>
      </c>
      <c r="AT200" s="148" t="s">
        <v>266</v>
      </c>
      <c r="AU200" s="148" t="s">
        <v>89</v>
      </c>
      <c r="AY200" s="17" t="s">
        <v>264</v>
      </c>
      <c r="BE200" s="149">
        <f>IF(N200="základní",J200,0)</f>
        <v>0</v>
      </c>
      <c r="BF200" s="149">
        <f>IF(N200="snížená",J200,0)</f>
        <v>0</v>
      </c>
      <c r="BG200" s="149">
        <f>IF(N200="zákl. přenesená",J200,0)</f>
        <v>0</v>
      </c>
      <c r="BH200" s="149">
        <f>IF(N200="sníž. přenesená",J200,0)</f>
        <v>0</v>
      </c>
      <c r="BI200" s="149">
        <f>IF(N200="nulová",J200,0)</f>
        <v>0</v>
      </c>
      <c r="BJ200" s="17" t="s">
        <v>89</v>
      </c>
      <c r="BK200" s="149">
        <f>ROUND(I200*H200,2)</f>
        <v>0</v>
      </c>
      <c r="BL200" s="17" t="s">
        <v>271</v>
      </c>
      <c r="BM200" s="148" t="s">
        <v>4403</v>
      </c>
    </row>
    <row r="201" spans="2:65" s="1" customFormat="1" ht="11.25">
      <c r="B201" s="32"/>
      <c r="D201" s="150" t="s">
        <v>273</v>
      </c>
      <c r="F201" s="151" t="s">
        <v>1963</v>
      </c>
      <c r="I201" s="152"/>
      <c r="L201" s="32"/>
      <c r="M201" s="153"/>
      <c r="T201" s="56"/>
      <c r="AT201" s="17" t="s">
        <v>273</v>
      </c>
      <c r="AU201" s="17" t="s">
        <v>89</v>
      </c>
    </row>
    <row r="202" spans="2:65" s="14" customFormat="1" ht="11.25">
      <c r="B202" s="170"/>
      <c r="D202" s="154" t="s">
        <v>277</v>
      </c>
      <c r="E202" s="171" t="s">
        <v>1</v>
      </c>
      <c r="F202" s="172" t="s">
        <v>4253</v>
      </c>
      <c r="H202" s="171" t="s">
        <v>1</v>
      </c>
      <c r="I202" s="173"/>
      <c r="L202" s="170"/>
      <c r="M202" s="174"/>
      <c r="T202" s="175"/>
      <c r="AT202" s="171" t="s">
        <v>277</v>
      </c>
      <c r="AU202" s="171" t="s">
        <v>89</v>
      </c>
      <c r="AV202" s="14" t="s">
        <v>83</v>
      </c>
      <c r="AW202" s="14" t="s">
        <v>32</v>
      </c>
      <c r="AX202" s="14" t="s">
        <v>76</v>
      </c>
      <c r="AY202" s="171" t="s">
        <v>264</v>
      </c>
    </row>
    <row r="203" spans="2:65" s="12" customFormat="1" ht="11.25">
      <c r="B203" s="156"/>
      <c r="D203" s="154" t="s">
        <v>277</v>
      </c>
      <c r="E203" s="157" t="s">
        <v>1</v>
      </c>
      <c r="F203" s="158" t="s">
        <v>4404</v>
      </c>
      <c r="H203" s="159">
        <v>24.3</v>
      </c>
      <c r="I203" s="160"/>
      <c r="L203" s="156"/>
      <c r="M203" s="161"/>
      <c r="T203" s="162"/>
      <c r="AT203" s="157" t="s">
        <v>277</v>
      </c>
      <c r="AU203" s="157" t="s">
        <v>89</v>
      </c>
      <c r="AV203" s="12" t="s">
        <v>89</v>
      </c>
      <c r="AW203" s="12" t="s">
        <v>32</v>
      </c>
      <c r="AX203" s="12" t="s">
        <v>83</v>
      </c>
      <c r="AY203" s="157" t="s">
        <v>264</v>
      </c>
    </row>
    <row r="204" spans="2:65" s="1" customFormat="1" ht="16.5" customHeight="1">
      <c r="B204" s="136"/>
      <c r="C204" s="176" t="s">
        <v>371</v>
      </c>
      <c r="D204" s="176" t="s">
        <v>310</v>
      </c>
      <c r="E204" s="177" t="s">
        <v>1965</v>
      </c>
      <c r="F204" s="178" t="s">
        <v>1966</v>
      </c>
      <c r="G204" s="179" t="s">
        <v>319</v>
      </c>
      <c r="H204" s="180">
        <v>48.6</v>
      </c>
      <c r="I204" s="181"/>
      <c r="J204" s="182">
        <f>ROUND(I204*H204,2)</f>
        <v>0</v>
      </c>
      <c r="K204" s="178" t="s">
        <v>270</v>
      </c>
      <c r="L204" s="183"/>
      <c r="M204" s="184" t="s">
        <v>1</v>
      </c>
      <c r="N204" s="185" t="s">
        <v>42</v>
      </c>
      <c r="P204" s="146">
        <f>O204*H204</f>
        <v>0</v>
      </c>
      <c r="Q204" s="146">
        <v>1</v>
      </c>
      <c r="R204" s="146">
        <f>Q204*H204</f>
        <v>48.6</v>
      </c>
      <c r="S204" s="146">
        <v>0</v>
      </c>
      <c r="T204" s="147">
        <f>S204*H204</f>
        <v>0</v>
      </c>
      <c r="AR204" s="148" t="s">
        <v>314</v>
      </c>
      <c r="AT204" s="148" t="s">
        <v>310</v>
      </c>
      <c r="AU204" s="148" t="s">
        <v>89</v>
      </c>
      <c r="AY204" s="17" t="s">
        <v>264</v>
      </c>
      <c r="BE204" s="149">
        <f>IF(N204="základní",J204,0)</f>
        <v>0</v>
      </c>
      <c r="BF204" s="149">
        <f>IF(N204="snížená",J204,0)</f>
        <v>0</v>
      </c>
      <c r="BG204" s="149">
        <f>IF(N204="zákl. přenesená",J204,0)</f>
        <v>0</v>
      </c>
      <c r="BH204" s="149">
        <f>IF(N204="sníž. přenesená",J204,0)</f>
        <v>0</v>
      </c>
      <c r="BI204" s="149">
        <f>IF(N204="nulová",J204,0)</f>
        <v>0</v>
      </c>
      <c r="BJ204" s="17" t="s">
        <v>89</v>
      </c>
      <c r="BK204" s="149">
        <f>ROUND(I204*H204,2)</f>
        <v>0</v>
      </c>
      <c r="BL204" s="17" t="s">
        <v>271</v>
      </c>
      <c r="BM204" s="148" t="s">
        <v>4405</v>
      </c>
    </row>
    <row r="205" spans="2:65" s="1" customFormat="1" ht="19.5">
      <c r="B205" s="32"/>
      <c r="D205" s="154" t="s">
        <v>275</v>
      </c>
      <c r="F205" s="155" t="s">
        <v>1968</v>
      </c>
      <c r="I205" s="152"/>
      <c r="L205" s="32"/>
      <c r="M205" s="153"/>
      <c r="T205" s="56"/>
      <c r="AT205" s="17" t="s">
        <v>275</v>
      </c>
      <c r="AU205" s="17" t="s">
        <v>89</v>
      </c>
    </row>
    <row r="206" spans="2:65" s="12" customFormat="1" ht="11.25">
      <c r="B206" s="156"/>
      <c r="D206" s="154" t="s">
        <v>277</v>
      </c>
      <c r="E206" s="157" t="s">
        <v>1</v>
      </c>
      <c r="F206" s="158" t="s">
        <v>4406</v>
      </c>
      <c r="H206" s="159">
        <v>24.3</v>
      </c>
      <c r="I206" s="160"/>
      <c r="L206" s="156"/>
      <c r="M206" s="161"/>
      <c r="T206" s="162"/>
      <c r="AT206" s="157" t="s">
        <v>277</v>
      </c>
      <c r="AU206" s="157" t="s">
        <v>89</v>
      </c>
      <c r="AV206" s="12" t="s">
        <v>89</v>
      </c>
      <c r="AW206" s="12" t="s">
        <v>32</v>
      </c>
      <c r="AX206" s="12" t="s">
        <v>76</v>
      </c>
      <c r="AY206" s="157" t="s">
        <v>264</v>
      </c>
    </row>
    <row r="207" spans="2:65" s="12" customFormat="1" ht="11.25">
      <c r="B207" s="156"/>
      <c r="D207" s="154" t="s">
        <v>277</v>
      </c>
      <c r="E207" s="157" t="s">
        <v>1</v>
      </c>
      <c r="F207" s="158" t="s">
        <v>4407</v>
      </c>
      <c r="H207" s="159">
        <v>48.6</v>
      </c>
      <c r="I207" s="160"/>
      <c r="L207" s="156"/>
      <c r="M207" s="161"/>
      <c r="T207" s="162"/>
      <c r="AT207" s="157" t="s">
        <v>277</v>
      </c>
      <c r="AU207" s="157" t="s">
        <v>89</v>
      </c>
      <c r="AV207" s="12" t="s">
        <v>89</v>
      </c>
      <c r="AW207" s="12" t="s">
        <v>32</v>
      </c>
      <c r="AX207" s="12" t="s">
        <v>83</v>
      </c>
      <c r="AY207" s="157" t="s">
        <v>264</v>
      </c>
    </row>
    <row r="208" spans="2:65" s="11" customFormat="1" ht="22.9" customHeight="1">
      <c r="B208" s="124"/>
      <c r="D208" s="125" t="s">
        <v>75</v>
      </c>
      <c r="E208" s="134" t="s">
        <v>96</v>
      </c>
      <c r="F208" s="134" t="s">
        <v>406</v>
      </c>
      <c r="I208" s="127"/>
      <c r="J208" s="135">
        <f>BK208</f>
        <v>0</v>
      </c>
      <c r="L208" s="124"/>
      <c r="M208" s="129"/>
      <c r="P208" s="130">
        <f>SUM(P209:P212)</f>
        <v>0</v>
      </c>
      <c r="R208" s="130">
        <f>SUM(R209:R212)</f>
        <v>0</v>
      </c>
      <c r="T208" s="131">
        <f>SUM(T209:T212)</f>
        <v>0</v>
      </c>
      <c r="AR208" s="125" t="s">
        <v>83</v>
      </c>
      <c r="AT208" s="132" t="s">
        <v>75</v>
      </c>
      <c r="AU208" s="132" t="s">
        <v>83</v>
      </c>
      <c r="AY208" s="125" t="s">
        <v>264</v>
      </c>
      <c r="BK208" s="133">
        <f>SUM(BK209:BK212)</f>
        <v>0</v>
      </c>
    </row>
    <row r="209" spans="2:65" s="1" customFormat="1" ht="16.5" customHeight="1">
      <c r="B209" s="136"/>
      <c r="C209" s="137" t="s">
        <v>377</v>
      </c>
      <c r="D209" s="137" t="s">
        <v>266</v>
      </c>
      <c r="E209" s="138" t="s">
        <v>4282</v>
      </c>
      <c r="F209" s="139" t="s">
        <v>4283</v>
      </c>
      <c r="G209" s="140" t="s">
        <v>428</v>
      </c>
      <c r="H209" s="141">
        <v>6</v>
      </c>
      <c r="I209" s="142"/>
      <c r="J209" s="143">
        <f>ROUND(I209*H209,2)</f>
        <v>0</v>
      </c>
      <c r="K209" s="139" t="s">
        <v>270</v>
      </c>
      <c r="L209" s="32"/>
      <c r="M209" s="144" t="s">
        <v>1</v>
      </c>
      <c r="N209" s="145" t="s">
        <v>42</v>
      </c>
      <c r="P209" s="146">
        <f>O209*H209</f>
        <v>0</v>
      </c>
      <c r="Q209" s="146">
        <v>0</v>
      </c>
      <c r="R209" s="146">
        <f>Q209*H209</f>
        <v>0</v>
      </c>
      <c r="S209" s="146">
        <v>0</v>
      </c>
      <c r="T209" s="147">
        <f>S209*H209</f>
        <v>0</v>
      </c>
      <c r="AR209" s="148" t="s">
        <v>271</v>
      </c>
      <c r="AT209" s="148" t="s">
        <v>266</v>
      </c>
      <c r="AU209" s="148" t="s">
        <v>89</v>
      </c>
      <c r="AY209" s="17" t="s">
        <v>264</v>
      </c>
      <c r="BE209" s="149">
        <f>IF(N209="základní",J209,0)</f>
        <v>0</v>
      </c>
      <c r="BF209" s="149">
        <f>IF(N209="snížená",J209,0)</f>
        <v>0</v>
      </c>
      <c r="BG209" s="149">
        <f>IF(N209="zákl. přenesená",J209,0)</f>
        <v>0</v>
      </c>
      <c r="BH209" s="149">
        <f>IF(N209="sníž. přenesená",J209,0)</f>
        <v>0</v>
      </c>
      <c r="BI209" s="149">
        <f>IF(N209="nulová",J209,0)</f>
        <v>0</v>
      </c>
      <c r="BJ209" s="17" t="s">
        <v>89</v>
      </c>
      <c r="BK209" s="149">
        <f>ROUND(I209*H209,2)</f>
        <v>0</v>
      </c>
      <c r="BL209" s="17" t="s">
        <v>271</v>
      </c>
      <c r="BM209" s="148" t="s">
        <v>4408</v>
      </c>
    </row>
    <row r="210" spans="2:65" s="1" customFormat="1" ht="11.25">
      <c r="B210" s="32"/>
      <c r="D210" s="150" t="s">
        <v>273</v>
      </c>
      <c r="F210" s="151" t="s">
        <v>4285</v>
      </c>
      <c r="I210" s="152"/>
      <c r="L210" s="32"/>
      <c r="M210" s="153"/>
      <c r="T210" s="56"/>
      <c r="AT210" s="17" t="s">
        <v>273</v>
      </c>
      <c r="AU210" s="17" t="s">
        <v>89</v>
      </c>
    </row>
    <row r="211" spans="2:65" s="14" customFormat="1" ht="11.25">
      <c r="B211" s="170"/>
      <c r="D211" s="154" t="s">
        <v>277</v>
      </c>
      <c r="E211" s="171" t="s">
        <v>1</v>
      </c>
      <c r="F211" s="172" t="s">
        <v>4286</v>
      </c>
      <c r="H211" s="171" t="s">
        <v>1</v>
      </c>
      <c r="I211" s="173"/>
      <c r="L211" s="170"/>
      <c r="M211" s="174"/>
      <c r="T211" s="175"/>
      <c r="AT211" s="171" t="s">
        <v>277</v>
      </c>
      <c r="AU211" s="171" t="s">
        <v>89</v>
      </c>
      <c r="AV211" s="14" t="s">
        <v>83</v>
      </c>
      <c r="AW211" s="14" t="s">
        <v>32</v>
      </c>
      <c r="AX211" s="14" t="s">
        <v>76</v>
      </c>
      <c r="AY211" s="171" t="s">
        <v>264</v>
      </c>
    </row>
    <row r="212" spans="2:65" s="12" customFormat="1" ht="11.25">
      <c r="B212" s="156"/>
      <c r="D212" s="154" t="s">
        <v>277</v>
      </c>
      <c r="E212" s="157" t="s">
        <v>1</v>
      </c>
      <c r="F212" s="158" t="s">
        <v>303</v>
      </c>
      <c r="H212" s="159">
        <v>6</v>
      </c>
      <c r="I212" s="160"/>
      <c r="L212" s="156"/>
      <c r="M212" s="161"/>
      <c r="T212" s="162"/>
      <c r="AT212" s="157" t="s">
        <v>277</v>
      </c>
      <c r="AU212" s="157" t="s">
        <v>89</v>
      </c>
      <c r="AV212" s="12" t="s">
        <v>89</v>
      </c>
      <c r="AW212" s="12" t="s">
        <v>32</v>
      </c>
      <c r="AX212" s="12" t="s">
        <v>83</v>
      </c>
      <c r="AY212" s="157" t="s">
        <v>264</v>
      </c>
    </row>
    <row r="213" spans="2:65" s="11" customFormat="1" ht="22.9" customHeight="1">
      <c r="B213" s="124"/>
      <c r="D213" s="125" t="s">
        <v>75</v>
      </c>
      <c r="E213" s="134" t="s">
        <v>297</v>
      </c>
      <c r="F213" s="134" t="s">
        <v>1975</v>
      </c>
      <c r="I213" s="127"/>
      <c r="J213" s="135">
        <f>BK213</f>
        <v>0</v>
      </c>
      <c r="L213" s="124"/>
      <c r="M213" s="129"/>
      <c r="P213" s="130">
        <f>SUM(P214:P220)</f>
        <v>0</v>
      </c>
      <c r="R213" s="130">
        <f>SUM(R214:R220)</f>
        <v>0</v>
      </c>
      <c r="T213" s="131">
        <f>SUM(T214:T220)</f>
        <v>0</v>
      </c>
      <c r="AR213" s="125" t="s">
        <v>83</v>
      </c>
      <c r="AT213" s="132" t="s">
        <v>75</v>
      </c>
      <c r="AU213" s="132" t="s">
        <v>83</v>
      </c>
      <c r="AY213" s="125" t="s">
        <v>264</v>
      </c>
      <c r="BK213" s="133">
        <f>SUM(BK214:BK220)</f>
        <v>0</v>
      </c>
    </row>
    <row r="214" spans="2:65" s="1" customFormat="1" ht="16.5" customHeight="1">
      <c r="B214" s="136"/>
      <c r="C214" s="137" t="s">
        <v>387</v>
      </c>
      <c r="D214" s="137" t="s">
        <v>266</v>
      </c>
      <c r="E214" s="138" t="s">
        <v>4146</v>
      </c>
      <c r="F214" s="139" t="s">
        <v>4147</v>
      </c>
      <c r="G214" s="140" t="s">
        <v>341</v>
      </c>
      <c r="H214" s="141">
        <v>66.25</v>
      </c>
      <c r="I214" s="142"/>
      <c r="J214" s="143">
        <f>ROUND(I214*H214,2)</f>
        <v>0</v>
      </c>
      <c r="K214" s="139" t="s">
        <v>270</v>
      </c>
      <c r="L214" s="32"/>
      <c r="M214" s="144" t="s">
        <v>1</v>
      </c>
      <c r="N214" s="145" t="s">
        <v>42</v>
      </c>
      <c r="P214" s="146">
        <f>O214*H214</f>
        <v>0</v>
      </c>
      <c r="Q214" s="146">
        <v>0</v>
      </c>
      <c r="R214" s="146">
        <f>Q214*H214</f>
        <v>0</v>
      </c>
      <c r="S214" s="146">
        <v>0</v>
      </c>
      <c r="T214" s="147">
        <f>S214*H214</f>
        <v>0</v>
      </c>
      <c r="AR214" s="148" t="s">
        <v>271</v>
      </c>
      <c r="AT214" s="148" t="s">
        <v>266</v>
      </c>
      <c r="AU214" s="148" t="s">
        <v>89</v>
      </c>
      <c r="AY214" s="17" t="s">
        <v>264</v>
      </c>
      <c r="BE214" s="149">
        <f>IF(N214="základní",J214,0)</f>
        <v>0</v>
      </c>
      <c r="BF214" s="149">
        <f>IF(N214="snížená",J214,0)</f>
        <v>0</v>
      </c>
      <c r="BG214" s="149">
        <f>IF(N214="zákl. přenesená",J214,0)</f>
        <v>0</v>
      </c>
      <c r="BH214" s="149">
        <f>IF(N214="sníž. přenesená",J214,0)</f>
        <v>0</v>
      </c>
      <c r="BI214" s="149">
        <f>IF(N214="nulová",J214,0)</f>
        <v>0</v>
      </c>
      <c r="BJ214" s="17" t="s">
        <v>89</v>
      </c>
      <c r="BK214" s="149">
        <f>ROUND(I214*H214,2)</f>
        <v>0</v>
      </c>
      <c r="BL214" s="17" t="s">
        <v>271</v>
      </c>
      <c r="BM214" s="148" t="s">
        <v>4409</v>
      </c>
    </row>
    <row r="215" spans="2:65" s="1" customFormat="1" ht="11.25">
      <c r="B215" s="32"/>
      <c r="D215" s="150" t="s">
        <v>273</v>
      </c>
      <c r="F215" s="151" t="s">
        <v>4149</v>
      </c>
      <c r="I215" s="152"/>
      <c r="L215" s="32"/>
      <c r="M215" s="153"/>
      <c r="T215" s="56"/>
      <c r="AT215" s="17" t="s">
        <v>273</v>
      </c>
      <c r="AU215" s="17" t="s">
        <v>89</v>
      </c>
    </row>
    <row r="216" spans="2:65" s="14" customFormat="1" ht="11.25">
      <c r="B216" s="170"/>
      <c r="D216" s="154" t="s">
        <v>277</v>
      </c>
      <c r="E216" s="171" t="s">
        <v>1</v>
      </c>
      <c r="F216" s="172" t="s">
        <v>4253</v>
      </c>
      <c r="H216" s="171" t="s">
        <v>1</v>
      </c>
      <c r="I216" s="173"/>
      <c r="L216" s="170"/>
      <c r="M216" s="174"/>
      <c r="T216" s="175"/>
      <c r="AT216" s="171" t="s">
        <v>277</v>
      </c>
      <c r="AU216" s="171" t="s">
        <v>89</v>
      </c>
      <c r="AV216" s="14" t="s">
        <v>83</v>
      </c>
      <c r="AW216" s="14" t="s">
        <v>32</v>
      </c>
      <c r="AX216" s="14" t="s">
        <v>76</v>
      </c>
      <c r="AY216" s="171" t="s">
        <v>264</v>
      </c>
    </row>
    <row r="217" spans="2:65" s="12" customFormat="1" ht="11.25">
      <c r="B217" s="156"/>
      <c r="D217" s="154" t="s">
        <v>277</v>
      </c>
      <c r="E217" s="157" t="s">
        <v>1</v>
      </c>
      <c r="F217" s="158" t="s">
        <v>4410</v>
      </c>
      <c r="H217" s="159">
        <v>54</v>
      </c>
      <c r="I217" s="160"/>
      <c r="L217" s="156"/>
      <c r="M217" s="161"/>
      <c r="T217" s="162"/>
      <c r="AT217" s="157" t="s">
        <v>277</v>
      </c>
      <c r="AU217" s="157" t="s">
        <v>89</v>
      </c>
      <c r="AV217" s="12" t="s">
        <v>89</v>
      </c>
      <c r="AW217" s="12" t="s">
        <v>32</v>
      </c>
      <c r="AX217" s="12" t="s">
        <v>76</v>
      </c>
      <c r="AY217" s="157" t="s">
        <v>264</v>
      </c>
    </row>
    <row r="218" spans="2:65" s="14" customFormat="1" ht="11.25">
      <c r="B218" s="170"/>
      <c r="D218" s="154" t="s">
        <v>277</v>
      </c>
      <c r="E218" s="171" t="s">
        <v>1</v>
      </c>
      <c r="F218" s="172" t="s">
        <v>4247</v>
      </c>
      <c r="H218" s="171" t="s">
        <v>1</v>
      </c>
      <c r="I218" s="173"/>
      <c r="L218" s="170"/>
      <c r="M218" s="174"/>
      <c r="T218" s="175"/>
      <c r="AT218" s="171" t="s">
        <v>277</v>
      </c>
      <c r="AU218" s="171" t="s">
        <v>89</v>
      </c>
      <c r="AV218" s="14" t="s">
        <v>83</v>
      </c>
      <c r="AW218" s="14" t="s">
        <v>32</v>
      </c>
      <c r="AX218" s="14" t="s">
        <v>76</v>
      </c>
      <c r="AY218" s="171" t="s">
        <v>264</v>
      </c>
    </row>
    <row r="219" spans="2:65" s="12" customFormat="1" ht="11.25">
      <c r="B219" s="156"/>
      <c r="D219" s="154" t="s">
        <v>277</v>
      </c>
      <c r="E219" s="157" t="s">
        <v>1</v>
      </c>
      <c r="F219" s="158" t="s">
        <v>4289</v>
      </c>
      <c r="H219" s="159">
        <v>12.25</v>
      </c>
      <c r="I219" s="160"/>
      <c r="L219" s="156"/>
      <c r="M219" s="161"/>
      <c r="T219" s="162"/>
      <c r="AT219" s="157" t="s">
        <v>277</v>
      </c>
      <c r="AU219" s="157" t="s">
        <v>89</v>
      </c>
      <c r="AV219" s="12" t="s">
        <v>89</v>
      </c>
      <c r="AW219" s="12" t="s">
        <v>32</v>
      </c>
      <c r="AX219" s="12" t="s">
        <v>76</v>
      </c>
      <c r="AY219" s="157" t="s">
        <v>264</v>
      </c>
    </row>
    <row r="220" spans="2:65" s="13" customFormat="1" ht="11.25">
      <c r="B220" s="163"/>
      <c r="D220" s="154" t="s">
        <v>277</v>
      </c>
      <c r="E220" s="164" t="s">
        <v>1</v>
      </c>
      <c r="F220" s="165" t="s">
        <v>279</v>
      </c>
      <c r="H220" s="166">
        <v>66.25</v>
      </c>
      <c r="I220" s="167"/>
      <c r="L220" s="163"/>
      <c r="M220" s="168"/>
      <c r="T220" s="169"/>
      <c r="AT220" s="164" t="s">
        <v>277</v>
      </c>
      <c r="AU220" s="164" t="s">
        <v>89</v>
      </c>
      <c r="AV220" s="13" t="s">
        <v>271</v>
      </c>
      <c r="AW220" s="13" t="s">
        <v>32</v>
      </c>
      <c r="AX220" s="13" t="s">
        <v>83</v>
      </c>
      <c r="AY220" s="164" t="s">
        <v>264</v>
      </c>
    </row>
    <row r="221" spans="2:65" s="11" customFormat="1" ht="22.9" customHeight="1">
      <c r="B221" s="124"/>
      <c r="D221" s="125" t="s">
        <v>75</v>
      </c>
      <c r="E221" s="134" t="s">
        <v>314</v>
      </c>
      <c r="F221" s="134" t="s">
        <v>1981</v>
      </c>
      <c r="I221" s="127"/>
      <c r="J221" s="135">
        <f>BK221</f>
        <v>0</v>
      </c>
      <c r="L221" s="124"/>
      <c r="M221" s="129"/>
      <c r="P221" s="130">
        <f>SUM(P222:P290)</f>
        <v>0</v>
      </c>
      <c r="R221" s="130">
        <f>SUM(R222:R290)</f>
        <v>1.4462045000000001</v>
      </c>
      <c r="T221" s="131">
        <f>SUM(T222:T290)</f>
        <v>0</v>
      </c>
      <c r="AR221" s="125" t="s">
        <v>83</v>
      </c>
      <c r="AT221" s="132" t="s">
        <v>75</v>
      </c>
      <c r="AU221" s="132" t="s">
        <v>83</v>
      </c>
      <c r="AY221" s="125" t="s">
        <v>264</v>
      </c>
      <c r="BK221" s="133">
        <f>SUM(BK222:BK290)</f>
        <v>0</v>
      </c>
    </row>
    <row r="222" spans="2:65" s="1" customFormat="1" ht="16.5" customHeight="1">
      <c r="B222" s="136"/>
      <c r="C222" s="137" t="s">
        <v>396</v>
      </c>
      <c r="D222" s="137" t="s">
        <v>266</v>
      </c>
      <c r="E222" s="138" t="s">
        <v>4290</v>
      </c>
      <c r="F222" s="139" t="s">
        <v>4291</v>
      </c>
      <c r="G222" s="140" t="s">
        <v>428</v>
      </c>
      <c r="H222" s="141">
        <v>45</v>
      </c>
      <c r="I222" s="142"/>
      <c r="J222" s="143">
        <f>ROUND(I222*H222,2)</f>
        <v>0</v>
      </c>
      <c r="K222" s="139" t="s">
        <v>270</v>
      </c>
      <c r="L222" s="32"/>
      <c r="M222" s="144" t="s">
        <v>1</v>
      </c>
      <c r="N222" s="145" t="s">
        <v>42</v>
      </c>
      <c r="P222" s="146">
        <f>O222*H222</f>
        <v>0</v>
      </c>
      <c r="Q222" s="146">
        <v>1.0000000000000001E-5</v>
      </c>
      <c r="R222" s="146">
        <f>Q222*H222</f>
        <v>4.5000000000000004E-4</v>
      </c>
      <c r="S222" s="146">
        <v>0</v>
      </c>
      <c r="T222" s="147">
        <f>S222*H222</f>
        <v>0</v>
      </c>
      <c r="AR222" s="148" t="s">
        <v>271</v>
      </c>
      <c r="AT222" s="148" t="s">
        <v>266</v>
      </c>
      <c r="AU222" s="148" t="s">
        <v>89</v>
      </c>
      <c r="AY222" s="17" t="s">
        <v>264</v>
      </c>
      <c r="BE222" s="149">
        <f>IF(N222="základní",J222,0)</f>
        <v>0</v>
      </c>
      <c r="BF222" s="149">
        <f>IF(N222="snížená",J222,0)</f>
        <v>0</v>
      </c>
      <c r="BG222" s="149">
        <f>IF(N222="zákl. přenesená",J222,0)</f>
        <v>0</v>
      </c>
      <c r="BH222" s="149">
        <f>IF(N222="sníž. přenesená",J222,0)</f>
        <v>0</v>
      </c>
      <c r="BI222" s="149">
        <f>IF(N222="nulová",J222,0)</f>
        <v>0</v>
      </c>
      <c r="BJ222" s="17" t="s">
        <v>89</v>
      </c>
      <c r="BK222" s="149">
        <f>ROUND(I222*H222,2)</f>
        <v>0</v>
      </c>
      <c r="BL222" s="17" t="s">
        <v>271</v>
      </c>
      <c r="BM222" s="148" t="s">
        <v>4411</v>
      </c>
    </row>
    <row r="223" spans="2:65" s="1" customFormat="1" ht="11.25">
      <c r="B223" s="32"/>
      <c r="D223" s="150" t="s">
        <v>273</v>
      </c>
      <c r="F223" s="151" t="s">
        <v>4293</v>
      </c>
      <c r="I223" s="152"/>
      <c r="L223" s="32"/>
      <c r="M223" s="153"/>
      <c r="T223" s="56"/>
      <c r="AT223" s="17" t="s">
        <v>273</v>
      </c>
      <c r="AU223" s="17" t="s">
        <v>89</v>
      </c>
    </row>
    <row r="224" spans="2:65" s="12" customFormat="1" ht="11.25">
      <c r="B224" s="156"/>
      <c r="D224" s="154" t="s">
        <v>277</v>
      </c>
      <c r="E224" s="157" t="s">
        <v>1</v>
      </c>
      <c r="F224" s="158" t="s">
        <v>554</v>
      </c>
      <c r="H224" s="159">
        <v>45</v>
      </c>
      <c r="I224" s="160"/>
      <c r="L224" s="156"/>
      <c r="M224" s="161"/>
      <c r="T224" s="162"/>
      <c r="AT224" s="157" t="s">
        <v>277</v>
      </c>
      <c r="AU224" s="157" t="s">
        <v>89</v>
      </c>
      <c r="AV224" s="12" t="s">
        <v>89</v>
      </c>
      <c r="AW224" s="12" t="s">
        <v>32</v>
      </c>
      <c r="AX224" s="12" t="s">
        <v>83</v>
      </c>
      <c r="AY224" s="157" t="s">
        <v>264</v>
      </c>
    </row>
    <row r="225" spans="2:65" s="1" customFormat="1" ht="16.5" customHeight="1">
      <c r="B225" s="136"/>
      <c r="C225" s="176" t="s">
        <v>7</v>
      </c>
      <c r="D225" s="176" t="s">
        <v>310</v>
      </c>
      <c r="E225" s="177" t="s">
        <v>4294</v>
      </c>
      <c r="F225" s="178" t="s">
        <v>4295</v>
      </c>
      <c r="G225" s="179" t="s">
        <v>428</v>
      </c>
      <c r="H225" s="180">
        <v>46.35</v>
      </c>
      <c r="I225" s="181"/>
      <c r="J225" s="182">
        <f>ROUND(I225*H225,2)</f>
        <v>0</v>
      </c>
      <c r="K225" s="178" t="s">
        <v>270</v>
      </c>
      <c r="L225" s="183"/>
      <c r="M225" s="184" t="s">
        <v>1</v>
      </c>
      <c r="N225" s="185" t="s">
        <v>42</v>
      </c>
      <c r="P225" s="146">
        <f>O225*H225</f>
        <v>0</v>
      </c>
      <c r="Q225" s="146">
        <v>2.6700000000000001E-3</v>
      </c>
      <c r="R225" s="146">
        <f>Q225*H225</f>
        <v>0.1237545</v>
      </c>
      <c r="S225" s="146">
        <v>0</v>
      </c>
      <c r="T225" s="147">
        <f>S225*H225</f>
        <v>0</v>
      </c>
      <c r="AR225" s="148" t="s">
        <v>314</v>
      </c>
      <c r="AT225" s="148" t="s">
        <v>310</v>
      </c>
      <c r="AU225" s="148" t="s">
        <v>89</v>
      </c>
      <c r="AY225" s="17" t="s">
        <v>264</v>
      </c>
      <c r="BE225" s="149">
        <f>IF(N225="základní",J225,0)</f>
        <v>0</v>
      </c>
      <c r="BF225" s="149">
        <f>IF(N225="snížená",J225,0)</f>
        <v>0</v>
      </c>
      <c r="BG225" s="149">
        <f>IF(N225="zákl. přenesená",J225,0)</f>
        <v>0</v>
      </c>
      <c r="BH225" s="149">
        <f>IF(N225="sníž. přenesená",J225,0)</f>
        <v>0</v>
      </c>
      <c r="BI225" s="149">
        <f>IF(N225="nulová",J225,0)</f>
        <v>0</v>
      </c>
      <c r="BJ225" s="17" t="s">
        <v>89</v>
      </c>
      <c r="BK225" s="149">
        <f>ROUND(I225*H225,2)</f>
        <v>0</v>
      </c>
      <c r="BL225" s="17" t="s">
        <v>271</v>
      </c>
      <c r="BM225" s="148" t="s">
        <v>4412</v>
      </c>
    </row>
    <row r="226" spans="2:65" s="12" customFormat="1" ht="11.25">
      <c r="B226" s="156"/>
      <c r="D226" s="154" t="s">
        <v>277</v>
      </c>
      <c r="E226" s="157" t="s">
        <v>1</v>
      </c>
      <c r="F226" s="158" t="s">
        <v>554</v>
      </c>
      <c r="H226" s="159">
        <v>45</v>
      </c>
      <c r="I226" s="160"/>
      <c r="L226" s="156"/>
      <c r="M226" s="161"/>
      <c r="T226" s="162"/>
      <c r="AT226" s="157" t="s">
        <v>277</v>
      </c>
      <c r="AU226" s="157" t="s">
        <v>89</v>
      </c>
      <c r="AV226" s="12" t="s">
        <v>89</v>
      </c>
      <c r="AW226" s="12" t="s">
        <v>32</v>
      </c>
      <c r="AX226" s="12" t="s">
        <v>76</v>
      </c>
      <c r="AY226" s="157" t="s">
        <v>264</v>
      </c>
    </row>
    <row r="227" spans="2:65" s="12" customFormat="1" ht="11.25">
      <c r="B227" s="156"/>
      <c r="D227" s="154" t="s">
        <v>277</v>
      </c>
      <c r="E227" s="157" t="s">
        <v>1</v>
      </c>
      <c r="F227" s="158" t="s">
        <v>4413</v>
      </c>
      <c r="H227" s="159">
        <v>46.35</v>
      </c>
      <c r="I227" s="160"/>
      <c r="L227" s="156"/>
      <c r="M227" s="161"/>
      <c r="T227" s="162"/>
      <c r="AT227" s="157" t="s">
        <v>277</v>
      </c>
      <c r="AU227" s="157" t="s">
        <v>89</v>
      </c>
      <c r="AV227" s="12" t="s">
        <v>89</v>
      </c>
      <c r="AW227" s="12" t="s">
        <v>32</v>
      </c>
      <c r="AX227" s="12" t="s">
        <v>83</v>
      </c>
      <c r="AY227" s="157" t="s">
        <v>264</v>
      </c>
    </row>
    <row r="228" spans="2:65" s="1" customFormat="1" ht="16.5" customHeight="1">
      <c r="B228" s="136"/>
      <c r="C228" s="137" t="s">
        <v>407</v>
      </c>
      <c r="D228" s="137" t="s">
        <v>266</v>
      </c>
      <c r="E228" s="138" t="s">
        <v>2013</v>
      </c>
      <c r="F228" s="139" t="s">
        <v>2014</v>
      </c>
      <c r="G228" s="140" t="s">
        <v>428</v>
      </c>
      <c r="H228" s="141">
        <v>45</v>
      </c>
      <c r="I228" s="142"/>
      <c r="J228" s="143">
        <f>ROUND(I228*H228,2)</f>
        <v>0</v>
      </c>
      <c r="K228" s="139" t="s">
        <v>270</v>
      </c>
      <c r="L228" s="32"/>
      <c r="M228" s="144" t="s">
        <v>1</v>
      </c>
      <c r="N228" s="145" t="s">
        <v>42</v>
      </c>
      <c r="P228" s="146">
        <f>O228*H228</f>
        <v>0</v>
      </c>
      <c r="Q228" s="146">
        <v>0</v>
      </c>
      <c r="R228" s="146">
        <f>Q228*H228</f>
        <v>0</v>
      </c>
      <c r="S228" s="146">
        <v>0</v>
      </c>
      <c r="T228" s="147">
        <f>S228*H228</f>
        <v>0</v>
      </c>
      <c r="AR228" s="148" t="s">
        <v>271</v>
      </c>
      <c r="AT228" s="148" t="s">
        <v>266</v>
      </c>
      <c r="AU228" s="148" t="s">
        <v>89</v>
      </c>
      <c r="AY228" s="17" t="s">
        <v>264</v>
      </c>
      <c r="BE228" s="149">
        <f>IF(N228="základní",J228,0)</f>
        <v>0</v>
      </c>
      <c r="BF228" s="149">
        <f>IF(N228="snížená",J228,0)</f>
        <v>0</v>
      </c>
      <c r="BG228" s="149">
        <f>IF(N228="zákl. přenesená",J228,0)</f>
        <v>0</v>
      </c>
      <c r="BH228" s="149">
        <f>IF(N228="sníž. přenesená",J228,0)</f>
        <v>0</v>
      </c>
      <c r="BI228" s="149">
        <f>IF(N228="nulová",J228,0)</f>
        <v>0</v>
      </c>
      <c r="BJ228" s="17" t="s">
        <v>89</v>
      </c>
      <c r="BK228" s="149">
        <f>ROUND(I228*H228,2)</f>
        <v>0</v>
      </c>
      <c r="BL228" s="17" t="s">
        <v>271</v>
      </c>
      <c r="BM228" s="148" t="s">
        <v>4414</v>
      </c>
    </row>
    <row r="229" spans="2:65" s="1" customFormat="1" ht="11.25">
      <c r="B229" s="32"/>
      <c r="D229" s="150" t="s">
        <v>273</v>
      </c>
      <c r="F229" s="151" t="s">
        <v>2016</v>
      </c>
      <c r="I229" s="152"/>
      <c r="L229" s="32"/>
      <c r="M229" s="153"/>
      <c r="T229" s="56"/>
      <c r="AT229" s="17" t="s">
        <v>273</v>
      </c>
      <c r="AU229" s="17" t="s">
        <v>89</v>
      </c>
    </row>
    <row r="230" spans="2:65" s="12" customFormat="1" ht="11.25">
      <c r="B230" s="156"/>
      <c r="D230" s="154" t="s">
        <v>277</v>
      </c>
      <c r="E230" s="157" t="s">
        <v>1</v>
      </c>
      <c r="F230" s="158" t="s">
        <v>554</v>
      </c>
      <c r="H230" s="159">
        <v>45</v>
      </c>
      <c r="I230" s="160"/>
      <c r="L230" s="156"/>
      <c r="M230" s="161"/>
      <c r="T230" s="162"/>
      <c r="AT230" s="157" t="s">
        <v>277</v>
      </c>
      <c r="AU230" s="157" t="s">
        <v>89</v>
      </c>
      <c r="AV230" s="12" t="s">
        <v>89</v>
      </c>
      <c r="AW230" s="12" t="s">
        <v>32</v>
      </c>
      <c r="AX230" s="12" t="s">
        <v>83</v>
      </c>
      <c r="AY230" s="157" t="s">
        <v>264</v>
      </c>
    </row>
    <row r="231" spans="2:65" s="1" customFormat="1" ht="16.5" customHeight="1">
      <c r="B231" s="136"/>
      <c r="C231" s="137" t="s">
        <v>418</v>
      </c>
      <c r="D231" s="137" t="s">
        <v>266</v>
      </c>
      <c r="E231" s="138" t="s">
        <v>2018</v>
      </c>
      <c r="F231" s="139" t="s">
        <v>2019</v>
      </c>
      <c r="G231" s="140" t="s">
        <v>434</v>
      </c>
      <c r="H231" s="141">
        <v>1</v>
      </c>
      <c r="I231" s="142"/>
      <c r="J231" s="143">
        <f>ROUND(I231*H231,2)</f>
        <v>0</v>
      </c>
      <c r="K231" s="139" t="s">
        <v>270</v>
      </c>
      <c r="L231" s="32"/>
      <c r="M231" s="144" t="s">
        <v>1</v>
      </c>
      <c r="N231" s="145" t="s">
        <v>42</v>
      </c>
      <c r="P231" s="146">
        <f>O231*H231</f>
        <v>0</v>
      </c>
      <c r="Q231" s="146">
        <v>0.45937</v>
      </c>
      <c r="R231" s="146">
        <f>Q231*H231</f>
        <v>0.45937</v>
      </c>
      <c r="S231" s="146">
        <v>0</v>
      </c>
      <c r="T231" s="147">
        <f>S231*H231</f>
        <v>0</v>
      </c>
      <c r="AR231" s="148" t="s">
        <v>271</v>
      </c>
      <c r="AT231" s="148" t="s">
        <v>266</v>
      </c>
      <c r="AU231" s="148" t="s">
        <v>89</v>
      </c>
      <c r="AY231" s="17" t="s">
        <v>264</v>
      </c>
      <c r="BE231" s="149">
        <f>IF(N231="základní",J231,0)</f>
        <v>0</v>
      </c>
      <c r="BF231" s="149">
        <f>IF(N231="snížená",J231,0)</f>
        <v>0</v>
      </c>
      <c r="BG231" s="149">
        <f>IF(N231="zákl. přenesená",J231,0)</f>
        <v>0</v>
      </c>
      <c r="BH231" s="149">
        <f>IF(N231="sníž. přenesená",J231,0)</f>
        <v>0</v>
      </c>
      <c r="BI231" s="149">
        <f>IF(N231="nulová",J231,0)</f>
        <v>0</v>
      </c>
      <c r="BJ231" s="17" t="s">
        <v>89</v>
      </c>
      <c r="BK231" s="149">
        <f>ROUND(I231*H231,2)</f>
        <v>0</v>
      </c>
      <c r="BL231" s="17" t="s">
        <v>271</v>
      </c>
      <c r="BM231" s="148" t="s">
        <v>4415</v>
      </c>
    </row>
    <row r="232" spans="2:65" s="1" customFormat="1" ht="11.25">
      <c r="B232" s="32"/>
      <c r="D232" s="150" t="s">
        <v>273</v>
      </c>
      <c r="F232" s="151" t="s">
        <v>2021</v>
      </c>
      <c r="I232" s="152"/>
      <c r="L232" s="32"/>
      <c r="M232" s="153"/>
      <c r="T232" s="56"/>
      <c r="AT232" s="17" t="s">
        <v>273</v>
      </c>
      <c r="AU232" s="17" t="s">
        <v>89</v>
      </c>
    </row>
    <row r="233" spans="2:65" s="12" customFormat="1" ht="11.25">
      <c r="B233" s="156"/>
      <c r="D233" s="154" t="s">
        <v>277</v>
      </c>
      <c r="E233" s="157" t="s">
        <v>1</v>
      </c>
      <c r="F233" s="158" t="s">
        <v>83</v>
      </c>
      <c r="H233" s="159">
        <v>1</v>
      </c>
      <c r="I233" s="160"/>
      <c r="L233" s="156"/>
      <c r="M233" s="161"/>
      <c r="T233" s="162"/>
      <c r="AT233" s="157" t="s">
        <v>277</v>
      </c>
      <c r="AU233" s="157" t="s">
        <v>89</v>
      </c>
      <c r="AV233" s="12" t="s">
        <v>89</v>
      </c>
      <c r="AW233" s="12" t="s">
        <v>32</v>
      </c>
      <c r="AX233" s="12" t="s">
        <v>83</v>
      </c>
      <c r="AY233" s="157" t="s">
        <v>264</v>
      </c>
    </row>
    <row r="234" spans="2:65" s="1" customFormat="1" ht="16.5" customHeight="1">
      <c r="B234" s="136"/>
      <c r="C234" s="137" t="s">
        <v>425</v>
      </c>
      <c r="D234" s="137" t="s">
        <v>266</v>
      </c>
      <c r="E234" s="138" t="s">
        <v>4300</v>
      </c>
      <c r="F234" s="139" t="s">
        <v>4301</v>
      </c>
      <c r="G234" s="140" t="s">
        <v>434</v>
      </c>
      <c r="H234" s="141">
        <v>1</v>
      </c>
      <c r="I234" s="142"/>
      <c r="J234" s="143">
        <f>ROUND(I234*H234,2)</f>
        <v>0</v>
      </c>
      <c r="K234" s="139" t="s">
        <v>270</v>
      </c>
      <c r="L234" s="32"/>
      <c r="M234" s="144" t="s">
        <v>1</v>
      </c>
      <c r="N234" s="145" t="s">
        <v>42</v>
      </c>
      <c r="P234" s="146">
        <f>O234*H234</f>
        <v>0</v>
      </c>
      <c r="Q234" s="146">
        <v>5.8029999999999998E-2</v>
      </c>
      <c r="R234" s="146">
        <f>Q234*H234</f>
        <v>5.8029999999999998E-2</v>
      </c>
      <c r="S234" s="146">
        <v>0</v>
      </c>
      <c r="T234" s="147">
        <f>S234*H234</f>
        <v>0</v>
      </c>
      <c r="AR234" s="148" t="s">
        <v>271</v>
      </c>
      <c r="AT234" s="148" t="s">
        <v>266</v>
      </c>
      <c r="AU234" s="148" t="s">
        <v>89</v>
      </c>
      <c r="AY234" s="17" t="s">
        <v>264</v>
      </c>
      <c r="BE234" s="149">
        <f>IF(N234="základní",J234,0)</f>
        <v>0</v>
      </c>
      <c r="BF234" s="149">
        <f>IF(N234="snížená",J234,0)</f>
        <v>0</v>
      </c>
      <c r="BG234" s="149">
        <f>IF(N234="zákl. přenesená",J234,0)</f>
        <v>0</v>
      </c>
      <c r="BH234" s="149">
        <f>IF(N234="sníž. přenesená",J234,0)</f>
        <v>0</v>
      </c>
      <c r="BI234" s="149">
        <f>IF(N234="nulová",J234,0)</f>
        <v>0</v>
      </c>
      <c r="BJ234" s="17" t="s">
        <v>89</v>
      </c>
      <c r="BK234" s="149">
        <f>ROUND(I234*H234,2)</f>
        <v>0</v>
      </c>
      <c r="BL234" s="17" t="s">
        <v>271</v>
      </c>
      <c r="BM234" s="148" t="s">
        <v>4416</v>
      </c>
    </row>
    <row r="235" spans="2:65" s="1" customFormat="1" ht="11.25">
      <c r="B235" s="32"/>
      <c r="D235" s="150" t="s">
        <v>273</v>
      </c>
      <c r="F235" s="151" t="s">
        <v>4303</v>
      </c>
      <c r="I235" s="152"/>
      <c r="L235" s="32"/>
      <c r="M235" s="153"/>
      <c r="T235" s="56"/>
      <c r="AT235" s="17" t="s">
        <v>273</v>
      </c>
      <c r="AU235" s="17" t="s">
        <v>89</v>
      </c>
    </row>
    <row r="236" spans="2:65" s="14" customFormat="1" ht="11.25">
      <c r="B236" s="170"/>
      <c r="D236" s="154" t="s">
        <v>277</v>
      </c>
      <c r="E236" s="171" t="s">
        <v>1</v>
      </c>
      <c r="F236" s="172" t="s">
        <v>4304</v>
      </c>
      <c r="H236" s="171" t="s">
        <v>1</v>
      </c>
      <c r="I236" s="173"/>
      <c r="L236" s="170"/>
      <c r="M236" s="174"/>
      <c r="T236" s="175"/>
      <c r="AT236" s="171" t="s">
        <v>277</v>
      </c>
      <c r="AU236" s="171" t="s">
        <v>89</v>
      </c>
      <c r="AV236" s="14" t="s">
        <v>83</v>
      </c>
      <c r="AW236" s="14" t="s">
        <v>32</v>
      </c>
      <c r="AX236" s="14" t="s">
        <v>76</v>
      </c>
      <c r="AY236" s="171" t="s">
        <v>264</v>
      </c>
    </row>
    <row r="237" spans="2:65" s="12" customFormat="1" ht="11.25">
      <c r="B237" s="156"/>
      <c r="D237" s="154" t="s">
        <v>277</v>
      </c>
      <c r="E237" s="157" t="s">
        <v>1</v>
      </c>
      <c r="F237" s="158" t="s">
        <v>83</v>
      </c>
      <c r="H237" s="159">
        <v>1</v>
      </c>
      <c r="I237" s="160"/>
      <c r="L237" s="156"/>
      <c r="M237" s="161"/>
      <c r="T237" s="162"/>
      <c r="AT237" s="157" t="s">
        <v>277</v>
      </c>
      <c r="AU237" s="157" t="s">
        <v>89</v>
      </c>
      <c r="AV237" s="12" t="s">
        <v>89</v>
      </c>
      <c r="AW237" s="12" t="s">
        <v>32</v>
      </c>
      <c r="AX237" s="12" t="s">
        <v>83</v>
      </c>
      <c r="AY237" s="157" t="s">
        <v>264</v>
      </c>
    </row>
    <row r="238" spans="2:65" s="1" customFormat="1" ht="16.5" customHeight="1">
      <c r="B238" s="136"/>
      <c r="C238" s="137" t="s">
        <v>431</v>
      </c>
      <c r="D238" s="137" t="s">
        <v>266</v>
      </c>
      <c r="E238" s="138" t="s">
        <v>4305</v>
      </c>
      <c r="F238" s="139" t="s">
        <v>4306</v>
      </c>
      <c r="G238" s="140" t="s">
        <v>434</v>
      </c>
      <c r="H238" s="141">
        <v>1</v>
      </c>
      <c r="I238" s="142"/>
      <c r="J238" s="143">
        <f>ROUND(I238*H238,2)</f>
        <v>0</v>
      </c>
      <c r="K238" s="139" t="s">
        <v>270</v>
      </c>
      <c r="L238" s="32"/>
      <c r="M238" s="144" t="s">
        <v>1</v>
      </c>
      <c r="N238" s="145" t="s">
        <v>42</v>
      </c>
      <c r="P238" s="146">
        <f>O238*H238</f>
        <v>0</v>
      </c>
      <c r="Q238" s="146">
        <v>6.8769999999999998E-2</v>
      </c>
      <c r="R238" s="146">
        <f>Q238*H238</f>
        <v>6.8769999999999998E-2</v>
      </c>
      <c r="S238" s="146">
        <v>0</v>
      </c>
      <c r="T238" s="147">
        <f>S238*H238</f>
        <v>0</v>
      </c>
      <c r="AR238" s="148" t="s">
        <v>271</v>
      </c>
      <c r="AT238" s="148" t="s">
        <v>266</v>
      </c>
      <c r="AU238" s="148" t="s">
        <v>89</v>
      </c>
      <c r="AY238" s="17" t="s">
        <v>264</v>
      </c>
      <c r="BE238" s="149">
        <f>IF(N238="základní",J238,0)</f>
        <v>0</v>
      </c>
      <c r="BF238" s="149">
        <f>IF(N238="snížená",J238,0)</f>
        <v>0</v>
      </c>
      <c r="BG238" s="149">
        <f>IF(N238="zákl. přenesená",J238,0)</f>
        <v>0</v>
      </c>
      <c r="BH238" s="149">
        <f>IF(N238="sníž. přenesená",J238,0)</f>
        <v>0</v>
      </c>
      <c r="BI238" s="149">
        <f>IF(N238="nulová",J238,0)</f>
        <v>0</v>
      </c>
      <c r="BJ238" s="17" t="s">
        <v>89</v>
      </c>
      <c r="BK238" s="149">
        <f>ROUND(I238*H238,2)</f>
        <v>0</v>
      </c>
      <c r="BL238" s="17" t="s">
        <v>271</v>
      </c>
      <c r="BM238" s="148" t="s">
        <v>4417</v>
      </c>
    </row>
    <row r="239" spans="2:65" s="1" customFormat="1" ht="11.25">
      <c r="B239" s="32"/>
      <c r="D239" s="150" t="s">
        <v>273</v>
      </c>
      <c r="F239" s="151" t="s">
        <v>4308</v>
      </c>
      <c r="I239" s="152"/>
      <c r="L239" s="32"/>
      <c r="M239" s="153"/>
      <c r="T239" s="56"/>
      <c r="AT239" s="17" t="s">
        <v>273</v>
      </c>
      <c r="AU239" s="17" t="s">
        <v>89</v>
      </c>
    </row>
    <row r="240" spans="2:65" s="14" customFormat="1" ht="11.25">
      <c r="B240" s="170"/>
      <c r="D240" s="154" t="s">
        <v>277</v>
      </c>
      <c r="E240" s="171" t="s">
        <v>1</v>
      </c>
      <c r="F240" s="172" t="s">
        <v>4309</v>
      </c>
      <c r="H240" s="171" t="s">
        <v>1</v>
      </c>
      <c r="I240" s="173"/>
      <c r="L240" s="170"/>
      <c r="M240" s="174"/>
      <c r="T240" s="175"/>
      <c r="AT240" s="171" t="s">
        <v>277</v>
      </c>
      <c r="AU240" s="171" t="s">
        <v>89</v>
      </c>
      <c r="AV240" s="14" t="s">
        <v>83</v>
      </c>
      <c r="AW240" s="14" t="s">
        <v>32</v>
      </c>
      <c r="AX240" s="14" t="s">
        <v>76</v>
      </c>
      <c r="AY240" s="171" t="s">
        <v>264</v>
      </c>
    </row>
    <row r="241" spans="2:65" s="12" customFormat="1" ht="11.25">
      <c r="B241" s="156"/>
      <c r="D241" s="154" t="s">
        <v>277</v>
      </c>
      <c r="E241" s="157" t="s">
        <v>1</v>
      </c>
      <c r="F241" s="158" t="s">
        <v>83</v>
      </c>
      <c r="H241" s="159">
        <v>1</v>
      </c>
      <c r="I241" s="160"/>
      <c r="L241" s="156"/>
      <c r="M241" s="161"/>
      <c r="T241" s="162"/>
      <c r="AT241" s="157" t="s">
        <v>277</v>
      </c>
      <c r="AU241" s="157" t="s">
        <v>89</v>
      </c>
      <c r="AV241" s="12" t="s">
        <v>89</v>
      </c>
      <c r="AW241" s="12" t="s">
        <v>32</v>
      </c>
      <c r="AX241" s="12" t="s">
        <v>83</v>
      </c>
      <c r="AY241" s="157" t="s">
        <v>264</v>
      </c>
    </row>
    <row r="242" spans="2:65" s="1" customFormat="1" ht="21.75" customHeight="1">
      <c r="B242" s="136"/>
      <c r="C242" s="137" t="s">
        <v>437</v>
      </c>
      <c r="D242" s="137" t="s">
        <v>266</v>
      </c>
      <c r="E242" s="138" t="s">
        <v>4310</v>
      </c>
      <c r="F242" s="139" t="s">
        <v>4311</v>
      </c>
      <c r="G242" s="140" t="s">
        <v>434</v>
      </c>
      <c r="H242" s="141">
        <v>2</v>
      </c>
      <c r="I242" s="142"/>
      <c r="J242" s="143">
        <f>ROUND(I242*H242,2)</f>
        <v>0</v>
      </c>
      <c r="K242" s="139" t="s">
        <v>270</v>
      </c>
      <c r="L242" s="32"/>
      <c r="M242" s="144" t="s">
        <v>1</v>
      </c>
      <c r="N242" s="145" t="s">
        <v>42</v>
      </c>
      <c r="P242" s="146">
        <f>O242*H242</f>
        <v>0</v>
      </c>
      <c r="Q242" s="146">
        <v>1.515E-2</v>
      </c>
      <c r="R242" s="146">
        <f>Q242*H242</f>
        <v>3.0300000000000001E-2</v>
      </c>
      <c r="S242" s="146">
        <v>0</v>
      </c>
      <c r="T242" s="147">
        <f>S242*H242</f>
        <v>0</v>
      </c>
      <c r="AR242" s="148" t="s">
        <v>271</v>
      </c>
      <c r="AT242" s="148" t="s">
        <v>266</v>
      </c>
      <c r="AU242" s="148" t="s">
        <v>89</v>
      </c>
      <c r="AY242" s="17" t="s">
        <v>264</v>
      </c>
      <c r="BE242" s="149">
        <f>IF(N242="základní",J242,0)</f>
        <v>0</v>
      </c>
      <c r="BF242" s="149">
        <f>IF(N242="snížená",J242,0)</f>
        <v>0</v>
      </c>
      <c r="BG242" s="149">
        <f>IF(N242="zákl. přenesená",J242,0)</f>
        <v>0</v>
      </c>
      <c r="BH242" s="149">
        <f>IF(N242="sníž. přenesená",J242,0)</f>
        <v>0</v>
      </c>
      <c r="BI242" s="149">
        <f>IF(N242="nulová",J242,0)</f>
        <v>0</v>
      </c>
      <c r="BJ242" s="17" t="s">
        <v>89</v>
      </c>
      <c r="BK242" s="149">
        <f>ROUND(I242*H242,2)</f>
        <v>0</v>
      </c>
      <c r="BL242" s="17" t="s">
        <v>271</v>
      </c>
      <c r="BM242" s="148" t="s">
        <v>4418</v>
      </c>
    </row>
    <row r="243" spans="2:65" s="1" customFormat="1" ht="11.25">
      <c r="B243" s="32"/>
      <c r="D243" s="150" t="s">
        <v>273</v>
      </c>
      <c r="F243" s="151" t="s">
        <v>4313</v>
      </c>
      <c r="I243" s="152"/>
      <c r="L243" s="32"/>
      <c r="M243" s="153"/>
      <c r="T243" s="56"/>
      <c r="AT243" s="17" t="s">
        <v>273</v>
      </c>
      <c r="AU243" s="17" t="s">
        <v>89</v>
      </c>
    </row>
    <row r="244" spans="2:65" s="12" customFormat="1" ht="11.25">
      <c r="B244" s="156"/>
      <c r="D244" s="154" t="s">
        <v>277</v>
      </c>
      <c r="E244" s="157" t="s">
        <v>1</v>
      </c>
      <c r="F244" s="158" t="s">
        <v>89</v>
      </c>
      <c r="H244" s="159">
        <v>2</v>
      </c>
      <c r="I244" s="160"/>
      <c r="L244" s="156"/>
      <c r="M244" s="161"/>
      <c r="T244" s="162"/>
      <c r="AT244" s="157" t="s">
        <v>277</v>
      </c>
      <c r="AU244" s="157" t="s">
        <v>89</v>
      </c>
      <c r="AV244" s="12" t="s">
        <v>89</v>
      </c>
      <c r="AW244" s="12" t="s">
        <v>32</v>
      </c>
      <c r="AX244" s="12" t="s">
        <v>83</v>
      </c>
      <c r="AY244" s="157" t="s">
        <v>264</v>
      </c>
    </row>
    <row r="245" spans="2:65" s="1" customFormat="1" ht="16.5" customHeight="1">
      <c r="B245" s="136"/>
      <c r="C245" s="137" t="s">
        <v>442</v>
      </c>
      <c r="D245" s="137" t="s">
        <v>266</v>
      </c>
      <c r="E245" s="138" t="s">
        <v>4314</v>
      </c>
      <c r="F245" s="139" t="s">
        <v>4315</v>
      </c>
      <c r="G245" s="140" t="s">
        <v>434</v>
      </c>
      <c r="H245" s="141">
        <v>2</v>
      </c>
      <c r="I245" s="142"/>
      <c r="J245" s="143">
        <f>ROUND(I245*H245,2)</f>
        <v>0</v>
      </c>
      <c r="K245" s="139" t="s">
        <v>270</v>
      </c>
      <c r="L245" s="32"/>
      <c r="M245" s="144" t="s">
        <v>1</v>
      </c>
      <c r="N245" s="145" t="s">
        <v>42</v>
      </c>
      <c r="P245" s="146">
        <f>O245*H245</f>
        <v>0</v>
      </c>
      <c r="Q245" s="146">
        <v>0</v>
      </c>
      <c r="R245" s="146">
        <f>Q245*H245</f>
        <v>0</v>
      </c>
      <c r="S245" s="146">
        <v>0</v>
      </c>
      <c r="T245" s="147">
        <f>S245*H245</f>
        <v>0</v>
      </c>
      <c r="AR245" s="148" t="s">
        <v>271</v>
      </c>
      <c r="AT245" s="148" t="s">
        <v>266</v>
      </c>
      <c r="AU245" s="148" t="s">
        <v>89</v>
      </c>
      <c r="AY245" s="17" t="s">
        <v>264</v>
      </c>
      <c r="BE245" s="149">
        <f>IF(N245="základní",J245,0)</f>
        <v>0</v>
      </c>
      <c r="BF245" s="149">
        <f>IF(N245="snížená",J245,0)</f>
        <v>0</v>
      </c>
      <c r="BG245" s="149">
        <f>IF(N245="zákl. přenesená",J245,0)</f>
        <v>0</v>
      </c>
      <c r="BH245" s="149">
        <f>IF(N245="sníž. přenesená",J245,0)</f>
        <v>0</v>
      </c>
      <c r="BI245" s="149">
        <f>IF(N245="nulová",J245,0)</f>
        <v>0</v>
      </c>
      <c r="BJ245" s="17" t="s">
        <v>89</v>
      </c>
      <c r="BK245" s="149">
        <f>ROUND(I245*H245,2)</f>
        <v>0</v>
      </c>
      <c r="BL245" s="17" t="s">
        <v>271</v>
      </c>
      <c r="BM245" s="148" t="s">
        <v>4419</v>
      </c>
    </row>
    <row r="246" spans="2:65" s="1" customFormat="1" ht="11.25">
      <c r="B246" s="32"/>
      <c r="D246" s="150" t="s">
        <v>273</v>
      </c>
      <c r="F246" s="151" t="s">
        <v>4317</v>
      </c>
      <c r="I246" s="152"/>
      <c r="L246" s="32"/>
      <c r="M246" s="153"/>
      <c r="T246" s="56"/>
      <c r="AT246" s="17" t="s">
        <v>273</v>
      </c>
      <c r="AU246" s="17" t="s">
        <v>89</v>
      </c>
    </row>
    <row r="247" spans="2:65" s="12" customFormat="1" ht="11.25">
      <c r="B247" s="156"/>
      <c r="D247" s="154" t="s">
        <v>277</v>
      </c>
      <c r="E247" s="157" t="s">
        <v>1</v>
      </c>
      <c r="F247" s="158" t="s">
        <v>89</v>
      </c>
      <c r="H247" s="159">
        <v>2</v>
      </c>
      <c r="I247" s="160"/>
      <c r="L247" s="156"/>
      <c r="M247" s="161"/>
      <c r="T247" s="162"/>
      <c r="AT247" s="157" t="s">
        <v>277</v>
      </c>
      <c r="AU247" s="157" t="s">
        <v>89</v>
      </c>
      <c r="AV247" s="12" t="s">
        <v>89</v>
      </c>
      <c r="AW247" s="12" t="s">
        <v>32</v>
      </c>
      <c r="AX247" s="12" t="s">
        <v>83</v>
      </c>
      <c r="AY247" s="157" t="s">
        <v>264</v>
      </c>
    </row>
    <row r="248" spans="2:65" s="1" customFormat="1" ht="16.5" customHeight="1">
      <c r="B248" s="136"/>
      <c r="C248" s="137" t="s">
        <v>447</v>
      </c>
      <c r="D248" s="137" t="s">
        <v>266</v>
      </c>
      <c r="E248" s="138" t="s">
        <v>4318</v>
      </c>
      <c r="F248" s="139" t="s">
        <v>4319</v>
      </c>
      <c r="G248" s="140" t="s">
        <v>434</v>
      </c>
      <c r="H248" s="141">
        <v>2</v>
      </c>
      <c r="I248" s="142"/>
      <c r="J248" s="143">
        <f>ROUND(I248*H248,2)</f>
        <v>0</v>
      </c>
      <c r="K248" s="139" t="s">
        <v>270</v>
      </c>
      <c r="L248" s="32"/>
      <c r="M248" s="144" t="s">
        <v>1</v>
      </c>
      <c r="N248" s="145" t="s">
        <v>42</v>
      </c>
      <c r="P248" s="146">
        <f>O248*H248</f>
        <v>0</v>
      </c>
      <c r="Q248" s="146">
        <v>2.0300000000000001E-3</v>
      </c>
      <c r="R248" s="146">
        <f>Q248*H248</f>
        <v>4.0600000000000002E-3</v>
      </c>
      <c r="S248" s="146">
        <v>0</v>
      </c>
      <c r="T248" s="147">
        <f>S248*H248</f>
        <v>0</v>
      </c>
      <c r="AR248" s="148" t="s">
        <v>271</v>
      </c>
      <c r="AT248" s="148" t="s">
        <v>266</v>
      </c>
      <c r="AU248" s="148" t="s">
        <v>89</v>
      </c>
      <c r="AY248" s="17" t="s">
        <v>264</v>
      </c>
      <c r="BE248" s="149">
        <f>IF(N248="základní",J248,0)</f>
        <v>0</v>
      </c>
      <c r="BF248" s="149">
        <f>IF(N248="snížená",J248,0)</f>
        <v>0</v>
      </c>
      <c r="BG248" s="149">
        <f>IF(N248="zákl. přenesená",J248,0)</f>
        <v>0</v>
      </c>
      <c r="BH248" s="149">
        <f>IF(N248="sníž. přenesená",J248,0)</f>
        <v>0</v>
      </c>
      <c r="BI248" s="149">
        <f>IF(N248="nulová",J248,0)</f>
        <v>0</v>
      </c>
      <c r="BJ248" s="17" t="s">
        <v>89</v>
      </c>
      <c r="BK248" s="149">
        <f>ROUND(I248*H248,2)</f>
        <v>0</v>
      </c>
      <c r="BL248" s="17" t="s">
        <v>271</v>
      </c>
      <c r="BM248" s="148" t="s">
        <v>4420</v>
      </c>
    </row>
    <row r="249" spans="2:65" s="1" customFormat="1" ht="11.25">
      <c r="B249" s="32"/>
      <c r="D249" s="150" t="s">
        <v>273</v>
      </c>
      <c r="F249" s="151" t="s">
        <v>4321</v>
      </c>
      <c r="I249" s="152"/>
      <c r="L249" s="32"/>
      <c r="M249" s="153"/>
      <c r="T249" s="56"/>
      <c r="AT249" s="17" t="s">
        <v>273</v>
      </c>
      <c r="AU249" s="17" t="s">
        <v>89</v>
      </c>
    </row>
    <row r="250" spans="2:65" s="12" customFormat="1" ht="11.25">
      <c r="B250" s="156"/>
      <c r="D250" s="154" t="s">
        <v>277</v>
      </c>
      <c r="E250" s="157" t="s">
        <v>1</v>
      </c>
      <c r="F250" s="158" t="s">
        <v>89</v>
      </c>
      <c r="H250" s="159">
        <v>2</v>
      </c>
      <c r="I250" s="160"/>
      <c r="L250" s="156"/>
      <c r="M250" s="161"/>
      <c r="T250" s="162"/>
      <c r="AT250" s="157" t="s">
        <v>277</v>
      </c>
      <c r="AU250" s="157" t="s">
        <v>89</v>
      </c>
      <c r="AV250" s="12" t="s">
        <v>89</v>
      </c>
      <c r="AW250" s="12" t="s">
        <v>32</v>
      </c>
      <c r="AX250" s="12" t="s">
        <v>83</v>
      </c>
      <c r="AY250" s="157" t="s">
        <v>264</v>
      </c>
    </row>
    <row r="251" spans="2:65" s="1" customFormat="1" ht="16.5" customHeight="1">
      <c r="B251" s="136"/>
      <c r="C251" s="137" t="s">
        <v>452</v>
      </c>
      <c r="D251" s="137" t="s">
        <v>266</v>
      </c>
      <c r="E251" s="138" t="s">
        <v>4322</v>
      </c>
      <c r="F251" s="139" t="s">
        <v>4323</v>
      </c>
      <c r="G251" s="140" t="s">
        <v>434</v>
      </c>
      <c r="H251" s="141">
        <v>1</v>
      </c>
      <c r="I251" s="142"/>
      <c r="J251" s="143">
        <f>ROUND(I251*H251,2)</f>
        <v>0</v>
      </c>
      <c r="K251" s="139" t="s">
        <v>270</v>
      </c>
      <c r="L251" s="32"/>
      <c r="M251" s="144" t="s">
        <v>1</v>
      </c>
      <c r="N251" s="145" t="s">
        <v>42</v>
      </c>
      <c r="P251" s="146">
        <f>O251*H251</f>
        <v>0</v>
      </c>
      <c r="Q251" s="146">
        <v>0.10546999999999999</v>
      </c>
      <c r="R251" s="146">
        <f>Q251*H251</f>
        <v>0.10546999999999999</v>
      </c>
      <c r="S251" s="146">
        <v>0</v>
      </c>
      <c r="T251" s="147">
        <f>S251*H251</f>
        <v>0</v>
      </c>
      <c r="AR251" s="148" t="s">
        <v>271</v>
      </c>
      <c r="AT251" s="148" t="s">
        <v>266</v>
      </c>
      <c r="AU251" s="148" t="s">
        <v>89</v>
      </c>
      <c r="AY251" s="17" t="s">
        <v>264</v>
      </c>
      <c r="BE251" s="149">
        <f>IF(N251="základní",J251,0)</f>
        <v>0</v>
      </c>
      <c r="BF251" s="149">
        <f>IF(N251="snížená",J251,0)</f>
        <v>0</v>
      </c>
      <c r="BG251" s="149">
        <f>IF(N251="zákl. přenesená",J251,0)</f>
        <v>0</v>
      </c>
      <c r="BH251" s="149">
        <f>IF(N251="sníž. přenesená",J251,0)</f>
        <v>0</v>
      </c>
      <c r="BI251" s="149">
        <f>IF(N251="nulová",J251,0)</f>
        <v>0</v>
      </c>
      <c r="BJ251" s="17" t="s">
        <v>89</v>
      </c>
      <c r="BK251" s="149">
        <f>ROUND(I251*H251,2)</f>
        <v>0</v>
      </c>
      <c r="BL251" s="17" t="s">
        <v>271</v>
      </c>
      <c r="BM251" s="148" t="s">
        <v>4421</v>
      </c>
    </row>
    <row r="252" spans="2:65" s="1" customFormat="1" ht="11.25">
      <c r="B252" s="32"/>
      <c r="D252" s="150" t="s">
        <v>273</v>
      </c>
      <c r="F252" s="151" t="s">
        <v>4325</v>
      </c>
      <c r="I252" s="152"/>
      <c r="L252" s="32"/>
      <c r="M252" s="153"/>
      <c r="T252" s="56"/>
      <c r="AT252" s="17" t="s">
        <v>273</v>
      </c>
      <c r="AU252" s="17" t="s">
        <v>89</v>
      </c>
    </row>
    <row r="253" spans="2:65" s="14" customFormat="1" ht="11.25">
      <c r="B253" s="170"/>
      <c r="D253" s="154" t="s">
        <v>277</v>
      </c>
      <c r="E253" s="171" t="s">
        <v>1</v>
      </c>
      <c r="F253" s="172" t="s">
        <v>4326</v>
      </c>
      <c r="H253" s="171" t="s">
        <v>1</v>
      </c>
      <c r="I253" s="173"/>
      <c r="L253" s="170"/>
      <c r="M253" s="174"/>
      <c r="T253" s="175"/>
      <c r="AT253" s="171" t="s">
        <v>277</v>
      </c>
      <c r="AU253" s="171" t="s">
        <v>89</v>
      </c>
      <c r="AV253" s="14" t="s">
        <v>83</v>
      </c>
      <c r="AW253" s="14" t="s">
        <v>32</v>
      </c>
      <c r="AX253" s="14" t="s">
        <v>76</v>
      </c>
      <c r="AY253" s="171" t="s">
        <v>264</v>
      </c>
    </row>
    <row r="254" spans="2:65" s="12" customFormat="1" ht="11.25">
      <c r="B254" s="156"/>
      <c r="D254" s="154" t="s">
        <v>277</v>
      </c>
      <c r="E254" s="157" t="s">
        <v>1</v>
      </c>
      <c r="F254" s="158" t="s">
        <v>83</v>
      </c>
      <c r="H254" s="159">
        <v>1</v>
      </c>
      <c r="I254" s="160"/>
      <c r="L254" s="156"/>
      <c r="M254" s="161"/>
      <c r="T254" s="162"/>
      <c r="AT254" s="157" t="s">
        <v>277</v>
      </c>
      <c r="AU254" s="157" t="s">
        <v>89</v>
      </c>
      <c r="AV254" s="12" t="s">
        <v>89</v>
      </c>
      <c r="AW254" s="12" t="s">
        <v>32</v>
      </c>
      <c r="AX254" s="12" t="s">
        <v>83</v>
      </c>
      <c r="AY254" s="157" t="s">
        <v>264</v>
      </c>
    </row>
    <row r="255" spans="2:65" s="1" customFormat="1" ht="16.5" customHeight="1">
      <c r="B255" s="136"/>
      <c r="C255" s="137" t="s">
        <v>457</v>
      </c>
      <c r="D255" s="137" t="s">
        <v>266</v>
      </c>
      <c r="E255" s="138" t="s">
        <v>4327</v>
      </c>
      <c r="F255" s="139" t="s">
        <v>4328</v>
      </c>
      <c r="G255" s="140" t="s">
        <v>434</v>
      </c>
      <c r="H255" s="141">
        <v>1</v>
      </c>
      <c r="I255" s="142"/>
      <c r="J255" s="143">
        <f>ROUND(I255*H255,2)</f>
        <v>0</v>
      </c>
      <c r="K255" s="139" t="s">
        <v>270</v>
      </c>
      <c r="L255" s="32"/>
      <c r="M255" s="144" t="s">
        <v>1</v>
      </c>
      <c r="N255" s="145" t="s">
        <v>42</v>
      </c>
      <c r="P255" s="146">
        <f>O255*H255</f>
        <v>0</v>
      </c>
      <c r="Q255" s="146">
        <v>2.4240000000000001E-2</v>
      </c>
      <c r="R255" s="146">
        <f>Q255*H255</f>
        <v>2.4240000000000001E-2</v>
      </c>
      <c r="S255" s="146">
        <v>0</v>
      </c>
      <c r="T255" s="147">
        <f>S255*H255</f>
        <v>0</v>
      </c>
      <c r="AR255" s="148" t="s">
        <v>271</v>
      </c>
      <c r="AT255" s="148" t="s">
        <v>266</v>
      </c>
      <c r="AU255" s="148" t="s">
        <v>89</v>
      </c>
      <c r="AY255" s="17" t="s">
        <v>264</v>
      </c>
      <c r="BE255" s="149">
        <f>IF(N255="základní",J255,0)</f>
        <v>0</v>
      </c>
      <c r="BF255" s="149">
        <f>IF(N255="snížená",J255,0)</f>
        <v>0</v>
      </c>
      <c r="BG255" s="149">
        <f>IF(N255="zákl. přenesená",J255,0)</f>
        <v>0</v>
      </c>
      <c r="BH255" s="149">
        <f>IF(N255="sníž. přenesená",J255,0)</f>
        <v>0</v>
      </c>
      <c r="BI255" s="149">
        <f>IF(N255="nulová",J255,0)</f>
        <v>0</v>
      </c>
      <c r="BJ255" s="17" t="s">
        <v>89</v>
      </c>
      <c r="BK255" s="149">
        <f>ROUND(I255*H255,2)</f>
        <v>0</v>
      </c>
      <c r="BL255" s="17" t="s">
        <v>271</v>
      </c>
      <c r="BM255" s="148" t="s">
        <v>4422</v>
      </c>
    </row>
    <row r="256" spans="2:65" s="1" customFormat="1" ht="11.25">
      <c r="B256" s="32"/>
      <c r="D256" s="150" t="s">
        <v>273</v>
      </c>
      <c r="F256" s="151" t="s">
        <v>4330</v>
      </c>
      <c r="I256" s="152"/>
      <c r="L256" s="32"/>
      <c r="M256" s="153"/>
      <c r="T256" s="56"/>
      <c r="AT256" s="17" t="s">
        <v>273</v>
      </c>
      <c r="AU256" s="17" t="s">
        <v>89</v>
      </c>
    </row>
    <row r="257" spans="2:65" s="14" customFormat="1" ht="11.25">
      <c r="B257" s="170"/>
      <c r="D257" s="154" t="s">
        <v>277</v>
      </c>
      <c r="E257" s="171" t="s">
        <v>1</v>
      </c>
      <c r="F257" s="172" t="s">
        <v>4326</v>
      </c>
      <c r="H257" s="171" t="s">
        <v>1</v>
      </c>
      <c r="I257" s="173"/>
      <c r="L257" s="170"/>
      <c r="M257" s="174"/>
      <c r="T257" s="175"/>
      <c r="AT257" s="171" t="s">
        <v>277</v>
      </c>
      <c r="AU257" s="171" t="s">
        <v>89</v>
      </c>
      <c r="AV257" s="14" t="s">
        <v>83</v>
      </c>
      <c r="AW257" s="14" t="s">
        <v>32</v>
      </c>
      <c r="AX257" s="14" t="s">
        <v>76</v>
      </c>
      <c r="AY257" s="171" t="s">
        <v>264</v>
      </c>
    </row>
    <row r="258" spans="2:65" s="12" customFormat="1" ht="11.25">
      <c r="B258" s="156"/>
      <c r="D258" s="154" t="s">
        <v>277</v>
      </c>
      <c r="E258" s="157" t="s">
        <v>1</v>
      </c>
      <c r="F258" s="158" t="s">
        <v>83</v>
      </c>
      <c r="H258" s="159">
        <v>1</v>
      </c>
      <c r="I258" s="160"/>
      <c r="L258" s="156"/>
      <c r="M258" s="161"/>
      <c r="T258" s="162"/>
      <c r="AT258" s="157" t="s">
        <v>277</v>
      </c>
      <c r="AU258" s="157" t="s">
        <v>89</v>
      </c>
      <c r="AV258" s="12" t="s">
        <v>89</v>
      </c>
      <c r="AW258" s="12" t="s">
        <v>32</v>
      </c>
      <c r="AX258" s="12" t="s">
        <v>83</v>
      </c>
      <c r="AY258" s="157" t="s">
        <v>264</v>
      </c>
    </row>
    <row r="259" spans="2:65" s="1" customFormat="1" ht="16.5" customHeight="1">
      <c r="B259" s="136"/>
      <c r="C259" s="137" t="s">
        <v>462</v>
      </c>
      <c r="D259" s="137" t="s">
        <v>266</v>
      </c>
      <c r="E259" s="138" t="s">
        <v>4331</v>
      </c>
      <c r="F259" s="139" t="s">
        <v>4332</v>
      </c>
      <c r="G259" s="140" t="s">
        <v>434</v>
      </c>
      <c r="H259" s="141">
        <v>1</v>
      </c>
      <c r="I259" s="142"/>
      <c r="J259" s="143">
        <f>ROUND(I259*H259,2)</f>
        <v>0</v>
      </c>
      <c r="K259" s="139" t="s">
        <v>270</v>
      </c>
      <c r="L259" s="32"/>
      <c r="M259" s="144" t="s">
        <v>1</v>
      </c>
      <c r="N259" s="145" t="s">
        <v>42</v>
      </c>
      <c r="P259" s="146">
        <f>O259*H259</f>
        <v>0</v>
      </c>
      <c r="Q259" s="146">
        <v>0</v>
      </c>
      <c r="R259" s="146">
        <f>Q259*H259</f>
        <v>0</v>
      </c>
      <c r="S259" s="146">
        <v>0</v>
      </c>
      <c r="T259" s="147">
        <f>S259*H259</f>
        <v>0</v>
      </c>
      <c r="AR259" s="148" t="s">
        <v>271</v>
      </c>
      <c r="AT259" s="148" t="s">
        <v>266</v>
      </c>
      <c r="AU259" s="148" t="s">
        <v>89</v>
      </c>
      <c r="AY259" s="17" t="s">
        <v>264</v>
      </c>
      <c r="BE259" s="149">
        <f>IF(N259="základní",J259,0)</f>
        <v>0</v>
      </c>
      <c r="BF259" s="149">
        <f>IF(N259="snížená",J259,0)</f>
        <v>0</v>
      </c>
      <c r="BG259" s="149">
        <f>IF(N259="zákl. přenesená",J259,0)</f>
        <v>0</v>
      </c>
      <c r="BH259" s="149">
        <f>IF(N259="sníž. přenesená",J259,0)</f>
        <v>0</v>
      </c>
      <c r="BI259" s="149">
        <f>IF(N259="nulová",J259,0)</f>
        <v>0</v>
      </c>
      <c r="BJ259" s="17" t="s">
        <v>89</v>
      </c>
      <c r="BK259" s="149">
        <f>ROUND(I259*H259,2)</f>
        <v>0</v>
      </c>
      <c r="BL259" s="17" t="s">
        <v>271</v>
      </c>
      <c r="BM259" s="148" t="s">
        <v>4423</v>
      </c>
    </row>
    <row r="260" spans="2:65" s="1" customFormat="1" ht="11.25">
      <c r="B260" s="32"/>
      <c r="D260" s="150" t="s">
        <v>273</v>
      </c>
      <c r="F260" s="151" t="s">
        <v>4334</v>
      </c>
      <c r="I260" s="152"/>
      <c r="L260" s="32"/>
      <c r="M260" s="153"/>
      <c r="T260" s="56"/>
      <c r="AT260" s="17" t="s">
        <v>273</v>
      </c>
      <c r="AU260" s="17" t="s">
        <v>89</v>
      </c>
    </row>
    <row r="261" spans="2:65" s="14" customFormat="1" ht="11.25">
      <c r="B261" s="170"/>
      <c r="D261" s="154" t="s">
        <v>277</v>
      </c>
      <c r="E261" s="171" t="s">
        <v>1</v>
      </c>
      <c r="F261" s="172" t="s">
        <v>4326</v>
      </c>
      <c r="H261" s="171" t="s">
        <v>1</v>
      </c>
      <c r="I261" s="173"/>
      <c r="L261" s="170"/>
      <c r="M261" s="174"/>
      <c r="T261" s="175"/>
      <c r="AT261" s="171" t="s">
        <v>277</v>
      </c>
      <c r="AU261" s="171" t="s">
        <v>89</v>
      </c>
      <c r="AV261" s="14" t="s">
        <v>83</v>
      </c>
      <c r="AW261" s="14" t="s">
        <v>32</v>
      </c>
      <c r="AX261" s="14" t="s">
        <v>76</v>
      </c>
      <c r="AY261" s="171" t="s">
        <v>264</v>
      </c>
    </row>
    <row r="262" spans="2:65" s="12" customFormat="1" ht="11.25">
      <c r="B262" s="156"/>
      <c r="D262" s="154" t="s">
        <v>277</v>
      </c>
      <c r="E262" s="157" t="s">
        <v>1</v>
      </c>
      <c r="F262" s="158" t="s">
        <v>83</v>
      </c>
      <c r="H262" s="159">
        <v>1</v>
      </c>
      <c r="I262" s="160"/>
      <c r="L262" s="156"/>
      <c r="M262" s="161"/>
      <c r="T262" s="162"/>
      <c r="AT262" s="157" t="s">
        <v>277</v>
      </c>
      <c r="AU262" s="157" t="s">
        <v>89</v>
      </c>
      <c r="AV262" s="12" t="s">
        <v>89</v>
      </c>
      <c r="AW262" s="12" t="s">
        <v>32</v>
      </c>
      <c r="AX262" s="12" t="s">
        <v>83</v>
      </c>
      <c r="AY262" s="157" t="s">
        <v>264</v>
      </c>
    </row>
    <row r="263" spans="2:65" s="1" customFormat="1" ht="21.75" customHeight="1">
      <c r="B263" s="136"/>
      <c r="C263" s="137" t="s">
        <v>468</v>
      </c>
      <c r="D263" s="137" t="s">
        <v>266</v>
      </c>
      <c r="E263" s="138" t="s">
        <v>4335</v>
      </c>
      <c r="F263" s="139" t="s">
        <v>4336</v>
      </c>
      <c r="G263" s="140" t="s">
        <v>434</v>
      </c>
      <c r="H263" s="141">
        <v>1</v>
      </c>
      <c r="I263" s="142"/>
      <c r="J263" s="143">
        <f>ROUND(I263*H263,2)</f>
        <v>0</v>
      </c>
      <c r="K263" s="139" t="s">
        <v>270</v>
      </c>
      <c r="L263" s="32"/>
      <c r="M263" s="144" t="s">
        <v>1</v>
      </c>
      <c r="N263" s="145" t="s">
        <v>42</v>
      </c>
      <c r="P263" s="146">
        <f>O263*H263</f>
        <v>0</v>
      </c>
      <c r="Q263" s="146">
        <v>0.1111</v>
      </c>
      <c r="R263" s="146">
        <f>Q263*H263</f>
        <v>0.1111</v>
      </c>
      <c r="S263" s="146">
        <v>0</v>
      </c>
      <c r="T263" s="147">
        <f>S263*H263</f>
        <v>0</v>
      </c>
      <c r="AR263" s="148" t="s">
        <v>271</v>
      </c>
      <c r="AT263" s="148" t="s">
        <v>266</v>
      </c>
      <c r="AU263" s="148" t="s">
        <v>89</v>
      </c>
      <c r="AY263" s="17" t="s">
        <v>264</v>
      </c>
      <c r="BE263" s="149">
        <f>IF(N263="základní",J263,0)</f>
        <v>0</v>
      </c>
      <c r="BF263" s="149">
        <f>IF(N263="snížená",J263,0)</f>
        <v>0</v>
      </c>
      <c r="BG263" s="149">
        <f>IF(N263="zákl. přenesená",J263,0)</f>
        <v>0</v>
      </c>
      <c r="BH263" s="149">
        <f>IF(N263="sníž. přenesená",J263,0)</f>
        <v>0</v>
      </c>
      <c r="BI263" s="149">
        <f>IF(N263="nulová",J263,0)</f>
        <v>0</v>
      </c>
      <c r="BJ263" s="17" t="s">
        <v>89</v>
      </c>
      <c r="BK263" s="149">
        <f>ROUND(I263*H263,2)</f>
        <v>0</v>
      </c>
      <c r="BL263" s="17" t="s">
        <v>271</v>
      </c>
      <c r="BM263" s="148" t="s">
        <v>4424</v>
      </c>
    </row>
    <row r="264" spans="2:65" s="1" customFormat="1" ht="11.25">
      <c r="B264" s="32"/>
      <c r="D264" s="150" t="s">
        <v>273</v>
      </c>
      <c r="F264" s="151" t="s">
        <v>4338</v>
      </c>
      <c r="I264" s="152"/>
      <c r="L264" s="32"/>
      <c r="M264" s="153"/>
      <c r="T264" s="56"/>
      <c r="AT264" s="17" t="s">
        <v>273</v>
      </c>
      <c r="AU264" s="17" t="s">
        <v>89</v>
      </c>
    </row>
    <row r="265" spans="2:65" s="14" customFormat="1" ht="11.25">
      <c r="B265" s="170"/>
      <c r="D265" s="154" t="s">
        <v>277</v>
      </c>
      <c r="E265" s="171" t="s">
        <v>1</v>
      </c>
      <c r="F265" s="172" t="s">
        <v>4326</v>
      </c>
      <c r="H265" s="171" t="s">
        <v>1</v>
      </c>
      <c r="I265" s="173"/>
      <c r="L265" s="170"/>
      <c r="M265" s="174"/>
      <c r="T265" s="175"/>
      <c r="AT265" s="171" t="s">
        <v>277</v>
      </c>
      <c r="AU265" s="171" t="s">
        <v>89</v>
      </c>
      <c r="AV265" s="14" t="s">
        <v>83</v>
      </c>
      <c r="AW265" s="14" t="s">
        <v>32</v>
      </c>
      <c r="AX265" s="14" t="s">
        <v>76</v>
      </c>
      <c r="AY265" s="171" t="s">
        <v>264</v>
      </c>
    </row>
    <row r="266" spans="2:65" s="12" customFormat="1" ht="11.25">
      <c r="B266" s="156"/>
      <c r="D266" s="154" t="s">
        <v>277</v>
      </c>
      <c r="E266" s="157" t="s">
        <v>1</v>
      </c>
      <c r="F266" s="158" t="s">
        <v>83</v>
      </c>
      <c r="H266" s="159">
        <v>1</v>
      </c>
      <c r="I266" s="160"/>
      <c r="L266" s="156"/>
      <c r="M266" s="161"/>
      <c r="T266" s="162"/>
      <c r="AT266" s="157" t="s">
        <v>277</v>
      </c>
      <c r="AU266" s="157" t="s">
        <v>89</v>
      </c>
      <c r="AV266" s="12" t="s">
        <v>89</v>
      </c>
      <c r="AW266" s="12" t="s">
        <v>32</v>
      </c>
      <c r="AX266" s="12" t="s">
        <v>83</v>
      </c>
      <c r="AY266" s="157" t="s">
        <v>264</v>
      </c>
    </row>
    <row r="267" spans="2:65" s="1" customFormat="1" ht="24.2" customHeight="1">
      <c r="B267" s="136"/>
      <c r="C267" s="137" t="s">
        <v>474</v>
      </c>
      <c r="D267" s="137" t="s">
        <v>266</v>
      </c>
      <c r="E267" s="138" t="s">
        <v>4339</v>
      </c>
      <c r="F267" s="139" t="s">
        <v>4340</v>
      </c>
      <c r="G267" s="140" t="s">
        <v>282</v>
      </c>
      <c r="H267" s="141">
        <v>5.5</v>
      </c>
      <c r="I267" s="142"/>
      <c r="J267" s="143">
        <f>ROUND(I267*H267,2)</f>
        <v>0</v>
      </c>
      <c r="K267" s="139" t="s">
        <v>270</v>
      </c>
      <c r="L267" s="32"/>
      <c r="M267" s="144" t="s">
        <v>1</v>
      </c>
      <c r="N267" s="145" t="s">
        <v>42</v>
      </c>
      <c r="P267" s="146">
        <f>O267*H267</f>
        <v>0</v>
      </c>
      <c r="Q267" s="146">
        <v>4.512E-2</v>
      </c>
      <c r="R267" s="146">
        <f>Q267*H267</f>
        <v>0.24815999999999999</v>
      </c>
      <c r="S267" s="146">
        <v>0</v>
      </c>
      <c r="T267" s="147">
        <f>S267*H267</f>
        <v>0</v>
      </c>
      <c r="AR267" s="148" t="s">
        <v>271</v>
      </c>
      <c r="AT267" s="148" t="s">
        <v>266</v>
      </c>
      <c r="AU267" s="148" t="s">
        <v>89</v>
      </c>
      <c r="AY267" s="17" t="s">
        <v>264</v>
      </c>
      <c r="BE267" s="149">
        <f>IF(N267="základní",J267,0)</f>
        <v>0</v>
      </c>
      <c r="BF267" s="149">
        <f>IF(N267="snížená",J267,0)</f>
        <v>0</v>
      </c>
      <c r="BG267" s="149">
        <f>IF(N267="zákl. přenesená",J267,0)</f>
        <v>0</v>
      </c>
      <c r="BH267" s="149">
        <f>IF(N267="sníž. přenesená",J267,0)</f>
        <v>0</v>
      </c>
      <c r="BI267" s="149">
        <f>IF(N267="nulová",J267,0)</f>
        <v>0</v>
      </c>
      <c r="BJ267" s="17" t="s">
        <v>89</v>
      </c>
      <c r="BK267" s="149">
        <f>ROUND(I267*H267,2)</f>
        <v>0</v>
      </c>
      <c r="BL267" s="17" t="s">
        <v>271</v>
      </c>
      <c r="BM267" s="148" t="s">
        <v>4425</v>
      </c>
    </row>
    <row r="268" spans="2:65" s="1" customFormat="1" ht="11.25">
      <c r="B268" s="32"/>
      <c r="D268" s="150" t="s">
        <v>273</v>
      </c>
      <c r="F268" s="151" t="s">
        <v>4342</v>
      </c>
      <c r="I268" s="152"/>
      <c r="L268" s="32"/>
      <c r="M268" s="153"/>
      <c r="T268" s="56"/>
      <c r="AT268" s="17" t="s">
        <v>273</v>
      </c>
      <c r="AU268" s="17" t="s">
        <v>89</v>
      </c>
    </row>
    <row r="269" spans="2:65" s="14" customFormat="1" ht="11.25">
      <c r="B269" s="170"/>
      <c r="D269" s="154" t="s">
        <v>277</v>
      </c>
      <c r="E269" s="171" t="s">
        <v>1</v>
      </c>
      <c r="F269" s="172" t="s">
        <v>4247</v>
      </c>
      <c r="H269" s="171" t="s">
        <v>1</v>
      </c>
      <c r="I269" s="173"/>
      <c r="L269" s="170"/>
      <c r="M269" s="174"/>
      <c r="T269" s="175"/>
      <c r="AT269" s="171" t="s">
        <v>277</v>
      </c>
      <c r="AU269" s="171" t="s">
        <v>89</v>
      </c>
      <c r="AV269" s="14" t="s">
        <v>83</v>
      </c>
      <c r="AW269" s="14" t="s">
        <v>32</v>
      </c>
      <c r="AX269" s="14" t="s">
        <v>76</v>
      </c>
      <c r="AY269" s="171" t="s">
        <v>264</v>
      </c>
    </row>
    <row r="270" spans="2:65" s="12" customFormat="1" ht="11.25">
      <c r="B270" s="156"/>
      <c r="D270" s="154" t="s">
        <v>277</v>
      </c>
      <c r="E270" s="157" t="s">
        <v>1</v>
      </c>
      <c r="F270" s="158" t="s">
        <v>4343</v>
      </c>
      <c r="H270" s="159">
        <v>5.5</v>
      </c>
      <c r="I270" s="160"/>
      <c r="L270" s="156"/>
      <c r="M270" s="161"/>
      <c r="T270" s="162"/>
      <c r="AT270" s="157" t="s">
        <v>277</v>
      </c>
      <c r="AU270" s="157" t="s">
        <v>89</v>
      </c>
      <c r="AV270" s="12" t="s">
        <v>89</v>
      </c>
      <c r="AW270" s="12" t="s">
        <v>32</v>
      </c>
      <c r="AX270" s="12" t="s">
        <v>83</v>
      </c>
      <c r="AY270" s="157" t="s">
        <v>264</v>
      </c>
    </row>
    <row r="271" spans="2:65" s="1" customFormat="1" ht="24.2" customHeight="1">
      <c r="B271" s="136"/>
      <c r="C271" s="137" t="s">
        <v>483</v>
      </c>
      <c r="D271" s="137" t="s">
        <v>266</v>
      </c>
      <c r="E271" s="138" t="s">
        <v>4344</v>
      </c>
      <c r="F271" s="139" t="s">
        <v>4345</v>
      </c>
      <c r="G271" s="140" t="s">
        <v>434</v>
      </c>
      <c r="H271" s="141">
        <v>1</v>
      </c>
      <c r="I271" s="142"/>
      <c r="J271" s="143">
        <f>ROUND(I271*H271,2)</f>
        <v>0</v>
      </c>
      <c r="K271" s="139" t="s">
        <v>270</v>
      </c>
      <c r="L271" s="32"/>
      <c r="M271" s="144" t="s">
        <v>1</v>
      </c>
      <c r="N271" s="145" t="s">
        <v>42</v>
      </c>
      <c r="P271" s="146">
        <f>O271*H271</f>
        <v>0</v>
      </c>
      <c r="Q271" s="146">
        <v>5.8500000000000003E-2</v>
      </c>
      <c r="R271" s="146">
        <f>Q271*H271</f>
        <v>5.8500000000000003E-2</v>
      </c>
      <c r="S271" s="146">
        <v>0</v>
      </c>
      <c r="T271" s="147">
        <f>S271*H271</f>
        <v>0</v>
      </c>
      <c r="AR271" s="148" t="s">
        <v>271</v>
      </c>
      <c r="AT271" s="148" t="s">
        <v>266</v>
      </c>
      <c r="AU271" s="148" t="s">
        <v>89</v>
      </c>
      <c r="AY271" s="17" t="s">
        <v>264</v>
      </c>
      <c r="BE271" s="149">
        <f>IF(N271="základní",J271,0)</f>
        <v>0</v>
      </c>
      <c r="BF271" s="149">
        <f>IF(N271="snížená",J271,0)</f>
        <v>0</v>
      </c>
      <c r="BG271" s="149">
        <f>IF(N271="zákl. přenesená",J271,0)</f>
        <v>0</v>
      </c>
      <c r="BH271" s="149">
        <f>IF(N271="sníž. přenesená",J271,0)</f>
        <v>0</v>
      </c>
      <c r="BI271" s="149">
        <f>IF(N271="nulová",J271,0)</f>
        <v>0</v>
      </c>
      <c r="BJ271" s="17" t="s">
        <v>89</v>
      </c>
      <c r="BK271" s="149">
        <f>ROUND(I271*H271,2)</f>
        <v>0</v>
      </c>
      <c r="BL271" s="17" t="s">
        <v>271</v>
      </c>
      <c r="BM271" s="148" t="s">
        <v>4426</v>
      </c>
    </row>
    <row r="272" spans="2:65" s="1" customFormat="1" ht="11.25">
      <c r="B272" s="32"/>
      <c r="D272" s="150" t="s">
        <v>273</v>
      </c>
      <c r="F272" s="151" t="s">
        <v>4347</v>
      </c>
      <c r="I272" s="152"/>
      <c r="L272" s="32"/>
      <c r="M272" s="153"/>
      <c r="T272" s="56"/>
      <c r="AT272" s="17" t="s">
        <v>273</v>
      </c>
      <c r="AU272" s="17" t="s">
        <v>89</v>
      </c>
    </row>
    <row r="273" spans="2:65" s="14" customFormat="1" ht="11.25">
      <c r="B273" s="170"/>
      <c r="D273" s="154" t="s">
        <v>277</v>
      </c>
      <c r="E273" s="171" t="s">
        <v>1</v>
      </c>
      <c r="F273" s="172" t="s">
        <v>4247</v>
      </c>
      <c r="H273" s="171" t="s">
        <v>1</v>
      </c>
      <c r="I273" s="173"/>
      <c r="L273" s="170"/>
      <c r="M273" s="174"/>
      <c r="T273" s="175"/>
      <c r="AT273" s="171" t="s">
        <v>277</v>
      </c>
      <c r="AU273" s="171" t="s">
        <v>89</v>
      </c>
      <c r="AV273" s="14" t="s">
        <v>83</v>
      </c>
      <c r="AW273" s="14" t="s">
        <v>32</v>
      </c>
      <c r="AX273" s="14" t="s">
        <v>76</v>
      </c>
      <c r="AY273" s="171" t="s">
        <v>264</v>
      </c>
    </row>
    <row r="274" spans="2:65" s="12" customFormat="1" ht="11.25">
      <c r="B274" s="156"/>
      <c r="D274" s="154" t="s">
        <v>277</v>
      </c>
      <c r="E274" s="157" t="s">
        <v>1</v>
      </c>
      <c r="F274" s="158" t="s">
        <v>83</v>
      </c>
      <c r="H274" s="159">
        <v>1</v>
      </c>
      <c r="I274" s="160"/>
      <c r="L274" s="156"/>
      <c r="M274" s="161"/>
      <c r="T274" s="162"/>
      <c r="AT274" s="157" t="s">
        <v>277</v>
      </c>
      <c r="AU274" s="157" t="s">
        <v>89</v>
      </c>
      <c r="AV274" s="12" t="s">
        <v>89</v>
      </c>
      <c r="AW274" s="12" t="s">
        <v>32</v>
      </c>
      <c r="AX274" s="12" t="s">
        <v>83</v>
      </c>
      <c r="AY274" s="157" t="s">
        <v>264</v>
      </c>
    </row>
    <row r="275" spans="2:65" s="1" customFormat="1" ht="21.75" customHeight="1">
      <c r="B275" s="136"/>
      <c r="C275" s="137" t="s">
        <v>491</v>
      </c>
      <c r="D275" s="137" t="s">
        <v>266</v>
      </c>
      <c r="E275" s="138" t="s">
        <v>4082</v>
      </c>
      <c r="F275" s="139" t="s">
        <v>4083</v>
      </c>
      <c r="G275" s="140" t="s">
        <v>434</v>
      </c>
      <c r="H275" s="141">
        <v>1</v>
      </c>
      <c r="I275" s="142"/>
      <c r="J275" s="143">
        <f>ROUND(I275*H275,2)</f>
        <v>0</v>
      </c>
      <c r="K275" s="139" t="s">
        <v>270</v>
      </c>
      <c r="L275" s="32"/>
      <c r="M275" s="144" t="s">
        <v>1</v>
      </c>
      <c r="N275" s="145" t="s">
        <v>42</v>
      </c>
      <c r="P275" s="146">
        <f>O275*H275</f>
        <v>0</v>
      </c>
      <c r="Q275" s="146">
        <v>0.09</v>
      </c>
      <c r="R275" s="146">
        <f>Q275*H275</f>
        <v>0.09</v>
      </c>
      <c r="S275" s="146">
        <v>0</v>
      </c>
      <c r="T275" s="147">
        <f>S275*H275</f>
        <v>0</v>
      </c>
      <c r="AR275" s="148" t="s">
        <v>271</v>
      </c>
      <c r="AT275" s="148" t="s">
        <v>266</v>
      </c>
      <c r="AU275" s="148" t="s">
        <v>89</v>
      </c>
      <c r="AY275" s="17" t="s">
        <v>264</v>
      </c>
      <c r="BE275" s="149">
        <f>IF(N275="základní",J275,0)</f>
        <v>0</v>
      </c>
      <c r="BF275" s="149">
        <f>IF(N275="snížená",J275,0)</f>
        <v>0</v>
      </c>
      <c r="BG275" s="149">
        <f>IF(N275="zákl. přenesená",J275,0)</f>
        <v>0</v>
      </c>
      <c r="BH275" s="149">
        <f>IF(N275="sníž. přenesená",J275,0)</f>
        <v>0</v>
      </c>
      <c r="BI275" s="149">
        <f>IF(N275="nulová",J275,0)</f>
        <v>0</v>
      </c>
      <c r="BJ275" s="17" t="s">
        <v>89</v>
      </c>
      <c r="BK275" s="149">
        <f>ROUND(I275*H275,2)</f>
        <v>0</v>
      </c>
      <c r="BL275" s="17" t="s">
        <v>271</v>
      </c>
      <c r="BM275" s="148" t="s">
        <v>4427</v>
      </c>
    </row>
    <row r="276" spans="2:65" s="1" customFormat="1" ht="11.25">
      <c r="B276" s="32"/>
      <c r="D276" s="150" t="s">
        <v>273</v>
      </c>
      <c r="F276" s="151" t="s">
        <v>4085</v>
      </c>
      <c r="I276" s="152"/>
      <c r="L276" s="32"/>
      <c r="M276" s="153"/>
      <c r="T276" s="56"/>
      <c r="AT276" s="17" t="s">
        <v>273</v>
      </c>
      <c r="AU276" s="17" t="s">
        <v>89</v>
      </c>
    </row>
    <row r="277" spans="2:65" s="14" customFormat="1" ht="11.25">
      <c r="B277" s="170"/>
      <c r="D277" s="154" t="s">
        <v>277</v>
      </c>
      <c r="E277" s="171" t="s">
        <v>1</v>
      </c>
      <c r="F277" s="172" t="s">
        <v>4247</v>
      </c>
      <c r="H277" s="171" t="s">
        <v>1</v>
      </c>
      <c r="I277" s="173"/>
      <c r="L277" s="170"/>
      <c r="M277" s="174"/>
      <c r="T277" s="175"/>
      <c r="AT277" s="171" t="s">
        <v>277</v>
      </c>
      <c r="AU277" s="171" t="s">
        <v>89</v>
      </c>
      <c r="AV277" s="14" t="s">
        <v>83</v>
      </c>
      <c r="AW277" s="14" t="s">
        <v>32</v>
      </c>
      <c r="AX277" s="14" t="s">
        <v>76</v>
      </c>
      <c r="AY277" s="171" t="s">
        <v>264</v>
      </c>
    </row>
    <row r="278" spans="2:65" s="12" customFormat="1" ht="11.25">
      <c r="B278" s="156"/>
      <c r="D278" s="154" t="s">
        <v>277</v>
      </c>
      <c r="E278" s="157" t="s">
        <v>1</v>
      </c>
      <c r="F278" s="158" t="s">
        <v>83</v>
      </c>
      <c r="H278" s="159">
        <v>1</v>
      </c>
      <c r="I278" s="160"/>
      <c r="L278" s="156"/>
      <c r="M278" s="161"/>
      <c r="T278" s="162"/>
      <c r="AT278" s="157" t="s">
        <v>277</v>
      </c>
      <c r="AU278" s="157" t="s">
        <v>89</v>
      </c>
      <c r="AV278" s="12" t="s">
        <v>89</v>
      </c>
      <c r="AW278" s="12" t="s">
        <v>32</v>
      </c>
      <c r="AX278" s="12" t="s">
        <v>83</v>
      </c>
      <c r="AY278" s="157" t="s">
        <v>264</v>
      </c>
    </row>
    <row r="279" spans="2:65" s="1" customFormat="1" ht="16.5" customHeight="1">
      <c r="B279" s="136"/>
      <c r="C279" s="176" t="s">
        <v>496</v>
      </c>
      <c r="D279" s="176" t="s">
        <v>310</v>
      </c>
      <c r="E279" s="177" t="s">
        <v>4086</v>
      </c>
      <c r="F279" s="178" t="s">
        <v>4087</v>
      </c>
      <c r="G279" s="179" t="s">
        <v>434</v>
      </c>
      <c r="H279" s="180">
        <v>1</v>
      </c>
      <c r="I279" s="181"/>
      <c r="J279" s="182">
        <f>ROUND(I279*H279,2)</f>
        <v>0</v>
      </c>
      <c r="K279" s="178" t="s">
        <v>270</v>
      </c>
      <c r="L279" s="183"/>
      <c r="M279" s="184" t="s">
        <v>1</v>
      </c>
      <c r="N279" s="185" t="s">
        <v>42</v>
      </c>
      <c r="P279" s="146">
        <f>O279*H279</f>
        <v>0</v>
      </c>
      <c r="Q279" s="146">
        <v>0.06</v>
      </c>
      <c r="R279" s="146">
        <f>Q279*H279</f>
        <v>0.06</v>
      </c>
      <c r="S279" s="146">
        <v>0</v>
      </c>
      <c r="T279" s="147">
        <f>S279*H279</f>
        <v>0</v>
      </c>
      <c r="AR279" s="148" t="s">
        <v>314</v>
      </c>
      <c r="AT279" s="148" t="s">
        <v>310</v>
      </c>
      <c r="AU279" s="148" t="s">
        <v>89</v>
      </c>
      <c r="AY279" s="17" t="s">
        <v>264</v>
      </c>
      <c r="BE279" s="149">
        <f>IF(N279="základní",J279,0)</f>
        <v>0</v>
      </c>
      <c r="BF279" s="149">
        <f>IF(N279="snížená",J279,0)</f>
        <v>0</v>
      </c>
      <c r="BG279" s="149">
        <f>IF(N279="zákl. přenesená",J279,0)</f>
        <v>0</v>
      </c>
      <c r="BH279" s="149">
        <f>IF(N279="sníž. přenesená",J279,0)</f>
        <v>0</v>
      </c>
      <c r="BI279" s="149">
        <f>IF(N279="nulová",J279,0)</f>
        <v>0</v>
      </c>
      <c r="BJ279" s="17" t="s">
        <v>89</v>
      </c>
      <c r="BK279" s="149">
        <f>ROUND(I279*H279,2)</f>
        <v>0</v>
      </c>
      <c r="BL279" s="17" t="s">
        <v>271</v>
      </c>
      <c r="BM279" s="148" t="s">
        <v>4428</v>
      </c>
    </row>
    <row r="280" spans="2:65" s="12" customFormat="1" ht="11.25">
      <c r="B280" s="156"/>
      <c r="D280" s="154" t="s">
        <v>277</v>
      </c>
      <c r="E280" s="157" t="s">
        <v>1</v>
      </c>
      <c r="F280" s="158" t="s">
        <v>83</v>
      </c>
      <c r="H280" s="159">
        <v>1</v>
      </c>
      <c r="I280" s="160"/>
      <c r="L280" s="156"/>
      <c r="M280" s="161"/>
      <c r="T280" s="162"/>
      <c r="AT280" s="157" t="s">
        <v>277</v>
      </c>
      <c r="AU280" s="157" t="s">
        <v>89</v>
      </c>
      <c r="AV280" s="12" t="s">
        <v>89</v>
      </c>
      <c r="AW280" s="12" t="s">
        <v>32</v>
      </c>
      <c r="AX280" s="12" t="s">
        <v>83</v>
      </c>
      <c r="AY280" s="157" t="s">
        <v>264</v>
      </c>
    </row>
    <row r="281" spans="2:65" s="1" customFormat="1" ht="16.5" customHeight="1">
      <c r="B281" s="136"/>
      <c r="C281" s="137" t="s">
        <v>502</v>
      </c>
      <c r="D281" s="137" t="s">
        <v>266</v>
      </c>
      <c r="E281" s="138" t="s">
        <v>2022</v>
      </c>
      <c r="F281" s="139" t="s">
        <v>2023</v>
      </c>
      <c r="G281" s="140" t="s">
        <v>319</v>
      </c>
      <c r="H281" s="141">
        <v>1.446</v>
      </c>
      <c r="I281" s="142"/>
      <c r="J281" s="143">
        <f>ROUND(I281*H281,2)</f>
        <v>0</v>
      </c>
      <c r="K281" s="139" t="s">
        <v>270</v>
      </c>
      <c r="L281" s="32"/>
      <c r="M281" s="144" t="s">
        <v>1</v>
      </c>
      <c r="N281" s="145" t="s">
        <v>42</v>
      </c>
      <c r="P281" s="146">
        <f>O281*H281</f>
        <v>0</v>
      </c>
      <c r="Q281" s="146">
        <v>0</v>
      </c>
      <c r="R281" s="146">
        <f>Q281*H281</f>
        <v>0</v>
      </c>
      <c r="S281" s="146">
        <v>0</v>
      </c>
      <c r="T281" s="147">
        <f>S281*H281</f>
        <v>0</v>
      </c>
      <c r="AR281" s="148" t="s">
        <v>271</v>
      </c>
      <c r="AT281" s="148" t="s">
        <v>266</v>
      </c>
      <c r="AU281" s="148" t="s">
        <v>89</v>
      </c>
      <c r="AY281" s="17" t="s">
        <v>264</v>
      </c>
      <c r="BE281" s="149">
        <f>IF(N281="základní",J281,0)</f>
        <v>0</v>
      </c>
      <c r="BF281" s="149">
        <f>IF(N281="snížená",J281,0)</f>
        <v>0</v>
      </c>
      <c r="BG281" s="149">
        <f>IF(N281="zákl. přenesená",J281,0)</f>
        <v>0</v>
      </c>
      <c r="BH281" s="149">
        <f>IF(N281="sníž. přenesená",J281,0)</f>
        <v>0</v>
      </c>
      <c r="BI281" s="149">
        <f>IF(N281="nulová",J281,0)</f>
        <v>0</v>
      </c>
      <c r="BJ281" s="17" t="s">
        <v>89</v>
      </c>
      <c r="BK281" s="149">
        <f>ROUND(I281*H281,2)</f>
        <v>0</v>
      </c>
      <c r="BL281" s="17" t="s">
        <v>271</v>
      </c>
      <c r="BM281" s="148" t="s">
        <v>4429</v>
      </c>
    </row>
    <row r="282" spans="2:65" s="1" customFormat="1" ht="11.25">
      <c r="B282" s="32"/>
      <c r="D282" s="150" t="s">
        <v>273</v>
      </c>
      <c r="F282" s="151" t="s">
        <v>2025</v>
      </c>
      <c r="I282" s="152"/>
      <c r="L282" s="32"/>
      <c r="M282" s="153"/>
      <c r="T282" s="56"/>
      <c r="AT282" s="17" t="s">
        <v>273</v>
      </c>
      <c r="AU282" s="17" t="s">
        <v>89</v>
      </c>
    </row>
    <row r="283" spans="2:65" s="1" customFormat="1" ht="16.5" customHeight="1">
      <c r="B283" s="136"/>
      <c r="C283" s="137" t="s">
        <v>509</v>
      </c>
      <c r="D283" s="137" t="s">
        <v>266</v>
      </c>
      <c r="E283" s="138" t="s">
        <v>4351</v>
      </c>
      <c r="F283" s="139" t="s">
        <v>4352</v>
      </c>
      <c r="G283" s="140" t="s">
        <v>434</v>
      </c>
      <c r="H283" s="141">
        <v>1</v>
      </c>
      <c r="I283" s="142"/>
      <c r="J283" s="143">
        <f>ROUND(I283*H283,2)</f>
        <v>0</v>
      </c>
      <c r="K283" s="139" t="s">
        <v>1</v>
      </c>
      <c r="L283" s="32"/>
      <c r="M283" s="144" t="s">
        <v>1</v>
      </c>
      <c r="N283" s="145" t="s">
        <v>42</v>
      </c>
      <c r="P283" s="146">
        <f>O283*H283</f>
        <v>0</v>
      </c>
      <c r="Q283" s="146">
        <v>0</v>
      </c>
      <c r="R283" s="146">
        <f>Q283*H283</f>
        <v>0</v>
      </c>
      <c r="S283" s="146">
        <v>0</v>
      </c>
      <c r="T283" s="147">
        <f>S283*H283</f>
        <v>0</v>
      </c>
      <c r="AR283" s="148" t="s">
        <v>271</v>
      </c>
      <c r="AT283" s="148" t="s">
        <v>266</v>
      </c>
      <c r="AU283" s="148" t="s">
        <v>89</v>
      </c>
      <c r="AY283" s="17" t="s">
        <v>264</v>
      </c>
      <c r="BE283" s="149">
        <f>IF(N283="základní",J283,0)</f>
        <v>0</v>
      </c>
      <c r="BF283" s="149">
        <f>IF(N283="snížená",J283,0)</f>
        <v>0</v>
      </c>
      <c r="BG283" s="149">
        <f>IF(N283="zákl. přenesená",J283,0)</f>
        <v>0</v>
      </c>
      <c r="BH283" s="149">
        <f>IF(N283="sníž. přenesená",J283,0)</f>
        <v>0</v>
      </c>
      <c r="BI283" s="149">
        <f>IF(N283="nulová",J283,0)</f>
        <v>0</v>
      </c>
      <c r="BJ283" s="17" t="s">
        <v>89</v>
      </c>
      <c r="BK283" s="149">
        <f>ROUND(I283*H283,2)</f>
        <v>0</v>
      </c>
      <c r="BL283" s="17" t="s">
        <v>271</v>
      </c>
      <c r="BM283" s="148" t="s">
        <v>4430</v>
      </c>
    </row>
    <row r="284" spans="2:65" s="1" customFormat="1" ht="19.5">
      <c r="B284" s="32"/>
      <c r="D284" s="154" t="s">
        <v>275</v>
      </c>
      <c r="F284" s="155" t="s">
        <v>4354</v>
      </c>
      <c r="I284" s="152"/>
      <c r="L284" s="32"/>
      <c r="M284" s="153"/>
      <c r="T284" s="56"/>
      <c r="AT284" s="17" t="s">
        <v>275</v>
      </c>
      <c r="AU284" s="17" t="s">
        <v>89</v>
      </c>
    </row>
    <row r="285" spans="2:65" s="14" customFormat="1" ht="11.25">
      <c r="B285" s="170"/>
      <c r="D285" s="154" t="s">
        <v>277</v>
      </c>
      <c r="E285" s="171" t="s">
        <v>1</v>
      </c>
      <c r="F285" s="172" t="s">
        <v>4326</v>
      </c>
      <c r="H285" s="171" t="s">
        <v>1</v>
      </c>
      <c r="I285" s="173"/>
      <c r="L285" s="170"/>
      <c r="M285" s="174"/>
      <c r="T285" s="175"/>
      <c r="AT285" s="171" t="s">
        <v>277</v>
      </c>
      <c r="AU285" s="171" t="s">
        <v>89</v>
      </c>
      <c r="AV285" s="14" t="s">
        <v>83</v>
      </c>
      <c r="AW285" s="14" t="s">
        <v>32</v>
      </c>
      <c r="AX285" s="14" t="s">
        <v>76</v>
      </c>
      <c r="AY285" s="171" t="s">
        <v>264</v>
      </c>
    </row>
    <row r="286" spans="2:65" s="12" customFormat="1" ht="11.25">
      <c r="B286" s="156"/>
      <c r="D286" s="154" t="s">
        <v>277</v>
      </c>
      <c r="E286" s="157" t="s">
        <v>1</v>
      </c>
      <c r="F286" s="158" t="s">
        <v>83</v>
      </c>
      <c r="H286" s="159">
        <v>1</v>
      </c>
      <c r="I286" s="160"/>
      <c r="L286" s="156"/>
      <c r="M286" s="161"/>
      <c r="T286" s="162"/>
      <c r="AT286" s="157" t="s">
        <v>277</v>
      </c>
      <c r="AU286" s="157" t="s">
        <v>89</v>
      </c>
      <c r="AV286" s="12" t="s">
        <v>89</v>
      </c>
      <c r="AW286" s="12" t="s">
        <v>32</v>
      </c>
      <c r="AX286" s="12" t="s">
        <v>83</v>
      </c>
      <c r="AY286" s="157" t="s">
        <v>264</v>
      </c>
    </row>
    <row r="287" spans="2:65" s="1" customFormat="1" ht="16.5" customHeight="1">
      <c r="B287" s="136"/>
      <c r="C287" s="176" t="s">
        <v>515</v>
      </c>
      <c r="D287" s="176" t="s">
        <v>310</v>
      </c>
      <c r="E287" s="177" t="s">
        <v>4355</v>
      </c>
      <c r="F287" s="178" t="s">
        <v>4356</v>
      </c>
      <c r="G287" s="179" t="s">
        <v>434</v>
      </c>
      <c r="H287" s="180">
        <v>1</v>
      </c>
      <c r="I287" s="181"/>
      <c r="J287" s="182">
        <f>ROUND(I287*H287,2)</f>
        <v>0</v>
      </c>
      <c r="K287" s="178" t="s">
        <v>1</v>
      </c>
      <c r="L287" s="183"/>
      <c r="M287" s="184" t="s">
        <v>1</v>
      </c>
      <c r="N287" s="185" t="s">
        <v>42</v>
      </c>
      <c r="P287" s="146">
        <f>O287*H287</f>
        <v>0</v>
      </c>
      <c r="Q287" s="146">
        <v>4.0000000000000001E-3</v>
      </c>
      <c r="R287" s="146">
        <f>Q287*H287</f>
        <v>4.0000000000000001E-3</v>
      </c>
      <c r="S287" s="146">
        <v>0</v>
      </c>
      <c r="T287" s="147">
        <f>S287*H287</f>
        <v>0</v>
      </c>
      <c r="AR287" s="148" t="s">
        <v>314</v>
      </c>
      <c r="AT287" s="148" t="s">
        <v>310</v>
      </c>
      <c r="AU287" s="148" t="s">
        <v>89</v>
      </c>
      <c r="AY287" s="17" t="s">
        <v>264</v>
      </c>
      <c r="BE287" s="149">
        <f>IF(N287="základní",J287,0)</f>
        <v>0</v>
      </c>
      <c r="BF287" s="149">
        <f>IF(N287="snížená",J287,0)</f>
        <v>0</v>
      </c>
      <c r="BG287" s="149">
        <f>IF(N287="zákl. přenesená",J287,0)</f>
        <v>0</v>
      </c>
      <c r="BH287" s="149">
        <f>IF(N287="sníž. přenesená",J287,0)</f>
        <v>0</v>
      </c>
      <c r="BI287" s="149">
        <f>IF(N287="nulová",J287,0)</f>
        <v>0</v>
      </c>
      <c r="BJ287" s="17" t="s">
        <v>89</v>
      </c>
      <c r="BK287" s="149">
        <f>ROUND(I287*H287,2)</f>
        <v>0</v>
      </c>
      <c r="BL287" s="17" t="s">
        <v>271</v>
      </c>
      <c r="BM287" s="148" t="s">
        <v>4431</v>
      </c>
    </row>
    <row r="288" spans="2:65" s="1" customFormat="1" ht="19.5">
      <c r="B288" s="32"/>
      <c r="D288" s="154" t="s">
        <v>275</v>
      </c>
      <c r="F288" s="155" t="s">
        <v>4354</v>
      </c>
      <c r="I288" s="152"/>
      <c r="L288" s="32"/>
      <c r="M288" s="153"/>
      <c r="T288" s="56"/>
      <c r="AT288" s="17" t="s">
        <v>275</v>
      </c>
      <c r="AU288" s="17" t="s">
        <v>89</v>
      </c>
    </row>
    <row r="289" spans="2:65" s="14" customFormat="1" ht="11.25">
      <c r="B289" s="170"/>
      <c r="D289" s="154" t="s">
        <v>277</v>
      </c>
      <c r="E289" s="171" t="s">
        <v>1</v>
      </c>
      <c r="F289" s="172" t="s">
        <v>4326</v>
      </c>
      <c r="H289" s="171" t="s">
        <v>1</v>
      </c>
      <c r="I289" s="173"/>
      <c r="L289" s="170"/>
      <c r="M289" s="174"/>
      <c r="T289" s="175"/>
      <c r="AT289" s="171" t="s">
        <v>277</v>
      </c>
      <c r="AU289" s="171" t="s">
        <v>89</v>
      </c>
      <c r="AV289" s="14" t="s">
        <v>83</v>
      </c>
      <c r="AW289" s="14" t="s">
        <v>32</v>
      </c>
      <c r="AX289" s="14" t="s">
        <v>76</v>
      </c>
      <c r="AY289" s="171" t="s">
        <v>264</v>
      </c>
    </row>
    <row r="290" spans="2:65" s="12" customFormat="1" ht="11.25">
      <c r="B290" s="156"/>
      <c r="D290" s="154" t="s">
        <v>277</v>
      </c>
      <c r="E290" s="157" t="s">
        <v>1</v>
      </c>
      <c r="F290" s="158" t="s">
        <v>83</v>
      </c>
      <c r="H290" s="159">
        <v>1</v>
      </c>
      <c r="I290" s="160"/>
      <c r="L290" s="156"/>
      <c r="M290" s="161"/>
      <c r="T290" s="162"/>
      <c r="AT290" s="157" t="s">
        <v>277</v>
      </c>
      <c r="AU290" s="157" t="s">
        <v>89</v>
      </c>
      <c r="AV290" s="12" t="s">
        <v>89</v>
      </c>
      <c r="AW290" s="12" t="s">
        <v>32</v>
      </c>
      <c r="AX290" s="12" t="s">
        <v>83</v>
      </c>
      <c r="AY290" s="157" t="s">
        <v>264</v>
      </c>
    </row>
    <row r="291" spans="2:65" s="11" customFormat="1" ht="22.9" customHeight="1">
      <c r="B291" s="124"/>
      <c r="D291" s="125" t="s">
        <v>75</v>
      </c>
      <c r="E291" s="134" t="s">
        <v>323</v>
      </c>
      <c r="F291" s="134" t="s">
        <v>925</v>
      </c>
      <c r="I291" s="127"/>
      <c r="J291" s="135">
        <f>BK291</f>
        <v>0</v>
      </c>
      <c r="L291" s="124"/>
      <c r="M291" s="129"/>
      <c r="P291" s="130">
        <f>SUM(P292:P295)</f>
        <v>0</v>
      </c>
      <c r="R291" s="130">
        <f>SUM(R292:R295)</f>
        <v>4.1399999999999999E-2</v>
      </c>
      <c r="T291" s="131">
        <f>SUM(T292:T295)</f>
        <v>0</v>
      </c>
      <c r="AR291" s="125" t="s">
        <v>83</v>
      </c>
      <c r="AT291" s="132" t="s">
        <v>75</v>
      </c>
      <c r="AU291" s="132" t="s">
        <v>83</v>
      </c>
      <c r="AY291" s="125" t="s">
        <v>264</v>
      </c>
      <c r="BK291" s="133">
        <f>SUM(BK292:BK295)</f>
        <v>0</v>
      </c>
    </row>
    <row r="292" spans="2:65" s="1" customFormat="1" ht="16.5" customHeight="1">
      <c r="B292" s="136"/>
      <c r="C292" s="137" t="s">
        <v>521</v>
      </c>
      <c r="D292" s="137" t="s">
        <v>266</v>
      </c>
      <c r="E292" s="138" t="s">
        <v>4358</v>
      </c>
      <c r="F292" s="139" t="s">
        <v>4359</v>
      </c>
      <c r="G292" s="140" t="s">
        <v>341</v>
      </c>
      <c r="H292" s="141">
        <v>60</v>
      </c>
      <c r="I292" s="142"/>
      <c r="J292" s="143">
        <f>ROUND(I292*H292,2)</f>
        <v>0</v>
      </c>
      <c r="K292" s="139" t="s">
        <v>270</v>
      </c>
      <c r="L292" s="32"/>
      <c r="M292" s="144" t="s">
        <v>1</v>
      </c>
      <c r="N292" s="145" t="s">
        <v>42</v>
      </c>
      <c r="P292" s="146">
        <f>O292*H292</f>
        <v>0</v>
      </c>
      <c r="Q292" s="146">
        <v>6.8999999999999997E-4</v>
      </c>
      <c r="R292" s="146">
        <f>Q292*H292</f>
        <v>4.1399999999999999E-2</v>
      </c>
      <c r="S292" s="146">
        <v>0</v>
      </c>
      <c r="T292" s="147">
        <f>S292*H292</f>
        <v>0</v>
      </c>
      <c r="AR292" s="148" t="s">
        <v>271</v>
      </c>
      <c r="AT292" s="148" t="s">
        <v>266</v>
      </c>
      <c r="AU292" s="148" t="s">
        <v>89</v>
      </c>
      <c r="AY292" s="17" t="s">
        <v>264</v>
      </c>
      <c r="BE292" s="149">
        <f>IF(N292="základní",J292,0)</f>
        <v>0</v>
      </c>
      <c r="BF292" s="149">
        <f>IF(N292="snížená",J292,0)</f>
        <v>0</v>
      </c>
      <c r="BG292" s="149">
        <f>IF(N292="zákl. přenesená",J292,0)</f>
        <v>0</v>
      </c>
      <c r="BH292" s="149">
        <f>IF(N292="sníž. přenesená",J292,0)</f>
        <v>0</v>
      </c>
      <c r="BI292" s="149">
        <f>IF(N292="nulová",J292,0)</f>
        <v>0</v>
      </c>
      <c r="BJ292" s="17" t="s">
        <v>89</v>
      </c>
      <c r="BK292" s="149">
        <f>ROUND(I292*H292,2)</f>
        <v>0</v>
      </c>
      <c r="BL292" s="17" t="s">
        <v>271</v>
      </c>
      <c r="BM292" s="148" t="s">
        <v>4432</v>
      </c>
    </row>
    <row r="293" spans="2:65" s="1" customFormat="1" ht="11.25">
      <c r="B293" s="32"/>
      <c r="D293" s="150" t="s">
        <v>273</v>
      </c>
      <c r="F293" s="151" t="s">
        <v>4361</v>
      </c>
      <c r="I293" s="152"/>
      <c r="L293" s="32"/>
      <c r="M293" s="153"/>
      <c r="T293" s="56"/>
      <c r="AT293" s="17" t="s">
        <v>273</v>
      </c>
      <c r="AU293" s="17" t="s">
        <v>89</v>
      </c>
    </row>
    <row r="294" spans="2:65" s="14" customFormat="1" ht="11.25">
      <c r="B294" s="170"/>
      <c r="D294" s="154" t="s">
        <v>277</v>
      </c>
      <c r="E294" s="171" t="s">
        <v>1</v>
      </c>
      <c r="F294" s="172" t="s">
        <v>4247</v>
      </c>
      <c r="H294" s="171" t="s">
        <v>1</v>
      </c>
      <c r="I294" s="173"/>
      <c r="L294" s="170"/>
      <c r="M294" s="174"/>
      <c r="T294" s="175"/>
      <c r="AT294" s="171" t="s">
        <v>277</v>
      </c>
      <c r="AU294" s="171" t="s">
        <v>89</v>
      </c>
      <c r="AV294" s="14" t="s">
        <v>83</v>
      </c>
      <c r="AW294" s="14" t="s">
        <v>32</v>
      </c>
      <c r="AX294" s="14" t="s">
        <v>76</v>
      </c>
      <c r="AY294" s="171" t="s">
        <v>264</v>
      </c>
    </row>
    <row r="295" spans="2:65" s="12" customFormat="1" ht="11.25">
      <c r="B295" s="156"/>
      <c r="D295" s="154" t="s">
        <v>277</v>
      </c>
      <c r="E295" s="157" t="s">
        <v>1</v>
      </c>
      <c r="F295" s="158" t="s">
        <v>4362</v>
      </c>
      <c r="H295" s="159">
        <v>60</v>
      </c>
      <c r="I295" s="160"/>
      <c r="L295" s="156"/>
      <c r="M295" s="161"/>
      <c r="T295" s="162"/>
      <c r="AT295" s="157" t="s">
        <v>277</v>
      </c>
      <c r="AU295" s="157" t="s">
        <v>89</v>
      </c>
      <c r="AV295" s="12" t="s">
        <v>89</v>
      </c>
      <c r="AW295" s="12" t="s">
        <v>32</v>
      </c>
      <c r="AX295" s="12" t="s">
        <v>83</v>
      </c>
      <c r="AY295" s="157" t="s">
        <v>264</v>
      </c>
    </row>
    <row r="296" spans="2:65" s="11" customFormat="1" ht="25.9" customHeight="1">
      <c r="B296" s="124"/>
      <c r="D296" s="125" t="s">
        <v>75</v>
      </c>
      <c r="E296" s="126" t="s">
        <v>1019</v>
      </c>
      <c r="F296" s="126" t="s">
        <v>1020</v>
      </c>
      <c r="I296" s="127"/>
      <c r="J296" s="128">
        <f>BK296</f>
        <v>0</v>
      </c>
      <c r="L296" s="124"/>
      <c r="M296" s="129"/>
      <c r="P296" s="130">
        <f>P297+P305</f>
        <v>0</v>
      </c>
      <c r="R296" s="130">
        <f>R297+R305</f>
        <v>8.5417500000000007E-2</v>
      </c>
      <c r="T296" s="131">
        <f>T297+T305</f>
        <v>0</v>
      </c>
      <c r="AR296" s="125" t="s">
        <v>89</v>
      </c>
      <c r="AT296" s="132" t="s">
        <v>75</v>
      </c>
      <c r="AU296" s="132" t="s">
        <v>76</v>
      </c>
      <c r="AY296" s="125" t="s">
        <v>264</v>
      </c>
      <c r="BK296" s="133">
        <f>BK297+BK305</f>
        <v>0</v>
      </c>
    </row>
    <row r="297" spans="2:65" s="11" customFormat="1" ht="22.9" customHeight="1">
      <c r="B297" s="124"/>
      <c r="D297" s="125" t="s">
        <v>75</v>
      </c>
      <c r="E297" s="134" t="s">
        <v>1021</v>
      </c>
      <c r="F297" s="134" t="s">
        <v>1022</v>
      </c>
      <c r="I297" s="127"/>
      <c r="J297" s="135">
        <f>BK297</f>
        <v>0</v>
      </c>
      <c r="L297" s="124"/>
      <c r="M297" s="129"/>
      <c r="P297" s="130">
        <f>SUM(P298:P304)</f>
        <v>0</v>
      </c>
      <c r="R297" s="130">
        <f>SUM(R298:R304)</f>
        <v>8.2417500000000005E-2</v>
      </c>
      <c r="T297" s="131">
        <f>SUM(T298:T304)</f>
        <v>0</v>
      </c>
      <c r="AR297" s="125" t="s">
        <v>89</v>
      </c>
      <c r="AT297" s="132" t="s">
        <v>75</v>
      </c>
      <c r="AU297" s="132" t="s">
        <v>83</v>
      </c>
      <c r="AY297" s="125" t="s">
        <v>264</v>
      </c>
      <c r="BK297" s="133">
        <f>SUM(BK298:BK304)</f>
        <v>0</v>
      </c>
    </row>
    <row r="298" spans="2:65" s="1" customFormat="1" ht="16.5" customHeight="1">
      <c r="B298" s="136"/>
      <c r="C298" s="137" t="s">
        <v>526</v>
      </c>
      <c r="D298" s="137" t="s">
        <v>266</v>
      </c>
      <c r="E298" s="138" t="s">
        <v>4363</v>
      </c>
      <c r="F298" s="139" t="s">
        <v>4364</v>
      </c>
      <c r="G298" s="140" t="s">
        <v>341</v>
      </c>
      <c r="H298" s="141">
        <v>30</v>
      </c>
      <c r="I298" s="142"/>
      <c r="J298" s="143">
        <f>ROUND(I298*H298,2)</f>
        <v>0</v>
      </c>
      <c r="K298" s="139" t="s">
        <v>270</v>
      </c>
      <c r="L298" s="32"/>
      <c r="M298" s="144" t="s">
        <v>1</v>
      </c>
      <c r="N298" s="145" t="s">
        <v>42</v>
      </c>
      <c r="P298" s="146">
        <f>O298*H298</f>
        <v>0</v>
      </c>
      <c r="Q298" s="146">
        <v>0</v>
      </c>
      <c r="R298" s="146">
        <f>Q298*H298</f>
        <v>0</v>
      </c>
      <c r="S298" s="146">
        <v>0</v>
      </c>
      <c r="T298" s="147">
        <f>S298*H298</f>
        <v>0</v>
      </c>
      <c r="AR298" s="148" t="s">
        <v>366</v>
      </c>
      <c r="AT298" s="148" t="s">
        <v>266</v>
      </c>
      <c r="AU298" s="148" t="s">
        <v>89</v>
      </c>
      <c r="AY298" s="17" t="s">
        <v>264</v>
      </c>
      <c r="BE298" s="149">
        <f>IF(N298="základní",J298,0)</f>
        <v>0</v>
      </c>
      <c r="BF298" s="149">
        <f>IF(N298="snížená",J298,0)</f>
        <v>0</v>
      </c>
      <c r="BG298" s="149">
        <f>IF(N298="zákl. přenesená",J298,0)</f>
        <v>0</v>
      </c>
      <c r="BH298" s="149">
        <f>IF(N298="sníž. přenesená",J298,0)</f>
        <v>0</v>
      </c>
      <c r="BI298" s="149">
        <f>IF(N298="nulová",J298,0)</f>
        <v>0</v>
      </c>
      <c r="BJ298" s="17" t="s">
        <v>89</v>
      </c>
      <c r="BK298" s="149">
        <f>ROUND(I298*H298,2)</f>
        <v>0</v>
      </c>
      <c r="BL298" s="17" t="s">
        <v>366</v>
      </c>
      <c r="BM298" s="148" t="s">
        <v>4433</v>
      </c>
    </row>
    <row r="299" spans="2:65" s="1" customFormat="1" ht="11.25">
      <c r="B299" s="32"/>
      <c r="D299" s="150" t="s">
        <v>273</v>
      </c>
      <c r="F299" s="151" t="s">
        <v>4366</v>
      </c>
      <c r="I299" s="152"/>
      <c r="L299" s="32"/>
      <c r="M299" s="153"/>
      <c r="T299" s="56"/>
      <c r="AT299" s="17" t="s">
        <v>273</v>
      </c>
      <c r="AU299" s="17" t="s">
        <v>89</v>
      </c>
    </row>
    <row r="300" spans="2:65" s="14" customFormat="1" ht="11.25">
      <c r="B300" s="170"/>
      <c r="D300" s="154" t="s">
        <v>277</v>
      </c>
      <c r="E300" s="171" t="s">
        <v>1</v>
      </c>
      <c r="F300" s="172" t="s">
        <v>4247</v>
      </c>
      <c r="H300" s="171" t="s">
        <v>1</v>
      </c>
      <c r="I300" s="173"/>
      <c r="L300" s="170"/>
      <c r="M300" s="174"/>
      <c r="T300" s="175"/>
      <c r="AT300" s="171" t="s">
        <v>277</v>
      </c>
      <c r="AU300" s="171" t="s">
        <v>89</v>
      </c>
      <c r="AV300" s="14" t="s">
        <v>83</v>
      </c>
      <c r="AW300" s="14" t="s">
        <v>32</v>
      </c>
      <c r="AX300" s="14" t="s">
        <v>76</v>
      </c>
      <c r="AY300" s="171" t="s">
        <v>264</v>
      </c>
    </row>
    <row r="301" spans="2:65" s="12" customFormat="1" ht="11.25">
      <c r="B301" s="156"/>
      <c r="D301" s="154" t="s">
        <v>277</v>
      </c>
      <c r="E301" s="157" t="s">
        <v>1</v>
      </c>
      <c r="F301" s="158" t="s">
        <v>457</v>
      </c>
      <c r="H301" s="159">
        <v>30</v>
      </c>
      <c r="I301" s="160"/>
      <c r="L301" s="156"/>
      <c r="M301" s="161"/>
      <c r="T301" s="162"/>
      <c r="AT301" s="157" t="s">
        <v>277</v>
      </c>
      <c r="AU301" s="157" t="s">
        <v>89</v>
      </c>
      <c r="AV301" s="12" t="s">
        <v>89</v>
      </c>
      <c r="AW301" s="12" t="s">
        <v>32</v>
      </c>
      <c r="AX301" s="12" t="s">
        <v>83</v>
      </c>
      <c r="AY301" s="157" t="s">
        <v>264</v>
      </c>
    </row>
    <row r="302" spans="2:65" s="1" customFormat="1" ht="16.5" customHeight="1">
      <c r="B302" s="136"/>
      <c r="C302" s="176" t="s">
        <v>533</v>
      </c>
      <c r="D302" s="176" t="s">
        <v>310</v>
      </c>
      <c r="E302" s="177" t="s">
        <v>4367</v>
      </c>
      <c r="F302" s="178" t="s">
        <v>4368</v>
      </c>
      <c r="G302" s="179" t="s">
        <v>341</v>
      </c>
      <c r="H302" s="180">
        <v>36.630000000000003</v>
      </c>
      <c r="I302" s="181"/>
      <c r="J302" s="182">
        <f>ROUND(I302*H302,2)</f>
        <v>0</v>
      </c>
      <c r="K302" s="178" t="s">
        <v>270</v>
      </c>
      <c r="L302" s="183"/>
      <c r="M302" s="184" t="s">
        <v>1</v>
      </c>
      <c r="N302" s="185" t="s">
        <v>42</v>
      </c>
      <c r="P302" s="146">
        <f>O302*H302</f>
        <v>0</v>
      </c>
      <c r="Q302" s="146">
        <v>2.2499999999999998E-3</v>
      </c>
      <c r="R302" s="146">
        <f>Q302*H302</f>
        <v>8.2417500000000005E-2</v>
      </c>
      <c r="S302" s="146">
        <v>0</v>
      </c>
      <c r="T302" s="147">
        <f>S302*H302</f>
        <v>0</v>
      </c>
      <c r="AR302" s="148" t="s">
        <v>468</v>
      </c>
      <c r="AT302" s="148" t="s">
        <v>310</v>
      </c>
      <c r="AU302" s="148" t="s">
        <v>89</v>
      </c>
      <c r="AY302" s="17" t="s">
        <v>264</v>
      </c>
      <c r="BE302" s="149">
        <f>IF(N302="základní",J302,0)</f>
        <v>0</v>
      </c>
      <c r="BF302" s="149">
        <f>IF(N302="snížená",J302,0)</f>
        <v>0</v>
      </c>
      <c r="BG302" s="149">
        <f>IF(N302="zákl. přenesená",J302,0)</f>
        <v>0</v>
      </c>
      <c r="BH302" s="149">
        <f>IF(N302="sníž. přenesená",J302,0)</f>
        <v>0</v>
      </c>
      <c r="BI302" s="149">
        <f>IF(N302="nulová",J302,0)</f>
        <v>0</v>
      </c>
      <c r="BJ302" s="17" t="s">
        <v>89</v>
      </c>
      <c r="BK302" s="149">
        <f>ROUND(I302*H302,2)</f>
        <v>0</v>
      </c>
      <c r="BL302" s="17" t="s">
        <v>366</v>
      </c>
      <c r="BM302" s="148" t="s">
        <v>4434</v>
      </c>
    </row>
    <row r="303" spans="2:65" s="12" customFormat="1" ht="11.25">
      <c r="B303" s="156"/>
      <c r="D303" s="154" t="s">
        <v>277</v>
      </c>
      <c r="E303" s="157" t="s">
        <v>1</v>
      </c>
      <c r="F303" s="158" t="s">
        <v>457</v>
      </c>
      <c r="H303" s="159">
        <v>30</v>
      </c>
      <c r="I303" s="160"/>
      <c r="L303" s="156"/>
      <c r="M303" s="161"/>
      <c r="T303" s="162"/>
      <c r="AT303" s="157" t="s">
        <v>277</v>
      </c>
      <c r="AU303" s="157" t="s">
        <v>89</v>
      </c>
      <c r="AV303" s="12" t="s">
        <v>89</v>
      </c>
      <c r="AW303" s="12" t="s">
        <v>32</v>
      </c>
      <c r="AX303" s="12" t="s">
        <v>76</v>
      </c>
      <c r="AY303" s="157" t="s">
        <v>264</v>
      </c>
    </row>
    <row r="304" spans="2:65" s="12" customFormat="1" ht="11.25">
      <c r="B304" s="156"/>
      <c r="D304" s="154" t="s">
        <v>277</v>
      </c>
      <c r="E304" s="157" t="s">
        <v>1</v>
      </c>
      <c r="F304" s="158" t="s">
        <v>4370</v>
      </c>
      <c r="H304" s="159">
        <v>36.630000000000003</v>
      </c>
      <c r="I304" s="160"/>
      <c r="L304" s="156"/>
      <c r="M304" s="161"/>
      <c r="T304" s="162"/>
      <c r="AT304" s="157" t="s">
        <v>277</v>
      </c>
      <c r="AU304" s="157" t="s">
        <v>89</v>
      </c>
      <c r="AV304" s="12" t="s">
        <v>89</v>
      </c>
      <c r="AW304" s="12" t="s">
        <v>32</v>
      </c>
      <c r="AX304" s="12" t="s">
        <v>83</v>
      </c>
      <c r="AY304" s="157" t="s">
        <v>264</v>
      </c>
    </row>
    <row r="305" spans="2:65" s="11" customFormat="1" ht="22.9" customHeight="1">
      <c r="B305" s="124"/>
      <c r="D305" s="125" t="s">
        <v>75</v>
      </c>
      <c r="E305" s="134" t="s">
        <v>2035</v>
      </c>
      <c r="F305" s="134" t="s">
        <v>2036</v>
      </c>
      <c r="I305" s="127"/>
      <c r="J305" s="135">
        <f>BK305</f>
        <v>0</v>
      </c>
      <c r="L305" s="124"/>
      <c r="M305" s="129"/>
      <c r="P305" s="130">
        <f>SUM(P306:P310)</f>
        <v>0</v>
      </c>
      <c r="R305" s="130">
        <f>SUM(R306:R310)</f>
        <v>3.0000000000000001E-3</v>
      </c>
      <c r="T305" s="131">
        <f>SUM(T306:T310)</f>
        <v>0</v>
      </c>
      <c r="AR305" s="125" t="s">
        <v>89</v>
      </c>
      <c r="AT305" s="132" t="s">
        <v>75</v>
      </c>
      <c r="AU305" s="132" t="s">
        <v>83</v>
      </c>
      <c r="AY305" s="125" t="s">
        <v>264</v>
      </c>
      <c r="BK305" s="133">
        <f>SUM(BK306:BK310)</f>
        <v>0</v>
      </c>
    </row>
    <row r="306" spans="2:65" s="1" customFormat="1" ht="16.5" customHeight="1">
      <c r="B306" s="136"/>
      <c r="C306" s="137" t="s">
        <v>541</v>
      </c>
      <c r="D306" s="137" t="s">
        <v>266</v>
      </c>
      <c r="E306" s="138" t="s">
        <v>4371</v>
      </c>
      <c r="F306" s="139" t="s">
        <v>4372</v>
      </c>
      <c r="G306" s="140" t="s">
        <v>434</v>
      </c>
      <c r="H306" s="141">
        <v>2</v>
      </c>
      <c r="I306" s="142"/>
      <c r="J306" s="143">
        <f>ROUND(I306*H306,2)</f>
        <v>0</v>
      </c>
      <c r="K306" s="139" t="s">
        <v>270</v>
      </c>
      <c r="L306" s="32"/>
      <c r="M306" s="144" t="s">
        <v>1</v>
      </c>
      <c r="N306" s="145" t="s">
        <v>42</v>
      </c>
      <c r="P306" s="146">
        <f>O306*H306</f>
        <v>0</v>
      </c>
      <c r="Q306" s="146">
        <v>0</v>
      </c>
      <c r="R306" s="146">
        <f>Q306*H306</f>
        <v>0</v>
      </c>
      <c r="S306" s="146">
        <v>0</v>
      </c>
      <c r="T306" s="147">
        <f>S306*H306</f>
        <v>0</v>
      </c>
      <c r="AR306" s="148" t="s">
        <v>366</v>
      </c>
      <c r="AT306" s="148" t="s">
        <v>266</v>
      </c>
      <c r="AU306" s="148" t="s">
        <v>89</v>
      </c>
      <c r="AY306" s="17" t="s">
        <v>264</v>
      </c>
      <c r="BE306" s="149">
        <f>IF(N306="základní",J306,0)</f>
        <v>0</v>
      </c>
      <c r="BF306" s="149">
        <f>IF(N306="snížená",J306,0)</f>
        <v>0</v>
      </c>
      <c r="BG306" s="149">
        <f>IF(N306="zákl. přenesená",J306,0)</f>
        <v>0</v>
      </c>
      <c r="BH306" s="149">
        <f>IF(N306="sníž. přenesená",J306,0)</f>
        <v>0</v>
      </c>
      <c r="BI306" s="149">
        <f>IF(N306="nulová",J306,0)</f>
        <v>0</v>
      </c>
      <c r="BJ306" s="17" t="s">
        <v>89</v>
      </c>
      <c r="BK306" s="149">
        <f>ROUND(I306*H306,2)</f>
        <v>0</v>
      </c>
      <c r="BL306" s="17" t="s">
        <v>366</v>
      </c>
      <c r="BM306" s="148" t="s">
        <v>4435</v>
      </c>
    </row>
    <row r="307" spans="2:65" s="1" customFormat="1" ht="11.25">
      <c r="B307" s="32"/>
      <c r="D307" s="150" t="s">
        <v>273</v>
      </c>
      <c r="F307" s="151" t="s">
        <v>4374</v>
      </c>
      <c r="I307" s="152"/>
      <c r="L307" s="32"/>
      <c r="M307" s="153"/>
      <c r="T307" s="56"/>
      <c r="AT307" s="17" t="s">
        <v>273</v>
      </c>
      <c r="AU307" s="17" t="s">
        <v>89</v>
      </c>
    </row>
    <row r="308" spans="2:65" s="12" customFormat="1" ht="11.25">
      <c r="B308" s="156"/>
      <c r="D308" s="154" t="s">
        <v>277</v>
      </c>
      <c r="E308" s="157" t="s">
        <v>1</v>
      </c>
      <c r="F308" s="158" t="s">
        <v>89</v>
      </c>
      <c r="H308" s="159">
        <v>2</v>
      </c>
      <c r="I308" s="160"/>
      <c r="L308" s="156"/>
      <c r="M308" s="161"/>
      <c r="T308" s="162"/>
      <c r="AT308" s="157" t="s">
        <v>277</v>
      </c>
      <c r="AU308" s="157" t="s">
        <v>89</v>
      </c>
      <c r="AV308" s="12" t="s">
        <v>89</v>
      </c>
      <c r="AW308" s="12" t="s">
        <v>32</v>
      </c>
      <c r="AX308" s="12" t="s">
        <v>83</v>
      </c>
      <c r="AY308" s="157" t="s">
        <v>264</v>
      </c>
    </row>
    <row r="309" spans="2:65" s="1" customFormat="1" ht="16.5" customHeight="1">
      <c r="B309" s="136"/>
      <c r="C309" s="176" t="s">
        <v>549</v>
      </c>
      <c r="D309" s="176" t="s">
        <v>310</v>
      </c>
      <c r="E309" s="177" t="s">
        <v>4375</v>
      </c>
      <c r="F309" s="178" t="s">
        <v>4376</v>
      </c>
      <c r="G309" s="179" t="s">
        <v>434</v>
      </c>
      <c r="H309" s="180">
        <v>2</v>
      </c>
      <c r="I309" s="181"/>
      <c r="J309" s="182">
        <f>ROUND(I309*H309,2)</f>
        <v>0</v>
      </c>
      <c r="K309" s="178" t="s">
        <v>270</v>
      </c>
      <c r="L309" s="183"/>
      <c r="M309" s="184" t="s">
        <v>1</v>
      </c>
      <c r="N309" s="185" t="s">
        <v>42</v>
      </c>
      <c r="P309" s="146">
        <f>O309*H309</f>
        <v>0</v>
      </c>
      <c r="Q309" s="146">
        <v>1.5E-3</v>
      </c>
      <c r="R309" s="146">
        <f>Q309*H309</f>
        <v>3.0000000000000001E-3</v>
      </c>
      <c r="S309" s="146">
        <v>0</v>
      </c>
      <c r="T309" s="147">
        <f>S309*H309</f>
        <v>0</v>
      </c>
      <c r="AR309" s="148" t="s">
        <v>468</v>
      </c>
      <c r="AT309" s="148" t="s">
        <v>310</v>
      </c>
      <c r="AU309" s="148" t="s">
        <v>89</v>
      </c>
      <c r="AY309" s="17" t="s">
        <v>264</v>
      </c>
      <c r="BE309" s="149">
        <f>IF(N309="základní",J309,0)</f>
        <v>0</v>
      </c>
      <c r="BF309" s="149">
        <f>IF(N309="snížená",J309,0)</f>
        <v>0</v>
      </c>
      <c r="BG309" s="149">
        <f>IF(N309="zákl. přenesená",J309,0)</f>
        <v>0</v>
      </c>
      <c r="BH309" s="149">
        <f>IF(N309="sníž. přenesená",J309,0)</f>
        <v>0</v>
      </c>
      <c r="BI309" s="149">
        <f>IF(N309="nulová",J309,0)</f>
        <v>0</v>
      </c>
      <c r="BJ309" s="17" t="s">
        <v>89</v>
      </c>
      <c r="BK309" s="149">
        <f>ROUND(I309*H309,2)</f>
        <v>0</v>
      </c>
      <c r="BL309" s="17" t="s">
        <v>366</v>
      </c>
      <c r="BM309" s="148" t="s">
        <v>4436</v>
      </c>
    </row>
    <row r="310" spans="2:65" s="12" customFormat="1" ht="11.25">
      <c r="B310" s="156"/>
      <c r="D310" s="154" t="s">
        <v>277</v>
      </c>
      <c r="E310" s="157" t="s">
        <v>1</v>
      </c>
      <c r="F310" s="158" t="s">
        <v>89</v>
      </c>
      <c r="H310" s="159">
        <v>2</v>
      </c>
      <c r="I310" s="160"/>
      <c r="L310" s="156"/>
      <c r="M310" s="197"/>
      <c r="N310" s="198"/>
      <c r="O310" s="198"/>
      <c r="P310" s="198"/>
      <c r="Q310" s="198"/>
      <c r="R310" s="198"/>
      <c r="S310" s="198"/>
      <c r="T310" s="199"/>
      <c r="AT310" s="157" t="s">
        <v>277</v>
      </c>
      <c r="AU310" s="157" t="s">
        <v>89</v>
      </c>
      <c r="AV310" s="12" t="s">
        <v>89</v>
      </c>
      <c r="AW310" s="12" t="s">
        <v>32</v>
      </c>
      <c r="AX310" s="12" t="s">
        <v>83</v>
      </c>
      <c r="AY310" s="157" t="s">
        <v>264</v>
      </c>
    </row>
    <row r="311" spans="2:65" s="1" customFormat="1" ht="6.95" customHeight="1">
      <c r="B311" s="44"/>
      <c r="C311" s="45"/>
      <c r="D311" s="45"/>
      <c r="E311" s="45"/>
      <c r="F311" s="45"/>
      <c r="G311" s="45"/>
      <c r="H311" s="45"/>
      <c r="I311" s="45"/>
      <c r="J311" s="45"/>
      <c r="K311" s="45"/>
      <c r="L311" s="32"/>
    </row>
  </sheetData>
  <autoFilter ref="C128:K310" xr:uid="{00000000-0009-0000-0000-000020000000}"/>
  <mergeCells count="12">
    <mergeCell ref="E121:H121"/>
    <mergeCell ref="L2:V2"/>
    <mergeCell ref="E85:H85"/>
    <mergeCell ref="E87:H87"/>
    <mergeCell ref="E89:H89"/>
    <mergeCell ref="E117:H117"/>
    <mergeCell ref="E119:H119"/>
    <mergeCell ref="E7:H7"/>
    <mergeCell ref="E9:H9"/>
    <mergeCell ref="E11:H11"/>
    <mergeCell ref="E20:H20"/>
    <mergeCell ref="E29:H29"/>
  </mergeCells>
  <hyperlinks>
    <hyperlink ref="F133" r:id="rId1" xr:uid="{00000000-0004-0000-2000-000000000000}"/>
    <hyperlink ref="F137" r:id="rId2" xr:uid="{00000000-0004-0000-2000-000001000000}"/>
    <hyperlink ref="F141" r:id="rId3" xr:uid="{00000000-0004-0000-2000-000002000000}"/>
    <hyperlink ref="F144" r:id="rId4" xr:uid="{00000000-0004-0000-2000-000003000000}"/>
    <hyperlink ref="F148" r:id="rId5" xr:uid="{00000000-0004-0000-2000-000004000000}"/>
    <hyperlink ref="F152" r:id="rId6" xr:uid="{00000000-0004-0000-2000-000005000000}"/>
    <hyperlink ref="F160" r:id="rId7" xr:uid="{00000000-0004-0000-2000-000006000000}"/>
    <hyperlink ref="F164" r:id="rId8" xr:uid="{00000000-0004-0000-2000-000007000000}"/>
    <hyperlink ref="F169" r:id="rId9" xr:uid="{00000000-0004-0000-2000-000008000000}"/>
    <hyperlink ref="F173" r:id="rId10" xr:uid="{00000000-0004-0000-2000-000009000000}"/>
    <hyperlink ref="F177" r:id="rId11" xr:uid="{00000000-0004-0000-2000-00000A000000}"/>
    <hyperlink ref="F181" r:id="rId12" xr:uid="{00000000-0004-0000-2000-00000B000000}"/>
    <hyperlink ref="F185" r:id="rId13" xr:uid="{00000000-0004-0000-2000-00000C000000}"/>
    <hyperlink ref="F189" r:id="rId14" xr:uid="{00000000-0004-0000-2000-00000D000000}"/>
    <hyperlink ref="F193" r:id="rId15" xr:uid="{00000000-0004-0000-2000-00000E000000}"/>
    <hyperlink ref="F201" r:id="rId16" xr:uid="{00000000-0004-0000-2000-00000F000000}"/>
    <hyperlink ref="F210" r:id="rId17" xr:uid="{00000000-0004-0000-2000-000010000000}"/>
    <hyperlink ref="F215" r:id="rId18" xr:uid="{00000000-0004-0000-2000-000011000000}"/>
    <hyperlink ref="F223" r:id="rId19" xr:uid="{00000000-0004-0000-2000-000012000000}"/>
    <hyperlink ref="F229" r:id="rId20" xr:uid="{00000000-0004-0000-2000-000013000000}"/>
    <hyperlink ref="F232" r:id="rId21" xr:uid="{00000000-0004-0000-2000-000014000000}"/>
    <hyperlink ref="F235" r:id="rId22" xr:uid="{00000000-0004-0000-2000-000015000000}"/>
    <hyperlink ref="F239" r:id="rId23" xr:uid="{00000000-0004-0000-2000-000016000000}"/>
    <hyperlink ref="F243" r:id="rId24" xr:uid="{00000000-0004-0000-2000-000017000000}"/>
    <hyperlink ref="F246" r:id="rId25" xr:uid="{00000000-0004-0000-2000-000018000000}"/>
    <hyperlink ref="F249" r:id="rId26" xr:uid="{00000000-0004-0000-2000-000019000000}"/>
    <hyperlink ref="F252" r:id="rId27" xr:uid="{00000000-0004-0000-2000-00001A000000}"/>
    <hyperlink ref="F256" r:id="rId28" xr:uid="{00000000-0004-0000-2000-00001B000000}"/>
    <hyperlink ref="F260" r:id="rId29" xr:uid="{00000000-0004-0000-2000-00001C000000}"/>
    <hyperlink ref="F264" r:id="rId30" xr:uid="{00000000-0004-0000-2000-00001D000000}"/>
    <hyperlink ref="F268" r:id="rId31" xr:uid="{00000000-0004-0000-2000-00001E000000}"/>
    <hyperlink ref="F272" r:id="rId32" xr:uid="{00000000-0004-0000-2000-00001F000000}"/>
    <hyperlink ref="F276" r:id="rId33" xr:uid="{00000000-0004-0000-2000-000020000000}"/>
    <hyperlink ref="F282" r:id="rId34" xr:uid="{00000000-0004-0000-2000-000021000000}"/>
    <hyperlink ref="F293" r:id="rId35" xr:uid="{00000000-0004-0000-2000-000022000000}"/>
    <hyperlink ref="F299" r:id="rId36" xr:uid="{00000000-0004-0000-2000-000023000000}"/>
    <hyperlink ref="F307" r:id="rId37" xr:uid="{00000000-0004-0000-2000-000024000000}"/>
  </hyperlinks>
  <pageMargins left="0.39374999999999999" right="0.39374999999999999" top="0.39374999999999999" bottom="0.39374999999999999" header="0" footer="0"/>
  <pageSetup paperSize="9" fitToHeight="100" orientation="landscape" blackAndWhite="1"/>
  <headerFooter>
    <oddFooter>&amp;CStrana &amp;P z &amp;N</oddFooter>
  </headerFooter>
  <drawing r:id="rId38"/>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pageSetUpPr fitToPage="1"/>
  </sheetPr>
  <dimension ref="B2:BM324"/>
  <sheetViews>
    <sheetView showGridLines="0" workbookViewId="0"/>
  </sheetViews>
  <sheetFormatPr defaultRowHeight="15"/>
  <cols>
    <col min="1" max="1" width="8.33203125" customWidth="1"/>
    <col min="2" max="2" width="1.1640625" customWidth="1"/>
    <col min="3" max="3" width="4.1640625" customWidth="1"/>
    <col min="4" max="4" width="4.33203125" customWidth="1"/>
    <col min="5" max="5" width="17.1640625" customWidth="1"/>
    <col min="6" max="6" width="100.83203125" customWidth="1"/>
    <col min="7" max="7" width="7.5" customWidth="1"/>
    <col min="8" max="8" width="14" customWidth="1"/>
    <col min="9" max="9" width="15.83203125" customWidth="1"/>
    <col min="10" max="11" width="22.33203125"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50000000000003" customHeight="1">
      <c r="L2" s="223" t="s">
        <v>5</v>
      </c>
      <c r="M2" s="208"/>
      <c r="N2" s="208"/>
      <c r="O2" s="208"/>
      <c r="P2" s="208"/>
      <c r="Q2" s="208"/>
      <c r="R2" s="208"/>
      <c r="S2" s="208"/>
      <c r="T2" s="208"/>
      <c r="U2" s="208"/>
      <c r="V2" s="208"/>
      <c r="AT2" s="17" t="s">
        <v>190</v>
      </c>
    </row>
    <row r="3" spans="2:46" ht="6.95" customHeight="1">
      <c r="B3" s="18"/>
      <c r="C3" s="19"/>
      <c r="D3" s="19"/>
      <c r="E3" s="19"/>
      <c r="F3" s="19"/>
      <c r="G3" s="19"/>
      <c r="H3" s="19"/>
      <c r="I3" s="19"/>
      <c r="J3" s="19"/>
      <c r="K3" s="19"/>
      <c r="L3" s="20"/>
      <c r="AT3" s="17" t="s">
        <v>89</v>
      </c>
    </row>
    <row r="4" spans="2:46" ht="24.95" customHeight="1">
      <c r="B4" s="20"/>
      <c r="D4" s="21" t="s">
        <v>212</v>
      </c>
      <c r="L4" s="20"/>
      <c r="M4" s="93" t="s">
        <v>10</v>
      </c>
      <c r="AT4" s="17" t="s">
        <v>3</v>
      </c>
    </row>
    <row r="5" spans="2:46" ht="6.95" customHeight="1">
      <c r="B5" s="20"/>
      <c r="L5" s="20"/>
    </row>
    <row r="6" spans="2:46" ht="12" customHeight="1">
      <c r="B6" s="20"/>
      <c r="D6" s="27" t="s">
        <v>16</v>
      </c>
      <c r="L6" s="20"/>
    </row>
    <row r="7" spans="2:46" ht="16.5" customHeight="1">
      <c r="B7" s="20"/>
      <c r="E7" s="248" t="str">
        <f>'Rekapitulace stavby'!K6</f>
        <v>Transformace domova Černovice – Lidmaň V. – Černovice</v>
      </c>
      <c r="F7" s="249"/>
      <c r="G7" s="249"/>
      <c r="H7" s="249"/>
      <c r="L7" s="20"/>
    </row>
    <row r="8" spans="2:46" ht="12" customHeight="1">
      <c r="B8" s="20"/>
      <c r="D8" s="27" t="s">
        <v>213</v>
      </c>
      <c r="L8" s="20"/>
    </row>
    <row r="9" spans="2:46" s="1" customFormat="1" ht="16.5" customHeight="1">
      <c r="B9" s="32"/>
      <c r="E9" s="248" t="s">
        <v>3650</v>
      </c>
      <c r="F9" s="250"/>
      <c r="G9" s="250"/>
      <c r="H9" s="250"/>
      <c r="L9" s="32"/>
    </row>
    <row r="10" spans="2:46" s="1" customFormat="1" ht="12" customHeight="1">
      <c r="B10" s="32"/>
      <c r="D10" s="27" t="s">
        <v>215</v>
      </c>
      <c r="L10" s="32"/>
    </row>
    <row r="11" spans="2:46" s="1" customFormat="1" ht="16.5" customHeight="1">
      <c r="B11" s="32"/>
      <c r="E11" s="230" t="s">
        <v>4437</v>
      </c>
      <c r="F11" s="250"/>
      <c r="G11" s="250"/>
      <c r="H11" s="250"/>
      <c r="L11" s="32"/>
    </row>
    <row r="12" spans="2:46" s="1" customFormat="1" ht="11.25">
      <c r="B12" s="32"/>
      <c r="L12" s="32"/>
    </row>
    <row r="13" spans="2:46" s="1" customFormat="1" ht="12" customHeight="1">
      <c r="B13" s="32"/>
      <c r="D13" s="27" t="s">
        <v>18</v>
      </c>
      <c r="F13" s="25" t="s">
        <v>1</v>
      </c>
      <c r="I13" s="27" t="s">
        <v>19</v>
      </c>
      <c r="J13" s="25" t="s">
        <v>1</v>
      </c>
      <c r="L13" s="32"/>
    </row>
    <row r="14" spans="2:46" s="1" customFormat="1" ht="12" customHeight="1">
      <c r="B14" s="32"/>
      <c r="D14" s="27" t="s">
        <v>20</v>
      </c>
      <c r="F14" s="25" t="s">
        <v>1911</v>
      </c>
      <c r="I14" s="27" t="s">
        <v>22</v>
      </c>
      <c r="J14" s="52" t="str">
        <f>'Rekapitulace stavby'!AN8</f>
        <v>10. 12. 2025</v>
      </c>
      <c r="L14" s="32"/>
    </row>
    <row r="15" spans="2:46" s="1" customFormat="1" ht="10.9" customHeight="1">
      <c r="B15" s="32"/>
      <c r="L15" s="32"/>
    </row>
    <row r="16" spans="2:46" s="1" customFormat="1" ht="12" customHeight="1">
      <c r="B16" s="32"/>
      <c r="D16" s="27" t="s">
        <v>24</v>
      </c>
      <c r="I16" s="27" t="s">
        <v>25</v>
      </c>
      <c r="J16" s="25" t="s">
        <v>1</v>
      </c>
      <c r="L16" s="32"/>
    </row>
    <row r="17" spans="2:12" s="1" customFormat="1" ht="18" customHeight="1">
      <c r="B17" s="32"/>
      <c r="E17" s="25" t="s">
        <v>1912</v>
      </c>
      <c r="I17" s="27" t="s">
        <v>27</v>
      </c>
      <c r="J17" s="25" t="s">
        <v>1</v>
      </c>
      <c r="L17" s="32"/>
    </row>
    <row r="18" spans="2:12" s="1" customFormat="1" ht="6.95" customHeight="1">
      <c r="B18" s="32"/>
      <c r="L18" s="32"/>
    </row>
    <row r="19" spans="2:12" s="1" customFormat="1" ht="12" customHeight="1">
      <c r="B19" s="32"/>
      <c r="D19" s="27" t="s">
        <v>28</v>
      </c>
      <c r="I19" s="27" t="s">
        <v>25</v>
      </c>
      <c r="J19" s="28" t="str">
        <f>'Rekapitulace stavby'!AN13</f>
        <v>Vyplň údaj</v>
      </c>
      <c r="L19" s="32"/>
    </row>
    <row r="20" spans="2:12" s="1" customFormat="1" ht="18" customHeight="1">
      <c r="B20" s="32"/>
      <c r="E20" s="251" t="str">
        <f>'Rekapitulace stavby'!E14</f>
        <v>Vyplň údaj</v>
      </c>
      <c r="F20" s="207"/>
      <c r="G20" s="207"/>
      <c r="H20" s="207"/>
      <c r="I20" s="27" t="s">
        <v>27</v>
      </c>
      <c r="J20" s="28" t="str">
        <f>'Rekapitulace stavby'!AN14</f>
        <v>Vyplň údaj</v>
      </c>
      <c r="L20" s="32"/>
    </row>
    <row r="21" spans="2:12" s="1" customFormat="1" ht="6.95" customHeight="1">
      <c r="B21" s="32"/>
      <c r="L21" s="32"/>
    </row>
    <row r="22" spans="2:12" s="1" customFormat="1" ht="12" customHeight="1">
      <c r="B22" s="32"/>
      <c r="D22" s="27" t="s">
        <v>30</v>
      </c>
      <c r="I22" s="27" t="s">
        <v>25</v>
      </c>
      <c r="J22" s="25" t="s">
        <v>1</v>
      </c>
      <c r="L22" s="32"/>
    </row>
    <row r="23" spans="2:12" s="1" customFormat="1" ht="18" customHeight="1">
      <c r="B23" s="32"/>
      <c r="E23" s="25" t="s">
        <v>31</v>
      </c>
      <c r="I23" s="27" t="s">
        <v>27</v>
      </c>
      <c r="J23" s="25" t="s">
        <v>1</v>
      </c>
      <c r="L23" s="32"/>
    </row>
    <row r="24" spans="2:12" s="1" customFormat="1" ht="6.95" customHeight="1">
      <c r="B24" s="32"/>
      <c r="L24" s="32"/>
    </row>
    <row r="25" spans="2:12" s="1" customFormat="1" ht="12" customHeight="1">
      <c r="B25" s="32"/>
      <c r="D25" s="27" t="s">
        <v>33</v>
      </c>
      <c r="I25" s="27" t="s">
        <v>25</v>
      </c>
      <c r="J25" s="25" t="s">
        <v>1</v>
      </c>
      <c r="L25" s="32"/>
    </row>
    <row r="26" spans="2:12" s="1" customFormat="1" ht="18" customHeight="1">
      <c r="B26" s="32"/>
      <c r="E26" s="25" t="s">
        <v>1913</v>
      </c>
      <c r="I26" s="27" t="s">
        <v>27</v>
      </c>
      <c r="J26" s="25" t="s">
        <v>1</v>
      </c>
      <c r="L26" s="32"/>
    </row>
    <row r="27" spans="2:12" s="1" customFormat="1" ht="6.95" customHeight="1">
      <c r="B27" s="32"/>
      <c r="L27" s="32"/>
    </row>
    <row r="28" spans="2:12" s="1" customFormat="1" ht="12" customHeight="1">
      <c r="B28" s="32"/>
      <c r="D28" s="27" t="s">
        <v>34</v>
      </c>
      <c r="L28" s="32"/>
    </row>
    <row r="29" spans="2:12" s="7" customFormat="1" ht="16.5" customHeight="1">
      <c r="B29" s="94"/>
      <c r="E29" s="212" t="s">
        <v>1</v>
      </c>
      <c r="F29" s="212"/>
      <c r="G29" s="212"/>
      <c r="H29" s="212"/>
      <c r="L29" s="94"/>
    </row>
    <row r="30" spans="2:12" s="1" customFormat="1" ht="6.95" customHeight="1">
      <c r="B30" s="32"/>
      <c r="L30" s="32"/>
    </row>
    <row r="31" spans="2:12" s="1" customFormat="1" ht="6.95" customHeight="1">
      <c r="B31" s="32"/>
      <c r="D31" s="53"/>
      <c r="E31" s="53"/>
      <c r="F31" s="53"/>
      <c r="G31" s="53"/>
      <c r="H31" s="53"/>
      <c r="I31" s="53"/>
      <c r="J31" s="53"/>
      <c r="K31" s="53"/>
      <c r="L31" s="32"/>
    </row>
    <row r="32" spans="2:12" s="1" customFormat="1" ht="25.35" customHeight="1">
      <c r="B32" s="32"/>
      <c r="D32" s="95" t="s">
        <v>36</v>
      </c>
      <c r="J32" s="66">
        <f>ROUND(J126, 2)</f>
        <v>0</v>
      </c>
      <c r="L32" s="32"/>
    </row>
    <row r="33" spans="2:12" s="1" customFormat="1" ht="6.95" customHeight="1">
      <c r="B33" s="32"/>
      <c r="D33" s="53"/>
      <c r="E33" s="53"/>
      <c r="F33" s="53"/>
      <c r="G33" s="53"/>
      <c r="H33" s="53"/>
      <c r="I33" s="53"/>
      <c r="J33" s="53"/>
      <c r="K33" s="53"/>
      <c r="L33" s="32"/>
    </row>
    <row r="34" spans="2:12" s="1" customFormat="1" ht="14.45" customHeight="1">
      <c r="B34" s="32"/>
      <c r="F34" s="35" t="s">
        <v>38</v>
      </c>
      <c r="I34" s="35" t="s">
        <v>37</v>
      </c>
      <c r="J34" s="35" t="s">
        <v>39</v>
      </c>
      <c r="L34" s="32"/>
    </row>
    <row r="35" spans="2:12" s="1" customFormat="1" ht="14.45" customHeight="1">
      <c r="B35" s="32"/>
      <c r="D35" s="55" t="s">
        <v>40</v>
      </c>
      <c r="E35" s="27" t="s">
        <v>41</v>
      </c>
      <c r="F35" s="86">
        <f>ROUND((SUM(BE126:BE323)),  2)</f>
        <v>0</v>
      </c>
      <c r="I35" s="96">
        <v>0.21</v>
      </c>
      <c r="J35" s="86">
        <f>ROUND(((SUM(BE126:BE323))*I35),  2)</f>
        <v>0</v>
      </c>
      <c r="L35" s="32"/>
    </row>
    <row r="36" spans="2:12" s="1" customFormat="1" ht="14.45" customHeight="1">
      <c r="B36" s="32"/>
      <c r="E36" s="27" t="s">
        <v>42</v>
      </c>
      <c r="F36" s="86">
        <f>ROUND((SUM(BF126:BF323)),  2)</f>
        <v>0</v>
      </c>
      <c r="I36" s="96">
        <v>0.12</v>
      </c>
      <c r="J36" s="86">
        <f>ROUND(((SUM(BF126:BF323))*I36),  2)</f>
        <v>0</v>
      </c>
      <c r="L36" s="32"/>
    </row>
    <row r="37" spans="2:12" s="1" customFormat="1" ht="14.45" hidden="1" customHeight="1">
      <c r="B37" s="32"/>
      <c r="E37" s="27" t="s">
        <v>43</v>
      </c>
      <c r="F37" s="86">
        <f>ROUND((SUM(BG126:BG323)),  2)</f>
        <v>0</v>
      </c>
      <c r="I37" s="96">
        <v>0.21</v>
      </c>
      <c r="J37" s="86">
        <f>0</f>
        <v>0</v>
      </c>
      <c r="L37" s="32"/>
    </row>
    <row r="38" spans="2:12" s="1" customFormat="1" ht="14.45" hidden="1" customHeight="1">
      <c r="B38" s="32"/>
      <c r="E38" s="27" t="s">
        <v>44</v>
      </c>
      <c r="F38" s="86">
        <f>ROUND((SUM(BH126:BH323)),  2)</f>
        <v>0</v>
      </c>
      <c r="I38" s="96">
        <v>0.12</v>
      </c>
      <c r="J38" s="86">
        <f>0</f>
        <v>0</v>
      </c>
      <c r="L38" s="32"/>
    </row>
    <row r="39" spans="2:12" s="1" customFormat="1" ht="14.45" hidden="1" customHeight="1">
      <c r="B39" s="32"/>
      <c r="E39" s="27" t="s">
        <v>45</v>
      </c>
      <c r="F39" s="86">
        <f>ROUND((SUM(BI126:BI323)),  2)</f>
        <v>0</v>
      </c>
      <c r="I39" s="96">
        <v>0</v>
      </c>
      <c r="J39" s="86">
        <f>0</f>
        <v>0</v>
      </c>
      <c r="L39" s="32"/>
    </row>
    <row r="40" spans="2:12" s="1" customFormat="1" ht="6.95" customHeight="1">
      <c r="B40" s="32"/>
      <c r="L40" s="32"/>
    </row>
    <row r="41" spans="2:12" s="1" customFormat="1" ht="25.35" customHeight="1">
      <c r="B41" s="32"/>
      <c r="C41" s="97"/>
      <c r="D41" s="98" t="s">
        <v>46</v>
      </c>
      <c r="E41" s="57"/>
      <c r="F41" s="57"/>
      <c r="G41" s="99" t="s">
        <v>47</v>
      </c>
      <c r="H41" s="100" t="s">
        <v>48</v>
      </c>
      <c r="I41" s="57"/>
      <c r="J41" s="101">
        <f>SUM(J32:J39)</f>
        <v>0</v>
      </c>
      <c r="K41" s="102"/>
      <c r="L41" s="32"/>
    </row>
    <row r="42" spans="2:12" s="1" customFormat="1" ht="14.45" customHeight="1">
      <c r="B42" s="32"/>
      <c r="L42" s="32"/>
    </row>
    <row r="43" spans="2:12" ht="14.45" customHeight="1">
      <c r="B43" s="20"/>
      <c r="L43" s="20"/>
    </row>
    <row r="44" spans="2:12" ht="14.45" customHeight="1">
      <c r="B44" s="20"/>
      <c r="L44" s="20"/>
    </row>
    <row r="45" spans="2:12" ht="14.45" customHeight="1">
      <c r="B45" s="20"/>
      <c r="L45" s="20"/>
    </row>
    <row r="46" spans="2:12" ht="14.45" customHeight="1">
      <c r="B46" s="20"/>
      <c r="L46" s="20"/>
    </row>
    <row r="47" spans="2:12" ht="14.45" customHeight="1">
      <c r="B47" s="20"/>
      <c r="L47" s="20"/>
    </row>
    <row r="48" spans="2:12" ht="14.45" customHeight="1">
      <c r="B48" s="20"/>
      <c r="L48" s="20"/>
    </row>
    <row r="49" spans="2:12" ht="14.45" customHeight="1">
      <c r="B49" s="20"/>
      <c r="L49" s="20"/>
    </row>
    <row r="50" spans="2:12" s="1" customFormat="1" ht="14.45" customHeight="1">
      <c r="B50" s="32"/>
      <c r="D50" s="41" t="s">
        <v>49</v>
      </c>
      <c r="E50" s="42"/>
      <c r="F50" s="42"/>
      <c r="G50" s="41" t="s">
        <v>50</v>
      </c>
      <c r="H50" s="42"/>
      <c r="I50" s="42"/>
      <c r="J50" s="42"/>
      <c r="K50" s="42"/>
      <c r="L50" s="32"/>
    </row>
    <row r="51" spans="2:12" ht="11.25">
      <c r="B51" s="20"/>
      <c r="L51" s="20"/>
    </row>
    <row r="52" spans="2:12" ht="11.25">
      <c r="B52" s="20"/>
      <c r="L52" s="20"/>
    </row>
    <row r="53" spans="2:12" ht="11.25">
      <c r="B53" s="20"/>
      <c r="L53" s="20"/>
    </row>
    <row r="54" spans="2:12" ht="11.25">
      <c r="B54" s="20"/>
      <c r="L54" s="20"/>
    </row>
    <row r="55" spans="2:12" ht="11.25">
      <c r="B55" s="20"/>
      <c r="L55" s="20"/>
    </row>
    <row r="56" spans="2:12" ht="11.25">
      <c r="B56" s="20"/>
      <c r="L56" s="20"/>
    </row>
    <row r="57" spans="2:12" ht="11.25">
      <c r="B57" s="20"/>
      <c r="L57" s="20"/>
    </row>
    <row r="58" spans="2:12" ht="11.25">
      <c r="B58" s="20"/>
      <c r="L58" s="20"/>
    </row>
    <row r="59" spans="2:12" ht="11.25">
      <c r="B59" s="20"/>
      <c r="L59" s="20"/>
    </row>
    <row r="60" spans="2:12" ht="11.25">
      <c r="B60" s="20"/>
      <c r="L60" s="20"/>
    </row>
    <row r="61" spans="2:12" s="1" customFormat="1" ht="12.75">
      <c r="B61" s="32"/>
      <c r="D61" s="43" t="s">
        <v>51</v>
      </c>
      <c r="E61" s="34"/>
      <c r="F61" s="103" t="s">
        <v>52</v>
      </c>
      <c r="G61" s="43" t="s">
        <v>51</v>
      </c>
      <c r="H61" s="34"/>
      <c r="I61" s="34"/>
      <c r="J61" s="104" t="s">
        <v>52</v>
      </c>
      <c r="K61" s="34"/>
      <c r="L61" s="32"/>
    </row>
    <row r="62" spans="2:12" ht="11.25">
      <c r="B62" s="20"/>
      <c r="L62" s="20"/>
    </row>
    <row r="63" spans="2:12" ht="11.25">
      <c r="B63" s="20"/>
      <c r="L63" s="20"/>
    </row>
    <row r="64" spans="2:12" ht="11.25">
      <c r="B64" s="20"/>
      <c r="L64" s="20"/>
    </row>
    <row r="65" spans="2:12" s="1" customFormat="1" ht="12.75">
      <c r="B65" s="32"/>
      <c r="D65" s="41" t="s">
        <v>53</v>
      </c>
      <c r="E65" s="42"/>
      <c r="F65" s="42"/>
      <c r="G65" s="41" t="s">
        <v>54</v>
      </c>
      <c r="H65" s="42"/>
      <c r="I65" s="42"/>
      <c r="J65" s="42"/>
      <c r="K65" s="42"/>
      <c r="L65" s="32"/>
    </row>
    <row r="66" spans="2:12" ht="11.25">
      <c r="B66" s="20"/>
      <c r="L66" s="20"/>
    </row>
    <row r="67" spans="2:12" ht="11.25">
      <c r="B67" s="20"/>
      <c r="L67" s="20"/>
    </row>
    <row r="68" spans="2:12" ht="11.25">
      <c r="B68" s="20"/>
      <c r="L68" s="20"/>
    </row>
    <row r="69" spans="2:12" ht="11.25">
      <c r="B69" s="20"/>
      <c r="L69" s="20"/>
    </row>
    <row r="70" spans="2:12" ht="11.25">
      <c r="B70" s="20"/>
      <c r="L70" s="20"/>
    </row>
    <row r="71" spans="2:12" ht="11.25">
      <c r="B71" s="20"/>
      <c r="L71" s="20"/>
    </row>
    <row r="72" spans="2:12" ht="11.25">
      <c r="B72" s="20"/>
      <c r="L72" s="20"/>
    </row>
    <row r="73" spans="2:12" ht="11.25">
      <c r="B73" s="20"/>
      <c r="L73" s="20"/>
    </row>
    <row r="74" spans="2:12" ht="11.25">
      <c r="B74" s="20"/>
      <c r="L74" s="20"/>
    </row>
    <row r="75" spans="2:12" ht="11.25">
      <c r="B75" s="20"/>
      <c r="L75" s="20"/>
    </row>
    <row r="76" spans="2:12" s="1" customFormat="1" ht="12.75">
      <c r="B76" s="32"/>
      <c r="D76" s="43" t="s">
        <v>51</v>
      </c>
      <c r="E76" s="34"/>
      <c r="F76" s="103" t="s">
        <v>52</v>
      </c>
      <c r="G76" s="43" t="s">
        <v>51</v>
      </c>
      <c r="H76" s="34"/>
      <c r="I76" s="34"/>
      <c r="J76" s="104" t="s">
        <v>52</v>
      </c>
      <c r="K76" s="34"/>
      <c r="L76" s="32"/>
    </row>
    <row r="77" spans="2:12" s="1" customFormat="1" ht="14.45" customHeight="1">
      <c r="B77" s="44"/>
      <c r="C77" s="45"/>
      <c r="D77" s="45"/>
      <c r="E77" s="45"/>
      <c r="F77" s="45"/>
      <c r="G77" s="45"/>
      <c r="H77" s="45"/>
      <c r="I77" s="45"/>
      <c r="J77" s="45"/>
      <c r="K77" s="45"/>
      <c r="L77" s="32"/>
    </row>
    <row r="81" spans="2:12" s="1" customFormat="1" ht="6.95" customHeight="1">
      <c r="B81" s="46"/>
      <c r="C81" s="47"/>
      <c r="D81" s="47"/>
      <c r="E81" s="47"/>
      <c r="F81" s="47"/>
      <c r="G81" s="47"/>
      <c r="H81" s="47"/>
      <c r="I81" s="47"/>
      <c r="J81" s="47"/>
      <c r="K81" s="47"/>
      <c r="L81" s="32"/>
    </row>
    <row r="82" spans="2:12" s="1" customFormat="1" ht="24.95" customHeight="1">
      <c r="B82" s="32"/>
      <c r="C82" s="21" t="s">
        <v>217</v>
      </c>
      <c r="L82" s="32"/>
    </row>
    <row r="83" spans="2:12" s="1" customFormat="1" ht="6.95" customHeight="1">
      <c r="B83" s="32"/>
      <c r="L83" s="32"/>
    </row>
    <row r="84" spans="2:12" s="1" customFormat="1" ht="12" customHeight="1">
      <c r="B84" s="32"/>
      <c r="C84" s="27" t="s">
        <v>16</v>
      </c>
      <c r="L84" s="32"/>
    </row>
    <row r="85" spans="2:12" s="1" customFormat="1" ht="16.5" customHeight="1">
      <c r="B85" s="32"/>
      <c r="E85" s="248" t="str">
        <f>E7</f>
        <v>Transformace domova Černovice – Lidmaň V. – Černovice</v>
      </c>
      <c r="F85" s="249"/>
      <c r="G85" s="249"/>
      <c r="H85" s="249"/>
      <c r="L85" s="32"/>
    </row>
    <row r="86" spans="2:12" ht="12" customHeight="1">
      <c r="B86" s="20"/>
      <c r="C86" s="27" t="s">
        <v>213</v>
      </c>
      <c r="L86" s="20"/>
    </row>
    <row r="87" spans="2:12" s="1" customFormat="1" ht="16.5" customHeight="1">
      <c r="B87" s="32"/>
      <c r="E87" s="248" t="s">
        <v>3650</v>
      </c>
      <c r="F87" s="250"/>
      <c r="G87" s="250"/>
      <c r="H87" s="250"/>
      <c r="L87" s="32"/>
    </row>
    <row r="88" spans="2:12" s="1" customFormat="1" ht="12" customHeight="1">
      <c r="B88" s="32"/>
      <c r="C88" s="27" t="s">
        <v>215</v>
      </c>
      <c r="L88" s="32"/>
    </row>
    <row r="89" spans="2:12" s="1" customFormat="1" ht="16.5" customHeight="1">
      <c r="B89" s="32"/>
      <c r="E89" s="230" t="str">
        <f>E11</f>
        <v>IO 06 - AREÁLOVÁ DEŠŤOVÁ KANALIZACE ZE ZPEVNĚNÝCH PLOCH</v>
      </c>
      <c r="F89" s="250"/>
      <c r="G89" s="250"/>
      <c r="H89" s="250"/>
      <c r="L89" s="32"/>
    </row>
    <row r="90" spans="2:12" s="1" customFormat="1" ht="6.95" customHeight="1">
      <c r="B90" s="32"/>
      <c r="L90" s="32"/>
    </row>
    <row r="91" spans="2:12" s="1" customFormat="1" ht="12" customHeight="1">
      <c r="B91" s="32"/>
      <c r="C91" s="27" t="s">
        <v>20</v>
      </c>
      <c r="F91" s="25" t="str">
        <f>F14</f>
        <v>Černovice</v>
      </c>
      <c r="I91" s="27" t="s">
        <v>22</v>
      </c>
      <c r="J91" s="52" t="str">
        <f>IF(J14="","",J14)</f>
        <v>10. 12. 2025</v>
      </c>
      <c r="L91" s="32"/>
    </row>
    <row r="92" spans="2:12" s="1" customFormat="1" ht="6.95" customHeight="1">
      <c r="B92" s="32"/>
      <c r="L92" s="32"/>
    </row>
    <row r="93" spans="2:12" s="1" customFormat="1" ht="25.7" customHeight="1">
      <c r="B93" s="32"/>
      <c r="C93" s="27" t="s">
        <v>24</v>
      </c>
      <c r="F93" s="25" t="str">
        <f>E17</f>
        <v>KRAJ VYSOČINA</v>
      </c>
      <c r="I93" s="27" t="s">
        <v>30</v>
      </c>
      <c r="J93" s="30" t="str">
        <f>E23</f>
        <v>ARPIK OSTRAVA s.r.o.</v>
      </c>
      <c r="L93" s="32"/>
    </row>
    <row r="94" spans="2:12" s="1" customFormat="1" ht="15.2" customHeight="1">
      <c r="B94" s="32"/>
      <c r="C94" s="27" t="s">
        <v>28</v>
      </c>
      <c r="F94" s="25" t="str">
        <f>IF(E20="","",E20)</f>
        <v>Vyplň údaj</v>
      </c>
      <c r="I94" s="27" t="s">
        <v>33</v>
      </c>
      <c r="J94" s="30" t="str">
        <f>E26</f>
        <v>Ing. Tomáš Janošec</v>
      </c>
      <c r="L94" s="32"/>
    </row>
    <row r="95" spans="2:12" s="1" customFormat="1" ht="10.35" customHeight="1">
      <c r="B95" s="32"/>
      <c r="L95" s="32"/>
    </row>
    <row r="96" spans="2:12" s="1" customFormat="1" ht="29.25" customHeight="1">
      <c r="B96" s="32"/>
      <c r="C96" s="105" t="s">
        <v>218</v>
      </c>
      <c r="D96" s="97"/>
      <c r="E96" s="97"/>
      <c r="F96" s="97"/>
      <c r="G96" s="97"/>
      <c r="H96" s="97"/>
      <c r="I96" s="97"/>
      <c r="J96" s="106" t="s">
        <v>219</v>
      </c>
      <c r="K96" s="97"/>
      <c r="L96" s="32"/>
    </row>
    <row r="97" spans="2:47" s="1" customFormat="1" ht="10.35" customHeight="1">
      <c r="B97" s="32"/>
      <c r="L97" s="32"/>
    </row>
    <row r="98" spans="2:47" s="1" customFormat="1" ht="22.9" customHeight="1">
      <c r="B98" s="32"/>
      <c r="C98" s="107" t="s">
        <v>220</v>
      </c>
      <c r="J98" s="66">
        <f>J126</f>
        <v>0</v>
      </c>
      <c r="L98" s="32"/>
      <c r="AU98" s="17" t="s">
        <v>221</v>
      </c>
    </row>
    <row r="99" spans="2:47" s="8" customFormat="1" ht="24.95" customHeight="1">
      <c r="B99" s="108"/>
      <c r="D99" s="109" t="s">
        <v>222</v>
      </c>
      <c r="E99" s="110"/>
      <c r="F99" s="110"/>
      <c r="G99" s="110"/>
      <c r="H99" s="110"/>
      <c r="I99" s="110"/>
      <c r="J99" s="111">
        <f>J127</f>
        <v>0</v>
      </c>
      <c r="L99" s="108"/>
    </row>
    <row r="100" spans="2:47" s="9" customFormat="1" ht="19.899999999999999" customHeight="1">
      <c r="B100" s="112"/>
      <c r="D100" s="113" t="s">
        <v>223</v>
      </c>
      <c r="E100" s="114"/>
      <c r="F100" s="114"/>
      <c r="G100" s="114"/>
      <c r="H100" s="114"/>
      <c r="I100" s="114"/>
      <c r="J100" s="115">
        <f>J128</f>
        <v>0</v>
      </c>
      <c r="L100" s="112"/>
    </row>
    <row r="101" spans="2:47" s="9" customFormat="1" ht="19.899999999999999" customHeight="1">
      <c r="B101" s="112"/>
      <c r="D101" s="113" t="s">
        <v>224</v>
      </c>
      <c r="E101" s="114"/>
      <c r="F101" s="114"/>
      <c r="G101" s="114"/>
      <c r="H101" s="114"/>
      <c r="I101" s="114"/>
      <c r="J101" s="115">
        <f>J213</f>
        <v>0</v>
      </c>
      <c r="L101" s="112"/>
    </row>
    <row r="102" spans="2:47" s="9" customFormat="1" ht="19.899999999999999" customHeight="1">
      <c r="B102" s="112"/>
      <c r="D102" s="113" t="s">
        <v>225</v>
      </c>
      <c r="E102" s="114"/>
      <c r="F102" s="114"/>
      <c r="G102" s="114"/>
      <c r="H102" s="114"/>
      <c r="I102" s="114"/>
      <c r="J102" s="115">
        <f>J217</f>
        <v>0</v>
      </c>
      <c r="L102" s="112"/>
    </row>
    <row r="103" spans="2:47" s="9" customFormat="1" ht="19.899999999999999" customHeight="1">
      <c r="B103" s="112"/>
      <c r="D103" s="113" t="s">
        <v>226</v>
      </c>
      <c r="E103" s="114"/>
      <c r="F103" s="114"/>
      <c r="G103" s="114"/>
      <c r="H103" s="114"/>
      <c r="I103" s="114"/>
      <c r="J103" s="115">
        <f>J222</f>
        <v>0</v>
      </c>
      <c r="L103" s="112"/>
    </row>
    <row r="104" spans="2:47" s="9" customFormat="1" ht="19.899999999999999" customHeight="1">
      <c r="B104" s="112"/>
      <c r="D104" s="113" t="s">
        <v>1915</v>
      </c>
      <c r="E104" s="114"/>
      <c r="F104" s="114"/>
      <c r="G104" s="114"/>
      <c r="H104" s="114"/>
      <c r="I104" s="114"/>
      <c r="J104" s="115">
        <f>J245</f>
        <v>0</v>
      </c>
      <c r="L104" s="112"/>
    </row>
    <row r="105" spans="2:47" s="1" customFormat="1" ht="21.75" customHeight="1">
      <c r="B105" s="32"/>
      <c r="L105" s="32"/>
    </row>
    <row r="106" spans="2:47" s="1" customFormat="1" ht="6.95" customHeight="1">
      <c r="B106" s="44"/>
      <c r="C106" s="45"/>
      <c r="D106" s="45"/>
      <c r="E106" s="45"/>
      <c r="F106" s="45"/>
      <c r="G106" s="45"/>
      <c r="H106" s="45"/>
      <c r="I106" s="45"/>
      <c r="J106" s="45"/>
      <c r="K106" s="45"/>
      <c r="L106" s="32"/>
    </row>
    <row r="110" spans="2:47" s="1" customFormat="1" ht="6.95" customHeight="1">
      <c r="B110" s="46"/>
      <c r="C110" s="47"/>
      <c r="D110" s="47"/>
      <c r="E110" s="47"/>
      <c r="F110" s="47"/>
      <c r="G110" s="47"/>
      <c r="H110" s="47"/>
      <c r="I110" s="47"/>
      <c r="J110" s="47"/>
      <c r="K110" s="47"/>
      <c r="L110" s="32"/>
    </row>
    <row r="111" spans="2:47" s="1" customFormat="1" ht="24.95" customHeight="1">
      <c r="B111" s="32"/>
      <c r="C111" s="21" t="s">
        <v>249</v>
      </c>
      <c r="L111" s="32"/>
    </row>
    <row r="112" spans="2:47" s="1" customFormat="1" ht="6.95" customHeight="1">
      <c r="B112" s="32"/>
      <c r="L112" s="32"/>
    </row>
    <row r="113" spans="2:63" s="1" customFormat="1" ht="12" customHeight="1">
      <c r="B113" s="32"/>
      <c r="C113" s="27" t="s">
        <v>16</v>
      </c>
      <c r="L113" s="32"/>
    </row>
    <row r="114" spans="2:63" s="1" customFormat="1" ht="16.5" customHeight="1">
      <c r="B114" s="32"/>
      <c r="E114" s="248" t="str">
        <f>E7</f>
        <v>Transformace domova Černovice – Lidmaň V. – Černovice</v>
      </c>
      <c r="F114" s="249"/>
      <c r="G114" s="249"/>
      <c r="H114" s="249"/>
      <c r="L114" s="32"/>
    </row>
    <row r="115" spans="2:63" ht="12" customHeight="1">
      <c r="B115" s="20"/>
      <c r="C115" s="27" t="s">
        <v>213</v>
      </c>
      <c r="L115" s="20"/>
    </row>
    <row r="116" spans="2:63" s="1" customFormat="1" ht="16.5" customHeight="1">
      <c r="B116" s="32"/>
      <c r="E116" s="248" t="s">
        <v>3650</v>
      </c>
      <c r="F116" s="250"/>
      <c r="G116" s="250"/>
      <c r="H116" s="250"/>
      <c r="L116" s="32"/>
    </row>
    <row r="117" spans="2:63" s="1" customFormat="1" ht="12" customHeight="1">
      <c r="B117" s="32"/>
      <c r="C117" s="27" t="s">
        <v>215</v>
      </c>
      <c r="L117" s="32"/>
    </row>
    <row r="118" spans="2:63" s="1" customFormat="1" ht="16.5" customHeight="1">
      <c r="B118" s="32"/>
      <c r="E118" s="230" t="str">
        <f>E11</f>
        <v>IO 06 - AREÁLOVÁ DEŠŤOVÁ KANALIZACE ZE ZPEVNĚNÝCH PLOCH</v>
      </c>
      <c r="F118" s="250"/>
      <c r="G118" s="250"/>
      <c r="H118" s="250"/>
      <c r="L118" s="32"/>
    </row>
    <row r="119" spans="2:63" s="1" customFormat="1" ht="6.95" customHeight="1">
      <c r="B119" s="32"/>
      <c r="L119" s="32"/>
    </row>
    <row r="120" spans="2:63" s="1" customFormat="1" ht="12" customHeight="1">
      <c r="B120" s="32"/>
      <c r="C120" s="27" t="s">
        <v>20</v>
      </c>
      <c r="F120" s="25" t="str">
        <f>F14</f>
        <v>Černovice</v>
      </c>
      <c r="I120" s="27" t="s">
        <v>22</v>
      </c>
      <c r="J120" s="52" t="str">
        <f>IF(J14="","",J14)</f>
        <v>10. 12. 2025</v>
      </c>
      <c r="L120" s="32"/>
    </row>
    <row r="121" spans="2:63" s="1" customFormat="1" ht="6.95" customHeight="1">
      <c r="B121" s="32"/>
      <c r="L121" s="32"/>
    </row>
    <row r="122" spans="2:63" s="1" customFormat="1" ht="25.7" customHeight="1">
      <c r="B122" s="32"/>
      <c r="C122" s="27" t="s">
        <v>24</v>
      </c>
      <c r="F122" s="25" t="str">
        <f>E17</f>
        <v>KRAJ VYSOČINA</v>
      </c>
      <c r="I122" s="27" t="s">
        <v>30</v>
      </c>
      <c r="J122" s="30" t="str">
        <f>E23</f>
        <v>ARPIK OSTRAVA s.r.o.</v>
      </c>
      <c r="L122" s="32"/>
    </row>
    <row r="123" spans="2:63" s="1" customFormat="1" ht="15.2" customHeight="1">
      <c r="B123" s="32"/>
      <c r="C123" s="27" t="s">
        <v>28</v>
      </c>
      <c r="F123" s="25" t="str">
        <f>IF(E20="","",E20)</f>
        <v>Vyplň údaj</v>
      </c>
      <c r="I123" s="27" t="s">
        <v>33</v>
      </c>
      <c r="J123" s="30" t="str">
        <f>E26</f>
        <v>Ing. Tomáš Janošec</v>
      </c>
      <c r="L123" s="32"/>
    </row>
    <row r="124" spans="2:63" s="1" customFormat="1" ht="10.35" customHeight="1">
      <c r="B124" s="32"/>
      <c r="L124" s="32"/>
    </row>
    <row r="125" spans="2:63" s="10" customFormat="1" ht="29.25" customHeight="1">
      <c r="B125" s="116"/>
      <c r="C125" s="117" t="s">
        <v>250</v>
      </c>
      <c r="D125" s="118" t="s">
        <v>61</v>
      </c>
      <c r="E125" s="118" t="s">
        <v>57</v>
      </c>
      <c r="F125" s="118" t="s">
        <v>58</v>
      </c>
      <c r="G125" s="118" t="s">
        <v>251</v>
      </c>
      <c r="H125" s="118" t="s">
        <v>252</v>
      </c>
      <c r="I125" s="118" t="s">
        <v>253</v>
      </c>
      <c r="J125" s="118" t="s">
        <v>219</v>
      </c>
      <c r="K125" s="119" t="s">
        <v>254</v>
      </c>
      <c r="L125" s="116"/>
      <c r="M125" s="59" t="s">
        <v>1</v>
      </c>
      <c r="N125" s="60" t="s">
        <v>40</v>
      </c>
      <c r="O125" s="60" t="s">
        <v>255</v>
      </c>
      <c r="P125" s="60" t="s">
        <v>256</v>
      </c>
      <c r="Q125" s="60" t="s">
        <v>257</v>
      </c>
      <c r="R125" s="60" t="s">
        <v>258</v>
      </c>
      <c r="S125" s="60" t="s">
        <v>259</v>
      </c>
      <c r="T125" s="61" t="s">
        <v>260</v>
      </c>
    </row>
    <row r="126" spans="2:63" s="1" customFormat="1" ht="22.9" customHeight="1">
      <c r="B126" s="32"/>
      <c r="C126" s="64" t="s">
        <v>261</v>
      </c>
      <c r="J126" s="120">
        <f>BK126</f>
        <v>0</v>
      </c>
      <c r="L126" s="32"/>
      <c r="M126" s="62"/>
      <c r="N126" s="53"/>
      <c r="O126" s="53"/>
      <c r="P126" s="121">
        <f>P127</f>
        <v>0</v>
      </c>
      <c r="Q126" s="53"/>
      <c r="R126" s="121">
        <f>R127</f>
        <v>591.23365850000005</v>
      </c>
      <c r="S126" s="53"/>
      <c r="T126" s="122">
        <f>T127</f>
        <v>0</v>
      </c>
      <c r="AT126" s="17" t="s">
        <v>75</v>
      </c>
      <c r="AU126" s="17" t="s">
        <v>221</v>
      </c>
      <c r="BK126" s="123">
        <f>BK127</f>
        <v>0</v>
      </c>
    </row>
    <row r="127" spans="2:63" s="11" customFormat="1" ht="25.9" customHeight="1">
      <c r="B127" s="124"/>
      <c r="D127" s="125" t="s">
        <v>75</v>
      </c>
      <c r="E127" s="126" t="s">
        <v>262</v>
      </c>
      <c r="F127" s="126" t="s">
        <v>263</v>
      </c>
      <c r="I127" s="127"/>
      <c r="J127" s="128">
        <f>BK127</f>
        <v>0</v>
      </c>
      <c r="L127" s="124"/>
      <c r="M127" s="129"/>
      <c r="P127" s="130">
        <f>P128+P213+P217+P222+P245</f>
        <v>0</v>
      </c>
      <c r="R127" s="130">
        <f>R128+R213+R217+R222+R245</f>
        <v>591.23365850000005</v>
      </c>
      <c r="T127" s="131">
        <f>T128+T213+T217+T222+T245</f>
        <v>0</v>
      </c>
      <c r="AR127" s="125" t="s">
        <v>83</v>
      </c>
      <c r="AT127" s="132" t="s">
        <v>75</v>
      </c>
      <c r="AU127" s="132" t="s">
        <v>76</v>
      </c>
      <c r="AY127" s="125" t="s">
        <v>264</v>
      </c>
      <c r="BK127" s="133">
        <f>BK128+BK213+BK217+BK222+BK245</f>
        <v>0</v>
      </c>
    </row>
    <row r="128" spans="2:63" s="11" customFormat="1" ht="22.9" customHeight="1">
      <c r="B128" s="124"/>
      <c r="D128" s="125" t="s">
        <v>75</v>
      </c>
      <c r="E128" s="134" t="s">
        <v>83</v>
      </c>
      <c r="F128" s="134" t="s">
        <v>265</v>
      </c>
      <c r="I128" s="127"/>
      <c r="J128" s="135">
        <f>BK128</f>
        <v>0</v>
      </c>
      <c r="L128" s="124"/>
      <c r="M128" s="129"/>
      <c r="P128" s="130">
        <f>SUM(P129:P212)</f>
        <v>0</v>
      </c>
      <c r="R128" s="130">
        <f>SUM(R129:R212)</f>
        <v>515.26563599999997</v>
      </c>
      <c r="T128" s="131">
        <f>SUM(T129:T212)</f>
        <v>0</v>
      </c>
      <c r="AR128" s="125" t="s">
        <v>83</v>
      </c>
      <c r="AT128" s="132" t="s">
        <v>75</v>
      </c>
      <c r="AU128" s="132" t="s">
        <v>83</v>
      </c>
      <c r="AY128" s="125" t="s">
        <v>264</v>
      </c>
      <c r="BK128" s="133">
        <f>SUM(BK129:BK212)</f>
        <v>0</v>
      </c>
    </row>
    <row r="129" spans="2:65" s="1" customFormat="1" ht="16.5" customHeight="1">
      <c r="B129" s="136"/>
      <c r="C129" s="137" t="s">
        <v>83</v>
      </c>
      <c r="D129" s="137" t="s">
        <v>266</v>
      </c>
      <c r="E129" s="138" t="s">
        <v>267</v>
      </c>
      <c r="F129" s="139" t="s">
        <v>268</v>
      </c>
      <c r="G129" s="140" t="s">
        <v>269</v>
      </c>
      <c r="H129" s="141">
        <v>50</v>
      </c>
      <c r="I129" s="142"/>
      <c r="J129" s="143">
        <f>ROUND(I129*H129,2)</f>
        <v>0</v>
      </c>
      <c r="K129" s="139" t="s">
        <v>270</v>
      </c>
      <c r="L129" s="32"/>
      <c r="M129" s="144" t="s">
        <v>1</v>
      </c>
      <c r="N129" s="145" t="s">
        <v>41</v>
      </c>
      <c r="P129" s="146">
        <f>O129*H129</f>
        <v>0</v>
      </c>
      <c r="Q129" s="146">
        <v>3.0000000000000001E-5</v>
      </c>
      <c r="R129" s="146">
        <f>Q129*H129</f>
        <v>1.5E-3</v>
      </c>
      <c r="S129" s="146">
        <v>0</v>
      </c>
      <c r="T129" s="147">
        <f>S129*H129</f>
        <v>0</v>
      </c>
      <c r="AR129" s="148" t="s">
        <v>271</v>
      </c>
      <c r="AT129" s="148" t="s">
        <v>266</v>
      </c>
      <c r="AU129" s="148" t="s">
        <v>89</v>
      </c>
      <c r="AY129" s="17" t="s">
        <v>264</v>
      </c>
      <c r="BE129" s="149">
        <f>IF(N129="základní",J129,0)</f>
        <v>0</v>
      </c>
      <c r="BF129" s="149">
        <f>IF(N129="snížená",J129,0)</f>
        <v>0</v>
      </c>
      <c r="BG129" s="149">
        <f>IF(N129="zákl. přenesená",J129,0)</f>
        <v>0</v>
      </c>
      <c r="BH129" s="149">
        <f>IF(N129="sníž. přenesená",J129,0)</f>
        <v>0</v>
      </c>
      <c r="BI129" s="149">
        <f>IF(N129="nulová",J129,0)</f>
        <v>0</v>
      </c>
      <c r="BJ129" s="17" t="s">
        <v>83</v>
      </c>
      <c r="BK129" s="149">
        <f>ROUND(I129*H129,2)</f>
        <v>0</v>
      </c>
      <c r="BL129" s="17" t="s">
        <v>271</v>
      </c>
      <c r="BM129" s="148" t="s">
        <v>4438</v>
      </c>
    </row>
    <row r="130" spans="2:65" s="1" customFormat="1" ht="11.25">
      <c r="B130" s="32"/>
      <c r="D130" s="150" t="s">
        <v>273</v>
      </c>
      <c r="F130" s="151" t="s">
        <v>274</v>
      </c>
      <c r="I130" s="152"/>
      <c r="L130" s="32"/>
      <c r="M130" s="153"/>
      <c r="T130" s="56"/>
      <c r="AT130" s="17" t="s">
        <v>273</v>
      </c>
      <c r="AU130" s="17" t="s">
        <v>89</v>
      </c>
    </row>
    <row r="131" spans="2:65" s="14" customFormat="1" ht="11.25">
      <c r="B131" s="170"/>
      <c r="D131" s="154" t="s">
        <v>277</v>
      </c>
      <c r="E131" s="171" t="s">
        <v>1</v>
      </c>
      <c r="F131" s="172" t="s">
        <v>3876</v>
      </c>
      <c r="H131" s="171" t="s">
        <v>1</v>
      </c>
      <c r="I131" s="173"/>
      <c r="L131" s="170"/>
      <c r="M131" s="174"/>
      <c r="T131" s="175"/>
      <c r="AT131" s="171" t="s">
        <v>277</v>
      </c>
      <c r="AU131" s="171" t="s">
        <v>89</v>
      </c>
      <c r="AV131" s="14" t="s">
        <v>83</v>
      </c>
      <c r="AW131" s="14" t="s">
        <v>32</v>
      </c>
      <c r="AX131" s="14" t="s">
        <v>76</v>
      </c>
      <c r="AY131" s="171" t="s">
        <v>264</v>
      </c>
    </row>
    <row r="132" spans="2:65" s="12" customFormat="1" ht="11.25">
      <c r="B132" s="156"/>
      <c r="D132" s="154" t="s">
        <v>277</v>
      </c>
      <c r="E132" s="157" t="s">
        <v>1</v>
      </c>
      <c r="F132" s="158" t="s">
        <v>584</v>
      </c>
      <c r="H132" s="159">
        <v>50</v>
      </c>
      <c r="I132" s="160"/>
      <c r="L132" s="156"/>
      <c r="M132" s="161"/>
      <c r="T132" s="162"/>
      <c r="AT132" s="157" t="s">
        <v>277</v>
      </c>
      <c r="AU132" s="157" t="s">
        <v>89</v>
      </c>
      <c r="AV132" s="12" t="s">
        <v>89</v>
      </c>
      <c r="AW132" s="12" t="s">
        <v>32</v>
      </c>
      <c r="AX132" s="12" t="s">
        <v>83</v>
      </c>
      <c r="AY132" s="157" t="s">
        <v>264</v>
      </c>
    </row>
    <row r="133" spans="2:65" s="1" customFormat="1" ht="16.5" customHeight="1">
      <c r="B133" s="136"/>
      <c r="C133" s="137" t="s">
        <v>89</v>
      </c>
      <c r="D133" s="137" t="s">
        <v>266</v>
      </c>
      <c r="E133" s="138" t="s">
        <v>3877</v>
      </c>
      <c r="F133" s="139" t="s">
        <v>3878</v>
      </c>
      <c r="G133" s="140" t="s">
        <v>3879</v>
      </c>
      <c r="H133" s="141">
        <v>5</v>
      </c>
      <c r="I133" s="142"/>
      <c r="J133" s="143">
        <f>ROUND(I133*H133,2)</f>
        <v>0</v>
      </c>
      <c r="K133" s="139" t="s">
        <v>270</v>
      </c>
      <c r="L133" s="32"/>
      <c r="M133" s="144" t="s">
        <v>1</v>
      </c>
      <c r="N133" s="145" t="s">
        <v>41</v>
      </c>
      <c r="P133" s="146">
        <f>O133*H133</f>
        <v>0</v>
      </c>
      <c r="Q133" s="146">
        <v>0</v>
      </c>
      <c r="R133" s="146">
        <f>Q133*H133</f>
        <v>0</v>
      </c>
      <c r="S133" s="146">
        <v>0</v>
      </c>
      <c r="T133" s="147">
        <f>S133*H133</f>
        <v>0</v>
      </c>
      <c r="AR133" s="148" t="s">
        <v>271</v>
      </c>
      <c r="AT133" s="148" t="s">
        <v>266</v>
      </c>
      <c r="AU133" s="148" t="s">
        <v>89</v>
      </c>
      <c r="AY133" s="17" t="s">
        <v>264</v>
      </c>
      <c r="BE133" s="149">
        <f>IF(N133="základní",J133,0)</f>
        <v>0</v>
      </c>
      <c r="BF133" s="149">
        <f>IF(N133="snížená",J133,0)</f>
        <v>0</v>
      </c>
      <c r="BG133" s="149">
        <f>IF(N133="zákl. přenesená",J133,0)</f>
        <v>0</v>
      </c>
      <c r="BH133" s="149">
        <f>IF(N133="sníž. přenesená",J133,0)</f>
        <v>0</v>
      </c>
      <c r="BI133" s="149">
        <f>IF(N133="nulová",J133,0)</f>
        <v>0</v>
      </c>
      <c r="BJ133" s="17" t="s">
        <v>83</v>
      </c>
      <c r="BK133" s="149">
        <f>ROUND(I133*H133,2)</f>
        <v>0</v>
      </c>
      <c r="BL133" s="17" t="s">
        <v>271</v>
      </c>
      <c r="BM133" s="148" t="s">
        <v>4439</v>
      </c>
    </row>
    <row r="134" spans="2:65" s="1" customFormat="1" ht="11.25">
      <c r="B134" s="32"/>
      <c r="D134" s="150" t="s">
        <v>273</v>
      </c>
      <c r="F134" s="151" t="s">
        <v>3881</v>
      </c>
      <c r="I134" s="152"/>
      <c r="L134" s="32"/>
      <c r="M134" s="153"/>
      <c r="T134" s="56"/>
      <c r="AT134" s="17" t="s">
        <v>273</v>
      </c>
      <c r="AU134" s="17" t="s">
        <v>89</v>
      </c>
    </row>
    <row r="135" spans="2:65" s="14" customFormat="1" ht="11.25">
      <c r="B135" s="170"/>
      <c r="D135" s="154" t="s">
        <v>277</v>
      </c>
      <c r="E135" s="171" t="s">
        <v>1</v>
      </c>
      <c r="F135" s="172" t="s">
        <v>3876</v>
      </c>
      <c r="H135" s="171" t="s">
        <v>1</v>
      </c>
      <c r="I135" s="173"/>
      <c r="L135" s="170"/>
      <c r="M135" s="174"/>
      <c r="T135" s="175"/>
      <c r="AT135" s="171" t="s">
        <v>277</v>
      </c>
      <c r="AU135" s="171" t="s">
        <v>89</v>
      </c>
      <c r="AV135" s="14" t="s">
        <v>83</v>
      </c>
      <c r="AW135" s="14" t="s">
        <v>32</v>
      </c>
      <c r="AX135" s="14" t="s">
        <v>76</v>
      </c>
      <c r="AY135" s="171" t="s">
        <v>264</v>
      </c>
    </row>
    <row r="136" spans="2:65" s="12" customFormat="1" ht="11.25">
      <c r="B136" s="156"/>
      <c r="D136" s="154" t="s">
        <v>277</v>
      </c>
      <c r="E136" s="157" t="s">
        <v>1</v>
      </c>
      <c r="F136" s="158" t="s">
        <v>297</v>
      </c>
      <c r="H136" s="159">
        <v>5</v>
      </c>
      <c r="I136" s="160"/>
      <c r="L136" s="156"/>
      <c r="M136" s="161"/>
      <c r="T136" s="162"/>
      <c r="AT136" s="157" t="s">
        <v>277</v>
      </c>
      <c r="AU136" s="157" t="s">
        <v>89</v>
      </c>
      <c r="AV136" s="12" t="s">
        <v>89</v>
      </c>
      <c r="AW136" s="12" t="s">
        <v>32</v>
      </c>
      <c r="AX136" s="12" t="s">
        <v>83</v>
      </c>
      <c r="AY136" s="157" t="s">
        <v>264</v>
      </c>
    </row>
    <row r="137" spans="2:65" s="1" customFormat="1" ht="16.5" customHeight="1">
      <c r="B137" s="136"/>
      <c r="C137" s="137" t="s">
        <v>96</v>
      </c>
      <c r="D137" s="137" t="s">
        <v>266</v>
      </c>
      <c r="E137" s="138" t="s">
        <v>3882</v>
      </c>
      <c r="F137" s="139" t="s">
        <v>3883</v>
      </c>
      <c r="G137" s="140" t="s">
        <v>428</v>
      </c>
      <c r="H137" s="141">
        <v>1</v>
      </c>
      <c r="I137" s="142"/>
      <c r="J137" s="143">
        <f>ROUND(I137*H137,2)</f>
        <v>0</v>
      </c>
      <c r="K137" s="139" t="s">
        <v>270</v>
      </c>
      <c r="L137" s="32"/>
      <c r="M137" s="144" t="s">
        <v>1</v>
      </c>
      <c r="N137" s="145" t="s">
        <v>41</v>
      </c>
      <c r="P137" s="146">
        <f>O137*H137</f>
        <v>0</v>
      </c>
      <c r="Q137" s="146">
        <v>8.6800000000000002E-3</v>
      </c>
      <c r="R137" s="146">
        <f>Q137*H137</f>
        <v>8.6800000000000002E-3</v>
      </c>
      <c r="S137" s="146">
        <v>0</v>
      </c>
      <c r="T137" s="147">
        <f>S137*H137</f>
        <v>0</v>
      </c>
      <c r="AR137" s="148" t="s">
        <v>271</v>
      </c>
      <c r="AT137" s="148" t="s">
        <v>266</v>
      </c>
      <c r="AU137" s="148" t="s">
        <v>89</v>
      </c>
      <c r="AY137" s="17" t="s">
        <v>264</v>
      </c>
      <c r="BE137" s="149">
        <f>IF(N137="základní",J137,0)</f>
        <v>0</v>
      </c>
      <c r="BF137" s="149">
        <f>IF(N137="snížená",J137,0)</f>
        <v>0</v>
      </c>
      <c r="BG137" s="149">
        <f>IF(N137="zákl. přenesená",J137,0)</f>
        <v>0</v>
      </c>
      <c r="BH137" s="149">
        <f>IF(N137="sníž. přenesená",J137,0)</f>
        <v>0</v>
      </c>
      <c r="BI137" s="149">
        <f>IF(N137="nulová",J137,0)</f>
        <v>0</v>
      </c>
      <c r="BJ137" s="17" t="s">
        <v>83</v>
      </c>
      <c r="BK137" s="149">
        <f>ROUND(I137*H137,2)</f>
        <v>0</v>
      </c>
      <c r="BL137" s="17" t="s">
        <v>271</v>
      </c>
      <c r="BM137" s="148" t="s">
        <v>4440</v>
      </c>
    </row>
    <row r="138" spans="2:65" s="1" customFormat="1" ht="11.25">
      <c r="B138" s="32"/>
      <c r="D138" s="150" t="s">
        <v>273</v>
      </c>
      <c r="F138" s="151" t="s">
        <v>3885</v>
      </c>
      <c r="I138" s="152"/>
      <c r="L138" s="32"/>
      <c r="M138" s="153"/>
      <c r="T138" s="56"/>
      <c r="AT138" s="17" t="s">
        <v>273</v>
      </c>
      <c r="AU138" s="17" t="s">
        <v>89</v>
      </c>
    </row>
    <row r="139" spans="2:65" s="14" customFormat="1" ht="11.25">
      <c r="B139" s="170"/>
      <c r="D139" s="154" t="s">
        <v>277</v>
      </c>
      <c r="E139" s="171" t="s">
        <v>1</v>
      </c>
      <c r="F139" s="172" t="s">
        <v>4441</v>
      </c>
      <c r="H139" s="171" t="s">
        <v>1</v>
      </c>
      <c r="I139" s="173"/>
      <c r="L139" s="170"/>
      <c r="M139" s="174"/>
      <c r="T139" s="175"/>
      <c r="AT139" s="171" t="s">
        <v>277</v>
      </c>
      <c r="AU139" s="171" t="s">
        <v>89</v>
      </c>
      <c r="AV139" s="14" t="s">
        <v>83</v>
      </c>
      <c r="AW139" s="14" t="s">
        <v>32</v>
      </c>
      <c r="AX139" s="14" t="s">
        <v>76</v>
      </c>
      <c r="AY139" s="171" t="s">
        <v>264</v>
      </c>
    </row>
    <row r="140" spans="2:65" s="12" customFormat="1" ht="11.25">
      <c r="B140" s="156"/>
      <c r="D140" s="154" t="s">
        <v>277</v>
      </c>
      <c r="E140" s="157" t="s">
        <v>1</v>
      </c>
      <c r="F140" s="158" t="s">
        <v>83</v>
      </c>
      <c r="H140" s="159">
        <v>1</v>
      </c>
      <c r="I140" s="160"/>
      <c r="L140" s="156"/>
      <c r="M140" s="161"/>
      <c r="T140" s="162"/>
      <c r="AT140" s="157" t="s">
        <v>277</v>
      </c>
      <c r="AU140" s="157" t="s">
        <v>89</v>
      </c>
      <c r="AV140" s="12" t="s">
        <v>89</v>
      </c>
      <c r="AW140" s="12" t="s">
        <v>32</v>
      </c>
      <c r="AX140" s="12" t="s">
        <v>83</v>
      </c>
      <c r="AY140" s="157" t="s">
        <v>264</v>
      </c>
    </row>
    <row r="141" spans="2:65" s="1" customFormat="1" ht="16.5" customHeight="1">
      <c r="B141" s="136"/>
      <c r="C141" s="137" t="s">
        <v>271</v>
      </c>
      <c r="D141" s="137" t="s">
        <v>266</v>
      </c>
      <c r="E141" s="138" t="s">
        <v>3664</v>
      </c>
      <c r="F141" s="139" t="s">
        <v>3665</v>
      </c>
      <c r="G141" s="140" t="s">
        <v>282</v>
      </c>
      <c r="H141" s="141">
        <v>2.4</v>
      </c>
      <c r="I141" s="142"/>
      <c r="J141" s="143">
        <f>ROUND(I141*H141,2)</f>
        <v>0</v>
      </c>
      <c r="K141" s="139" t="s">
        <v>270</v>
      </c>
      <c r="L141" s="32"/>
      <c r="M141" s="144" t="s">
        <v>1</v>
      </c>
      <c r="N141" s="145" t="s">
        <v>41</v>
      </c>
      <c r="P141" s="146">
        <f>O141*H141</f>
        <v>0</v>
      </c>
      <c r="Q141" s="146">
        <v>0</v>
      </c>
      <c r="R141" s="146">
        <f>Q141*H141</f>
        <v>0</v>
      </c>
      <c r="S141" s="146">
        <v>0</v>
      </c>
      <c r="T141" s="147">
        <f>S141*H141</f>
        <v>0</v>
      </c>
      <c r="AR141" s="148" t="s">
        <v>271</v>
      </c>
      <c r="AT141" s="148" t="s">
        <v>266</v>
      </c>
      <c r="AU141" s="148" t="s">
        <v>89</v>
      </c>
      <c r="AY141" s="17" t="s">
        <v>264</v>
      </c>
      <c r="BE141" s="149">
        <f>IF(N141="základní",J141,0)</f>
        <v>0</v>
      </c>
      <c r="BF141" s="149">
        <f>IF(N141="snížená",J141,0)</f>
        <v>0</v>
      </c>
      <c r="BG141" s="149">
        <f>IF(N141="zákl. přenesená",J141,0)</f>
        <v>0</v>
      </c>
      <c r="BH141" s="149">
        <f>IF(N141="sníž. přenesená",J141,0)</f>
        <v>0</v>
      </c>
      <c r="BI141" s="149">
        <f>IF(N141="nulová",J141,0)</f>
        <v>0</v>
      </c>
      <c r="BJ141" s="17" t="s">
        <v>83</v>
      </c>
      <c r="BK141" s="149">
        <f>ROUND(I141*H141,2)</f>
        <v>0</v>
      </c>
      <c r="BL141" s="17" t="s">
        <v>271</v>
      </c>
      <c r="BM141" s="148" t="s">
        <v>4442</v>
      </c>
    </row>
    <row r="142" spans="2:65" s="1" customFormat="1" ht="11.25">
      <c r="B142" s="32"/>
      <c r="D142" s="150" t="s">
        <v>273</v>
      </c>
      <c r="F142" s="151" t="s">
        <v>3667</v>
      </c>
      <c r="I142" s="152"/>
      <c r="L142" s="32"/>
      <c r="M142" s="153"/>
      <c r="T142" s="56"/>
      <c r="AT142" s="17" t="s">
        <v>273</v>
      </c>
      <c r="AU142" s="17" t="s">
        <v>89</v>
      </c>
    </row>
    <row r="143" spans="2:65" s="12" customFormat="1" ht="11.25">
      <c r="B143" s="156"/>
      <c r="D143" s="154" t="s">
        <v>277</v>
      </c>
      <c r="E143" s="157" t="s">
        <v>1</v>
      </c>
      <c r="F143" s="158" t="s">
        <v>4443</v>
      </c>
      <c r="H143" s="159">
        <v>2.4</v>
      </c>
      <c r="I143" s="160"/>
      <c r="L143" s="156"/>
      <c r="M143" s="161"/>
      <c r="T143" s="162"/>
      <c r="AT143" s="157" t="s">
        <v>277</v>
      </c>
      <c r="AU143" s="157" t="s">
        <v>89</v>
      </c>
      <c r="AV143" s="12" t="s">
        <v>89</v>
      </c>
      <c r="AW143" s="12" t="s">
        <v>32</v>
      </c>
      <c r="AX143" s="12" t="s">
        <v>83</v>
      </c>
      <c r="AY143" s="157" t="s">
        <v>264</v>
      </c>
    </row>
    <row r="144" spans="2:65" s="1" customFormat="1" ht="16.5" customHeight="1">
      <c r="B144" s="136"/>
      <c r="C144" s="137" t="s">
        <v>297</v>
      </c>
      <c r="D144" s="137" t="s">
        <v>266</v>
      </c>
      <c r="E144" s="138" t="s">
        <v>4243</v>
      </c>
      <c r="F144" s="139" t="s">
        <v>4244</v>
      </c>
      <c r="G144" s="140" t="s">
        <v>282</v>
      </c>
      <c r="H144" s="141">
        <v>12</v>
      </c>
      <c r="I144" s="142"/>
      <c r="J144" s="143">
        <f>ROUND(I144*H144,2)</f>
        <v>0</v>
      </c>
      <c r="K144" s="139" t="s">
        <v>270</v>
      </c>
      <c r="L144" s="32"/>
      <c r="M144" s="144" t="s">
        <v>1</v>
      </c>
      <c r="N144" s="145" t="s">
        <v>41</v>
      </c>
      <c r="P144" s="146">
        <f>O144*H144</f>
        <v>0</v>
      </c>
      <c r="Q144" s="146">
        <v>0</v>
      </c>
      <c r="R144" s="146">
        <f>Q144*H144</f>
        <v>0</v>
      </c>
      <c r="S144" s="146">
        <v>0</v>
      </c>
      <c r="T144" s="147">
        <f>S144*H144</f>
        <v>0</v>
      </c>
      <c r="AR144" s="148" t="s">
        <v>271</v>
      </c>
      <c r="AT144" s="148" t="s">
        <v>266</v>
      </c>
      <c r="AU144" s="148" t="s">
        <v>89</v>
      </c>
      <c r="AY144" s="17" t="s">
        <v>264</v>
      </c>
      <c r="BE144" s="149">
        <f>IF(N144="základní",J144,0)</f>
        <v>0</v>
      </c>
      <c r="BF144" s="149">
        <f>IF(N144="snížená",J144,0)</f>
        <v>0</v>
      </c>
      <c r="BG144" s="149">
        <f>IF(N144="zákl. přenesená",J144,0)</f>
        <v>0</v>
      </c>
      <c r="BH144" s="149">
        <f>IF(N144="sníž. přenesená",J144,0)</f>
        <v>0</v>
      </c>
      <c r="BI144" s="149">
        <f>IF(N144="nulová",J144,0)</f>
        <v>0</v>
      </c>
      <c r="BJ144" s="17" t="s">
        <v>83</v>
      </c>
      <c r="BK144" s="149">
        <f>ROUND(I144*H144,2)</f>
        <v>0</v>
      </c>
      <c r="BL144" s="17" t="s">
        <v>271</v>
      </c>
      <c r="BM144" s="148" t="s">
        <v>4444</v>
      </c>
    </row>
    <row r="145" spans="2:65" s="1" customFormat="1" ht="11.25">
      <c r="B145" s="32"/>
      <c r="D145" s="150" t="s">
        <v>273</v>
      </c>
      <c r="F145" s="151" t="s">
        <v>4246</v>
      </c>
      <c r="I145" s="152"/>
      <c r="L145" s="32"/>
      <c r="M145" s="153"/>
      <c r="T145" s="56"/>
      <c r="AT145" s="17" t="s">
        <v>273</v>
      </c>
      <c r="AU145" s="17" t="s">
        <v>89</v>
      </c>
    </row>
    <row r="146" spans="2:65" s="14" customFormat="1" ht="11.25">
      <c r="B146" s="170"/>
      <c r="D146" s="154" t="s">
        <v>277</v>
      </c>
      <c r="E146" s="171" t="s">
        <v>1</v>
      </c>
      <c r="F146" s="172" t="s">
        <v>4445</v>
      </c>
      <c r="H146" s="171" t="s">
        <v>1</v>
      </c>
      <c r="I146" s="173"/>
      <c r="L146" s="170"/>
      <c r="M146" s="174"/>
      <c r="T146" s="175"/>
      <c r="AT146" s="171" t="s">
        <v>277</v>
      </c>
      <c r="AU146" s="171" t="s">
        <v>89</v>
      </c>
      <c r="AV146" s="14" t="s">
        <v>83</v>
      </c>
      <c r="AW146" s="14" t="s">
        <v>32</v>
      </c>
      <c r="AX146" s="14" t="s">
        <v>76</v>
      </c>
      <c r="AY146" s="171" t="s">
        <v>264</v>
      </c>
    </row>
    <row r="147" spans="2:65" s="12" customFormat="1" ht="11.25">
      <c r="B147" s="156"/>
      <c r="D147" s="154" t="s">
        <v>277</v>
      </c>
      <c r="E147" s="157" t="s">
        <v>1</v>
      </c>
      <c r="F147" s="158" t="s">
        <v>4446</v>
      </c>
      <c r="H147" s="159">
        <v>12</v>
      </c>
      <c r="I147" s="160"/>
      <c r="L147" s="156"/>
      <c r="M147" s="161"/>
      <c r="T147" s="162"/>
      <c r="AT147" s="157" t="s">
        <v>277</v>
      </c>
      <c r="AU147" s="157" t="s">
        <v>89</v>
      </c>
      <c r="AV147" s="12" t="s">
        <v>89</v>
      </c>
      <c r="AW147" s="12" t="s">
        <v>32</v>
      </c>
      <c r="AX147" s="12" t="s">
        <v>83</v>
      </c>
      <c r="AY147" s="157" t="s">
        <v>264</v>
      </c>
    </row>
    <row r="148" spans="2:65" s="1" customFormat="1" ht="21.75" customHeight="1">
      <c r="B148" s="136"/>
      <c r="C148" s="137" t="s">
        <v>303</v>
      </c>
      <c r="D148" s="137" t="s">
        <v>266</v>
      </c>
      <c r="E148" s="138" t="s">
        <v>3904</v>
      </c>
      <c r="F148" s="139" t="s">
        <v>3905</v>
      </c>
      <c r="G148" s="140" t="s">
        <v>282</v>
      </c>
      <c r="H148" s="141">
        <v>348.54</v>
      </c>
      <c r="I148" s="142"/>
      <c r="J148" s="143">
        <f>ROUND(I148*H148,2)</f>
        <v>0</v>
      </c>
      <c r="K148" s="139" t="s">
        <v>270</v>
      </c>
      <c r="L148" s="32"/>
      <c r="M148" s="144" t="s">
        <v>1</v>
      </c>
      <c r="N148" s="145" t="s">
        <v>41</v>
      </c>
      <c r="P148" s="146">
        <f>O148*H148</f>
        <v>0</v>
      </c>
      <c r="Q148" s="146">
        <v>0</v>
      </c>
      <c r="R148" s="146">
        <f>Q148*H148</f>
        <v>0</v>
      </c>
      <c r="S148" s="146">
        <v>0</v>
      </c>
      <c r="T148" s="147">
        <f>S148*H148</f>
        <v>0</v>
      </c>
      <c r="AR148" s="148" t="s">
        <v>271</v>
      </c>
      <c r="AT148" s="148" t="s">
        <v>266</v>
      </c>
      <c r="AU148" s="148" t="s">
        <v>89</v>
      </c>
      <c r="AY148" s="17" t="s">
        <v>264</v>
      </c>
      <c r="BE148" s="149">
        <f>IF(N148="základní",J148,0)</f>
        <v>0</v>
      </c>
      <c r="BF148" s="149">
        <f>IF(N148="snížená",J148,0)</f>
        <v>0</v>
      </c>
      <c r="BG148" s="149">
        <f>IF(N148="zákl. přenesená",J148,0)</f>
        <v>0</v>
      </c>
      <c r="BH148" s="149">
        <f>IF(N148="sníž. přenesená",J148,0)</f>
        <v>0</v>
      </c>
      <c r="BI148" s="149">
        <f>IF(N148="nulová",J148,0)</f>
        <v>0</v>
      </c>
      <c r="BJ148" s="17" t="s">
        <v>83</v>
      </c>
      <c r="BK148" s="149">
        <f>ROUND(I148*H148,2)</f>
        <v>0</v>
      </c>
      <c r="BL148" s="17" t="s">
        <v>271</v>
      </c>
      <c r="BM148" s="148" t="s">
        <v>4447</v>
      </c>
    </row>
    <row r="149" spans="2:65" s="1" customFormat="1" ht="11.25">
      <c r="B149" s="32"/>
      <c r="D149" s="150" t="s">
        <v>273</v>
      </c>
      <c r="F149" s="151" t="s">
        <v>3907</v>
      </c>
      <c r="I149" s="152"/>
      <c r="L149" s="32"/>
      <c r="M149" s="153"/>
      <c r="T149" s="56"/>
      <c r="AT149" s="17" t="s">
        <v>273</v>
      </c>
      <c r="AU149" s="17" t="s">
        <v>89</v>
      </c>
    </row>
    <row r="150" spans="2:65" s="14" customFormat="1" ht="11.25">
      <c r="B150" s="170"/>
      <c r="D150" s="154" t="s">
        <v>277</v>
      </c>
      <c r="E150" s="171" t="s">
        <v>1</v>
      </c>
      <c r="F150" s="172" t="s">
        <v>4448</v>
      </c>
      <c r="H150" s="171" t="s">
        <v>1</v>
      </c>
      <c r="I150" s="173"/>
      <c r="L150" s="170"/>
      <c r="M150" s="174"/>
      <c r="T150" s="175"/>
      <c r="AT150" s="171" t="s">
        <v>277</v>
      </c>
      <c r="AU150" s="171" t="s">
        <v>89</v>
      </c>
      <c r="AV150" s="14" t="s">
        <v>83</v>
      </c>
      <c r="AW150" s="14" t="s">
        <v>32</v>
      </c>
      <c r="AX150" s="14" t="s">
        <v>76</v>
      </c>
      <c r="AY150" s="171" t="s">
        <v>264</v>
      </c>
    </row>
    <row r="151" spans="2:65" s="12" customFormat="1" ht="11.25">
      <c r="B151" s="156"/>
      <c r="D151" s="154" t="s">
        <v>277</v>
      </c>
      <c r="E151" s="157" t="s">
        <v>1</v>
      </c>
      <c r="F151" s="158" t="s">
        <v>4449</v>
      </c>
      <c r="H151" s="159">
        <v>311.04000000000002</v>
      </c>
      <c r="I151" s="160"/>
      <c r="L151" s="156"/>
      <c r="M151" s="161"/>
      <c r="T151" s="162"/>
      <c r="AT151" s="157" t="s">
        <v>277</v>
      </c>
      <c r="AU151" s="157" t="s">
        <v>89</v>
      </c>
      <c r="AV151" s="12" t="s">
        <v>89</v>
      </c>
      <c r="AW151" s="12" t="s">
        <v>32</v>
      </c>
      <c r="AX151" s="12" t="s">
        <v>76</v>
      </c>
      <c r="AY151" s="157" t="s">
        <v>264</v>
      </c>
    </row>
    <row r="152" spans="2:65" s="14" customFormat="1" ht="11.25">
      <c r="B152" s="170"/>
      <c r="D152" s="154" t="s">
        <v>277</v>
      </c>
      <c r="E152" s="171" t="s">
        <v>1</v>
      </c>
      <c r="F152" s="172" t="s">
        <v>4450</v>
      </c>
      <c r="H152" s="171" t="s">
        <v>1</v>
      </c>
      <c r="I152" s="173"/>
      <c r="L152" s="170"/>
      <c r="M152" s="174"/>
      <c r="T152" s="175"/>
      <c r="AT152" s="171" t="s">
        <v>277</v>
      </c>
      <c r="AU152" s="171" t="s">
        <v>89</v>
      </c>
      <c r="AV152" s="14" t="s">
        <v>83</v>
      </c>
      <c r="AW152" s="14" t="s">
        <v>32</v>
      </c>
      <c r="AX152" s="14" t="s">
        <v>76</v>
      </c>
      <c r="AY152" s="171" t="s">
        <v>264</v>
      </c>
    </row>
    <row r="153" spans="2:65" s="12" customFormat="1" ht="11.25">
      <c r="B153" s="156"/>
      <c r="D153" s="154" t="s">
        <v>277</v>
      </c>
      <c r="E153" s="157" t="s">
        <v>1</v>
      </c>
      <c r="F153" s="158" t="s">
        <v>4451</v>
      </c>
      <c r="H153" s="159">
        <v>37.5</v>
      </c>
      <c r="I153" s="160"/>
      <c r="L153" s="156"/>
      <c r="M153" s="161"/>
      <c r="T153" s="162"/>
      <c r="AT153" s="157" t="s">
        <v>277</v>
      </c>
      <c r="AU153" s="157" t="s">
        <v>89</v>
      </c>
      <c r="AV153" s="12" t="s">
        <v>89</v>
      </c>
      <c r="AW153" s="12" t="s">
        <v>32</v>
      </c>
      <c r="AX153" s="12" t="s">
        <v>76</v>
      </c>
      <c r="AY153" s="157" t="s">
        <v>264</v>
      </c>
    </row>
    <row r="154" spans="2:65" s="13" customFormat="1" ht="11.25">
      <c r="B154" s="163"/>
      <c r="D154" s="154" t="s">
        <v>277</v>
      </c>
      <c r="E154" s="164" t="s">
        <v>1</v>
      </c>
      <c r="F154" s="165" t="s">
        <v>279</v>
      </c>
      <c r="H154" s="166">
        <v>348.54</v>
      </c>
      <c r="I154" s="167"/>
      <c r="L154" s="163"/>
      <c r="M154" s="168"/>
      <c r="T154" s="169"/>
      <c r="AT154" s="164" t="s">
        <v>277</v>
      </c>
      <c r="AU154" s="164" t="s">
        <v>89</v>
      </c>
      <c r="AV154" s="13" t="s">
        <v>271</v>
      </c>
      <c r="AW154" s="13" t="s">
        <v>32</v>
      </c>
      <c r="AX154" s="13" t="s">
        <v>83</v>
      </c>
      <c r="AY154" s="164" t="s">
        <v>264</v>
      </c>
    </row>
    <row r="155" spans="2:65" s="1" customFormat="1" ht="16.5" customHeight="1">
      <c r="B155" s="136"/>
      <c r="C155" s="137" t="s">
        <v>309</v>
      </c>
      <c r="D155" s="137" t="s">
        <v>266</v>
      </c>
      <c r="E155" s="138" t="s">
        <v>3685</v>
      </c>
      <c r="F155" s="139" t="s">
        <v>3686</v>
      </c>
      <c r="G155" s="140" t="s">
        <v>341</v>
      </c>
      <c r="H155" s="141">
        <v>518.4</v>
      </c>
      <c r="I155" s="142"/>
      <c r="J155" s="143">
        <f>ROUND(I155*H155,2)</f>
        <v>0</v>
      </c>
      <c r="K155" s="139" t="s">
        <v>270</v>
      </c>
      <c r="L155" s="32"/>
      <c r="M155" s="144" t="s">
        <v>1</v>
      </c>
      <c r="N155" s="145" t="s">
        <v>41</v>
      </c>
      <c r="P155" s="146">
        <f>O155*H155</f>
        <v>0</v>
      </c>
      <c r="Q155" s="146">
        <v>8.4000000000000003E-4</v>
      </c>
      <c r="R155" s="146">
        <f>Q155*H155</f>
        <v>0.43545600000000001</v>
      </c>
      <c r="S155" s="146">
        <v>0</v>
      </c>
      <c r="T155" s="147">
        <f>S155*H155</f>
        <v>0</v>
      </c>
      <c r="AR155" s="148" t="s">
        <v>271</v>
      </c>
      <c r="AT155" s="148" t="s">
        <v>266</v>
      </c>
      <c r="AU155" s="148" t="s">
        <v>89</v>
      </c>
      <c r="AY155" s="17" t="s">
        <v>264</v>
      </c>
      <c r="BE155" s="149">
        <f>IF(N155="základní",J155,0)</f>
        <v>0</v>
      </c>
      <c r="BF155" s="149">
        <f>IF(N155="snížená",J155,0)</f>
        <v>0</v>
      </c>
      <c r="BG155" s="149">
        <f>IF(N155="zákl. přenesená",J155,0)</f>
        <v>0</v>
      </c>
      <c r="BH155" s="149">
        <f>IF(N155="sníž. přenesená",J155,0)</f>
        <v>0</v>
      </c>
      <c r="BI155" s="149">
        <f>IF(N155="nulová",J155,0)</f>
        <v>0</v>
      </c>
      <c r="BJ155" s="17" t="s">
        <v>83</v>
      </c>
      <c r="BK155" s="149">
        <f>ROUND(I155*H155,2)</f>
        <v>0</v>
      </c>
      <c r="BL155" s="17" t="s">
        <v>271</v>
      </c>
      <c r="BM155" s="148" t="s">
        <v>4452</v>
      </c>
    </row>
    <row r="156" spans="2:65" s="1" customFormat="1" ht="11.25">
      <c r="B156" s="32"/>
      <c r="D156" s="150" t="s">
        <v>273</v>
      </c>
      <c r="F156" s="151" t="s">
        <v>3688</v>
      </c>
      <c r="I156" s="152"/>
      <c r="L156" s="32"/>
      <c r="M156" s="153"/>
      <c r="T156" s="56"/>
      <c r="AT156" s="17" t="s">
        <v>273</v>
      </c>
      <c r="AU156" s="17" t="s">
        <v>89</v>
      </c>
    </row>
    <row r="157" spans="2:65" s="14" customFormat="1" ht="11.25">
      <c r="B157" s="170"/>
      <c r="D157" s="154" t="s">
        <v>277</v>
      </c>
      <c r="E157" s="171" t="s">
        <v>1</v>
      </c>
      <c r="F157" s="172" t="s">
        <v>4448</v>
      </c>
      <c r="H157" s="171" t="s">
        <v>1</v>
      </c>
      <c r="I157" s="173"/>
      <c r="L157" s="170"/>
      <c r="M157" s="174"/>
      <c r="T157" s="175"/>
      <c r="AT157" s="171" t="s">
        <v>277</v>
      </c>
      <c r="AU157" s="171" t="s">
        <v>89</v>
      </c>
      <c r="AV157" s="14" t="s">
        <v>83</v>
      </c>
      <c r="AW157" s="14" t="s">
        <v>32</v>
      </c>
      <c r="AX157" s="14" t="s">
        <v>76</v>
      </c>
      <c r="AY157" s="171" t="s">
        <v>264</v>
      </c>
    </row>
    <row r="158" spans="2:65" s="12" customFormat="1" ht="11.25">
      <c r="B158" s="156"/>
      <c r="D158" s="154" t="s">
        <v>277</v>
      </c>
      <c r="E158" s="157" t="s">
        <v>1</v>
      </c>
      <c r="F158" s="158" t="s">
        <v>4453</v>
      </c>
      <c r="H158" s="159">
        <v>518.4</v>
      </c>
      <c r="I158" s="160"/>
      <c r="L158" s="156"/>
      <c r="M158" s="161"/>
      <c r="T158" s="162"/>
      <c r="AT158" s="157" t="s">
        <v>277</v>
      </c>
      <c r="AU158" s="157" t="s">
        <v>89</v>
      </c>
      <c r="AV158" s="12" t="s">
        <v>89</v>
      </c>
      <c r="AW158" s="12" t="s">
        <v>32</v>
      </c>
      <c r="AX158" s="12" t="s">
        <v>83</v>
      </c>
      <c r="AY158" s="157" t="s">
        <v>264</v>
      </c>
    </row>
    <row r="159" spans="2:65" s="1" customFormat="1" ht="16.5" customHeight="1">
      <c r="B159" s="136"/>
      <c r="C159" s="137" t="s">
        <v>314</v>
      </c>
      <c r="D159" s="137" t="s">
        <v>266</v>
      </c>
      <c r="E159" s="138" t="s">
        <v>3691</v>
      </c>
      <c r="F159" s="139" t="s">
        <v>3692</v>
      </c>
      <c r="G159" s="140" t="s">
        <v>341</v>
      </c>
      <c r="H159" s="141">
        <v>518.4</v>
      </c>
      <c r="I159" s="142"/>
      <c r="J159" s="143">
        <f>ROUND(I159*H159,2)</f>
        <v>0</v>
      </c>
      <c r="K159" s="139" t="s">
        <v>270</v>
      </c>
      <c r="L159" s="32"/>
      <c r="M159" s="144" t="s">
        <v>1</v>
      </c>
      <c r="N159" s="145" t="s">
        <v>41</v>
      </c>
      <c r="P159" s="146">
        <f>O159*H159</f>
        <v>0</v>
      </c>
      <c r="Q159" s="146">
        <v>0</v>
      </c>
      <c r="R159" s="146">
        <f>Q159*H159</f>
        <v>0</v>
      </c>
      <c r="S159" s="146">
        <v>0</v>
      </c>
      <c r="T159" s="147">
        <f>S159*H159</f>
        <v>0</v>
      </c>
      <c r="AR159" s="148" t="s">
        <v>271</v>
      </c>
      <c r="AT159" s="148" t="s">
        <v>266</v>
      </c>
      <c r="AU159" s="148" t="s">
        <v>89</v>
      </c>
      <c r="AY159" s="17" t="s">
        <v>264</v>
      </c>
      <c r="BE159" s="149">
        <f>IF(N159="základní",J159,0)</f>
        <v>0</v>
      </c>
      <c r="BF159" s="149">
        <f>IF(N159="snížená",J159,0)</f>
        <v>0</v>
      </c>
      <c r="BG159" s="149">
        <f>IF(N159="zákl. přenesená",J159,0)</f>
        <v>0</v>
      </c>
      <c r="BH159" s="149">
        <f>IF(N159="sníž. přenesená",J159,0)</f>
        <v>0</v>
      </c>
      <c r="BI159" s="149">
        <f>IF(N159="nulová",J159,0)</f>
        <v>0</v>
      </c>
      <c r="BJ159" s="17" t="s">
        <v>83</v>
      </c>
      <c r="BK159" s="149">
        <f>ROUND(I159*H159,2)</f>
        <v>0</v>
      </c>
      <c r="BL159" s="17" t="s">
        <v>271</v>
      </c>
      <c r="BM159" s="148" t="s">
        <v>4454</v>
      </c>
    </row>
    <row r="160" spans="2:65" s="1" customFormat="1" ht="11.25">
      <c r="B160" s="32"/>
      <c r="D160" s="150" t="s">
        <v>273</v>
      </c>
      <c r="F160" s="151" t="s">
        <v>3694</v>
      </c>
      <c r="I160" s="152"/>
      <c r="L160" s="32"/>
      <c r="M160" s="153"/>
      <c r="T160" s="56"/>
      <c r="AT160" s="17" t="s">
        <v>273</v>
      </c>
      <c r="AU160" s="17" t="s">
        <v>89</v>
      </c>
    </row>
    <row r="161" spans="2:65" s="1" customFormat="1" ht="19.5">
      <c r="B161" s="32"/>
      <c r="D161" s="154" t="s">
        <v>275</v>
      </c>
      <c r="F161" s="155" t="s">
        <v>3916</v>
      </c>
      <c r="I161" s="152"/>
      <c r="L161" s="32"/>
      <c r="M161" s="153"/>
      <c r="T161" s="56"/>
      <c r="AT161" s="17" t="s">
        <v>275</v>
      </c>
      <c r="AU161" s="17" t="s">
        <v>89</v>
      </c>
    </row>
    <row r="162" spans="2:65" s="12" customFormat="1" ht="11.25">
      <c r="B162" s="156"/>
      <c r="D162" s="154" t="s">
        <v>277</v>
      </c>
      <c r="E162" s="157" t="s">
        <v>1</v>
      </c>
      <c r="F162" s="158" t="s">
        <v>4455</v>
      </c>
      <c r="H162" s="159">
        <v>518.4</v>
      </c>
      <c r="I162" s="160"/>
      <c r="L162" s="156"/>
      <c r="M162" s="161"/>
      <c r="T162" s="162"/>
      <c r="AT162" s="157" t="s">
        <v>277</v>
      </c>
      <c r="AU162" s="157" t="s">
        <v>89</v>
      </c>
      <c r="AV162" s="12" t="s">
        <v>89</v>
      </c>
      <c r="AW162" s="12" t="s">
        <v>32</v>
      </c>
      <c r="AX162" s="12" t="s">
        <v>83</v>
      </c>
      <c r="AY162" s="157" t="s">
        <v>264</v>
      </c>
    </row>
    <row r="163" spans="2:65" s="1" customFormat="1" ht="16.5" customHeight="1">
      <c r="B163" s="136"/>
      <c r="C163" s="137" t="s">
        <v>323</v>
      </c>
      <c r="D163" s="137" t="s">
        <v>266</v>
      </c>
      <c r="E163" s="138" t="s">
        <v>1930</v>
      </c>
      <c r="F163" s="139" t="s">
        <v>1931</v>
      </c>
      <c r="G163" s="140" t="s">
        <v>282</v>
      </c>
      <c r="H163" s="141">
        <v>360.54</v>
      </c>
      <c r="I163" s="142"/>
      <c r="J163" s="143">
        <f>ROUND(I163*H163,2)</f>
        <v>0</v>
      </c>
      <c r="K163" s="139" t="s">
        <v>270</v>
      </c>
      <c r="L163" s="32"/>
      <c r="M163" s="144" t="s">
        <v>1</v>
      </c>
      <c r="N163" s="145" t="s">
        <v>41</v>
      </c>
      <c r="P163" s="146">
        <f>O163*H163</f>
        <v>0</v>
      </c>
      <c r="Q163" s="146">
        <v>0</v>
      </c>
      <c r="R163" s="146">
        <f>Q163*H163</f>
        <v>0</v>
      </c>
      <c r="S163" s="146">
        <v>0</v>
      </c>
      <c r="T163" s="147">
        <f>S163*H163</f>
        <v>0</v>
      </c>
      <c r="AR163" s="148" t="s">
        <v>271</v>
      </c>
      <c r="AT163" s="148" t="s">
        <v>266</v>
      </c>
      <c r="AU163" s="148" t="s">
        <v>89</v>
      </c>
      <c r="AY163" s="17" t="s">
        <v>264</v>
      </c>
      <c r="BE163" s="149">
        <f>IF(N163="základní",J163,0)</f>
        <v>0</v>
      </c>
      <c r="BF163" s="149">
        <f>IF(N163="snížená",J163,0)</f>
        <v>0</v>
      </c>
      <c r="BG163" s="149">
        <f>IF(N163="zákl. přenesená",J163,0)</f>
        <v>0</v>
      </c>
      <c r="BH163" s="149">
        <f>IF(N163="sníž. přenesená",J163,0)</f>
        <v>0</v>
      </c>
      <c r="BI163" s="149">
        <f>IF(N163="nulová",J163,0)</f>
        <v>0</v>
      </c>
      <c r="BJ163" s="17" t="s">
        <v>83</v>
      </c>
      <c r="BK163" s="149">
        <f>ROUND(I163*H163,2)</f>
        <v>0</v>
      </c>
      <c r="BL163" s="17" t="s">
        <v>271</v>
      </c>
      <c r="BM163" s="148" t="s">
        <v>4456</v>
      </c>
    </row>
    <row r="164" spans="2:65" s="1" customFormat="1" ht="11.25">
      <c r="B164" s="32"/>
      <c r="D164" s="150" t="s">
        <v>273</v>
      </c>
      <c r="F164" s="151" t="s">
        <v>1933</v>
      </c>
      <c r="I164" s="152"/>
      <c r="L164" s="32"/>
      <c r="M164" s="153"/>
      <c r="T164" s="56"/>
      <c r="AT164" s="17" t="s">
        <v>273</v>
      </c>
      <c r="AU164" s="17" t="s">
        <v>89</v>
      </c>
    </row>
    <row r="165" spans="2:65" s="14" customFormat="1" ht="11.25">
      <c r="B165" s="170"/>
      <c r="D165" s="154" t="s">
        <v>277</v>
      </c>
      <c r="E165" s="171" t="s">
        <v>1</v>
      </c>
      <c r="F165" s="172" t="s">
        <v>4457</v>
      </c>
      <c r="H165" s="171" t="s">
        <v>1</v>
      </c>
      <c r="I165" s="173"/>
      <c r="L165" s="170"/>
      <c r="M165" s="174"/>
      <c r="T165" s="175"/>
      <c r="AT165" s="171" t="s">
        <v>277</v>
      </c>
      <c r="AU165" s="171" t="s">
        <v>89</v>
      </c>
      <c r="AV165" s="14" t="s">
        <v>83</v>
      </c>
      <c r="AW165" s="14" t="s">
        <v>32</v>
      </c>
      <c r="AX165" s="14" t="s">
        <v>76</v>
      </c>
      <c r="AY165" s="171" t="s">
        <v>264</v>
      </c>
    </row>
    <row r="166" spans="2:65" s="12" customFormat="1" ht="11.25">
      <c r="B166" s="156"/>
      <c r="D166" s="154" t="s">
        <v>277</v>
      </c>
      <c r="E166" s="157" t="s">
        <v>1</v>
      </c>
      <c r="F166" s="158" t="s">
        <v>4458</v>
      </c>
      <c r="H166" s="159">
        <v>360.54</v>
      </c>
      <c r="I166" s="160"/>
      <c r="L166" s="156"/>
      <c r="M166" s="161"/>
      <c r="T166" s="162"/>
      <c r="AT166" s="157" t="s">
        <v>277</v>
      </c>
      <c r="AU166" s="157" t="s">
        <v>89</v>
      </c>
      <c r="AV166" s="12" t="s">
        <v>89</v>
      </c>
      <c r="AW166" s="12" t="s">
        <v>32</v>
      </c>
      <c r="AX166" s="12" t="s">
        <v>83</v>
      </c>
      <c r="AY166" s="157" t="s">
        <v>264</v>
      </c>
    </row>
    <row r="167" spans="2:65" s="1" customFormat="1" ht="21.75" customHeight="1">
      <c r="B167" s="136"/>
      <c r="C167" s="137" t="s">
        <v>328</v>
      </c>
      <c r="D167" s="137" t="s">
        <v>266</v>
      </c>
      <c r="E167" s="138" t="s">
        <v>1935</v>
      </c>
      <c r="F167" s="139" t="s">
        <v>1936</v>
      </c>
      <c r="G167" s="140" t="s">
        <v>282</v>
      </c>
      <c r="H167" s="141">
        <v>360.54</v>
      </c>
      <c r="I167" s="142"/>
      <c r="J167" s="143">
        <f>ROUND(I167*H167,2)</f>
        <v>0</v>
      </c>
      <c r="K167" s="139" t="s">
        <v>270</v>
      </c>
      <c r="L167" s="32"/>
      <c r="M167" s="144" t="s">
        <v>1</v>
      </c>
      <c r="N167" s="145" t="s">
        <v>41</v>
      </c>
      <c r="P167" s="146">
        <f>O167*H167</f>
        <v>0</v>
      </c>
      <c r="Q167" s="146">
        <v>0</v>
      </c>
      <c r="R167" s="146">
        <f>Q167*H167</f>
        <v>0</v>
      </c>
      <c r="S167" s="146">
        <v>0</v>
      </c>
      <c r="T167" s="147">
        <f>S167*H167</f>
        <v>0</v>
      </c>
      <c r="AR167" s="148" t="s">
        <v>271</v>
      </c>
      <c r="AT167" s="148" t="s">
        <v>266</v>
      </c>
      <c r="AU167" s="148" t="s">
        <v>89</v>
      </c>
      <c r="AY167" s="17" t="s">
        <v>264</v>
      </c>
      <c r="BE167" s="149">
        <f>IF(N167="základní",J167,0)</f>
        <v>0</v>
      </c>
      <c r="BF167" s="149">
        <f>IF(N167="snížená",J167,0)</f>
        <v>0</v>
      </c>
      <c r="BG167" s="149">
        <f>IF(N167="zákl. přenesená",J167,0)</f>
        <v>0</v>
      </c>
      <c r="BH167" s="149">
        <f>IF(N167="sníž. přenesená",J167,0)</f>
        <v>0</v>
      </c>
      <c r="BI167" s="149">
        <f>IF(N167="nulová",J167,0)</f>
        <v>0</v>
      </c>
      <c r="BJ167" s="17" t="s">
        <v>83</v>
      </c>
      <c r="BK167" s="149">
        <f>ROUND(I167*H167,2)</f>
        <v>0</v>
      </c>
      <c r="BL167" s="17" t="s">
        <v>271</v>
      </c>
      <c r="BM167" s="148" t="s">
        <v>4459</v>
      </c>
    </row>
    <row r="168" spans="2:65" s="1" customFormat="1" ht="11.25">
      <c r="B168" s="32"/>
      <c r="D168" s="150" t="s">
        <v>273</v>
      </c>
      <c r="F168" s="151" t="s">
        <v>1938</v>
      </c>
      <c r="I168" s="152"/>
      <c r="L168" s="32"/>
      <c r="M168" s="153"/>
      <c r="T168" s="56"/>
      <c r="AT168" s="17" t="s">
        <v>273</v>
      </c>
      <c r="AU168" s="17" t="s">
        <v>89</v>
      </c>
    </row>
    <row r="169" spans="2:65" s="14" customFormat="1" ht="11.25">
      <c r="B169" s="170"/>
      <c r="D169" s="154" t="s">
        <v>277</v>
      </c>
      <c r="E169" s="171" t="s">
        <v>1</v>
      </c>
      <c r="F169" s="172" t="s">
        <v>4460</v>
      </c>
      <c r="H169" s="171" t="s">
        <v>1</v>
      </c>
      <c r="I169" s="173"/>
      <c r="L169" s="170"/>
      <c r="M169" s="174"/>
      <c r="T169" s="175"/>
      <c r="AT169" s="171" t="s">
        <v>277</v>
      </c>
      <c r="AU169" s="171" t="s">
        <v>89</v>
      </c>
      <c r="AV169" s="14" t="s">
        <v>83</v>
      </c>
      <c r="AW169" s="14" t="s">
        <v>32</v>
      </c>
      <c r="AX169" s="14" t="s">
        <v>76</v>
      </c>
      <c r="AY169" s="171" t="s">
        <v>264</v>
      </c>
    </row>
    <row r="170" spans="2:65" s="12" customFormat="1" ht="11.25">
      <c r="B170" s="156"/>
      <c r="D170" s="154" t="s">
        <v>277</v>
      </c>
      <c r="E170" s="157" t="s">
        <v>1</v>
      </c>
      <c r="F170" s="158" t="s">
        <v>4461</v>
      </c>
      <c r="H170" s="159">
        <v>360.54</v>
      </c>
      <c r="I170" s="160"/>
      <c r="L170" s="156"/>
      <c r="M170" s="161"/>
      <c r="T170" s="162"/>
      <c r="AT170" s="157" t="s">
        <v>277</v>
      </c>
      <c r="AU170" s="157" t="s">
        <v>89</v>
      </c>
      <c r="AV170" s="12" t="s">
        <v>89</v>
      </c>
      <c r="AW170" s="12" t="s">
        <v>32</v>
      </c>
      <c r="AX170" s="12" t="s">
        <v>83</v>
      </c>
      <c r="AY170" s="157" t="s">
        <v>264</v>
      </c>
    </row>
    <row r="171" spans="2:65" s="1" customFormat="1" ht="21.75" customHeight="1">
      <c r="B171" s="136"/>
      <c r="C171" s="137" t="s">
        <v>334</v>
      </c>
      <c r="D171" s="137" t="s">
        <v>266</v>
      </c>
      <c r="E171" s="138" t="s">
        <v>292</v>
      </c>
      <c r="F171" s="139" t="s">
        <v>293</v>
      </c>
      <c r="G171" s="140" t="s">
        <v>282</v>
      </c>
      <c r="H171" s="141">
        <v>360.54</v>
      </c>
      <c r="I171" s="142"/>
      <c r="J171" s="143">
        <f>ROUND(I171*H171,2)</f>
        <v>0</v>
      </c>
      <c r="K171" s="139" t="s">
        <v>270</v>
      </c>
      <c r="L171" s="32"/>
      <c r="M171" s="144" t="s">
        <v>1</v>
      </c>
      <c r="N171" s="145" t="s">
        <v>41</v>
      </c>
      <c r="P171" s="146">
        <f>O171*H171</f>
        <v>0</v>
      </c>
      <c r="Q171" s="146">
        <v>0</v>
      </c>
      <c r="R171" s="146">
        <f>Q171*H171</f>
        <v>0</v>
      </c>
      <c r="S171" s="146">
        <v>0</v>
      </c>
      <c r="T171" s="147">
        <f>S171*H171</f>
        <v>0</v>
      </c>
      <c r="AR171" s="148" t="s">
        <v>271</v>
      </c>
      <c r="AT171" s="148" t="s">
        <v>266</v>
      </c>
      <c r="AU171" s="148" t="s">
        <v>89</v>
      </c>
      <c r="AY171" s="17" t="s">
        <v>264</v>
      </c>
      <c r="BE171" s="149">
        <f>IF(N171="základní",J171,0)</f>
        <v>0</v>
      </c>
      <c r="BF171" s="149">
        <f>IF(N171="snížená",J171,0)</f>
        <v>0</v>
      </c>
      <c r="BG171" s="149">
        <f>IF(N171="zákl. přenesená",J171,0)</f>
        <v>0</v>
      </c>
      <c r="BH171" s="149">
        <f>IF(N171="sníž. přenesená",J171,0)</f>
        <v>0</v>
      </c>
      <c r="BI171" s="149">
        <f>IF(N171="nulová",J171,0)</f>
        <v>0</v>
      </c>
      <c r="BJ171" s="17" t="s">
        <v>83</v>
      </c>
      <c r="BK171" s="149">
        <f>ROUND(I171*H171,2)</f>
        <v>0</v>
      </c>
      <c r="BL171" s="17" t="s">
        <v>271</v>
      </c>
      <c r="BM171" s="148" t="s">
        <v>4462</v>
      </c>
    </row>
    <row r="172" spans="2:65" s="1" customFormat="1" ht="11.25">
      <c r="B172" s="32"/>
      <c r="D172" s="150" t="s">
        <v>273</v>
      </c>
      <c r="F172" s="151" t="s">
        <v>295</v>
      </c>
      <c r="I172" s="152"/>
      <c r="L172" s="32"/>
      <c r="M172" s="153"/>
      <c r="T172" s="56"/>
      <c r="AT172" s="17" t="s">
        <v>273</v>
      </c>
      <c r="AU172" s="17" t="s">
        <v>89</v>
      </c>
    </row>
    <row r="173" spans="2:65" s="14" customFormat="1" ht="11.25">
      <c r="B173" s="170"/>
      <c r="D173" s="154" t="s">
        <v>277</v>
      </c>
      <c r="E173" s="171" t="s">
        <v>1</v>
      </c>
      <c r="F173" s="172" t="s">
        <v>1942</v>
      </c>
      <c r="H173" s="171" t="s">
        <v>1</v>
      </c>
      <c r="I173" s="173"/>
      <c r="L173" s="170"/>
      <c r="M173" s="174"/>
      <c r="T173" s="175"/>
      <c r="AT173" s="171" t="s">
        <v>277</v>
      </c>
      <c r="AU173" s="171" t="s">
        <v>89</v>
      </c>
      <c r="AV173" s="14" t="s">
        <v>83</v>
      </c>
      <c r="AW173" s="14" t="s">
        <v>32</v>
      </c>
      <c r="AX173" s="14" t="s">
        <v>76</v>
      </c>
      <c r="AY173" s="171" t="s">
        <v>264</v>
      </c>
    </row>
    <row r="174" spans="2:65" s="12" customFormat="1" ht="11.25">
      <c r="B174" s="156"/>
      <c r="D174" s="154" t="s">
        <v>277</v>
      </c>
      <c r="E174" s="157" t="s">
        <v>1</v>
      </c>
      <c r="F174" s="158" t="s">
        <v>4463</v>
      </c>
      <c r="H174" s="159">
        <v>360.54</v>
      </c>
      <c r="I174" s="160"/>
      <c r="L174" s="156"/>
      <c r="M174" s="161"/>
      <c r="T174" s="162"/>
      <c r="AT174" s="157" t="s">
        <v>277</v>
      </c>
      <c r="AU174" s="157" t="s">
        <v>89</v>
      </c>
      <c r="AV174" s="12" t="s">
        <v>89</v>
      </c>
      <c r="AW174" s="12" t="s">
        <v>32</v>
      </c>
      <c r="AX174" s="12" t="s">
        <v>83</v>
      </c>
      <c r="AY174" s="157" t="s">
        <v>264</v>
      </c>
    </row>
    <row r="175" spans="2:65" s="1" customFormat="1" ht="24.2" customHeight="1">
      <c r="B175" s="136"/>
      <c r="C175" s="137" t="s">
        <v>8</v>
      </c>
      <c r="D175" s="137" t="s">
        <v>266</v>
      </c>
      <c r="E175" s="138" t="s">
        <v>298</v>
      </c>
      <c r="F175" s="139" t="s">
        <v>299</v>
      </c>
      <c r="G175" s="140" t="s">
        <v>282</v>
      </c>
      <c r="H175" s="141">
        <v>5408.1</v>
      </c>
      <c r="I175" s="142"/>
      <c r="J175" s="143">
        <f>ROUND(I175*H175,2)</f>
        <v>0</v>
      </c>
      <c r="K175" s="139" t="s">
        <v>270</v>
      </c>
      <c r="L175" s="32"/>
      <c r="M175" s="144" t="s">
        <v>1</v>
      </c>
      <c r="N175" s="145" t="s">
        <v>41</v>
      </c>
      <c r="P175" s="146">
        <f>O175*H175</f>
        <v>0</v>
      </c>
      <c r="Q175" s="146">
        <v>0</v>
      </c>
      <c r="R175" s="146">
        <f>Q175*H175</f>
        <v>0</v>
      </c>
      <c r="S175" s="146">
        <v>0</v>
      </c>
      <c r="T175" s="147">
        <f>S175*H175</f>
        <v>0</v>
      </c>
      <c r="AR175" s="148" t="s">
        <v>271</v>
      </c>
      <c r="AT175" s="148" t="s">
        <v>266</v>
      </c>
      <c r="AU175" s="148" t="s">
        <v>89</v>
      </c>
      <c r="AY175" s="17" t="s">
        <v>264</v>
      </c>
      <c r="BE175" s="149">
        <f>IF(N175="základní",J175,0)</f>
        <v>0</v>
      </c>
      <c r="BF175" s="149">
        <f>IF(N175="snížená",J175,0)</f>
        <v>0</v>
      </c>
      <c r="BG175" s="149">
        <f>IF(N175="zákl. přenesená",J175,0)</f>
        <v>0</v>
      </c>
      <c r="BH175" s="149">
        <f>IF(N175="sníž. přenesená",J175,0)</f>
        <v>0</v>
      </c>
      <c r="BI175" s="149">
        <f>IF(N175="nulová",J175,0)</f>
        <v>0</v>
      </c>
      <c r="BJ175" s="17" t="s">
        <v>83</v>
      </c>
      <c r="BK175" s="149">
        <f>ROUND(I175*H175,2)</f>
        <v>0</v>
      </c>
      <c r="BL175" s="17" t="s">
        <v>271</v>
      </c>
      <c r="BM175" s="148" t="s">
        <v>4464</v>
      </c>
    </row>
    <row r="176" spans="2:65" s="1" customFormat="1" ht="11.25">
      <c r="B176" s="32"/>
      <c r="D176" s="150" t="s">
        <v>273</v>
      </c>
      <c r="F176" s="151" t="s">
        <v>301</v>
      </c>
      <c r="I176" s="152"/>
      <c r="L176" s="32"/>
      <c r="M176" s="153"/>
      <c r="T176" s="56"/>
      <c r="AT176" s="17" t="s">
        <v>273</v>
      </c>
      <c r="AU176" s="17" t="s">
        <v>89</v>
      </c>
    </row>
    <row r="177" spans="2:65" s="14" customFormat="1" ht="11.25">
      <c r="B177" s="170"/>
      <c r="D177" s="154" t="s">
        <v>277</v>
      </c>
      <c r="E177" s="171" t="s">
        <v>1</v>
      </c>
      <c r="F177" s="172" t="s">
        <v>1944</v>
      </c>
      <c r="H177" s="171" t="s">
        <v>1</v>
      </c>
      <c r="I177" s="173"/>
      <c r="L177" s="170"/>
      <c r="M177" s="174"/>
      <c r="T177" s="175"/>
      <c r="AT177" s="171" t="s">
        <v>277</v>
      </c>
      <c r="AU177" s="171" t="s">
        <v>89</v>
      </c>
      <c r="AV177" s="14" t="s">
        <v>83</v>
      </c>
      <c r="AW177" s="14" t="s">
        <v>32</v>
      </c>
      <c r="AX177" s="14" t="s">
        <v>76</v>
      </c>
      <c r="AY177" s="171" t="s">
        <v>264</v>
      </c>
    </row>
    <row r="178" spans="2:65" s="12" customFormat="1" ht="11.25">
      <c r="B178" s="156"/>
      <c r="D178" s="154" t="s">
        <v>277</v>
      </c>
      <c r="E178" s="157" t="s">
        <v>1</v>
      </c>
      <c r="F178" s="158" t="s">
        <v>4465</v>
      </c>
      <c r="H178" s="159">
        <v>5408.1</v>
      </c>
      <c r="I178" s="160"/>
      <c r="L178" s="156"/>
      <c r="M178" s="161"/>
      <c r="T178" s="162"/>
      <c r="AT178" s="157" t="s">
        <v>277</v>
      </c>
      <c r="AU178" s="157" t="s">
        <v>89</v>
      </c>
      <c r="AV178" s="12" t="s">
        <v>89</v>
      </c>
      <c r="AW178" s="12" t="s">
        <v>32</v>
      </c>
      <c r="AX178" s="12" t="s">
        <v>83</v>
      </c>
      <c r="AY178" s="157" t="s">
        <v>264</v>
      </c>
    </row>
    <row r="179" spans="2:65" s="1" customFormat="1" ht="16.5" customHeight="1">
      <c r="B179" s="136"/>
      <c r="C179" s="137" t="s">
        <v>348</v>
      </c>
      <c r="D179" s="137" t="s">
        <v>266</v>
      </c>
      <c r="E179" s="138" t="s">
        <v>1946</v>
      </c>
      <c r="F179" s="139" t="s">
        <v>1947</v>
      </c>
      <c r="G179" s="140" t="s">
        <v>282</v>
      </c>
      <c r="H179" s="141">
        <v>360.54</v>
      </c>
      <c r="I179" s="142"/>
      <c r="J179" s="143">
        <f>ROUND(I179*H179,2)</f>
        <v>0</v>
      </c>
      <c r="K179" s="139" t="s">
        <v>270</v>
      </c>
      <c r="L179" s="32"/>
      <c r="M179" s="144" t="s">
        <v>1</v>
      </c>
      <c r="N179" s="145" t="s">
        <v>41</v>
      </c>
      <c r="P179" s="146">
        <f>O179*H179</f>
        <v>0</v>
      </c>
      <c r="Q179" s="146">
        <v>0</v>
      </c>
      <c r="R179" s="146">
        <f>Q179*H179</f>
        <v>0</v>
      </c>
      <c r="S179" s="146">
        <v>0</v>
      </c>
      <c r="T179" s="147">
        <f>S179*H179</f>
        <v>0</v>
      </c>
      <c r="AR179" s="148" t="s">
        <v>271</v>
      </c>
      <c r="AT179" s="148" t="s">
        <v>266</v>
      </c>
      <c r="AU179" s="148" t="s">
        <v>89</v>
      </c>
      <c r="AY179" s="17" t="s">
        <v>264</v>
      </c>
      <c r="BE179" s="149">
        <f>IF(N179="základní",J179,0)</f>
        <v>0</v>
      </c>
      <c r="BF179" s="149">
        <f>IF(N179="snížená",J179,0)</f>
        <v>0</v>
      </c>
      <c r="BG179" s="149">
        <f>IF(N179="zákl. přenesená",J179,0)</f>
        <v>0</v>
      </c>
      <c r="BH179" s="149">
        <f>IF(N179="sníž. přenesená",J179,0)</f>
        <v>0</v>
      </c>
      <c r="BI179" s="149">
        <f>IF(N179="nulová",J179,0)</f>
        <v>0</v>
      </c>
      <c r="BJ179" s="17" t="s">
        <v>83</v>
      </c>
      <c r="BK179" s="149">
        <f>ROUND(I179*H179,2)</f>
        <v>0</v>
      </c>
      <c r="BL179" s="17" t="s">
        <v>271</v>
      </c>
      <c r="BM179" s="148" t="s">
        <v>4466</v>
      </c>
    </row>
    <row r="180" spans="2:65" s="1" customFormat="1" ht="11.25">
      <c r="B180" s="32"/>
      <c r="D180" s="150" t="s">
        <v>273</v>
      </c>
      <c r="F180" s="151" t="s">
        <v>1949</v>
      </c>
      <c r="I180" s="152"/>
      <c r="L180" s="32"/>
      <c r="M180" s="153"/>
      <c r="T180" s="56"/>
      <c r="AT180" s="17" t="s">
        <v>273</v>
      </c>
      <c r="AU180" s="17" t="s">
        <v>89</v>
      </c>
    </row>
    <row r="181" spans="2:65" s="1" customFormat="1" ht="19.5">
      <c r="B181" s="32"/>
      <c r="D181" s="154" t="s">
        <v>275</v>
      </c>
      <c r="F181" s="155" t="s">
        <v>1950</v>
      </c>
      <c r="I181" s="152"/>
      <c r="L181" s="32"/>
      <c r="M181" s="153"/>
      <c r="T181" s="56"/>
      <c r="AT181" s="17" t="s">
        <v>275</v>
      </c>
      <c r="AU181" s="17" t="s">
        <v>89</v>
      </c>
    </row>
    <row r="182" spans="2:65" s="12" customFormat="1" ht="11.25">
      <c r="B182" s="156"/>
      <c r="D182" s="154" t="s">
        <v>277</v>
      </c>
      <c r="E182" s="157" t="s">
        <v>1</v>
      </c>
      <c r="F182" s="158" t="s">
        <v>4463</v>
      </c>
      <c r="H182" s="159">
        <v>360.54</v>
      </c>
      <c r="I182" s="160"/>
      <c r="L182" s="156"/>
      <c r="M182" s="161"/>
      <c r="T182" s="162"/>
      <c r="AT182" s="157" t="s">
        <v>277</v>
      </c>
      <c r="AU182" s="157" t="s">
        <v>89</v>
      </c>
      <c r="AV182" s="12" t="s">
        <v>89</v>
      </c>
      <c r="AW182" s="12" t="s">
        <v>32</v>
      </c>
      <c r="AX182" s="12" t="s">
        <v>83</v>
      </c>
      <c r="AY182" s="157" t="s">
        <v>264</v>
      </c>
    </row>
    <row r="183" spans="2:65" s="1" customFormat="1" ht="16.5" customHeight="1">
      <c r="B183" s="136"/>
      <c r="C183" s="137" t="s">
        <v>354</v>
      </c>
      <c r="D183" s="137" t="s">
        <v>266</v>
      </c>
      <c r="E183" s="138" t="s">
        <v>317</v>
      </c>
      <c r="F183" s="139" t="s">
        <v>318</v>
      </c>
      <c r="G183" s="140" t="s">
        <v>319</v>
      </c>
      <c r="H183" s="141">
        <v>576.86400000000003</v>
      </c>
      <c r="I183" s="142"/>
      <c r="J183" s="143">
        <f>ROUND(I183*H183,2)</f>
        <v>0</v>
      </c>
      <c r="K183" s="139" t="s">
        <v>270</v>
      </c>
      <c r="L183" s="32"/>
      <c r="M183" s="144" t="s">
        <v>1</v>
      </c>
      <c r="N183" s="145" t="s">
        <v>41</v>
      </c>
      <c r="P183" s="146">
        <f>O183*H183</f>
        <v>0</v>
      </c>
      <c r="Q183" s="146">
        <v>0</v>
      </c>
      <c r="R183" s="146">
        <f>Q183*H183</f>
        <v>0</v>
      </c>
      <c r="S183" s="146">
        <v>0</v>
      </c>
      <c r="T183" s="147">
        <f>S183*H183</f>
        <v>0</v>
      </c>
      <c r="AR183" s="148" t="s">
        <v>271</v>
      </c>
      <c r="AT183" s="148" t="s">
        <v>266</v>
      </c>
      <c r="AU183" s="148" t="s">
        <v>89</v>
      </c>
      <c r="AY183" s="17" t="s">
        <v>264</v>
      </c>
      <c r="BE183" s="149">
        <f>IF(N183="základní",J183,0)</f>
        <v>0</v>
      </c>
      <c r="BF183" s="149">
        <f>IF(N183="snížená",J183,0)</f>
        <v>0</v>
      </c>
      <c r="BG183" s="149">
        <f>IF(N183="zákl. přenesená",J183,0)</f>
        <v>0</v>
      </c>
      <c r="BH183" s="149">
        <f>IF(N183="sníž. přenesená",J183,0)</f>
        <v>0</v>
      </c>
      <c r="BI183" s="149">
        <f>IF(N183="nulová",J183,0)</f>
        <v>0</v>
      </c>
      <c r="BJ183" s="17" t="s">
        <v>83</v>
      </c>
      <c r="BK183" s="149">
        <f>ROUND(I183*H183,2)</f>
        <v>0</v>
      </c>
      <c r="BL183" s="17" t="s">
        <v>271</v>
      </c>
      <c r="BM183" s="148" t="s">
        <v>4467</v>
      </c>
    </row>
    <row r="184" spans="2:65" s="1" customFormat="1" ht="11.25">
      <c r="B184" s="32"/>
      <c r="D184" s="150" t="s">
        <v>273</v>
      </c>
      <c r="F184" s="151" t="s">
        <v>321</v>
      </c>
      <c r="I184" s="152"/>
      <c r="L184" s="32"/>
      <c r="M184" s="153"/>
      <c r="T184" s="56"/>
      <c r="AT184" s="17" t="s">
        <v>273</v>
      </c>
      <c r="AU184" s="17" t="s">
        <v>89</v>
      </c>
    </row>
    <row r="185" spans="2:65" s="14" customFormat="1" ht="11.25">
      <c r="B185" s="170"/>
      <c r="D185" s="154" t="s">
        <v>277</v>
      </c>
      <c r="E185" s="171" t="s">
        <v>1</v>
      </c>
      <c r="F185" s="172" t="s">
        <v>1952</v>
      </c>
      <c r="H185" s="171" t="s">
        <v>1</v>
      </c>
      <c r="I185" s="173"/>
      <c r="L185" s="170"/>
      <c r="M185" s="174"/>
      <c r="T185" s="175"/>
      <c r="AT185" s="171" t="s">
        <v>277</v>
      </c>
      <c r="AU185" s="171" t="s">
        <v>89</v>
      </c>
      <c r="AV185" s="14" t="s">
        <v>83</v>
      </c>
      <c r="AW185" s="14" t="s">
        <v>32</v>
      </c>
      <c r="AX185" s="14" t="s">
        <v>76</v>
      </c>
      <c r="AY185" s="171" t="s">
        <v>264</v>
      </c>
    </row>
    <row r="186" spans="2:65" s="12" customFormat="1" ht="11.25">
      <c r="B186" s="156"/>
      <c r="D186" s="154" t="s">
        <v>277</v>
      </c>
      <c r="E186" s="157" t="s">
        <v>1</v>
      </c>
      <c r="F186" s="158" t="s">
        <v>4468</v>
      </c>
      <c r="H186" s="159">
        <v>576.86400000000003</v>
      </c>
      <c r="I186" s="160"/>
      <c r="L186" s="156"/>
      <c r="M186" s="161"/>
      <c r="T186" s="162"/>
      <c r="AT186" s="157" t="s">
        <v>277</v>
      </c>
      <c r="AU186" s="157" t="s">
        <v>89</v>
      </c>
      <c r="AV186" s="12" t="s">
        <v>89</v>
      </c>
      <c r="AW186" s="12" t="s">
        <v>32</v>
      </c>
      <c r="AX186" s="12" t="s">
        <v>83</v>
      </c>
      <c r="AY186" s="157" t="s">
        <v>264</v>
      </c>
    </row>
    <row r="187" spans="2:65" s="1" customFormat="1" ht="16.5" customHeight="1">
      <c r="B187" s="136"/>
      <c r="C187" s="137" t="s">
        <v>361</v>
      </c>
      <c r="D187" s="137" t="s">
        <v>266</v>
      </c>
      <c r="E187" s="138" t="s">
        <v>324</v>
      </c>
      <c r="F187" s="139" t="s">
        <v>325</v>
      </c>
      <c r="G187" s="140" t="s">
        <v>282</v>
      </c>
      <c r="H187" s="141">
        <v>360.54</v>
      </c>
      <c r="I187" s="142"/>
      <c r="J187" s="143">
        <f>ROUND(I187*H187,2)</f>
        <v>0</v>
      </c>
      <c r="K187" s="139" t="s">
        <v>270</v>
      </c>
      <c r="L187" s="32"/>
      <c r="M187" s="144" t="s">
        <v>1</v>
      </c>
      <c r="N187" s="145" t="s">
        <v>41</v>
      </c>
      <c r="P187" s="146">
        <f>O187*H187</f>
        <v>0</v>
      </c>
      <c r="Q187" s="146">
        <v>0</v>
      </c>
      <c r="R187" s="146">
        <f>Q187*H187</f>
        <v>0</v>
      </c>
      <c r="S187" s="146">
        <v>0</v>
      </c>
      <c r="T187" s="147">
        <f>S187*H187</f>
        <v>0</v>
      </c>
      <c r="AR187" s="148" t="s">
        <v>271</v>
      </c>
      <c r="AT187" s="148" t="s">
        <v>266</v>
      </c>
      <c r="AU187" s="148" t="s">
        <v>89</v>
      </c>
      <c r="AY187" s="17" t="s">
        <v>264</v>
      </c>
      <c r="BE187" s="149">
        <f>IF(N187="základní",J187,0)</f>
        <v>0</v>
      </c>
      <c r="BF187" s="149">
        <f>IF(N187="snížená",J187,0)</f>
        <v>0</v>
      </c>
      <c r="BG187" s="149">
        <f>IF(N187="zákl. přenesená",J187,0)</f>
        <v>0</v>
      </c>
      <c r="BH187" s="149">
        <f>IF(N187="sníž. přenesená",J187,0)</f>
        <v>0</v>
      </c>
      <c r="BI187" s="149">
        <f>IF(N187="nulová",J187,0)</f>
        <v>0</v>
      </c>
      <c r="BJ187" s="17" t="s">
        <v>83</v>
      </c>
      <c r="BK187" s="149">
        <f>ROUND(I187*H187,2)</f>
        <v>0</v>
      </c>
      <c r="BL187" s="17" t="s">
        <v>271</v>
      </c>
      <c r="BM187" s="148" t="s">
        <v>4469</v>
      </c>
    </row>
    <row r="188" spans="2:65" s="1" customFormat="1" ht="11.25">
      <c r="B188" s="32"/>
      <c r="D188" s="150" t="s">
        <v>273</v>
      </c>
      <c r="F188" s="151" t="s">
        <v>327</v>
      </c>
      <c r="I188" s="152"/>
      <c r="L188" s="32"/>
      <c r="M188" s="153"/>
      <c r="T188" s="56"/>
      <c r="AT188" s="17" t="s">
        <v>273</v>
      </c>
      <c r="AU188" s="17" t="s">
        <v>89</v>
      </c>
    </row>
    <row r="189" spans="2:65" s="14" customFormat="1" ht="11.25">
      <c r="B189" s="170"/>
      <c r="D189" s="154" t="s">
        <v>277</v>
      </c>
      <c r="E189" s="171" t="s">
        <v>1</v>
      </c>
      <c r="F189" s="172" t="s">
        <v>1942</v>
      </c>
      <c r="H189" s="171" t="s">
        <v>1</v>
      </c>
      <c r="I189" s="173"/>
      <c r="L189" s="170"/>
      <c r="M189" s="174"/>
      <c r="T189" s="175"/>
      <c r="AT189" s="171" t="s">
        <v>277</v>
      </c>
      <c r="AU189" s="171" t="s">
        <v>89</v>
      </c>
      <c r="AV189" s="14" t="s">
        <v>83</v>
      </c>
      <c r="AW189" s="14" t="s">
        <v>32</v>
      </c>
      <c r="AX189" s="14" t="s">
        <v>76</v>
      </c>
      <c r="AY189" s="171" t="s">
        <v>264</v>
      </c>
    </row>
    <row r="190" spans="2:65" s="12" customFormat="1" ht="11.25">
      <c r="B190" s="156"/>
      <c r="D190" s="154" t="s">
        <v>277</v>
      </c>
      <c r="E190" s="157" t="s">
        <v>1</v>
      </c>
      <c r="F190" s="158" t="s">
        <v>4463</v>
      </c>
      <c r="H190" s="159">
        <v>360.54</v>
      </c>
      <c r="I190" s="160"/>
      <c r="L190" s="156"/>
      <c r="M190" s="161"/>
      <c r="T190" s="162"/>
      <c r="AT190" s="157" t="s">
        <v>277</v>
      </c>
      <c r="AU190" s="157" t="s">
        <v>89</v>
      </c>
      <c r="AV190" s="12" t="s">
        <v>89</v>
      </c>
      <c r="AW190" s="12" t="s">
        <v>32</v>
      </c>
      <c r="AX190" s="12" t="s">
        <v>83</v>
      </c>
      <c r="AY190" s="157" t="s">
        <v>264</v>
      </c>
    </row>
    <row r="191" spans="2:65" s="1" customFormat="1" ht="16.5" customHeight="1">
      <c r="B191" s="136"/>
      <c r="C191" s="137" t="s">
        <v>366</v>
      </c>
      <c r="D191" s="137" t="s">
        <v>266</v>
      </c>
      <c r="E191" s="138" t="s">
        <v>1955</v>
      </c>
      <c r="F191" s="139" t="s">
        <v>330</v>
      </c>
      <c r="G191" s="140" t="s">
        <v>282</v>
      </c>
      <c r="H191" s="141">
        <v>188.56</v>
      </c>
      <c r="I191" s="142"/>
      <c r="J191" s="143">
        <f>ROUND(I191*H191,2)</f>
        <v>0</v>
      </c>
      <c r="K191" s="139" t="s">
        <v>270</v>
      </c>
      <c r="L191" s="32"/>
      <c r="M191" s="144" t="s">
        <v>1</v>
      </c>
      <c r="N191" s="145" t="s">
        <v>41</v>
      </c>
      <c r="P191" s="146">
        <f>O191*H191</f>
        <v>0</v>
      </c>
      <c r="Q191" s="146">
        <v>0</v>
      </c>
      <c r="R191" s="146">
        <f>Q191*H191</f>
        <v>0</v>
      </c>
      <c r="S191" s="146">
        <v>0</v>
      </c>
      <c r="T191" s="147">
        <f>S191*H191</f>
        <v>0</v>
      </c>
      <c r="AR191" s="148" t="s">
        <v>271</v>
      </c>
      <c r="AT191" s="148" t="s">
        <v>266</v>
      </c>
      <c r="AU191" s="148" t="s">
        <v>89</v>
      </c>
      <c r="AY191" s="17" t="s">
        <v>264</v>
      </c>
      <c r="BE191" s="149">
        <f>IF(N191="základní",J191,0)</f>
        <v>0</v>
      </c>
      <c r="BF191" s="149">
        <f>IF(N191="snížená",J191,0)</f>
        <v>0</v>
      </c>
      <c r="BG191" s="149">
        <f>IF(N191="zákl. přenesená",J191,0)</f>
        <v>0</v>
      </c>
      <c r="BH191" s="149">
        <f>IF(N191="sníž. přenesená",J191,0)</f>
        <v>0</v>
      </c>
      <c r="BI191" s="149">
        <f>IF(N191="nulová",J191,0)</f>
        <v>0</v>
      </c>
      <c r="BJ191" s="17" t="s">
        <v>83</v>
      </c>
      <c r="BK191" s="149">
        <f>ROUND(I191*H191,2)</f>
        <v>0</v>
      </c>
      <c r="BL191" s="17" t="s">
        <v>271</v>
      </c>
      <c r="BM191" s="148" t="s">
        <v>4470</v>
      </c>
    </row>
    <row r="192" spans="2:65" s="1" customFormat="1" ht="11.25">
      <c r="B192" s="32"/>
      <c r="D192" s="150" t="s">
        <v>273</v>
      </c>
      <c r="F192" s="151" t="s">
        <v>1957</v>
      </c>
      <c r="I192" s="152"/>
      <c r="L192" s="32"/>
      <c r="M192" s="153"/>
      <c r="T192" s="56"/>
      <c r="AT192" s="17" t="s">
        <v>273</v>
      </c>
      <c r="AU192" s="17" t="s">
        <v>89</v>
      </c>
    </row>
    <row r="193" spans="2:65" s="14" customFormat="1" ht="11.25">
      <c r="B193" s="170"/>
      <c r="D193" s="154" t="s">
        <v>277</v>
      </c>
      <c r="E193" s="171" t="s">
        <v>1</v>
      </c>
      <c r="F193" s="172" t="s">
        <v>4471</v>
      </c>
      <c r="H193" s="171" t="s">
        <v>1</v>
      </c>
      <c r="I193" s="173"/>
      <c r="L193" s="170"/>
      <c r="M193" s="174"/>
      <c r="T193" s="175"/>
      <c r="AT193" s="171" t="s">
        <v>277</v>
      </c>
      <c r="AU193" s="171" t="s">
        <v>89</v>
      </c>
      <c r="AV193" s="14" t="s">
        <v>83</v>
      </c>
      <c r="AW193" s="14" t="s">
        <v>32</v>
      </c>
      <c r="AX193" s="14" t="s">
        <v>76</v>
      </c>
      <c r="AY193" s="171" t="s">
        <v>264</v>
      </c>
    </row>
    <row r="194" spans="2:65" s="12" customFormat="1" ht="11.25">
      <c r="B194" s="156"/>
      <c r="D194" s="154" t="s">
        <v>277</v>
      </c>
      <c r="E194" s="157" t="s">
        <v>1</v>
      </c>
      <c r="F194" s="158" t="s">
        <v>4472</v>
      </c>
      <c r="H194" s="159">
        <v>178.56</v>
      </c>
      <c r="I194" s="160"/>
      <c r="L194" s="156"/>
      <c r="M194" s="161"/>
      <c r="T194" s="162"/>
      <c r="AT194" s="157" t="s">
        <v>277</v>
      </c>
      <c r="AU194" s="157" t="s">
        <v>89</v>
      </c>
      <c r="AV194" s="12" t="s">
        <v>89</v>
      </c>
      <c r="AW194" s="12" t="s">
        <v>32</v>
      </c>
      <c r="AX194" s="12" t="s">
        <v>76</v>
      </c>
      <c r="AY194" s="157" t="s">
        <v>264</v>
      </c>
    </row>
    <row r="195" spans="2:65" s="14" customFormat="1" ht="11.25">
      <c r="B195" s="170"/>
      <c r="D195" s="154" t="s">
        <v>277</v>
      </c>
      <c r="E195" s="171" t="s">
        <v>1</v>
      </c>
      <c r="F195" s="172" t="s">
        <v>4473</v>
      </c>
      <c r="H195" s="171" t="s">
        <v>1</v>
      </c>
      <c r="I195" s="173"/>
      <c r="L195" s="170"/>
      <c r="M195" s="174"/>
      <c r="T195" s="175"/>
      <c r="AT195" s="171" t="s">
        <v>277</v>
      </c>
      <c r="AU195" s="171" t="s">
        <v>89</v>
      </c>
      <c r="AV195" s="14" t="s">
        <v>83</v>
      </c>
      <c r="AW195" s="14" t="s">
        <v>32</v>
      </c>
      <c r="AX195" s="14" t="s">
        <v>76</v>
      </c>
      <c r="AY195" s="171" t="s">
        <v>264</v>
      </c>
    </row>
    <row r="196" spans="2:65" s="12" customFormat="1" ht="11.25">
      <c r="B196" s="156"/>
      <c r="D196" s="154" t="s">
        <v>277</v>
      </c>
      <c r="E196" s="157" t="s">
        <v>1</v>
      </c>
      <c r="F196" s="158" t="s">
        <v>4474</v>
      </c>
      <c r="H196" s="159">
        <v>10</v>
      </c>
      <c r="I196" s="160"/>
      <c r="L196" s="156"/>
      <c r="M196" s="161"/>
      <c r="T196" s="162"/>
      <c r="AT196" s="157" t="s">
        <v>277</v>
      </c>
      <c r="AU196" s="157" t="s">
        <v>89</v>
      </c>
      <c r="AV196" s="12" t="s">
        <v>89</v>
      </c>
      <c r="AW196" s="12" t="s">
        <v>32</v>
      </c>
      <c r="AX196" s="12" t="s">
        <v>76</v>
      </c>
      <c r="AY196" s="157" t="s">
        <v>264</v>
      </c>
    </row>
    <row r="197" spans="2:65" s="13" customFormat="1" ht="11.25">
      <c r="B197" s="163"/>
      <c r="D197" s="154" t="s">
        <v>277</v>
      </c>
      <c r="E197" s="164" t="s">
        <v>1</v>
      </c>
      <c r="F197" s="165" t="s">
        <v>279</v>
      </c>
      <c r="H197" s="166">
        <v>188.56</v>
      </c>
      <c r="I197" s="167"/>
      <c r="L197" s="163"/>
      <c r="M197" s="168"/>
      <c r="T197" s="169"/>
      <c r="AT197" s="164" t="s">
        <v>277</v>
      </c>
      <c r="AU197" s="164" t="s">
        <v>89</v>
      </c>
      <c r="AV197" s="13" t="s">
        <v>271</v>
      </c>
      <c r="AW197" s="13" t="s">
        <v>3</v>
      </c>
      <c r="AX197" s="13" t="s">
        <v>83</v>
      </c>
      <c r="AY197" s="164" t="s">
        <v>264</v>
      </c>
    </row>
    <row r="198" spans="2:65" s="1" customFormat="1" ht="16.5" customHeight="1">
      <c r="B198" s="136"/>
      <c r="C198" s="176" t="s">
        <v>371</v>
      </c>
      <c r="D198" s="176" t="s">
        <v>310</v>
      </c>
      <c r="E198" s="177" t="s">
        <v>3717</v>
      </c>
      <c r="F198" s="178" t="s">
        <v>3718</v>
      </c>
      <c r="G198" s="179" t="s">
        <v>319</v>
      </c>
      <c r="H198" s="180">
        <v>377.12</v>
      </c>
      <c r="I198" s="181"/>
      <c r="J198" s="182">
        <f>ROUND(I198*H198,2)</f>
        <v>0</v>
      </c>
      <c r="K198" s="178" t="s">
        <v>270</v>
      </c>
      <c r="L198" s="183"/>
      <c r="M198" s="184" t="s">
        <v>1</v>
      </c>
      <c r="N198" s="185" t="s">
        <v>41</v>
      </c>
      <c r="P198" s="146">
        <f>O198*H198</f>
        <v>0</v>
      </c>
      <c r="Q198" s="146">
        <v>1</v>
      </c>
      <c r="R198" s="146">
        <f>Q198*H198</f>
        <v>377.12</v>
      </c>
      <c r="S198" s="146">
        <v>0</v>
      </c>
      <c r="T198" s="147">
        <f>S198*H198</f>
        <v>0</v>
      </c>
      <c r="AR198" s="148" t="s">
        <v>1040</v>
      </c>
      <c r="AT198" s="148" t="s">
        <v>310</v>
      </c>
      <c r="AU198" s="148" t="s">
        <v>89</v>
      </c>
      <c r="AY198" s="17" t="s">
        <v>264</v>
      </c>
      <c r="BE198" s="149">
        <f>IF(N198="základní",J198,0)</f>
        <v>0</v>
      </c>
      <c r="BF198" s="149">
        <f>IF(N198="snížená",J198,0)</f>
        <v>0</v>
      </c>
      <c r="BG198" s="149">
        <f>IF(N198="zákl. přenesená",J198,0)</f>
        <v>0</v>
      </c>
      <c r="BH198" s="149">
        <f>IF(N198="sníž. přenesená",J198,0)</f>
        <v>0</v>
      </c>
      <c r="BI198" s="149">
        <f>IF(N198="nulová",J198,0)</f>
        <v>0</v>
      </c>
      <c r="BJ198" s="17" t="s">
        <v>83</v>
      </c>
      <c r="BK198" s="149">
        <f>ROUND(I198*H198,2)</f>
        <v>0</v>
      </c>
      <c r="BL198" s="17" t="s">
        <v>1040</v>
      </c>
      <c r="BM198" s="148" t="s">
        <v>4475</v>
      </c>
    </row>
    <row r="199" spans="2:65" s="1" customFormat="1" ht="19.5">
      <c r="B199" s="32"/>
      <c r="D199" s="154" t="s">
        <v>275</v>
      </c>
      <c r="F199" s="155" t="s">
        <v>3720</v>
      </c>
      <c r="I199" s="152"/>
      <c r="L199" s="32"/>
      <c r="M199" s="153"/>
      <c r="T199" s="56"/>
      <c r="AT199" s="17" t="s">
        <v>275</v>
      </c>
      <c r="AU199" s="17" t="s">
        <v>89</v>
      </c>
    </row>
    <row r="200" spans="2:65" s="12" customFormat="1" ht="11.25">
      <c r="B200" s="156"/>
      <c r="D200" s="154" t="s">
        <v>277</v>
      </c>
      <c r="E200" s="157" t="s">
        <v>1</v>
      </c>
      <c r="F200" s="158" t="s">
        <v>4476</v>
      </c>
      <c r="H200" s="159">
        <v>188.56</v>
      </c>
      <c r="I200" s="160"/>
      <c r="L200" s="156"/>
      <c r="M200" s="161"/>
      <c r="T200" s="162"/>
      <c r="AT200" s="157" t="s">
        <v>277</v>
      </c>
      <c r="AU200" s="157" t="s">
        <v>89</v>
      </c>
      <c r="AV200" s="12" t="s">
        <v>89</v>
      </c>
      <c r="AW200" s="12" t="s">
        <v>32</v>
      </c>
      <c r="AX200" s="12" t="s">
        <v>76</v>
      </c>
      <c r="AY200" s="157" t="s">
        <v>264</v>
      </c>
    </row>
    <row r="201" spans="2:65" s="12" customFormat="1" ht="11.25">
      <c r="B201" s="156"/>
      <c r="D201" s="154" t="s">
        <v>277</v>
      </c>
      <c r="E201" s="157" t="s">
        <v>1</v>
      </c>
      <c r="F201" s="158" t="s">
        <v>4477</v>
      </c>
      <c r="H201" s="159">
        <v>377.12</v>
      </c>
      <c r="I201" s="160"/>
      <c r="L201" s="156"/>
      <c r="M201" s="161"/>
      <c r="T201" s="162"/>
      <c r="AT201" s="157" t="s">
        <v>277</v>
      </c>
      <c r="AU201" s="157" t="s">
        <v>89</v>
      </c>
      <c r="AV201" s="12" t="s">
        <v>89</v>
      </c>
      <c r="AW201" s="12" t="s">
        <v>32</v>
      </c>
      <c r="AX201" s="12" t="s">
        <v>83</v>
      </c>
      <c r="AY201" s="157" t="s">
        <v>264</v>
      </c>
    </row>
    <row r="202" spans="2:65" s="1" customFormat="1" ht="16.5" customHeight="1">
      <c r="B202" s="136"/>
      <c r="C202" s="137" t="s">
        <v>377</v>
      </c>
      <c r="D202" s="137" t="s">
        <v>266</v>
      </c>
      <c r="E202" s="138" t="s">
        <v>1960</v>
      </c>
      <c r="F202" s="139" t="s">
        <v>1961</v>
      </c>
      <c r="G202" s="140" t="s">
        <v>282</v>
      </c>
      <c r="H202" s="141">
        <v>68.849999999999994</v>
      </c>
      <c r="I202" s="142"/>
      <c r="J202" s="143">
        <f>ROUND(I202*H202,2)</f>
        <v>0</v>
      </c>
      <c r="K202" s="139" t="s">
        <v>270</v>
      </c>
      <c r="L202" s="32"/>
      <c r="M202" s="144" t="s">
        <v>1</v>
      </c>
      <c r="N202" s="145" t="s">
        <v>41</v>
      </c>
      <c r="P202" s="146">
        <f>O202*H202</f>
        <v>0</v>
      </c>
      <c r="Q202" s="146">
        <v>0</v>
      </c>
      <c r="R202" s="146">
        <f>Q202*H202</f>
        <v>0</v>
      </c>
      <c r="S202" s="146">
        <v>0</v>
      </c>
      <c r="T202" s="147">
        <f>S202*H202</f>
        <v>0</v>
      </c>
      <c r="AR202" s="148" t="s">
        <v>271</v>
      </c>
      <c r="AT202" s="148" t="s">
        <v>266</v>
      </c>
      <c r="AU202" s="148" t="s">
        <v>89</v>
      </c>
      <c r="AY202" s="17" t="s">
        <v>264</v>
      </c>
      <c r="BE202" s="149">
        <f>IF(N202="základní",J202,0)</f>
        <v>0</v>
      </c>
      <c r="BF202" s="149">
        <f>IF(N202="snížená",J202,0)</f>
        <v>0</v>
      </c>
      <c r="BG202" s="149">
        <f>IF(N202="zákl. přenesená",J202,0)</f>
        <v>0</v>
      </c>
      <c r="BH202" s="149">
        <f>IF(N202="sníž. přenesená",J202,0)</f>
        <v>0</v>
      </c>
      <c r="BI202" s="149">
        <f>IF(N202="nulová",J202,0)</f>
        <v>0</v>
      </c>
      <c r="BJ202" s="17" t="s">
        <v>83</v>
      </c>
      <c r="BK202" s="149">
        <f>ROUND(I202*H202,2)</f>
        <v>0</v>
      </c>
      <c r="BL202" s="17" t="s">
        <v>271</v>
      </c>
      <c r="BM202" s="148" t="s">
        <v>4478</v>
      </c>
    </row>
    <row r="203" spans="2:65" s="1" customFormat="1" ht="11.25">
      <c r="B203" s="32"/>
      <c r="D203" s="150" t="s">
        <v>273</v>
      </c>
      <c r="F203" s="151" t="s">
        <v>1963</v>
      </c>
      <c r="I203" s="152"/>
      <c r="L203" s="32"/>
      <c r="M203" s="153"/>
      <c r="T203" s="56"/>
      <c r="AT203" s="17" t="s">
        <v>273</v>
      </c>
      <c r="AU203" s="17" t="s">
        <v>89</v>
      </c>
    </row>
    <row r="204" spans="2:65" s="14" customFormat="1" ht="11.25">
      <c r="B204" s="170"/>
      <c r="D204" s="154" t="s">
        <v>277</v>
      </c>
      <c r="E204" s="171" t="s">
        <v>1</v>
      </c>
      <c r="F204" s="172" t="s">
        <v>4448</v>
      </c>
      <c r="H204" s="171" t="s">
        <v>1</v>
      </c>
      <c r="I204" s="173"/>
      <c r="L204" s="170"/>
      <c r="M204" s="174"/>
      <c r="T204" s="175"/>
      <c r="AT204" s="171" t="s">
        <v>277</v>
      </c>
      <c r="AU204" s="171" t="s">
        <v>89</v>
      </c>
      <c r="AV204" s="14" t="s">
        <v>83</v>
      </c>
      <c r="AW204" s="14" t="s">
        <v>32</v>
      </c>
      <c r="AX204" s="14" t="s">
        <v>76</v>
      </c>
      <c r="AY204" s="171" t="s">
        <v>264</v>
      </c>
    </row>
    <row r="205" spans="2:65" s="12" customFormat="1" ht="11.25">
      <c r="B205" s="156"/>
      <c r="D205" s="154" t="s">
        <v>277</v>
      </c>
      <c r="E205" s="157" t="s">
        <v>1</v>
      </c>
      <c r="F205" s="158" t="s">
        <v>4479</v>
      </c>
      <c r="H205" s="159">
        <v>57.6</v>
      </c>
      <c r="I205" s="160"/>
      <c r="L205" s="156"/>
      <c r="M205" s="161"/>
      <c r="T205" s="162"/>
      <c r="AT205" s="157" t="s">
        <v>277</v>
      </c>
      <c r="AU205" s="157" t="s">
        <v>89</v>
      </c>
      <c r="AV205" s="12" t="s">
        <v>89</v>
      </c>
      <c r="AW205" s="12" t="s">
        <v>32</v>
      </c>
      <c r="AX205" s="12" t="s">
        <v>76</v>
      </c>
      <c r="AY205" s="157" t="s">
        <v>264</v>
      </c>
    </row>
    <row r="206" spans="2:65" s="14" customFormat="1" ht="11.25">
      <c r="B206" s="170"/>
      <c r="D206" s="154" t="s">
        <v>277</v>
      </c>
      <c r="E206" s="171" t="s">
        <v>1</v>
      </c>
      <c r="F206" s="172" t="s">
        <v>4450</v>
      </c>
      <c r="H206" s="171" t="s">
        <v>1</v>
      </c>
      <c r="I206" s="173"/>
      <c r="L206" s="170"/>
      <c r="M206" s="174"/>
      <c r="T206" s="175"/>
      <c r="AT206" s="171" t="s">
        <v>277</v>
      </c>
      <c r="AU206" s="171" t="s">
        <v>89</v>
      </c>
      <c r="AV206" s="14" t="s">
        <v>83</v>
      </c>
      <c r="AW206" s="14" t="s">
        <v>32</v>
      </c>
      <c r="AX206" s="14" t="s">
        <v>76</v>
      </c>
      <c r="AY206" s="171" t="s">
        <v>264</v>
      </c>
    </row>
    <row r="207" spans="2:65" s="12" customFormat="1" ht="11.25">
      <c r="B207" s="156"/>
      <c r="D207" s="154" t="s">
        <v>277</v>
      </c>
      <c r="E207" s="157" t="s">
        <v>1</v>
      </c>
      <c r="F207" s="158" t="s">
        <v>4480</v>
      </c>
      <c r="H207" s="159">
        <v>11.25</v>
      </c>
      <c r="I207" s="160"/>
      <c r="L207" s="156"/>
      <c r="M207" s="161"/>
      <c r="T207" s="162"/>
      <c r="AT207" s="157" t="s">
        <v>277</v>
      </c>
      <c r="AU207" s="157" t="s">
        <v>89</v>
      </c>
      <c r="AV207" s="12" t="s">
        <v>89</v>
      </c>
      <c r="AW207" s="12" t="s">
        <v>32</v>
      </c>
      <c r="AX207" s="12" t="s">
        <v>76</v>
      </c>
      <c r="AY207" s="157" t="s">
        <v>264</v>
      </c>
    </row>
    <row r="208" spans="2:65" s="13" customFormat="1" ht="11.25">
      <c r="B208" s="163"/>
      <c r="D208" s="154" t="s">
        <v>277</v>
      </c>
      <c r="E208" s="164" t="s">
        <v>1</v>
      </c>
      <c r="F208" s="165" t="s">
        <v>279</v>
      </c>
      <c r="H208" s="166">
        <v>68.849999999999994</v>
      </c>
      <c r="I208" s="167"/>
      <c r="L208" s="163"/>
      <c r="M208" s="168"/>
      <c r="T208" s="169"/>
      <c r="AT208" s="164" t="s">
        <v>277</v>
      </c>
      <c r="AU208" s="164" t="s">
        <v>89</v>
      </c>
      <c r="AV208" s="13" t="s">
        <v>271</v>
      </c>
      <c r="AW208" s="13" t="s">
        <v>32</v>
      </c>
      <c r="AX208" s="13" t="s">
        <v>83</v>
      </c>
      <c r="AY208" s="164" t="s">
        <v>264</v>
      </c>
    </row>
    <row r="209" spans="2:65" s="1" customFormat="1" ht="16.5" customHeight="1">
      <c r="B209" s="136"/>
      <c r="C209" s="176" t="s">
        <v>387</v>
      </c>
      <c r="D209" s="176" t="s">
        <v>310</v>
      </c>
      <c r="E209" s="177" t="s">
        <v>1965</v>
      </c>
      <c r="F209" s="178" t="s">
        <v>1966</v>
      </c>
      <c r="G209" s="179" t="s">
        <v>319</v>
      </c>
      <c r="H209" s="180">
        <v>137.69999999999999</v>
      </c>
      <c r="I209" s="181"/>
      <c r="J209" s="182">
        <f>ROUND(I209*H209,2)</f>
        <v>0</v>
      </c>
      <c r="K209" s="178" t="s">
        <v>270</v>
      </c>
      <c r="L209" s="183"/>
      <c r="M209" s="184" t="s">
        <v>1</v>
      </c>
      <c r="N209" s="185" t="s">
        <v>41</v>
      </c>
      <c r="P209" s="146">
        <f>O209*H209</f>
        <v>0</v>
      </c>
      <c r="Q209" s="146">
        <v>1</v>
      </c>
      <c r="R209" s="146">
        <f>Q209*H209</f>
        <v>137.69999999999999</v>
      </c>
      <c r="S209" s="146">
        <v>0</v>
      </c>
      <c r="T209" s="147">
        <f>S209*H209</f>
        <v>0</v>
      </c>
      <c r="AR209" s="148" t="s">
        <v>314</v>
      </c>
      <c r="AT209" s="148" t="s">
        <v>310</v>
      </c>
      <c r="AU209" s="148" t="s">
        <v>89</v>
      </c>
      <c r="AY209" s="17" t="s">
        <v>264</v>
      </c>
      <c r="BE209" s="149">
        <f>IF(N209="základní",J209,0)</f>
        <v>0</v>
      </c>
      <c r="BF209" s="149">
        <f>IF(N209="snížená",J209,0)</f>
        <v>0</v>
      </c>
      <c r="BG209" s="149">
        <f>IF(N209="zákl. přenesená",J209,0)</f>
        <v>0</v>
      </c>
      <c r="BH209" s="149">
        <f>IF(N209="sníž. přenesená",J209,0)</f>
        <v>0</v>
      </c>
      <c r="BI209" s="149">
        <f>IF(N209="nulová",J209,0)</f>
        <v>0</v>
      </c>
      <c r="BJ209" s="17" t="s">
        <v>83</v>
      </c>
      <c r="BK209" s="149">
        <f>ROUND(I209*H209,2)</f>
        <v>0</v>
      </c>
      <c r="BL209" s="17" t="s">
        <v>271</v>
      </c>
      <c r="BM209" s="148" t="s">
        <v>4481</v>
      </c>
    </row>
    <row r="210" spans="2:65" s="1" customFormat="1" ht="19.5">
      <c r="B210" s="32"/>
      <c r="D210" s="154" t="s">
        <v>275</v>
      </c>
      <c r="F210" s="155" t="s">
        <v>1968</v>
      </c>
      <c r="I210" s="152"/>
      <c r="L210" s="32"/>
      <c r="M210" s="153"/>
      <c r="T210" s="56"/>
      <c r="AT210" s="17" t="s">
        <v>275</v>
      </c>
      <c r="AU210" s="17" t="s">
        <v>89</v>
      </c>
    </row>
    <row r="211" spans="2:65" s="12" customFormat="1" ht="11.25">
      <c r="B211" s="156"/>
      <c r="D211" s="154" t="s">
        <v>277</v>
      </c>
      <c r="E211" s="157" t="s">
        <v>1</v>
      </c>
      <c r="F211" s="158" t="s">
        <v>4482</v>
      </c>
      <c r="H211" s="159">
        <v>68.849999999999994</v>
      </c>
      <c r="I211" s="160"/>
      <c r="L211" s="156"/>
      <c r="M211" s="161"/>
      <c r="T211" s="162"/>
      <c r="AT211" s="157" t="s">
        <v>277</v>
      </c>
      <c r="AU211" s="157" t="s">
        <v>89</v>
      </c>
      <c r="AV211" s="12" t="s">
        <v>89</v>
      </c>
      <c r="AW211" s="12" t="s">
        <v>32</v>
      </c>
      <c r="AX211" s="12" t="s">
        <v>76</v>
      </c>
      <c r="AY211" s="157" t="s">
        <v>264</v>
      </c>
    </row>
    <row r="212" spans="2:65" s="12" customFormat="1" ht="11.25">
      <c r="B212" s="156"/>
      <c r="D212" s="154" t="s">
        <v>277</v>
      </c>
      <c r="E212" s="157" t="s">
        <v>1</v>
      </c>
      <c r="F212" s="158" t="s">
        <v>4483</v>
      </c>
      <c r="H212" s="159">
        <v>137.69999999999999</v>
      </c>
      <c r="I212" s="160"/>
      <c r="L212" s="156"/>
      <c r="M212" s="161"/>
      <c r="T212" s="162"/>
      <c r="AT212" s="157" t="s">
        <v>277</v>
      </c>
      <c r="AU212" s="157" t="s">
        <v>89</v>
      </c>
      <c r="AV212" s="12" t="s">
        <v>89</v>
      </c>
      <c r="AW212" s="12" t="s">
        <v>32</v>
      </c>
      <c r="AX212" s="12" t="s">
        <v>83</v>
      </c>
      <c r="AY212" s="157" t="s">
        <v>264</v>
      </c>
    </row>
    <row r="213" spans="2:65" s="11" customFormat="1" ht="22.9" customHeight="1">
      <c r="B213" s="124"/>
      <c r="D213" s="125" t="s">
        <v>75</v>
      </c>
      <c r="E213" s="134" t="s">
        <v>89</v>
      </c>
      <c r="F213" s="134" t="s">
        <v>347</v>
      </c>
      <c r="I213" s="127"/>
      <c r="J213" s="135">
        <f>BK213</f>
        <v>0</v>
      </c>
      <c r="L213" s="124"/>
      <c r="M213" s="129"/>
      <c r="P213" s="130">
        <f>SUM(P214:P216)</f>
        <v>0</v>
      </c>
      <c r="R213" s="130">
        <f>SUM(R214:R216)</f>
        <v>19.65024</v>
      </c>
      <c r="T213" s="131">
        <f>SUM(T214:T216)</f>
        <v>0</v>
      </c>
      <c r="AR213" s="125" t="s">
        <v>83</v>
      </c>
      <c r="AT213" s="132" t="s">
        <v>75</v>
      </c>
      <c r="AU213" s="132" t="s">
        <v>83</v>
      </c>
      <c r="AY213" s="125" t="s">
        <v>264</v>
      </c>
      <c r="BK213" s="133">
        <f>SUM(BK214:BK216)</f>
        <v>0</v>
      </c>
    </row>
    <row r="214" spans="2:65" s="1" customFormat="1" ht="24.2" customHeight="1">
      <c r="B214" s="136"/>
      <c r="C214" s="137" t="s">
        <v>396</v>
      </c>
      <c r="D214" s="137" t="s">
        <v>266</v>
      </c>
      <c r="E214" s="138" t="s">
        <v>3956</v>
      </c>
      <c r="F214" s="139" t="s">
        <v>3957</v>
      </c>
      <c r="G214" s="140" t="s">
        <v>428</v>
      </c>
      <c r="H214" s="141">
        <v>96</v>
      </c>
      <c r="I214" s="142"/>
      <c r="J214" s="143">
        <f>ROUND(I214*H214,2)</f>
        <v>0</v>
      </c>
      <c r="K214" s="139" t="s">
        <v>270</v>
      </c>
      <c r="L214" s="32"/>
      <c r="M214" s="144" t="s">
        <v>1</v>
      </c>
      <c r="N214" s="145" t="s">
        <v>41</v>
      </c>
      <c r="P214" s="146">
        <f>O214*H214</f>
        <v>0</v>
      </c>
      <c r="Q214" s="146">
        <v>0.20469000000000001</v>
      </c>
      <c r="R214" s="146">
        <f>Q214*H214</f>
        <v>19.65024</v>
      </c>
      <c r="S214" s="146">
        <v>0</v>
      </c>
      <c r="T214" s="147">
        <f>S214*H214</f>
        <v>0</v>
      </c>
      <c r="AR214" s="148" t="s">
        <v>271</v>
      </c>
      <c r="AT214" s="148" t="s">
        <v>266</v>
      </c>
      <c r="AU214" s="148" t="s">
        <v>89</v>
      </c>
      <c r="AY214" s="17" t="s">
        <v>264</v>
      </c>
      <c r="BE214" s="149">
        <f>IF(N214="základní",J214,0)</f>
        <v>0</v>
      </c>
      <c r="BF214" s="149">
        <f>IF(N214="snížená",J214,0)</f>
        <v>0</v>
      </c>
      <c r="BG214" s="149">
        <f>IF(N214="zákl. přenesená",J214,0)</f>
        <v>0</v>
      </c>
      <c r="BH214" s="149">
        <f>IF(N214="sníž. přenesená",J214,0)</f>
        <v>0</v>
      </c>
      <c r="BI214" s="149">
        <f>IF(N214="nulová",J214,0)</f>
        <v>0</v>
      </c>
      <c r="BJ214" s="17" t="s">
        <v>83</v>
      </c>
      <c r="BK214" s="149">
        <f>ROUND(I214*H214,2)</f>
        <v>0</v>
      </c>
      <c r="BL214" s="17" t="s">
        <v>271</v>
      </c>
      <c r="BM214" s="148" t="s">
        <v>4484</v>
      </c>
    </row>
    <row r="215" spans="2:65" s="1" customFormat="1" ht="11.25">
      <c r="B215" s="32"/>
      <c r="D215" s="150" t="s">
        <v>273</v>
      </c>
      <c r="F215" s="151" t="s">
        <v>3959</v>
      </c>
      <c r="I215" s="152"/>
      <c r="L215" s="32"/>
      <c r="M215" s="153"/>
      <c r="T215" s="56"/>
      <c r="AT215" s="17" t="s">
        <v>273</v>
      </c>
      <c r="AU215" s="17" t="s">
        <v>89</v>
      </c>
    </row>
    <row r="216" spans="2:65" s="12" customFormat="1" ht="11.25">
      <c r="B216" s="156"/>
      <c r="D216" s="154" t="s">
        <v>277</v>
      </c>
      <c r="E216" s="157" t="s">
        <v>1</v>
      </c>
      <c r="F216" s="158" t="s">
        <v>842</v>
      </c>
      <c r="H216" s="159">
        <v>96</v>
      </c>
      <c r="I216" s="160"/>
      <c r="L216" s="156"/>
      <c r="M216" s="161"/>
      <c r="T216" s="162"/>
      <c r="AT216" s="157" t="s">
        <v>277</v>
      </c>
      <c r="AU216" s="157" t="s">
        <v>89</v>
      </c>
      <c r="AV216" s="12" t="s">
        <v>89</v>
      </c>
      <c r="AW216" s="12" t="s">
        <v>32</v>
      </c>
      <c r="AX216" s="12" t="s">
        <v>83</v>
      </c>
      <c r="AY216" s="157" t="s">
        <v>264</v>
      </c>
    </row>
    <row r="217" spans="2:65" s="11" customFormat="1" ht="22.9" customHeight="1">
      <c r="B217" s="124"/>
      <c r="D217" s="125" t="s">
        <v>75</v>
      </c>
      <c r="E217" s="134" t="s">
        <v>96</v>
      </c>
      <c r="F217" s="134" t="s">
        <v>406</v>
      </c>
      <c r="I217" s="127"/>
      <c r="J217" s="135">
        <f>BK217</f>
        <v>0</v>
      </c>
      <c r="L217" s="124"/>
      <c r="M217" s="129"/>
      <c r="P217" s="130">
        <f>SUM(P218:P221)</f>
        <v>0</v>
      </c>
      <c r="R217" s="130">
        <f>SUM(R218:R221)</f>
        <v>0</v>
      </c>
      <c r="T217" s="131">
        <f>SUM(T218:T221)</f>
        <v>0</v>
      </c>
      <c r="AR217" s="125" t="s">
        <v>83</v>
      </c>
      <c r="AT217" s="132" t="s">
        <v>75</v>
      </c>
      <c r="AU217" s="132" t="s">
        <v>83</v>
      </c>
      <c r="AY217" s="125" t="s">
        <v>264</v>
      </c>
      <c r="BK217" s="133">
        <f>SUM(BK218:BK221)</f>
        <v>0</v>
      </c>
    </row>
    <row r="218" spans="2:65" s="1" customFormat="1" ht="16.5" customHeight="1">
      <c r="B218" s="136"/>
      <c r="C218" s="137" t="s">
        <v>7</v>
      </c>
      <c r="D218" s="137" t="s">
        <v>266</v>
      </c>
      <c r="E218" s="138" t="s">
        <v>1970</v>
      </c>
      <c r="F218" s="139" t="s">
        <v>1971</v>
      </c>
      <c r="G218" s="140" t="s">
        <v>428</v>
      </c>
      <c r="H218" s="141">
        <v>96</v>
      </c>
      <c r="I218" s="142"/>
      <c r="J218" s="143">
        <f>ROUND(I218*H218,2)</f>
        <v>0</v>
      </c>
      <c r="K218" s="139" t="s">
        <v>270</v>
      </c>
      <c r="L218" s="32"/>
      <c r="M218" s="144" t="s">
        <v>1</v>
      </c>
      <c r="N218" s="145" t="s">
        <v>41</v>
      </c>
      <c r="P218" s="146">
        <f>O218*H218</f>
        <v>0</v>
      </c>
      <c r="Q218" s="146">
        <v>0</v>
      </c>
      <c r="R218" s="146">
        <f>Q218*H218</f>
        <v>0</v>
      </c>
      <c r="S218" s="146">
        <v>0</v>
      </c>
      <c r="T218" s="147">
        <f>S218*H218</f>
        <v>0</v>
      </c>
      <c r="AR218" s="148" t="s">
        <v>271</v>
      </c>
      <c r="AT218" s="148" t="s">
        <v>266</v>
      </c>
      <c r="AU218" s="148" t="s">
        <v>89</v>
      </c>
      <c r="AY218" s="17" t="s">
        <v>264</v>
      </c>
      <c r="BE218" s="149">
        <f>IF(N218="základní",J218,0)</f>
        <v>0</v>
      </c>
      <c r="BF218" s="149">
        <f>IF(N218="snížená",J218,0)</f>
        <v>0</v>
      </c>
      <c r="BG218" s="149">
        <f>IF(N218="zákl. přenesená",J218,0)</f>
        <v>0</v>
      </c>
      <c r="BH218" s="149">
        <f>IF(N218="sníž. přenesená",J218,0)</f>
        <v>0</v>
      </c>
      <c r="BI218" s="149">
        <f>IF(N218="nulová",J218,0)</f>
        <v>0</v>
      </c>
      <c r="BJ218" s="17" t="s">
        <v>83</v>
      </c>
      <c r="BK218" s="149">
        <f>ROUND(I218*H218,2)</f>
        <v>0</v>
      </c>
      <c r="BL218" s="17" t="s">
        <v>271</v>
      </c>
      <c r="BM218" s="148" t="s">
        <v>4485</v>
      </c>
    </row>
    <row r="219" spans="2:65" s="1" customFormat="1" ht="11.25">
      <c r="B219" s="32"/>
      <c r="D219" s="150" t="s">
        <v>273</v>
      </c>
      <c r="F219" s="151" t="s">
        <v>1973</v>
      </c>
      <c r="I219" s="152"/>
      <c r="L219" s="32"/>
      <c r="M219" s="153"/>
      <c r="T219" s="56"/>
      <c r="AT219" s="17" t="s">
        <v>273</v>
      </c>
      <c r="AU219" s="17" t="s">
        <v>89</v>
      </c>
    </row>
    <row r="220" spans="2:65" s="14" customFormat="1" ht="11.25">
      <c r="B220" s="170"/>
      <c r="D220" s="154" t="s">
        <v>277</v>
      </c>
      <c r="E220" s="171" t="s">
        <v>1</v>
      </c>
      <c r="F220" s="172" t="s">
        <v>4486</v>
      </c>
      <c r="H220" s="171" t="s">
        <v>1</v>
      </c>
      <c r="I220" s="173"/>
      <c r="L220" s="170"/>
      <c r="M220" s="174"/>
      <c r="T220" s="175"/>
      <c r="AT220" s="171" t="s">
        <v>277</v>
      </c>
      <c r="AU220" s="171" t="s">
        <v>89</v>
      </c>
      <c r="AV220" s="14" t="s">
        <v>83</v>
      </c>
      <c r="AW220" s="14" t="s">
        <v>32</v>
      </c>
      <c r="AX220" s="14" t="s">
        <v>76</v>
      </c>
      <c r="AY220" s="171" t="s">
        <v>264</v>
      </c>
    </row>
    <row r="221" spans="2:65" s="12" customFormat="1" ht="11.25">
      <c r="B221" s="156"/>
      <c r="D221" s="154" t="s">
        <v>277</v>
      </c>
      <c r="E221" s="157" t="s">
        <v>1</v>
      </c>
      <c r="F221" s="158" t="s">
        <v>842</v>
      </c>
      <c r="H221" s="159">
        <v>96</v>
      </c>
      <c r="I221" s="160"/>
      <c r="L221" s="156"/>
      <c r="M221" s="161"/>
      <c r="T221" s="162"/>
      <c r="AT221" s="157" t="s">
        <v>277</v>
      </c>
      <c r="AU221" s="157" t="s">
        <v>89</v>
      </c>
      <c r="AV221" s="12" t="s">
        <v>89</v>
      </c>
      <c r="AW221" s="12" t="s">
        <v>32</v>
      </c>
      <c r="AX221" s="12" t="s">
        <v>83</v>
      </c>
      <c r="AY221" s="157" t="s">
        <v>264</v>
      </c>
    </row>
    <row r="222" spans="2:65" s="11" customFormat="1" ht="22.9" customHeight="1">
      <c r="B222" s="124"/>
      <c r="D222" s="125" t="s">
        <v>75</v>
      </c>
      <c r="E222" s="134" t="s">
        <v>271</v>
      </c>
      <c r="F222" s="134" t="s">
        <v>532</v>
      </c>
      <c r="I222" s="127"/>
      <c r="J222" s="135">
        <f>BK222</f>
        <v>0</v>
      </c>
      <c r="L222" s="124"/>
      <c r="M222" s="129"/>
      <c r="P222" s="130">
        <f>SUM(P223:P244)</f>
        <v>0</v>
      </c>
      <c r="R222" s="130">
        <f>SUM(R223:R244)</f>
        <v>34.964099999999995</v>
      </c>
      <c r="T222" s="131">
        <f>SUM(T223:T244)</f>
        <v>0</v>
      </c>
      <c r="AR222" s="125" t="s">
        <v>83</v>
      </c>
      <c r="AT222" s="132" t="s">
        <v>75</v>
      </c>
      <c r="AU222" s="132" t="s">
        <v>83</v>
      </c>
      <c r="AY222" s="125" t="s">
        <v>264</v>
      </c>
      <c r="BK222" s="133">
        <f>SUM(BK223:BK244)</f>
        <v>0</v>
      </c>
    </row>
    <row r="223" spans="2:65" s="1" customFormat="1" ht="16.5" customHeight="1">
      <c r="B223" s="136"/>
      <c r="C223" s="137" t="s">
        <v>407</v>
      </c>
      <c r="D223" s="137" t="s">
        <v>266</v>
      </c>
      <c r="E223" s="138" t="s">
        <v>3963</v>
      </c>
      <c r="F223" s="139" t="s">
        <v>3964</v>
      </c>
      <c r="G223" s="140" t="s">
        <v>434</v>
      </c>
      <c r="H223" s="141">
        <v>5</v>
      </c>
      <c r="I223" s="142"/>
      <c r="J223" s="143">
        <f>ROUND(I223*H223,2)</f>
        <v>0</v>
      </c>
      <c r="K223" s="139" t="s">
        <v>270</v>
      </c>
      <c r="L223" s="32"/>
      <c r="M223" s="144" t="s">
        <v>1</v>
      </c>
      <c r="N223" s="145" t="s">
        <v>41</v>
      </c>
      <c r="P223" s="146">
        <f>O223*H223</f>
        <v>0</v>
      </c>
      <c r="Q223" s="146">
        <v>8.7419999999999998E-2</v>
      </c>
      <c r="R223" s="146">
        <f>Q223*H223</f>
        <v>0.43709999999999999</v>
      </c>
      <c r="S223" s="146">
        <v>0</v>
      </c>
      <c r="T223" s="147">
        <f>S223*H223</f>
        <v>0</v>
      </c>
      <c r="AR223" s="148" t="s">
        <v>271</v>
      </c>
      <c r="AT223" s="148" t="s">
        <v>266</v>
      </c>
      <c r="AU223" s="148" t="s">
        <v>89</v>
      </c>
      <c r="AY223" s="17" t="s">
        <v>264</v>
      </c>
      <c r="BE223" s="149">
        <f>IF(N223="základní",J223,0)</f>
        <v>0</v>
      </c>
      <c r="BF223" s="149">
        <f>IF(N223="snížená",J223,0)</f>
        <v>0</v>
      </c>
      <c r="BG223" s="149">
        <f>IF(N223="zákl. přenesená",J223,0)</f>
        <v>0</v>
      </c>
      <c r="BH223" s="149">
        <f>IF(N223="sníž. přenesená",J223,0)</f>
        <v>0</v>
      </c>
      <c r="BI223" s="149">
        <f>IF(N223="nulová",J223,0)</f>
        <v>0</v>
      </c>
      <c r="BJ223" s="17" t="s">
        <v>83</v>
      </c>
      <c r="BK223" s="149">
        <f>ROUND(I223*H223,2)</f>
        <v>0</v>
      </c>
      <c r="BL223" s="17" t="s">
        <v>271</v>
      </c>
      <c r="BM223" s="148" t="s">
        <v>4487</v>
      </c>
    </row>
    <row r="224" spans="2:65" s="1" customFormat="1" ht="11.25">
      <c r="B224" s="32"/>
      <c r="D224" s="150" t="s">
        <v>273</v>
      </c>
      <c r="F224" s="151" t="s">
        <v>3966</v>
      </c>
      <c r="I224" s="152"/>
      <c r="L224" s="32"/>
      <c r="M224" s="153"/>
      <c r="T224" s="56"/>
      <c r="AT224" s="17" t="s">
        <v>273</v>
      </c>
      <c r="AU224" s="17" t="s">
        <v>89</v>
      </c>
    </row>
    <row r="225" spans="2:65" s="12" customFormat="1" ht="11.25">
      <c r="B225" s="156"/>
      <c r="D225" s="154" t="s">
        <v>277</v>
      </c>
      <c r="E225" s="157" t="s">
        <v>1</v>
      </c>
      <c r="F225" s="158" t="s">
        <v>297</v>
      </c>
      <c r="H225" s="159">
        <v>5</v>
      </c>
      <c r="I225" s="160"/>
      <c r="L225" s="156"/>
      <c r="M225" s="161"/>
      <c r="T225" s="162"/>
      <c r="AT225" s="157" t="s">
        <v>277</v>
      </c>
      <c r="AU225" s="157" t="s">
        <v>89</v>
      </c>
      <c r="AV225" s="12" t="s">
        <v>89</v>
      </c>
      <c r="AW225" s="12" t="s">
        <v>32</v>
      </c>
      <c r="AX225" s="12" t="s">
        <v>83</v>
      </c>
      <c r="AY225" s="157" t="s">
        <v>264</v>
      </c>
    </row>
    <row r="226" spans="2:65" s="1" customFormat="1" ht="16.5" customHeight="1">
      <c r="B226" s="136"/>
      <c r="C226" s="176" t="s">
        <v>418</v>
      </c>
      <c r="D226" s="176" t="s">
        <v>310</v>
      </c>
      <c r="E226" s="177" t="s">
        <v>3970</v>
      </c>
      <c r="F226" s="178" t="s">
        <v>3971</v>
      </c>
      <c r="G226" s="179" t="s">
        <v>434</v>
      </c>
      <c r="H226" s="180">
        <v>2</v>
      </c>
      <c r="I226" s="181"/>
      <c r="J226" s="182">
        <f>ROUND(I226*H226,2)</f>
        <v>0</v>
      </c>
      <c r="K226" s="178" t="s">
        <v>270</v>
      </c>
      <c r="L226" s="183"/>
      <c r="M226" s="184" t="s">
        <v>1</v>
      </c>
      <c r="N226" s="185" t="s">
        <v>41</v>
      </c>
      <c r="P226" s="146">
        <f>O226*H226</f>
        <v>0</v>
      </c>
      <c r="Q226" s="146">
        <v>3.2000000000000001E-2</v>
      </c>
      <c r="R226" s="146">
        <f>Q226*H226</f>
        <v>6.4000000000000001E-2</v>
      </c>
      <c r="S226" s="146">
        <v>0</v>
      </c>
      <c r="T226" s="147">
        <f>S226*H226</f>
        <v>0</v>
      </c>
      <c r="AR226" s="148" t="s">
        <v>314</v>
      </c>
      <c r="AT226" s="148" t="s">
        <v>310</v>
      </c>
      <c r="AU226" s="148" t="s">
        <v>89</v>
      </c>
      <c r="AY226" s="17" t="s">
        <v>264</v>
      </c>
      <c r="BE226" s="149">
        <f>IF(N226="základní",J226,0)</f>
        <v>0</v>
      </c>
      <c r="BF226" s="149">
        <f>IF(N226="snížená",J226,0)</f>
        <v>0</v>
      </c>
      <c r="BG226" s="149">
        <f>IF(N226="zákl. přenesená",J226,0)</f>
        <v>0</v>
      </c>
      <c r="BH226" s="149">
        <f>IF(N226="sníž. přenesená",J226,0)</f>
        <v>0</v>
      </c>
      <c r="BI226" s="149">
        <f>IF(N226="nulová",J226,0)</f>
        <v>0</v>
      </c>
      <c r="BJ226" s="17" t="s">
        <v>83</v>
      </c>
      <c r="BK226" s="149">
        <f>ROUND(I226*H226,2)</f>
        <v>0</v>
      </c>
      <c r="BL226" s="17" t="s">
        <v>271</v>
      </c>
      <c r="BM226" s="148" t="s">
        <v>4488</v>
      </c>
    </row>
    <row r="227" spans="2:65" s="12" customFormat="1" ht="11.25">
      <c r="B227" s="156"/>
      <c r="D227" s="154" t="s">
        <v>277</v>
      </c>
      <c r="E227" s="157" t="s">
        <v>1</v>
      </c>
      <c r="F227" s="158" t="s">
        <v>89</v>
      </c>
      <c r="H227" s="159">
        <v>2</v>
      </c>
      <c r="I227" s="160"/>
      <c r="L227" s="156"/>
      <c r="M227" s="161"/>
      <c r="T227" s="162"/>
      <c r="AT227" s="157" t="s">
        <v>277</v>
      </c>
      <c r="AU227" s="157" t="s">
        <v>89</v>
      </c>
      <c r="AV227" s="12" t="s">
        <v>89</v>
      </c>
      <c r="AW227" s="12" t="s">
        <v>32</v>
      </c>
      <c r="AX227" s="12" t="s">
        <v>83</v>
      </c>
      <c r="AY227" s="157" t="s">
        <v>264</v>
      </c>
    </row>
    <row r="228" spans="2:65" s="1" customFormat="1" ht="16.5" customHeight="1">
      <c r="B228" s="136"/>
      <c r="C228" s="176" t="s">
        <v>425</v>
      </c>
      <c r="D228" s="176" t="s">
        <v>310</v>
      </c>
      <c r="E228" s="177" t="s">
        <v>3973</v>
      </c>
      <c r="F228" s="178" t="s">
        <v>3974</v>
      </c>
      <c r="G228" s="179" t="s">
        <v>434</v>
      </c>
      <c r="H228" s="180">
        <v>1</v>
      </c>
      <c r="I228" s="181"/>
      <c r="J228" s="182">
        <f>ROUND(I228*H228,2)</f>
        <v>0</v>
      </c>
      <c r="K228" s="178" t="s">
        <v>270</v>
      </c>
      <c r="L228" s="183"/>
      <c r="M228" s="184" t="s">
        <v>1</v>
      </c>
      <c r="N228" s="185" t="s">
        <v>41</v>
      </c>
      <c r="P228" s="146">
        <f>O228*H228</f>
        <v>0</v>
      </c>
      <c r="Q228" s="146">
        <v>4.1000000000000002E-2</v>
      </c>
      <c r="R228" s="146">
        <f>Q228*H228</f>
        <v>4.1000000000000002E-2</v>
      </c>
      <c r="S228" s="146">
        <v>0</v>
      </c>
      <c r="T228" s="147">
        <f>S228*H228</f>
        <v>0</v>
      </c>
      <c r="AR228" s="148" t="s">
        <v>314</v>
      </c>
      <c r="AT228" s="148" t="s">
        <v>310</v>
      </c>
      <c r="AU228" s="148" t="s">
        <v>89</v>
      </c>
      <c r="AY228" s="17" t="s">
        <v>264</v>
      </c>
      <c r="BE228" s="149">
        <f>IF(N228="základní",J228,0)</f>
        <v>0</v>
      </c>
      <c r="BF228" s="149">
        <f>IF(N228="snížená",J228,0)</f>
        <v>0</v>
      </c>
      <c r="BG228" s="149">
        <f>IF(N228="zákl. přenesená",J228,0)</f>
        <v>0</v>
      </c>
      <c r="BH228" s="149">
        <f>IF(N228="sníž. přenesená",J228,0)</f>
        <v>0</v>
      </c>
      <c r="BI228" s="149">
        <f>IF(N228="nulová",J228,0)</f>
        <v>0</v>
      </c>
      <c r="BJ228" s="17" t="s">
        <v>83</v>
      </c>
      <c r="BK228" s="149">
        <f>ROUND(I228*H228,2)</f>
        <v>0</v>
      </c>
      <c r="BL228" s="17" t="s">
        <v>271</v>
      </c>
      <c r="BM228" s="148" t="s">
        <v>4489</v>
      </c>
    </row>
    <row r="229" spans="2:65" s="12" customFormat="1" ht="11.25">
      <c r="B229" s="156"/>
      <c r="D229" s="154" t="s">
        <v>277</v>
      </c>
      <c r="E229" s="157" t="s">
        <v>1</v>
      </c>
      <c r="F229" s="158" t="s">
        <v>83</v>
      </c>
      <c r="H229" s="159">
        <v>1</v>
      </c>
      <c r="I229" s="160"/>
      <c r="L229" s="156"/>
      <c r="M229" s="161"/>
      <c r="T229" s="162"/>
      <c r="AT229" s="157" t="s">
        <v>277</v>
      </c>
      <c r="AU229" s="157" t="s">
        <v>89</v>
      </c>
      <c r="AV229" s="12" t="s">
        <v>89</v>
      </c>
      <c r="AW229" s="12" t="s">
        <v>32</v>
      </c>
      <c r="AX229" s="12" t="s">
        <v>83</v>
      </c>
      <c r="AY229" s="157" t="s">
        <v>264</v>
      </c>
    </row>
    <row r="230" spans="2:65" s="1" customFormat="1" ht="16.5" customHeight="1">
      <c r="B230" s="136"/>
      <c r="C230" s="176" t="s">
        <v>431</v>
      </c>
      <c r="D230" s="176" t="s">
        <v>310</v>
      </c>
      <c r="E230" s="177" t="s">
        <v>3976</v>
      </c>
      <c r="F230" s="178" t="s">
        <v>3977</v>
      </c>
      <c r="G230" s="179" t="s">
        <v>434</v>
      </c>
      <c r="H230" s="180">
        <v>2</v>
      </c>
      <c r="I230" s="181"/>
      <c r="J230" s="182">
        <f>ROUND(I230*H230,2)</f>
        <v>0</v>
      </c>
      <c r="K230" s="178" t="s">
        <v>270</v>
      </c>
      <c r="L230" s="183"/>
      <c r="M230" s="184" t="s">
        <v>1</v>
      </c>
      <c r="N230" s="185" t="s">
        <v>41</v>
      </c>
      <c r="P230" s="146">
        <f>O230*H230</f>
        <v>0</v>
      </c>
      <c r="Q230" s="146">
        <v>5.2999999999999999E-2</v>
      </c>
      <c r="R230" s="146">
        <f>Q230*H230</f>
        <v>0.106</v>
      </c>
      <c r="S230" s="146">
        <v>0</v>
      </c>
      <c r="T230" s="147">
        <f>S230*H230</f>
        <v>0</v>
      </c>
      <c r="AR230" s="148" t="s">
        <v>314</v>
      </c>
      <c r="AT230" s="148" t="s">
        <v>310</v>
      </c>
      <c r="AU230" s="148" t="s">
        <v>89</v>
      </c>
      <c r="AY230" s="17" t="s">
        <v>264</v>
      </c>
      <c r="BE230" s="149">
        <f>IF(N230="základní",J230,0)</f>
        <v>0</v>
      </c>
      <c r="BF230" s="149">
        <f>IF(N230="snížená",J230,0)</f>
        <v>0</v>
      </c>
      <c r="BG230" s="149">
        <f>IF(N230="zákl. přenesená",J230,0)</f>
        <v>0</v>
      </c>
      <c r="BH230" s="149">
        <f>IF(N230="sníž. přenesená",J230,0)</f>
        <v>0</v>
      </c>
      <c r="BI230" s="149">
        <f>IF(N230="nulová",J230,0)</f>
        <v>0</v>
      </c>
      <c r="BJ230" s="17" t="s">
        <v>83</v>
      </c>
      <c r="BK230" s="149">
        <f>ROUND(I230*H230,2)</f>
        <v>0</v>
      </c>
      <c r="BL230" s="17" t="s">
        <v>271</v>
      </c>
      <c r="BM230" s="148" t="s">
        <v>4490</v>
      </c>
    </row>
    <row r="231" spans="2:65" s="12" customFormat="1" ht="11.25">
      <c r="B231" s="156"/>
      <c r="D231" s="154" t="s">
        <v>277</v>
      </c>
      <c r="E231" s="157" t="s">
        <v>1</v>
      </c>
      <c r="F231" s="158" t="s">
        <v>89</v>
      </c>
      <c r="H231" s="159">
        <v>2</v>
      </c>
      <c r="I231" s="160"/>
      <c r="L231" s="156"/>
      <c r="M231" s="161"/>
      <c r="T231" s="162"/>
      <c r="AT231" s="157" t="s">
        <v>277</v>
      </c>
      <c r="AU231" s="157" t="s">
        <v>89</v>
      </c>
      <c r="AV231" s="12" t="s">
        <v>89</v>
      </c>
      <c r="AW231" s="12" t="s">
        <v>32</v>
      </c>
      <c r="AX231" s="12" t="s">
        <v>83</v>
      </c>
      <c r="AY231" s="157" t="s">
        <v>264</v>
      </c>
    </row>
    <row r="232" spans="2:65" s="1" customFormat="1" ht="21.75" customHeight="1">
      <c r="B232" s="136"/>
      <c r="C232" s="137" t="s">
        <v>437</v>
      </c>
      <c r="D232" s="137" t="s">
        <v>266</v>
      </c>
      <c r="E232" s="138" t="s">
        <v>3979</v>
      </c>
      <c r="F232" s="139" t="s">
        <v>3980</v>
      </c>
      <c r="G232" s="140" t="s">
        <v>282</v>
      </c>
      <c r="H232" s="141">
        <v>0.9</v>
      </c>
      <c r="I232" s="142"/>
      <c r="J232" s="143">
        <f>ROUND(I232*H232,2)</f>
        <v>0</v>
      </c>
      <c r="K232" s="139" t="s">
        <v>270</v>
      </c>
      <c r="L232" s="32"/>
      <c r="M232" s="144" t="s">
        <v>1</v>
      </c>
      <c r="N232" s="145" t="s">
        <v>41</v>
      </c>
      <c r="P232" s="146">
        <f>O232*H232</f>
        <v>0</v>
      </c>
      <c r="Q232" s="146">
        <v>0</v>
      </c>
      <c r="R232" s="146">
        <f>Q232*H232</f>
        <v>0</v>
      </c>
      <c r="S232" s="146">
        <v>0</v>
      </c>
      <c r="T232" s="147">
        <f>S232*H232</f>
        <v>0</v>
      </c>
      <c r="AR232" s="148" t="s">
        <v>271</v>
      </c>
      <c r="AT232" s="148" t="s">
        <v>266</v>
      </c>
      <c r="AU232" s="148" t="s">
        <v>89</v>
      </c>
      <c r="AY232" s="17" t="s">
        <v>264</v>
      </c>
      <c r="BE232" s="149">
        <f>IF(N232="základní",J232,0)</f>
        <v>0</v>
      </c>
      <c r="BF232" s="149">
        <f>IF(N232="snížená",J232,0)</f>
        <v>0</v>
      </c>
      <c r="BG232" s="149">
        <f>IF(N232="zákl. přenesená",J232,0)</f>
        <v>0</v>
      </c>
      <c r="BH232" s="149">
        <f>IF(N232="sníž. přenesená",J232,0)</f>
        <v>0</v>
      </c>
      <c r="BI232" s="149">
        <f>IF(N232="nulová",J232,0)</f>
        <v>0</v>
      </c>
      <c r="BJ232" s="17" t="s">
        <v>83</v>
      </c>
      <c r="BK232" s="149">
        <f>ROUND(I232*H232,2)</f>
        <v>0</v>
      </c>
      <c r="BL232" s="17" t="s">
        <v>271</v>
      </c>
      <c r="BM232" s="148" t="s">
        <v>4491</v>
      </c>
    </row>
    <row r="233" spans="2:65" s="1" customFormat="1" ht="11.25">
      <c r="B233" s="32"/>
      <c r="D233" s="150" t="s">
        <v>273</v>
      </c>
      <c r="F233" s="151" t="s">
        <v>3982</v>
      </c>
      <c r="I233" s="152"/>
      <c r="L233" s="32"/>
      <c r="M233" s="153"/>
      <c r="T233" s="56"/>
      <c r="AT233" s="17" t="s">
        <v>273</v>
      </c>
      <c r="AU233" s="17" t="s">
        <v>89</v>
      </c>
    </row>
    <row r="234" spans="2:65" s="14" customFormat="1" ht="11.25">
      <c r="B234" s="170"/>
      <c r="D234" s="154" t="s">
        <v>277</v>
      </c>
      <c r="E234" s="171" t="s">
        <v>1</v>
      </c>
      <c r="F234" s="172" t="s">
        <v>3983</v>
      </c>
      <c r="H234" s="171" t="s">
        <v>1</v>
      </c>
      <c r="I234" s="173"/>
      <c r="L234" s="170"/>
      <c r="M234" s="174"/>
      <c r="T234" s="175"/>
      <c r="AT234" s="171" t="s">
        <v>277</v>
      </c>
      <c r="AU234" s="171" t="s">
        <v>89</v>
      </c>
      <c r="AV234" s="14" t="s">
        <v>83</v>
      </c>
      <c r="AW234" s="14" t="s">
        <v>32</v>
      </c>
      <c r="AX234" s="14" t="s">
        <v>76</v>
      </c>
      <c r="AY234" s="171" t="s">
        <v>264</v>
      </c>
    </row>
    <row r="235" spans="2:65" s="12" customFormat="1" ht="11.25">
      <c r="B235" s="156"/>
      <c r="D235" s="154" t="s">
        <v>277</v>
      </c>
      <c r="E235" s="157" t="s">
        <v>1</v>
      </c>
      <c r="F235" s="158" t="s">
        <v>4492</v>
      </c>
      <c r="H235" s="159">
        <v>0.9</v>
      </c>
      <c r="I235" s="160"/>
      <c r="L235" s="156"/>
      <c r="M235" s="161"/>
      <c r="T235" s="162"/>
      <c r="AT235" s="157" t="s">
        <v>277</v>
      </c>
      <c r="AU235" s="157" t="s">
        <v>89</v>
      </c>
      <c r="AV235" s="12" t="s">
        <v>89</v>
      </c>
      <c r="AW235" s="12" t="s">
        <v>32</v>
      </c>
      <c r="AX235" s="12" t="s">
        <v>83</v>
      </c>
      <c r="AY235" s="157" t="s">
        <v>264</v>
      </c>
    </row>
    <row r="236" spans="2:65" s="1" customFormat="1" ht="16.5" customHeight="1">
      <c r="B236" s="136"/>
      <c r="C236" s="137" t="s">
        <v>442</v>
      </c>
      <c r="D236" s="137" t="s">
        <v>266</v>
      </c>
      <c r="E236" s="138" t="s">
        <v>1976</v>
      </c>
      <c r="F236" s="139" t="s">
        <v>1977</v>
      </c>
      <c r="G236" s="140" t="s">
        <v>341</v>
      </c>
      <c r="H236" s="141">
        <v>149.19999999999999</v>
      </c>
      <c r="I236" s="142"/>
      <c r="J236" s="143">
        <f>ROUND(I236*H236,2)</f>
        <v>0</v>
      </c>
      <c r="K236" s="139" t="s">
        <v>270</v>
      </c>
      <c r="L236" s="32"/>
      <c r="M236" s="144" t="s">
        <v>1</v>
      </c>
      <c r="N236" s="145" t="s">
        <v>41</v>
      </c>
      <c r="P236" s="146">
        <f>O236*H236</f>
        <v>0</v>
      </c>
      <c r="Q236" s="146">
        <v>0.23</v>
      </c>
      <c r="R236" s="146">
        <f>Q236*H236</f>
        <v>34.315999999999995</v>
      </c>
      <c r="S236" s="146">
        <v>0</v>
      </c>
      <c r="T236" s="147">
        <f>S236*H236</f>
        <v>0</v>
      </c>
      <c r="AR236" s="148" t="s">
        <v>271</v>
      </c>
      <c r="AT236" s="148" t="s">
        <v>266</v>
      </c>
      <c r="AU236" s="148" t="s">
        <v>89</v>
      </c>
      <c r="AY236" s="17" t="s">
        <v>264</v>
      </c>
      <c r="BE236" s="149">
        <f>IF(N236="základní",J236,0)</f>
        <v>0</v>
      </c>
      <c r="BF236" s="149">
        <f>IF(N236="snížená",J236,0)</f>
        <v>0</v>
      </c>
      <c r="BG236" s="149">
        <f>IF(N236="zákl. přenesená",J236,0)</f>
        <v>0</v>
      </c>
      <c r="BH236" s="149">
        <f>IF(N236="sníž. přenesená",J236,0)</f>
        <v>0</v>
      </c>
      <c r="BI236" s="149">
        <f>IF(N236="nulová",J236,0)</f>
        <v>0</v>
      </c>
      <c r="BJ236" s="17" t="s">
        <v>83</v>
      </c>
      <c r="BK236" s="149">
        <f>ROUND(I236*H236,2)</f>
        <v>0</v>
      </c>
      <c r="BL236" s="17" t="s">
        <v>271</v>
      </c>
      <c r="BM236" s="148" t="s">
        <v>4493</v>
      </c>
    </row>
    <row r="237" spans="2:65" s="1" customFormat="1" ht="11.25">
      <c r="B237" s="32"/>
      <c r="D237" s="150" t="s">
        <v>273</v>
      </c>
      <c r="F237" s="151" t="s">
        <v>1979</v>
      </c>
      <c r="I237" s="152"/>
      <c r="L237" s="32"/>
      <c r="M237" s="153"/>
      <c r="T237" s="56"/>
      <c r="AT237" s="17" t="s">
        <v>273</v>
      </c>
      <c r="AU237" s="17" t="s">
        <v>89</v>
      </c>
    </row>
    <row r="238" spans="2:65" s="14" customFormat="1" ht="11.25">
      <c r="B238" s="170"/>
      <c r="D238" s="154" t="s">
        <v>277</v>
      </c>
      <c r="E238" s="171" t="s">
        <v>1</v>
      </c>
      <c r="F238" s="172" t="s">
        <v>4448</v>
      </c>
      <c r="H238" s="171" t="s">
        <v>1</v>
      </c>
      <c r="I238" s="173"/>
      <c r="L238" s="170"/>
      <c r="M238" s="174"/>
      <c r="T238" s="175"/>
      <c r="AT238" s="171" t="s">
        <v>277</v>
      </c>
      <c r="AU238" s="171" t="s">
        <v>89</v>
      </c>
      <c r="AV238" s="14" t="s">
        <v>83</v>
      </c>
      <c r="AW238" s="14" t="s">
        <v>32</v>
      </c>
      <c r="AX238" s="14" t="s">
        <v>76</v>
      </c>
      <c r="AY238" s="171" t="s">
        <v>264</v>
      </c>
    </row>
    <row r="239" spans="2:65" s="12" customFormat="1" ht="11.25">
      <c r="B239" s="156"/>
      <c r="D239" s="154" t="s">
        <v>277</v>
      </c>
      <c r="E239" s="157" t="s">
        <v>1</v>
      </c>
      <c r="F239" s="158" t="s">
        <v>4494</v>
      </c>
      <c r="H239" s="159">
        <v>115.2</v>
      </c>
      <c r="I239" s="160"/>
      <c r="L239" s="156"/>
      <c r="M239" s="161"/>
      <c r="T239" s="162"/>
      <c r="AT239" s="157" t="s">
        <v>277</v>
      </c>
      <c r="AU239" s="157" t="s">
        <v>89</v>
      </c>
      <c r="AV239" s="12" t="s">
        <v>89</v>
      </c>
      <c r="AW239" s="12" t="s">
        <v>32</v>
      </c>
      <c r="AX239" s="12" t="s">
        <v>76</v>
      </c>
      <c r="AY239" s="157" t="s">
        <v>264</v>
      </c>
    </row>
    <row r="240" spans="2:65" s="14" customFormat="1" ht="11.25">
      <c r="B240" s="170"/>
      <c r="D240" s="154" t="s">
        <v>277</v>
      </c>
      <c r="E240" s="171" t="s">
        <v>1</v>
      </c>
      <c r="F240" s="172" t="s">
        <v>4450</v>
      </c>
      <c r="H240" s="171" t="s">
        <v>1</v>
      </c>
      <c r="I240" s="173"/>
      <c r="L240" s="170"/>
      <c r="M240" s="174"/>
      <c r="T240" s="175"/>
      <c r="AT240" s="171" t="s">
        <v>277</v>
      </c>
      <c r="AU240" s="171" t="s">
        <v>89</v>
      </c>
      <c r="AV240" s="14" t="s">
        <v>83</v>
      </c>
      <c r="AW240" s="14" t="s">
        <v>32</v>
      </c>
      <c r="AX240" s="14" t="s">
        <v>76</v>
      </c>
      <c r="AY240" s="171" t="s">
        <v>264</v>
      </c>
    </row>
    <row r="241" spans="2:65" s="12" customFormat="1" ht="11.25">
      <c r="B241" s="156"/>
      <c r="D241" s="154" t="s">
        <v>277</v>
      </c>
      <c r="E241" s="157" t="s">
        <v>1</v>
      </c>
      <c r="F241" s="158" t="s">
        <v>4495</v>
      </c>
      <c r="H241" s="159">
        <v>25</v>
      </c>
      <c r="I241" s="160"/>
      <c r="L241" s="156"/>
      <c r="M241" s="161"/>
      <c r="T241" s="162"/>
      <c r="AT241" s="157" t="s">
        <v>277</v>
      </c>
      <c r="AU241" s="157" t="s">
        <v>89</v>
      </c>
      <c r="AV241" s="12" t="s">
        <v>89</v>
      </c>
      <c r="AW241" s="12" t="s">
        <v>32</v>
      </c>
      <c r="AX241" s="12" t="s">
        <v>76</v>
      </c>
      <c r="AY241" s="157" t="s">
        <v>264</v>
      </c>
    </row>
    <row r="242" spans="2:65" s="14" customFormat="1" ht="11.25">
      <c r="B242" s="170"/>
      <c r="D242" s="154" t="s">
        <v>277</v>
      </c>
      <c r="E242" s="171" t="s">
        <v>1</v>
      </c>
      <c r="F242" s="172" t="s">
        <v>3989</v>
      </c>
      <c r="H242" s="171" t="s">
        <v>1</v>
      </c>
      <c r="I242" s="173"/>
      <c r="L242" s="170"/>
      <c r="M242" s="174"/>
      <c r="T242" s="175"/>
      <c r="AT242" s="171" t="s">
        <v>277</v>
      </c>
      <c r="AU242" s="171" t="s">
        <v>89</v>
      </c>
      <c r="AV242" s="14" t="s">
        <v>83</v>
      </c>
      <c r="AW242" s="14" t="s">
        <v>32</v>
      </c>
      <c r="AX242" s="14" t="s">
        <v>76</v>
      </c>
      <c r="AY242" s="171" t="s">
        <v>264</v>
      </c>
    </row>
    <row r="243" spans="2:65" s="12" customFormat="1" ht="11.25">
      <c r="B243" s="156"/>
      <c r="D243" s="154" t="s">
        <v>277</v>
      </c>
      <c r="E243" s="157" t="s">
        <v>1</v>
      </c>
      <c r="F243" s="158" t="s">
        <v>4496</v>
      </c>
      <c r="H243" s="159">
        <v>9</v>
      </c>
      <c r="I243" s="160"/>
      <c r="L243" s="156"/>
      <c r="M243" s="161"/>
      <c r="T243" s="162"/>
      <c r="AT243" s="157" t="s">
        <v>277</v>
      </c>
      <c r="AU243" s="157" t="s">
        <v>89</v>
      </c>
      <c r="AV243" s="12" t="s">
        <v>89</v>
      </c>
      <c r="AW243" s="12" t="s">
        <v>32</v>
      </c>
      <c r="AX243" s="12" t="s">
        <v>76</v>
      </c>
      <c r="AY243" s="157" t="s">
        <v>264</v>
      </c>
    </row>
    <row r="244" spans="2:65" s="13" customFormat="1" ht="11.25">
      <c r="B244" s="163"/>
      <c r="D244" s="154" t="s">
        <v>277</v>
      </c>
      <c r="E244" s="164" t="s">
        <v>1</v>
      </c>
      <c r="F244" s="165" t="s">
        <v>279</v>
      </c>
      <c r="H244" s="166">
        <v>149.19999999999999</v>
      </c>
      <c r="I244" s="167"/>
      <c r="L244" s="163"/>
      <c r="M244" s="168"/>
      <c r="T244" s="169"/>
      <c r="AT244" s="164" t="s">
        <v>277</v>
      </c>
      <c r="AU244" s="164" t="s">
        <v>89</v>
      </c>
      <c r="AV244" s="13" t="s">
        <v>271</v>
      </c>
      <c r="AW244" s="13" t="s">
        <v>32</v>
      </c>
      <c r="AX244" s="13" t="s">
        <v>83</v>
      </c>
      <c r="AY244" s="164" t="s">
        <v>264</v>
      </c>
    </row>
    <row r="245" spans="2:65" s="11" customFormat="1" ht="22.9" customHeight="1">
      <c r="B245" s="124"/>
      <c r="D245" s="125" t="s">
        <v>75</v>
      </c>
      <c r="E245" s="134" t="s">
        <v>314</v>
      </c>
      <c r="F245" s="134" t="s">
        <v>1981</v>
      </c>
      <c r="I245" s="127"/>
      <c r="J245" s="135">
        <f>BK245</f>
        <v>0</v>
      </c>
      <c r="L245" s="124"/>
      <c r="M245" s="129"/>
      <c r="P245" s="130">
        <f>SUM(P246:P323)</f>
        <v>0</v>
      </c>
      <c r="R245" s="130">
        <f>SUM(R246:R323)</f>
        <v>21.353682499999998</v>
      </c>
      <c r="T245" s="131">
        <f>SUM(T246:T323)</f>
        <v>0</v>
      </c>
      <c r="AR245" s="125" t="s">
        <v>83</v>
      </c>
      <c r="AT245" s="132" t="s">
        <v>75</v>
      </c>
      <c r="AU245" s="132" t="s">
        <v>83</v>
      </c>
      <c r="AY245" s="125" t="s">
        <v>264</v>
      </c>
      <c r="BK245" s="133">
        <f>SUM(BK246:BK323)</f>
        <v>0</v>
      </c>
    </row>
    <row r="246" spans="2:65" s="1" customFormat="1" ht="16.5" customHeight="1">
      <c r="B246" s="136"/>
      <c r="C246" s="137" t="s">
        <v>447</v>
      </c>
      <c r="D246" s="137" t="s">
        <v>266</v>
      </c>
      <c r="E246" s="138" t="s">
        <v>4497</v>
      </c>
      <c r="F246" s="139" t="s">
        <v>4498</v>
      </c>
      <c r="G246" s="140" t="s">
        <v>428</v>
      </c>
      <c r="H246" s="141">
        <v>25</v>
      </c>
      <c r="I246" s="142"/>
      <c r="J246" s="143">
        <f>ROUND(I246*H246,2)</f>
        <v>0</v>
      </c>
      <c r="K246" s="139" t="s">
        <v>270</v>
      </c>
      <c r="L246" s="32"/>
      <c r="M246" s="144" t="s">
        <v>1</v>
      </c>
      <c r="N246" s="145" t="s">
        <v>41</v>
      </c>
      <c r="P246" s="146">
        <f>O246*H246</f>
        <v>0</v>
      </c>
      <c r="Q246" s="146">
        <v>1.0000000000000001E-5</v>
      </c>
      <c r="R246" s="146">
        <f>Q246*H246</f>
        <v>2.5000000000000001E-4</v>
      </c>
      <c r="S246" s="146">
        <v>0</v>
      </c>
      <c r="T246" s="147">
        <f>S246*H246</f>
        <v>0</v>
      </c>
      <c r="AR246" s="148" t="s">
        <v>271</v>
      </c>
      <c r="AT246" s="148" t="s">
        <v>266</v>
      </c>
      <c r="AU246" s="148" t="s">
        <v>89</v>
      </c>
      <c r="AY246" s="17" t="s">
        <v>264</v>
      </c>
      <c r="BE246" s="149">
        <f>IF(N246="základní",J246,0)</f>
        <v>0</v>
      </c>
      <c r="BF246" s="149">
        <f>IF(N246="snížená",J246,0)</f>
        <v>0</v>
      </c>
      <c r="BG246" s="149">
        <f>IF(N246="zákl. přenesená",J246,0)</f>
        <v>0</v>
      </c>
      <c r="BH246" s="149">
        <f>IF(N246="sníž. přenesená",J246,0)</f>
        <v>0</v>
      </c>
      <c r="BI246" s="149">
        <f>IF(N246="nulová",J246,0)</f>
        <v>0</v>
      </c>
      <c r="BJ246" s="17" t="s">
        <v>83</v>
      </c>
      <c r="BK246" s="149">
        <f>ROUND(I246*H246,2)</f>
        <v>0</v>
      </c>
      <c r="BL246" s="17" t="s">
        <v>271</v>
      </c>
      <c r="BM246" s="148" t="s">
        <v>4499</v>
      </c>
    </row>
    <row r="247" spans="2:65" s="1" customFormat="1" ht="11.25">
      <c r="B247" s="32"/>
      <c r="D247" s="150" t="s">
        <v>273</v>
      </c>
      <c r="F247" s="151" t="s">
        <v>4500</v>
      </c>
      <c r="I247" s="152"/>
      <c r="L247" s="32"/>
      <c r="M247" s="153"/>
      <c r="T247" s="56"/>
      <c r="AT247" s="17" t="s">
        <v>273</v>
      </c>
      <c r="AU247" s="17" t="s">
        <v>89</v>
      </c>
    </row>
    <row r="248" spans="2:65" s="1" customFormat="1" ht="19.5">
      <c r="B248" s="32"/>
      <c r="D248" s="154" t="s">
        <v>275</v>
      </c>
      <c r="F248" s="155" t="s">
        <v>1986</v>
      </c>
      <c r="I248" s="152"/>
      <c r="L248" s="32"/>
      <c r="M248" s="153"/>
      <c r="T248" s="56"/>
      <c r="AT248" s="17" t="s">
        <v>275</v>
      </c>
      <c r="AU248" s="17" t="s">
        <v>89</v>
      </c>
    </row>
    <row r="249" spans="2:65" s="14" customFormat="1" ht="11.25">
      <c r="B249" s="170"/>
      <c r="D249" s="154" t="s">
        <v>277</v>
      </c>
      <c r="E249" s="171" t="s">
        <v>1</v>
      </c>
      <c r="F249" s="172" t="s">
        <v>4450</v>
      </c>
      <c r="H249" s="171" t="s">
        <v>1</v>
      </c>
      <c r="I249" s="173"/>
      <c r="L249" s="170"/>
      <c r="M249" s="174"/>
      <c r="T249" s="175"/>
      <c r="AT249" s="171" t="s">
        <v>277</v>
      </c>
      <c r="AU249" s="171" t="s">
        <v>89</v>
      </c>
      <c r="AV249" s="14" t="s">
        <v>83</v>
      </c>
      <c r="AW249" s="14" t="s">
        <v>32</v>
      </c>
      <c r="AX249" s="14" t="s">
        <v>76</v>
      </c>
      <c r="AY249" s="171" t="s">
        <v>264</v>
      </c>
    </row>
    <row r="250" spans="2:65" s="12" customFormat="1" ht="11.25">
      <c r="B250" s="156"/>
      <c r="D250" s="154" t="s">
        <v>277</v>
      </c>
      <c r="E250" s="157" t="s">
        <v>1</v>
      </c>
      <c r="F250" s="158" t="s">
        <v>431</v>
      </c>
      <c r="H250" s="159">
        <v>25</v>
      </c>
      <c r="I250" s="160"/>
      <c r="L250" s="156"/>
      <c r="M250" s="161"/>
      <c r="T250" s="162"/>
      <c r="AT250" s="157" t="s">
        <v>277</v>
      </c>
      <c r="AU250" s="157" t="s">
        <v>89</v>
      </c>
      <c r="AV250" s="12" t="s">
        <v>89</v>
      </c>
      <c r="AW250" s="12" t="s">
        <v>32</v>
      </c>
      <c r="AX250" s="12" t="s">
        <v>83</v>
      </c>
      <c r="AY250" s="157" t="s">
        <v>264</v>
      </c>
    </row>
    <row r="251" spans="2:65" s="1" customFormat="1" ht="16.5" customHeight="1">
      <c r="B251" s="136"/>
      <c r="C251" s="176" t="s">
        <v>452</v>
      </c>
      <c r="D251" s="176" t="s">
        <v>310</v>
      </c>
      <c r="E251" s="177" t="s">
        <v>4501</v>
      </c>
      <c r="F251" s="178" t="s">
        <v>4502</v>
      </c>
      <c r="G251" s="179" t="s">
        <v>428</v>
      </c>
      <c r="H251" s="180">
        <v>25.75</v>
      </c>
      <c r="I251" s="181"/>
      <c r="J251" s="182">
        <f>ROUND(I251*H251,2)</f>
        <v>0</v>
      </c>
      <c r="K251" s="178" t="s">
        <v>270</v>
      </c>
      <c r="L251" s="183"/>
      <c r="M251" s="184" t="s">
        <v>1</v>
      </c>
      <c r="N251" s="185" t="s">
        <v>41</v>
      </c>
      <c r="P251" s="146">
        <f>O251*H251</f>
        <v>0</v>
      </c>
      <c r="Q251" s="146">
        <v>4.3099999999999996E-3</v>
      </c>
      <c r="R251" s="146">
        <f>Q251*H251</f>
        <v>0.11098249999999998</v>
      </c>
      <c r="S251" s="146">
        <v>0</v>
      </c>
      <c r="T251" s="147">
        <f>S251*H251</f>
        <v>0</v>
      </c>
      <c r="AR251" s="148" t="s">
        <v>314</v>
      </c>
      <c r="AT251" s="148" t="s">
        <v>310</v>
      </c>
      <c r="AU251" s="148" t="s">
        <v>89</v>
      </c>
      <c r="AY251" s="17" t="s">
        <v>264</v>
      </c>
      <c r="BE251" s="149">
        <f>IF(N251="základní",J251,0)</f>
        <v>0</v>
      </c>
      <c r="BF251" s="149">
        <f>IF(N251="snížená",J251,0)</f>
        <v>0</v>
      </c>
      <c r="BG251" s="149">
        <f>IF(N251="zákl. přenesená",J251,0)</f>
        <v>0</v>
      </c>
      <c r="BH251" s="149">
        <f>IF(N251="sníž. přenesená",J251,0)</f>
        <v>0</v>
      </c>
      <c r="BI251" s="149">
        <f>IF(N251="nulová",J251,0)</f>
        <v>0</v>
      </c>
      <c r="BJ251" s="17" t="s">
        <v>83</v>
      </c>
      <c r="BK251" s="149">
        <f>ROUND(I251*H251,2)</f>
        <v>0</v>
      </c>
      <c r="BL251" s="17" t="s">
        <v>271</v>
      </c>
      <c r="BM251" s="148" t="s">
        <v>4503</v>
      </c>
    </row>
    <row r="252" spans="2:65" s="12" customFormat="1" ht="11.25">
      <c r="B252" s="156"/>
      <c r="D252" s="154" t="s">
        <v>277</v>
      </c>
      <c r="E252" s="157" t="s">
        <v>1</v>
      </c>
      <c r="F252" s="158" t="s">
        <v>431</v>
      </c>
      <c r="H252" s="159">
        <v>25</v>
      </c>
      <c r="I252" s="160"/>
      <c r="L252" s="156"/>
      <c r="M252" s="161"/>
      <c r="T252" s="162"/>
      <c r="AT252" s="157" t="s">
        <v>277</v>
      </c>
      <c r="AU252" s="157" t="s">
        <v>89</v>
      </c>
      <c r="AV252" s="12" t="s">
        <v>89</v>
      </c>
      <c r="AW252" s="12" t="s">
        <v>32</v>
      </c>
      <c r="AX252" s="12" t="s">
        <v>76</v>
      </c>
      <c r="AY252" s="157" t="s">
        <v>264</v>
      </c>
    </row>
    <row r="253" spans="2:65" s="12" customFormat="1" ht="11.25">
      <c r="B253" s="156"/>
      <c r="D253" s="154" t="s">
        <v>277</v>
      </c>
      <c r="E253" s="157" t="s">
        <v>1</v>
      </c>
      <c r="F253" s="158" t="s">
        <v>4504</v>
      </c>
      <c r="H253" s="159">
        <v>25.75</v>
      </c>
      <c r="I253" s="160"/>
      <c r="L253" s="156"/>
      <c r="M253" s="161"/>
      <c r="T253" s="162"/>
      <c r="AT253" s="157" t="s">
        <v>277</v>
      </c>
      <c r="AU253" s="157" t="s">
        <v>89</v>
      </c>
      <c r="AV253" s="12" t="s">
        <v>89</v>
      </c>
      <c r="AW253" s="12" t="s">
        <v>32</v>
      </c>
      <c r="AX253" s="12" t="s">
        <v>83</v>
      </c>
      <c r="AY253" s="157" t="s">
        <v>264</v>
      </c>
    </row>
    <row r="254" spans="2:65" s="1" customFormat="1" ht="16.5" customHeight="1">
      <c r="B254" s="136"/>
      <c r="C254" s="137" t="s">
        <v>457</v>
      </c>
      <c r="D254" s="137" t="s">
        <v>266</v>
      </c>
      <c r="E254" s="138" t="s">
        <v>4505</v>
      </c>
      <c r="F254" s="139" t="s">
        <v>4506</v>
      </c>
      <c r="G254" s="140" t="s">
        <v>428</v>
      </c>
      <c r="H254" s="141">
        <v>96</v>
      </c>
      <c r="I254" s="142"/>
      <c r="J254" s="143">
        <f>ROUND(I254*H254,2)</f>
        <v>0</v>
      </c>
      <c r="K254" s="139" t="s">
        <v>270</v>
      </c>
      <c r="L254" s="32"/>
      <c r="M254" s="144" t="s">
        <v>1</v>
      </c>
      <c r="N254" s="145" t="s">
        <v>41</v>
      </c>
      <c r="P254" s="146">
        <f>O254*H254</f>
        <v>0</v>
      </c>
      <c r="Q254" s="146">
        <v>3.0000000000000001E-5</v>
      </c>
      <c r="R254" s="146">
        <f>Q254*H254</f>
        <v>2.8800000000000002E-3</v>
      </c>
      <c r="S254" s="146">
        <v>0</v>
      </c>
      <c r="T254" s="147">
        <f>S254*H254</f>
        <v>0</v>
      </c>
      <c r="AR254" s="148" t="s">
        <v>271</v>
      </c>
      <c r="AT254" s="148" t="s">
        <v>266</v>
      </c>
      <c r="AU254" s="148" t="s">
        <v>89</v>
      </c>
      <c r="AY254" s="17" t="s">
        <v>264</v>
      </c>
      <c r="BE254" s="149">
        <f>IF(N254="základní",J254,0)</f>
        <v>0</v>
      </c>
      <c r="BF254" s="149">
        <f>IF(N254="snížená",J254,0)</f>
        <v>0</v>
      </c>
      <c r="BG254" s="149">
        <f>IF(N254="zákl. přenesená",J254,0)</f>
        <v>0</v>
      </c>
      <c r="BH254" s="149">
        <f>IF(N254="sníž. přenesená",J254,0)</f>
        <v>0</v>
      </c>
      <c r="BI254" s="149">
        <f>IF(N254="nulová",J254,0)</f>
        <v>0</v>
      </c>
      <c r="BJ254" s="17" t="s">
        <v>83</v>
      </c>
      <c r="BK254" s="149">
        <f>ROUND(I254*H254,2)</f>
        <v>0</v>
      </c>
      <c r="BL254" s="17" t="s">
        <v>271</v>
      </c>
      <c r="BM254" s="148" t="s">
        <v>4507</v>
      </c>
    </row>
    <row r="255" spans="2:65" s="1" customFormat="1" ht="11.25">
      <c r="B255" s="32"/>
      <c r="D255" s="150" t="s">
        <v>273</v>
      </c>
      <c r="F255" s="151" t="s">
        <v>4508</v>
      </c>
      <c r="I255" s="152"/>
      <c r="L255" s="32"/>
      <c r="M255" s="153"/>
      <c r="T255" s="56"/>
      <c r="AT255" s="17" t="s">
        <v>273</v>
      </c>
      <c r="AU255" s="17" t="s">
        <v>89</v>
      </c>
    </row>
    <row r="256" spans="2:65" s="14" customFormat="1" ht="11.25">
      <c r="B256" s="170"/>
      <c r="D256" s="154" t="s">
        <v>277</v>
      </c>
      <c r="E256" s="171" t="s">
        <v>1</v>
      </c>
      <c r="F256" s="172" t="s">
        <v>4448</v>
      </c>
      <c r="H256" s="171" t="s">
        <v>1</v>
      </c>
      <c r="I256" s="173"/>
      <c r="L256" s="170"/>
      <c r="M256" s="174"/>
      <c r="T256" s="175"/>
      <c r="AT256" s="171" t="s">
        <v>277</v>
      </c>
      <c r="AU256" s="171" t="s">
        <v>89</v>
      </c>
      <c r="AV256" s="14" t="s">
        <v>83</v>
      </c>
      <c r="AW256" s="14" t="s">
        <v>32</v>
      </c>
      <c r="AX256" s="14" t="s">
        <v>76</v>
      </c>
      <c r="AY256" s="171" t="s">
        <v>264</v>
      </c>
    </row>
    <row r="257" spans="2:65" s="12" customFormat="1" ht="11.25">
      <c r="B257" s="156"/>
      <c r="D257" s="154" t="s">
        <v>277</v>
      </c>
      <c r="E257" s="157" t="s">
        <v>1</v>
      </c>
      <c r="F257" s="158" t="s">
        <v>842</v>
      </c>
      <c r="H257" s="159">
        <v>96</v>
      </c>
      <c r="I257" s="160"/>
      <c r="L257" s="156"/>
      <c r="M257" s="161"/>
      <c r="T257" s="162"/>
      <c r="AT257" s="157" t="s">
        <v>277</v>
      </c>
      <c r="AU257" s="157" t="s">
        <v>89</v>
      </c>
      <c r="AV257" s="12" t="s">
        <v>89</v>
      </c>
      <c r="AW257" s="12" t="s">
        <v>32</v>
      </c>
      <c r="AX257" s="12" t="s">
        <v>83</v>
      </c>
      <c r="AY257" s="157" t="s">
        <v>264</v>
      </c>
    </row>
    <row r="258" spans="2:65" s="1" customFormat="1" ht="16.5" customHeight="1">
      <c r="B258" s="136"/>
      <c r="C258" s="176" t="s">
        <v>462</v>
      </c>
      <c r="D258" s="176" t="s">
        <v>310</v>
      </c>
      <c r="E258" s="177" t="s">
        <v>4509</v>
      </c>
      <c r="F258" s="178" t="s">
        <v>4510</v>
      </c>
      <c r="G258" s="179" t="s">
        <v>428</v>
      </c>
      <c r="H258" s="180">
        <v>98.88</v>
      </c>
      <c r="I258" s="181"/>
      <c r="J258" s="182">
        <f>ROUND(I258*H258,2)</f>
        <v>0</v>
      </c>
      <c r="K258" s="178" t="s">
        <v>270</v>
      </c>
      <c r="L258" s="183"/>
      <c r="M258" s="184" t="s">
        <v>1</v>
      </c>
      <c r="N258" s="185" t="s">
        <v>41</v>
      </c>
      <c r="P258" s="146">
        <f>O258*H258</f>
        <v>0</v>
      </c>
      <c r="Q258" s="146">
        <v>0.04</v>
      </c>
      <c r="R258" s="146">
        <f>Q258*H258</f>
        <v>3.9552</v>
      </c>
      <c r="S258" s="146">
        <v>0</v>
      </c>
      <c r="T258" s="147">
        <f>S258*H258</f>
        <v>0</v>
      </c>
      <c r="AR258" s="148" t="s">
        <v>314</v>
      </c>
      <c r="AT258" s="148" t="s">
        <v>310</v>
      </c>
      <c r="AU258" s="148" t="s">
        <v>89</v>
      </c>
      <c r="AY258" s="17" t="s">
        <v>264</v>
      </c>
      <c r="BE258" s="149">
        <f>IF(N258="základní",J258,0)</f>
        <v>0</v>
      </c>
      <c r="BF258" s="149">
        <f>IF(N258="snížená",J258,0)</f>
        <v>0</v>
      </c>
      <c r="BG258" s="149">
        <f>IF(N258="zákl. přenesená",J258,0)</f>
        <v>0</v>
      </c>
      <c r="BH258" s="149">
        <f>IF(N258="sníž. přenesená",J258,0)</f>
        <v>0</v>
      </c>
      <c r="BI258" s="149">
        <f>IF(N258="nulová",J258,0)</f>
        <v>0</v>
      </c>
      <c r="BJ258" s="17" t="s">
        <v>83</v>
      </c>
      <c r="BK258" s="149">
        <f>ROUND(I258*H258,2)</f>
        <v>0</v>
      </c>
      <c r="BL258" s="17" t="s">
        <v>271</v>
      </c>
      <c r="BM258" s="148" t="s">
        <v>4511</v>
      </c>
    </row>
    <row r="259" spans="2:65" s="12" customFormat="1" ht="11.25">
      <c r="B259" s="156"/>
      <c r="D259" s="154" t="s">
        <v>277</v>
      </c>
      <c r="E259" s="157" t="s">
        <v>1</v>
      </c>
      <c r="F259" s="158" t="s">
        <v>842</v>
      </c>
      <c r="H259" s="159">
        <v>96</v>
      </c>
      <c r="I259" s="160"/>
      <c r="L259" s="156"/>
      <c r="M259" s="161"/>
      <c r="T259" s="162"/>
      <c r="AT259" s="157" t="s">
        <v>277</v>
      </c>
      <c r="AU259" s="157" t="s">
        <v>89</v>
      </c>
      <c r="AV259" s="12" t="s">
        <v>89</v>
      </c>
      <c r="AW259" s="12" t="s">
        <v>32</v>
      </c>
      <c r="AX259" s="12" t="s">
        <v>76</v>
      </c>
      <c r="AY259" s="157" t="s">
        <v>264</v>
      </c>
    </row>
    <row r="260" spans="2:65" s="12" customFormat="1" ht="11.25">
      <c r="B260" s="156"/>
      <c r="D260" s="154" t="s">
        <v>277</v>
      </c>
      <c r="E260" s="157" t="s">
        <v>1</v>
      </c>
      <c r="F260" s="158" t="s">
        <v>4512</v>
      </c>
      <c r="H260" s="159">
        <v>98.88</v>
      </c>
      <c r="I260" s="160"/>
      <c r="L260" s="156"/>
      <c r="M260" s="161"/>
      <c r="T260" s="162"/>
      <c r="AT260" s="157" t="s">
        <v>277</v>
      </c>
      <c r="AU260" s="157" t="s">
        <v>89</v>
      </c>
      <c r="AV260" s="12" t="s">
        <v>89</v>
      </c>
      <c r="AW260" s="12" t="s">
        <v>32</v>
      </c>
      <c r="AX260" s="12" t="s">
        <v>83</v>
      </c>
      <c r="AY260" s="157" t="s">
        <v>264</v>
      </c>
    </row>
    <row r="261" spans="2:65" s="1" customFormat="1" ht="21.75" customHeight="1">
      <c r="B261" s="136"/>
      <c r="C261" s="137" t="s">
        <v>468</v>
      </c>
      <c r="D261" s="137" t="s">
        <v>266</v>
      </c>
      <c r="E261" s="138" t="s">
        <v>4513</v>
      </c>
      <c r="F261" s="139" t="s">
        <v>4514</v>
      </c>
      <c r="G261" s="140" t="s">
        <v>434</v>
      </c>
      <c r="H261" s="141">
        <v>1</v>
      </c>
      <c r="I261" s="142"/>
      <c r="J261" s="143">
        <f>ROUND(I261*H261,2)</f>
        <v>0</v>
      </c>
      <c r="K261" s="139" t="s">
        <v>270</v>
      </c>
      <c r="L261" s="32"/>
      <c r="M261" s="144" t="s">
        <v>1</v>
      </c>
      <c r="N261" s="145" t="s">
        <v>41</v>
      </c>
      <c r="P261" s="146">
        <f>O261*H261</f>
        <v>0</v>
      </c>
      <c r="Q261" s="146">
        <v>1.0000000000000001E-5</v>
      </c>
      <c r="R261" s="146">
        <f>Q261*H261</f>
        <v>1.0000000000000001E-5</v>
      </c>
      <c r="S261" s="146">
        <v>0</v>
      </c>
      <c r="T261" s="147">
        <f>S261*H261</f>
        <v>0</v>
      </c>
      <c r="AR261" s="148" t="s">
        <v>271</v>
      </c>
      <c r="AT261" s="148" t="s">
        <v>266</v>
      </c>
      <c r="AU261" s="148" t="s">
        <v>89</v>
      </c>
      <c r="AY261" s="17" t="s">
        <v>264</v>
      </c>
      <c r="BE261" s="149">
        <f>IF(N261="základní",J261,0)</f>
        <v>0</v>
      </c>
      <c r="BF261" s="149">
        <f>IF(N261="snížená",J261,0)</f>
        <v>0</v>
      </c>
      <c r="BG261" s="149">
        <f>IF(N261="zákl. přenesená",J261,0)</f>
        <v>0</v>
      </c>
      <c r="BH261" s="149">
        <f>IF(N261="sníž. přenesená",J261,0)</f>
        <v>0</v>
      </c>
      <c r="BI261" s="149">
        <f>IF(N261="nulová",J261,0)</f>
        <v>0</v>
      </c>
      <c r="BJ261" s="17" t="s">
        <v>83</v>
      </c>
      <c r="BK261" s="149">
        <f>ROUND(I261*H261,2)</f>
        <v>0</v>
      </c>
      <c r="BL261" s="17" t="s">
        <v>271</v>
      </c>
      <c r="BM261" s="148" t="s">
        <v>4515</v>
      </c>
    </row>
    <row r="262" spans="2:65" s="1" customFormat="1" ht="11.25">
      <c r="B262" s="32"/>
      <c r="D262" s="150" t="s">
        <v>273</v>
      </c>
      <c r="F262" s="151" t="s">
        <v>4516</v>
      </c>
      <c r="I262" s="152"/>
      <c r="L262" s="32"/>
      <c r="M262" s="153"/>
      <c r="T262" s="56"/>
      <c r="AT262" s="17" t="s">
        <v>273</v>
      </c>
      <c r="AU262" s="17" t="s">
        <v>89</v>
      </c>
    </row>
    <row r="263" spans="2:65" s="12" customFormat="1" ht="11.25">
      <c r="B263" s="156"/>
      <c r="D263" s="154" t="s">
        <v>277</v>
      </c>
      <c r="E263" s="157" t="s">
        <v>1</v>
      </c>
      <c r="F263" s="158" t="s">
        <v>83</v>
      </c>
      <c r="H263" s="159">
        <v>1</v>
      </c>
      <c r="I263" s="160"/>
      <c r="L263" s="156"/>
      <c r="M263" s="161"/>
      <c r="T263" s="162"/>
      <c r="AT263" s="157" t="s">
        <v>277</v>
      </c>
      <c r="AU263" s="157" t="s">
        <v>89</v>
      </c>
      <c r="AV263" s="12" t="s">
        <v>89</v>
      </c>
      <c r="AW263" s="12" t="s">
        <v>32</v>
      </c>
      <c r="AX263" s="12" t="s">
        <v>83</v>
      </c>
      <c r="AY263" s="157" t="s">
        <v>264</v>
      </c>
    </row>
    <row r="264" spans="2:65" s="1" customFormat="1" ht="16.5" customHeight="1">
      <c r="B264" s="136"/>
      <c r="C264" s="176" t="s">
        <v>474</v>
      </c>
      <c r="D264" s="176" t="s">
        <v>310</v>
      </c>
      <c r="E264" s="177" t="s">
        <v>4517</v>
      </c>
      <c r="F264" s="178" t="s">
        <v>4518</v>
      </c>
      <c r="G264" s="179" t="s">
        <v>434</v>
      </c>
      <c r="H264" s="180">
        <v>1</v>
      </c>
      <c r="I264" s="181"/>
      <c r="J264" s="182">
        <f>ROUND(I264*H264,2)</f>
        <v>0</v>
      </c>
      <c r="K264" s="178" t="s">
        <v>270</v>
      </c>
      <c r="L264" s="183"/>
      <c r="M264" s="184" t="s">
        <v>1</v>
      </c>
      <c r="N264" s="185" t="s">
        <v>41</v>
      </c>
      <c r="P264" s="146">
        <f>O264*H264</f>
        <v>0</v>
      </c>
      <c r="Q264" s="146">
        <v>2.0899999999999998E-2</v>
      </c>
      <c r="R264" s="146">
        <f>Q264*H264</f>
        <v>2.0899999999999998E-2</v>
      </c>
      <c r="S264" s="146">
        <v>0</v>
      </c>
      <c r="T264" s="147">
        <f>S264*H264</f>
        <v>0</v>
      </c>
      <c r="AR264" s="148" t="s">
        <v>314</v>
      </c>
      <c r="AT264" s="148" t="s">
        <v>310</v>
      </c>
      <c r="AU264" s="148" t="s">
        <v>89</v>
      </c>
      <c r="AY264" s="17" t="s">
        <v>264</v>
      </c>
      <c r="BE264" s="149">
        <f>IF(N264="základní",J264,0)</f>
        <v>0</v>
      </c>
      <c r="BF264" s="149">
        <f>IF(N264="snížená",J264,0)</f>
        <v>0</v>
      </c>
      <c r="BG264" s="149">
        <f>IF(N264="zákl. přenesená",J264,0)</f>
        <v>0</v>
      </c>
      <c r="BH264" s="149">
        <f>IF(N264="sníž. přenesená",J264,0)</f>
        <v>0</v>
      </c>
      <c r="BI264" s="149">
        <f>IF(N264="nulová",J264,0)</f>
        <v>0</v>
      </c>
      <c r="BJ264" s="17" t="s">
        <v>83</v>
      </c>
      <c r="BK264" s="149">
        <f>ROUND(I264*H264,2)</f>
        <v>0</v>
      </c>
      <c r="BL264" s="17" t="s">
        <v>271</v>
      </c>
      <c r="BM264" s="148" t="s">
        <v>4519</v>
      </c>
    </row>
    <row r="265" spans="2:65" s="12" customFormat="1" ht="11.25">
      <c r="B265" s="156"/>
      <c r="D265" s="154" t="s">
        <v>277</v>
      </c>
      <c r="E265" s="157" t="s">
        <v>1</v>
      </c>
      <c r="F265" s="158" t="s">
        <v>83</v>
      </c>
      <c r="H265" s="159">
        <v>1</v>
      </c>
      <c r="I265" s="160"/>
      <c r="L265" s="156"/>
      <c r="M265" s="161"/>
      <c r="T265" s="162"/>
      <c r="AT265" s="157" t="s">
        <v>277</v>
      </c>
      <c r="AU265" s="157" t="s">
        <v>89</v>
      </c>
      <c r="AV265" s="12" t="s">
        <v>89</v>
      </c>
      <c r="AW265" s="12" t="s">
        <v>32</v>
      </c>
      <c r="AX265" s="12" t="s">
        <v>83</v>
      </c>
      <c r="AY265" s="157" t="s">
        <v>264</v>
      </c>
    </row>
    <row r="266" spans="2:65" s="1" customFormat="1" ht="16.5" customHeight="1">
      <c r="B266" s="136"/>
      <c r="C266" s="137" t="s">
        <v>483</v>
      </c>
      <c r="D266" s="137" t="s">
        <v>266</v>
      </c>
      <c r="E266" s="138" t="s">
        <v>4520</v>
      </c>
      <c r="F266" s="139" t="s">
        <v>4521</v>
      </c>
      <c r="G266" s="140" t="s">
        <v>434</v>
      </c>
      <c r="H266" s="141">
        <v>1</v>
      </c>
      <c r="I266" s="142"/>
      <c r="J266" s="143">
        <f>ROUND(I266*H266,2)</f>
        <v>0</v>
      </c>
      <c r="K266" s="139" t="s">
        <v>270</v>
      </c>
      <c r="L266" s="32"/>
      <c r="M266" s="144" t="s">
        <v>1</v>
      </c>
      <c r="N266" s="145" t="s">
        <v>41</v>
      </c>
      <c r="P266" s="146">
        <f>O266*H266</f>
        <v>0</v>
      </c>
      <c r="Q266" s="146">
        <v>7.2000000000000005E-4</v>
      </c>
      <c r="R266" s="146">
        <f>Q266*H266</f>
        <v>7.2000000000000005E-4</v>
      </c>
      <c r="S266" s="146">
        <v>0</v>
      </c>
      <c r="T266" s="147">
        <f>S266*H266</f>
        <v>0</v>
      </c>
      <c r="AR266" s="148" t="s">
        <v>271</v>
      </c>
      <c r="AT266" s="148" t="s">
        <v>266</v>
      </c>
      <c r="AU266" s="148" t="s">
        <v>89</v>
      </c>
      <c r="AY266" s="17" t="s">
        <v>264</v>
      </c>
      <c r="BE266" s="149">
        <f>IF(N266="základní",J266,0)</f>
        <v>0</v>
      </c>
      <c r="BF266" s="149">
        <f>IF(N266="snížená",J266,0)</f>
        <v>0</v>
      </c>
      <c r="BG266" s="149">
        <f>IF(N266="zákl. přenesená",J266,0)</f>
        <v>0</v>
      </c>
      <c r="BH266" s="149">
        <f>IF(N266="sníž. přenesená",J266,0)</f>
        <v>0</v>
      </c>
      <c r="BI266" s="149">
        <f>IF(N266="nulová",J266,0)</f>
        <v>0</v>
      </c>
      <c r="BJ266" s="17" t="s">
        <v>83</v>
      </c>
      <c r="BK266" s="149">
        <f>ROUND(I266*H266,2)</f>
        <v>0</v>
      </c>
      <c r="BL266" s="17" t="s">
        <v>271</v>
      </c>
      <c r="BM266" s="148" t="s">
        <v>4522</v>
      </c>
    </row>
    <row r="267" spans="2:65" s="1" customFormat="1" ht="11.25">
      <c r="B267" s="32"/>
      <c r="D267" s="150" t="s">
        <v>273</v>
      </c>
      <c r="F267" s="151" t="s">
        <v>4523</v>
      </c>
      <c r="I267" s="152"/>
      <c r="L267" s="32"/>
      <c r="M267" s="153"/>
      <c r="T267" s="56"/>
      <c r="AT267" s="17" t="s">
        <v>273</v>
      </c>
      <c r="AU267" s="17" t="s">
        <v>89</v>
      </c>
    </row>
    <row r="268" spans="2:65" s="14" customFormat="1" ht="11.25">
      <c r="B268" s="170"/>
      <c r="D268" s="154" t="s">
        <v>277</v>
      </c>
      <c r="E268" s="171" t="s">
        <v>1</v>
      </c>
      <c r="F268" s="172" t="s">
        <v>4524</v>
      </c>
      <c r="H268" s="171" t="s">
        <v>1</v>
      </c>
      <c r="I268" s="173"/>
      <c r="L268" s="170"/>
      <c r="M268" s="174"/>
      <c r="T268" s="175"/>
      <c r="AT268" s="171" t="s">
        <v>277</v>
      </c>
      <c r="AU268" s="171" t="s">
        <v>89</v>
      </c>
      <c r="AV268" s="14" t="s">
        <v>83</v>
      </c>
      <c r="AW268" s="14" t="s">
        <v>32</v>
      </c>
      <c r="AX268" s="14" t="s">
        <v>76</v>
      </c>
      <c r="AY268" s="171" t="s">
        <v>264</v>
      </c>
    </row>
    <row r="269" spans="2:65" s="12" customFormat="1" ht="11.25">
      <c r="B269" s="156"/>
      <c r="D269" s="154" t="s">
        <v>277</v>
      </c>
      <c r="E269" s="157" t="s">
        <v>1</v>
      </c>
      <c r="F269" s="158" t="s">
        <v>83</v>
      </c>
      <c r="H269" s="159">
        <v>1</v>
      </c>
      <c r="I269" s="160"/>
      <c r="L269" s="156"/>
      <c r="M269" s="161"/>
      <c r="T269" s="162"/>
      <c r="AT269" s="157" t="s">
        <v>277</v>
      </c>
      <c r="AU269" s="157" t="s">
        <v>89</v>
      </c>
      <c r="AV269" s="12" t="s">
        <v>89</v>
      </c>
      <c r="AW269" s="12" t="s">
        <v>32</v>
      </c>
      <c r="AX269" s="12" t="s">
        <v>83</v>
      </c>
      <c r="AY269" s="157" t="s">
        <v>264</v>
      </c>
    </row>
    <row r="270" spans="2:65" s="1" customFormat="1" ht="16.5" customHeight="1">
      <c r="B270" s="136"/>
      <c r="C270" s="176" t="s">
        <v>491</v>
      </c>
      <c r="D270" s="176" t="s">
        <v>310</v>
      </c>
      <c r="E270" s="177" t="s">
        <v>4525</v>
      </c>
      <c r="F270" s="178" t="s">
        <v>4526</v>
      </c>
      <c r="G270" s="179" t="s">
        <v>434</v>
      </c>
      <c r="H270" s="180">
        <v>1</v>
      </c>
      <c r="I270" s="181"/>
      <c r="J270" s="182">
        <f>ROUND(I270*H270,2)</f>
        <v>0</v>
      </c>
      <c r="K270" s="178" t="s">
        <v>270</v>
      </c>
      <c r="L270" s="183"/>
      <c r="M270" s="184" t="s">
        <v>1</v>
      </c>
      <c r="N270" s="185" t="s">
        <v>41</v>
      </c>
      <c r="P270" s="146">
        <f>O270*H270</f>
        <v>0</v>
      </c>
      <c r="Q270" s="146">
        <v>1.2E-2</v>
      </c>
      <c r="R270" s="146">
        <f>Q270*H270</f>
        <v>1.2E-2</v>
      </c>
      <c r="S270" s="146">
        <v>0</v>
      </c>
      <c r="T270" s="147">
        <f>S270*H270</f>
        <v>0</v>
      </c>
      <c r="AR270" s="148" t="s">
        <v>314</v>
      </c>
      <c r="AT270" s="148" t="s">
        <v>310</v>
      </c>
      <c r="AU270" s="148" t="s">
        <v>89</v>
      </c>
      <c r="AY270" s="17" t="s">
        <v>264</v>
      </c>
      <c r="BE270" s="149">
        <f>IF(N270="základní",J270,0)</f>
        <v>0</v>
      </c>
      <c r="BF270" s="149">
        <f>IF(N270="snížená",J270,0)</f>
        <v>0</v>
      </c>
      <c r="BG270" s="149">
        <f>IF(N270="zákl. přenesená",J270,0)</f>
        <v>0</v>
      </c>
      <c r="BH270" s="149">
        <f>IF(N270="sníž. přenesená",J270,0)</f>
        <v>0</v>
      </c>
      <c r="BI270" s="149">
        <f>IF(N270="nulová",J270,0)</f>
        <v>0</v>
      </c>
      <c r="BJ270" s="17" t="s">
        <v>83</v>
      </c>
      <c r="BK270" s="149">
        <f>ROUND(I270*H270,2)</f>
        <v>0</v>
      </c>
      <c r="BL270" s="17" t="s">
        <v>271</v>
      </c>
      <c r="BM270" s="148" t="s">
        <v>4527</v>
      </c>
    </row>
    <row r="271" spans="2:65" s="12" customFormat="1" ht="11.25">
      <c r="B271" s="156"/>
      <c r="D271" s="154" t="s">
        <v>277</v>
      </c>
      <c r="E271" s="157" t="s">
        <v>1</v>
      </c>
      <c r="F271" s="158" t="s">
        <v>83</v>
      </c>
      <c r="H271" s="159">
        <v>1</v>
      </c>
      <c r="I271" s="160"/>
      <c r="L271" s="156"/>
      <c r="M271" s="161"/>
      <c r="T271" s="162"/>
      <c r="AT271" s="157" t="s">
        <v>277</v>
      </c>
      <c r="AU271" s="157" t="s">
        <v>89</v>
      </c>
      <c r="AV271" s="12" t="s">
        <v>89</v>
      </c>
      <c r="AW271" s="12" t="s">
        <v>32</v>
      </c>
      <c r="AX271" s="12" t="s">
        <v>83</v>
      </c>
      <c r="AY271" s="157" t="s">
        <v>264</v>
      </c>
    </row>
    <row r="272" spans="2:65" s="1" customFormat="1" ht="16.5" customHeight="1">
      <c r="B272" s="136"/>
      <c r="C272" s="137" t="s">
        <v>496</v>
      </c>
      <c r="D272" s="137" t="s">
        <v>266</v>
      </c>
      <c r="E272" s="138" t="s">
        <v>2013</v>
      </c>
      <c r="F272" s="139" t="s">
        <v>2014</v>
      </c>
      <c r="G272" s="140" t="s">
        <v>428</v>
      </c>
      <c r="H272" s="141">
        <v>25</v>
      </c>
      <c r="I272" s="142"/>
      <c r="J272" s="143">
        <f>ROUND(I272*H272,2)</f>
        <v>0</v>
      </c>
      <c r="K272" s="139" t="s">
        <v>270</v>
      </c>
      <c r="L272" s="32"/>
      <c r="M272" s="144" t="s">
        <v>1</v>
      </c>
      <c r="N272" s="145" t="s">
        <v>41</v>
      </c>
      <c r="P272" s="146">
        <f>O272*H272</f>
        <v>0</v>
      </c>
      <c r="Q272" s="146">
        <v>0</v>
      </c>
      <c r="R272" s="146">
        <f>Q272*H272</f>
        <v>0</v>
      </c>
      <c r="S272" s="146">
        <v>0</v>
      </c>
      <c r="T272" s="147">
        <f>S272*H272</f>
        <v>0</v>
      </c>
      <c r="AR272" s="148" t="s">
        <v>271</v>
      </c>
      <c r="AT272" s="148" t="s">
        <v>266</v>
      </c>
      <c r="AU272" s="148" t="s">
        <v>89</v>
      </c>
      <c r="AY272" s="17" t="s">
        <v>264</v>
      </c>
      <c r="BE272" s="149">
        <f>IF(N272="základní",J272,0)</f>
        <v>0</v>
      </c>
      <c r="BF272" s="149">
        <f>IF(N272="snížená",J272,0)</f>
        <v>0</v>
      </c>
      <c r="BG272" s="149">
        <f>IF(N272="zákl. přenesená",J272,0)</f>
        <v>0</v>
      </c>
      <c r="BH272" s="149">
        <f>IF(N272="sníž. přenesená",J272,0)</f>
        <v>0</v>
      </c>
      <c r="BI272" s="149">
        <f>IF(N272="nulová",J272,0)</f>
        <v>0</v>
      </c>
      <c r="BJ272" s="17" t="s">
        <v>83</v>
      </c>
      <c r="BK272" s="149">
        <f>ROUND(I272*H272,2)</f>
        <v>0</v>
      </c>
      <c r="BL272" s="17" t="s">
        <v>271</v>
      </c>
      <c r="BM272" s="148" t="s">
        <v>4528</v>
      </c>
    </row>
    <row r="273" spans="2:65" s="1" customFormat="1" ht="11.25">
      <c r="B273" s="32"/>
      <c r="D273" s="150" t="s">
        <v>273</v>
      </c>
      <c r="F273" s="151" t="s">
        <v>2016</v>
      </c>
      <c r="I273" s="152"/>
      <c r="L273" s="32"/>
      <c r="M273" s="153"/>
      <c r="T273" s="56"/>
      <c r="AT273" s="17" t="s">
        <v>273</v>
      </c>
      <c r="AU273" s="17" t="s">
        <v>89</v>
      </c>
    </row>
    <row r="274" spans="2:65" s="12" customFormat="1" ht="11.25">
      <c r="B274" s="156"/>
      <c r="D274" s="154" t="s">
        <v>277</v>
      </c>
      <c r="E274" s="157" t="s">
        <v>1</v>
      </c>
      <c r="F274" s="158" t="s">
        <v>431</v>
      </c>
      <c r="H274" s="159">
        <v>25</v>
      </c>
      <c r="I274" s="160"/>
      <c r="L274" s="156"/>
      <c r="M274" s="161"/>
      <c r="T274" s="162"/>
      <c r="AT274" s="157" t="s">
        <v>277</v>
      </c>
      <c r="AU274" s="157" t="s">
        <v>89</v>
      </c>
      <c r="AV274" s="12" t="s">
        <v>89</v>
      </c>
      <c r="AW274" s="12" t="s">
        <v>32</v>
      </c>
      <c r="AX274" s="12" t="s">
        <v>83</v>
      </c>
      <c r="AY274" s="157" t="s">
        <v>264</v>
      </c>
    </row>
    <row r="275" spans="2:65" s="1" customFormat="1" ht="16.5" customHeight="1">
      <c r="B275" s="136"/>
      <c r="C275" s="137" t="s">
        <v>502</v>
      </c>
      <c r="D275" s="137" t="s">
        <v>266</v>
      </c>
      <c r="E275" s="138" t="s">
        <v>4529</v>
      </c>
      <c r="F275" s="139" t="s">
        <v>4530</v>
      </c>
      <c r="G275" s="140" t="s">
        <v>428</v>
      </c>
      <c r="H275" s="141">
        <v>96</v>
      </c>
      <c r="I275" s="142"/>
      <c r="J275" s="143">
        <f>ROUND(I275*H275,2)</f>
        <v>0</v>
      </c>
      <c r="K275" s="139" t="s">
        <v>270</v>
      </c>
      <c r="L275" s="32"/>
      <c r="M275" s="144" t="s">
        <v>1</v>
      </c>
      <c r="N275" s="145" t="s">
        <v>41</v>
      </c>
      <c r="P275" s="146">
        <f>O275*H275</f>
        <v>0</v>
      </c>
      <c r="Q275" s="146">
        <v>0</v>
      </c>
      <c r="R275" s="146">
        <f>Q275*H275</f>
        <v>0</v>
      </c>
      <c r="S275" s="146">
        <v>0</v>
      </c>
      <c r="T275" s="147">
        <f>S275*H275</f>
        <v>0</v>
      </c>
      <c r="AR275" s="148" t="s">
        <v>271</v>
      </c>
      <c r="AT275" s="148" t="s">
        <v>266</v>
      </c>
      <c r="AU275" s="148" t="s">
        <v>89</v>
      </c>
      <c r="AY275" s="17" t="s">
        <v>264</v>
      </c>
      <c r="BE275" s="149">
        <f>IF(N275="základní",J275,0)</f>
        <v>0</v>
      </c>
      <c r="BF275" s="149">
        <f>IF(N275="snížená",J275,0)</f>
        <v>0</v>
      </c>
      <c r="BG275" s="149">
        <f>IF(N275="zákl. přenesená",J275,0)</f>
        <v>0</v>
      </c>
      <c r="BH275" s="149">
        <f>IF(N275="sníž. přenesená",J275,0)</f>
        <v>0</v>
      </c>
      <c r="BI275" s="149">
        <f>IF(N275="nulová",J275,0)</f>
        <v>0</v>
      </c>
      <c r="BJ275" s="17" t="s">
        <v>83</v>
      </c>
      <c r="BK275" s="149">
        <f>ROUND(I275*H275,2)</f>
        <v>0</v>
      </c>
      <c r="BL275" s="17" t="s">
        <v>271</v>
      </c>
      <c r="BM275" s="148" t="s">
        <v>4531</v>
      </c>
    </row>
    <row r="276" spans="2:65" s="1" customFormat="1" ht="11.25">
      <c r="B276" s="32"/>
      <c r="D276" s="150" t="s">
        <v>273</v>
      </c>
      <c r="F276" s="151" t="s">
        <v>4532</v>
      </c>
      <c r="I276" s="152"/>
      <c r="L276" s="32"/>
      <c r="M276" s="153"/>
      <c r="T276" s="56"/>
      <c r="AT276" s="17" t="s">
        <v>273</v>
      </c>
      <c r="AU276" s="17" t="s">
        <v>89</v>
      </c>
    </row>
    <row r="277" spans="2:65" s="12" customFormat="1" ht="11.25">
      <c r="B277" s="156"/>
      <c r="D277" s="154" t="s">
        <v>277</v>
      </c>
      <c r="E277" s="157" t="s">
        <v>1</v>
      </c>
      <c r="F277" s="158" t="s">
        <v>842</v>
      </c>
      <c r="H277" s="159">
        <v>96</v>
      </c>
      <c r="I277" s="160"/>
      <c r="L277" s="156"/>
      <c r="M277" s="161"/>
      <c r="T277" s="162"/>
      <c r="AT277" s="157" t="s">
        <v>277</v>
      </c>
      <c r="AU277" s="157" t="s">
        <v>89</v>
      </c>
      <c r="AV277" s="12" t="s">
        <v>89</v>
      </c>
      <c r="AW277" s="12" t="s">
        <v>32</v>
      </c>
      <c r="AX277" s="12" t="s">
        <v>83</v>
      </c>
      <c r="AY277" s="157" t="s">
        <v>264</v>
      </c>
    </row>
    <row r="278" spans="2:65" s="1" customFormat="1" ht="16.5" customHeight="1">
      <c r="B278" s="136"/>
      <c r="C278" s="137" t="s">
        <v>509</v>
      </c>
      <c r="D278" s="137" t="s">
        <v>266</v>
      </c>
      <c r="E278" s="138" t="s">
        <v>4533</v>
      </c>
      <c r="F278" s="139" t="s">
        <v>4534</v>
      </c>
      <c r="G278" s="140" t="s">
        <v>434</v>
      </c>
      <c r="H278" s="141">
        <v>1</v>
      </c>
      <c r="I278" s="142"/>
      <c r="J278" s="143">
        <f>ROUND(I278*H278,2)</f>
        <v>0</v>
      </c>
      <c r="K278" s="139" t="s">
        <v>270</v>
      </c>
      <c r="L278" s="32"/>
      <c r="M278" s="144" t="s">
        <v>1</v>
      </c>
      <c r="N278" s="145" t="s">
        <v>41</v>
      </c>
      <c r="P278" s="146">
        <f>O278*H278</f>
        <v>0</v>
      </c>
      <c r="Q278" s="146">
        <v>0.47094000000000003</v>
      </c>
      <c r="R278" s="146">
        <f>Q278*H278</f>
        <v>0.47094000000000003</v>
      </c>
      <c r="S278" s="146">
        <v>0</v>
      </c>
      <c r="T278" s="147">
        <f>S278*H278</f>
        <v>0</v>
      </c>
      <c r="AR278" s="148" t="s">
        <v>271</v>
      </c>
      <c r="AT278" s="148" t="s">
        <v>266</v>
      </c>
      <c r="AU278" s="148" t="s">
        <v>89</v>
      </c>
      <c r="AY278" s="17" t="s">
        <v>264</v>
      </c>
      <c r="BE278" s="149">
        <f>IF(N278="základní",J278,0)</f>
        <v>0</v>
      </c>
      <c r="BF278" s="149">
        <f>IF(N278="snížená",J278,0)</f>
        <v>0</v>
      </c>
      <c r="BG278" s="149">
        <f>IF(N278="zákl. přenesená",J278,0)</f>
        <v>0</v>
      </c>
      <c r="BH278" s="149">
        <f>IF(N278="sníž. přenesená",J278,0)</f>
        <v>0</v>
      </c>
      <c r="BI278" s="149">
        <f>IF(N278="nulová",J278,0)</f>
        <v>0</v>
      </c>
      <c r="BJ278" s="17" t="s">
        <v>83</v>
      </c>
      <c r="BK278" s="149">
        <f>ROUND(I278*H278,2)</f>
        <v>0</v>
      </c>
      <c r="BL278" s="17" t="s">
        <v>271</v>
      </c>
      <c r="BM278" s="148" t="s">
        <v>4535</v>
      </c>
    </row>
    <row r="279" spans="2:65" s="1" customFormat="1" ht="11.25">
      <c r="B279" s="32"/>
      <c r="D279" s="150" t="s">
        <v>273</v>
      </c>
      <c r="F279" s="151" t="s">
        <v>4536</v>
      </c>
      <c r="I279" s="152"/>
      <c r="L279" s="32"/>
      <c r="M279" s="153"/>
      <c r="T279" s="56"/>
      <c r="AT279" s="17" t="s">
        <v>273</v>
      </c>
      <c r="AU279" s="17" t="s">
        <v>89</v>
      </c>
    </row>
    <row r="280" spans="2:65" s="12" customFormat="1" ht="11.25">
      <c r="B280" s="156"/>
      <c r="D280" s="154" t="s">
        <v>277</v>
      </c>
      <c r="E280" s="157" t="s">
        <v>1</v>
      </c>
      <c r="F280" s="158" t="s">
        <v>83</v>
      </c>
      <c r="H280" s="159">
        <v>1</v>
      </c>
      <c r="I280" s="160"/>
      <c r="L280" s="156"/>
      <c r="M280" s="161"/>
      <c r="T280" s="162"/>
      <c r="AT280" s="157" t="s">
        <v>277</v>
      </c>
      <c r="AU280" s="157" t="s">
        <v>89</v>
      </c>
      <c r="AV280" s="12" t="s">
        <v>89</v>
      </c>
      <c r="AW280" s="12" t="s">
        <v>32</v>
      </c>
      <c r="AX280" s="12" t="s">
        <v>83</v>
      </c>
      <c r="AY280" s="157" t="s">
        <v>264</v>
      </c>
    </row>
    <row r="281" spans="2:65" s="1" customFormat="1" ht="16.5" customHeight="1">
      <c r="B281" s="136"/>
      <c r="C281" s="137" t="s">
        <v>515</v>
      </c>
      <c r="D281" s="137" t="s">
        <v>266</v>
      </c>
      <c r="E281" s="138" t="s">
        <v>4031</v>
      </c>
      <c r="F281" s="139" t="s">
        <v>4032</v>
      </c>
      <c r="G281" s="140" t="s">
        <v>434</v>
      </c>
      <c r="H281" s="141">
        <v>4</v>
      </c>
      <c r="I281" s="142"/>
      <c r="J281" s="143">
        <f>ROUND(I281*H281,2)</f>
        <v>0</v>
      </c>
      <c r="K281" s="139" t="s">
        <v>270</v>
      </c>
      <c r="L281" s="32"/>
      <c r="M281" s="144" t="s">
        <v>1</v>
      </c>
      <c r="N281" s="145" t="s">
        <v>41</v>
      </c>
      <c r="P281" s="146">
        <f>O281*H281</f>
        <v>0</v>
      </c>
      <c r="Q281" s="146">
        <v>3.5749999999999997E-2</v>
      </c>
      <c r="R281" s="146">
        <f>Q281*H281</f>
        <v>0.14299999999999999</v>
      </c>
      <c r="S281" s="146">
        <v>0</v>
      </c>
      <c r="T281" s="147">
        <f>S281*H281</f>
        <v>0</v>
      </c>
      <c r="AR281" s="148" t="s">
        <v>271</v>
      </c>
      <c r="AT281" s="148" t="s">
        <v>266</v>
      </c>
      <c r="AU281" s="148" t="s">
        <v>89</v>
      </c>
      <c r="AY281" s="17" t="s">
        <v>264</v>
      </c>
      <c r="BE281" s="149">
        <f>IF(N281="základní",J281,0)</f>
        <v>0</v>
      </c>
      <c r="BF281" s="149">
        <f>IF(N281="snížená",J281,0)</f>
        <v>0</v>
      </c>
      <c r="BG281" s="149">
        <f>IF(N281="zákl. přenesená",J281,0)</f>
        <v>0</v>
      </c>
      <c r="BH281" s="149">
        <f>IF(N281="sníž. přenesená",J281,0)</f>
        <v>0</v>
      </c>
      <c r="BI281" s="149">
        <f>IF(N281="nulová",J281,0)</f>
        <v>0</v>
      </c>
      <c r="BJ281" s="17" t="s">
        <v>83</v>
      </c>
      <c r="BK281" s="149">
        <f>ROUND(I281*H281,2)</f>
        <v>0</v>
      </c>
      <c r="BL281" s="17" t="s">
        <v>271</v>
      </c>
      <c r="BM281" s="148" t="s">
        <v>4537</v>
      </c>
    </row>
    <row r="282" spans="2:65" s="1" customFormat="1" ht="11.25">
      <c r="B282" s="32"/>
      <c r="D282" s="150" t="s">
        <v>273</v>
      </c>
      <c r="F282" s="151" t="s">
        <v>4034</v>
      </c>
      <c r="I282" s="152"/>
      <c r="L282" s="32"/>
      <c r="M282" s="153"/>
      <c r="T282" s="56"/>
      <c r="AT282" s="17" t="s">
        <v>273</v>
      </c>
      <c r="AU282" s="17" t="s">
        <v>89</v>
      </c>
    </row>
    <row r="283" spans="2:65" s="12" customFormat="1" ht="11.25">
      <c r="B283" s="156"/>
      <c r="D283" s="154" t="s">
        <v>277</v>
      </c>
      <c r="E283" s="157" t="s">
        <v>1</v>
      </c>
      <c r="F283" s="158" t="s">
        <v>271</v>
      </c>
      <c r="H283" s="159">
        <v>4</v>
      </c>
      <c r="I283" s="160"/>
      <c r="L283" s="156"/>
      <c r="M283" s="161"/>
      <c r="T283" s="162"/>
      <c r="AT283" s="157" t="s">
        <v>277</v>
      </c>
      <c r="AU283" s="157" t="s">
        <v>89</v>
      </c>
      <c r="AV283" s="12" t="s">
        <v>89</v>
      </c>
      <c r="AW283" s="12" t="s">
        <v>32</v>
      </c>
      <c r="AX283" s="12" t="s">
        <v>83</v>
      </c>
      <c r="AY283" s="157" t="s">
        <v>264</v>
      </c>
    </row>
    <row r="284" spans="2:65" s="1" customFormat="1" ht="16.5" customHeight="1">
      <c r="B284" s="136"/>
      <c r="C284" s="137" t="s">
        <v>521</v>
      </c>
      <c r="D284" s="137" t="s">
        <v>266</v>
      </c>
      <c r="E284" s="138" t="s">
        <v>4538</v>
      </c>
      <c r="F284" s="139" t="s">
        <v>4539</v>
      </c>
      <c r="G284" s="140" t="s">
        <v>434</v>
      </c>
      <c r="H284" s="141">
        <v>3</v>
      </c>
      <c r="I284" s="142"/>
      <c r="J284" s="143">
        <f>ROUND(I284*H284,2)</f>
        <v>0</v>
      </c>
      <c r="K284" s="139" t="s">
        <v>270</v>
      </c>
      <c r="L284" s="32"/>
      <c r="M284" s="144" t="s">
        <v>1</v>
      </c>
      <c r="N284" s="145" t="s">
        <v>41</v>
      </c>
      <c r="P284" s="146">
        <f>O284*H284</f>
        <v>0</v>
      </c>
      <c r="Q284" s="146">
        <v>0.41948000000000002</v>
      </c>
      <c r="R284" s="146">
        <f>Q284*H284</f>
        <v>1.25844</v>
      </c>
      <c r="S284" s="146">
        <v>0</v>
      </c>
      <c r="T284" s="147">
        <f>S284*H284</f>
        <v>0</v>
      </c>
      <c r="AR284" s="148" t="s">
        <v>271</v>
      </c>
      <c r="AT284" s="148" t="s">
        <v>266</v>
      </c>
      <c r="AU284" s="148" t="s">
        <v>89</v>
      </c>
      <c r="AY284" s="17" t="s">
        <v>264</v>
      </c>
      <c r="BE284" s="149">
        <f>IF(N284="základní",J284,0)</f>
        <v>0</v>
      </c>
      <c r="BF284" s="149">
        <f>IF(N284="snížená",J284,0)</f>
        <v>0</v>
      </c>
      <c r="BG284" s="149">
        <f>IF(N284="zákl. přenesená",J284,0)</f>
        <v>0</v>
      </c>
      <c r="BH284" s="149">
        <f>IF(N284="sníž. přenesená",J284,0)</f>
        <v>0</v>
      </c>
      <c r="BI284" s="149">
        <f>IF(N284="nulová",J284,0)</f>
        <v>0</v>
      </c>
      <c r="BJ284" s="17" t="s">
        <v>83</v>
      </c>
      <c r="BK284" s="149">
        <f>ROUND(I284*H284,2)</f>
        <v>0</v>
      </c>
      <c r="BL284" s="17" t="s">
        <v>271</v>
      </c>
      <c r="BM284" s="148" t="s">
        <v>4540</v>
      </c>
    </row>
    <row r="285" spans="2:65" s="1" customFormat="1" ht="11.25">
      <c r="B285" s="32"/>
      <c r="D285" s="150" t="s">
        <v>273</v>
      </c>
      <c r="F285" s="151" t="s">
        <v>4541</v>
      </c>
      <c r="I285" s="152"/>
      <c r="L285" s="32"/>
      <c r="M285" s="153"/>
      <c r="T285" s="56"/>
      <c r="AT285" s="17" t="s">
        <v>273</v>
      </c>
      <c r="AU285" s="17" t="s">
        <v>89</v>
      </c>
    </row>
    <row r="286" spans="2:65" s="12" customFormat="1" ht="11.25">
      <c r="B286" s="156"/>
      <c r="D286" s="154" t="s">
        <v>277</v>
      </c>
      <c r="E286" s="157" t="s">
        <v>1</v>
      </c>
      <c r="F286" s="158" t="s">
        <v>96</v>
      </c>
      <c r="H286" s="159">
        <v>3</v>
      </c>
      <c r="I286" s="160"/>
      <c r="L286" s="156"/>
      <c r="M286" s="161"/>
      <c r="T286" s="162"/>
      <c r="AT286" s="157" t="s">
        <v>277</v>
      </c>
      <c r="AU286" s="157" t="s">
        <v>89</v>
      </c>
      <c r="AV286" s="12" t="s">
        <v>89</v>
      </c>
      <c r="AW286" s="12" t="s">
        <v>32</v>
      </c>
      <c r="AX286" s="12" t="s">
        <v>83</v>
      </c>
      <c r="AY286" s="157" t="s">
        <v>264</v>
      </c>
    </row>
    <row r="287" spans="2:65" s="1" customFormat="1" ht="16.5" customHeight="1">
      <c r="B287" s="136"/>
      <c r="C287" s="176" t="s">
        <v>526</v>
      </c>
      <c r="D287" s="176" t="s">
        <v>310</v>
      </c>
      <c r="E287" s="177" t="s">
        <v>4542</v>
      </c>
      <c r="F287" s="178" t="s">
        <v>4543</v>
      </c>
      <c r="G287" s="179" t="s">
        <v>434</v>
      </c>
      <c r="H287" s="180">
        <v>3</v>
      </c>
      <c r="I287" s="181"/>
      <c r="J287" s="182">
        <f>ROUND(I287*H287,2)</f>
        <v>0</v>
      </c>
      <c r="K287" s="178" t="s">
        <v>270</v>
      </c>
      <c r="L287" s="183"/>
      <c r="M287" s="184" t="s">
        <v>1</v>
      </c>
      <c r="N287" s="185" t="s">
        <v>41</v>
      </c>
      <c r="P287" s="146">
        <f>O287*H287</f>
        <v>0</v>
      </c>
      <c r="Q287" s="146">
        <v>1.87</v>
      </c>
      <c r="R287" s="146">
        <f>Q287*H287</f>
        <v>5.61</v>
      </c>
      <c r="S287" s="146">
        <v>0</v>
      </c>
      <c r="T287" s="147">
        <f>S287*H287</f>
        <v>0</v>
      </c>
      <c r="AR287" s="148" t="s">
        <v>314</v>
      </c>
      <c r="AT287" s="148" t="s">
        <v>310</v>
      </c>
      <c r="AU287" s="148" t="s">
        <v>89</v>
      </c>
      <c r="AY287" s="17" t="s">
        <v>264</v>
      </c>
      <c r="BE287" s="149">
        <f>IF(N287="základní",J287,0)</f>
        <v>0</v>
      </c>
      <c r="BF287" s="149">
        <f>IF(N287="snížená",J287,0)</f>
        <v>0</v>
      </c>
      <c r="BG287" s="149">
        <f>IF(N287="zákl. přenesená",J287,0)</f>
        <v>0</v>
      </c>
      <c r="BH287" s="149">
        <f>IF(N287="sníž. přenesená",J287,0)</f>
        <v>0</v>
      </c>
      <c r="BI287" s="149">
        <f>IF(N287="nulová",J287,0)</f>
        <v>0</v>
      </c>
      <c r="BJ287" s="17" t="s">
        <v>83</v>
      </c>
      <c r="BK287" s="149">
        <f>ROUND(I287*H287,2)</f>
        <v>0</v>
      </c>
      <c r="BL287" s="17" t="s">
        <v>271</v>
      </c>
      <c r="BM287" s="148" t="s">
        <v>4544</v>
      </c>
    </row>
    <row r="288" spans="2:65" s="12" customFormat="1" ht="11.25">
      <c r="B288" s="156"/>
      <c r="D288" s="154" t="s">
        <v>277</v>
      </c>
      <c r="E288" s="157" t="s">
        <v>1</v>
      </c>
      <c r="F288" s="158" t="s">
        <v>96</v>
      </c>
      <c r="H288" s="159">
        <v>3</v>
      </c>
      <c r="I288" s="160"/>
      <c r="L288" s="156"/>
      <c r="M288" s="161"/>
      <c r="T288" s="162"/>
      <c r="AT288" s="157" t="s">
        <v>277</v>
      </c>
      <c r="AU288" s="157" t="s">
        <v>89</v>
      </c>
      <c r="AV288" s="12" t="s">
        <v>89</v>
      </c>
      <c r="AW288" s="12" t="s">
        <v>32</v>
      </c>
      <c r="AX288" s="12" t="s">
        <v>83</v>
      </c>
      <c r="AY288" s="157" t="s">
        <v>264</v>
      </c>
    </row>
    <row r="289" spans="2:65" s="1" customFormat="1" ht="16.5" customHeight="1">
      <c r="B289" s="136"/>
      <c r="C289" s="137" t="s">
        <v>533</v>
      </c>
      <c r="D289" s="137" t="s">
        <v>266</v>
      </c>
      <c r="E289" s="138" t="s">
        <v>4545</v>
      </c>
      <c r="F289" s="139" t="s">
        <v>4546</v>
      </c>
      <c r="G289" s="140" t="s">
        <v>434</v>
      </c>
      <c r="H289" s="141">
        <v>1</v>
      </c>
      <c r="I289" s="142"/>
      <c r="J289" s="143">
        <f>ROUND(I289*H289,2)</f>
        <v>0</v>
      </c>
      <c r="K289" s="139" t="s">
        <v>270</v>
      </c>
      <c r="L289" s="32"/>
      <c r="M289" s="144" t="s">
        <v>1</v>
      </c>
      <c r="N289" s="145" t="s">
        <v>41</v>
      </c>
      <c r="P289" s="146">
        <f>O289*H289</f>
        <v>0</v>
      </c>
      <c r="Q289" s="146">
        <v>0.41948000000000002</v>
      </c>
      <c r="R289" s="146">
        <f>Q289*H289</f>
        <v>0.41948000000000002</v>
      </c>
      <c r="S289" s="146">
        <v>0</v>
      </c>
      <c r="T289" s="147">
        <f>S289*H289</f>
        <v>0</v>
      </c>
      <c r="AR289" s="148" t="s">
        <v>271</v>
      </c>
      <c r="AT289" s="148" t="s">
        <v>266</v>
      </c>
      <c r="AU289" s="148" t="s">
        <v>89</v>
      </c>
      <c r="AY289" s="17" t="s">
        <v>264</v>
      </c>
      <c r="BE289" s="149">
        <f>IF(N289="základní",J289,0)</f>
        <v>0</v>
      </c>
      <c r="BF289" s="149">
        <f>IF(N289="snížená",J289,0)</f>
        <v>0</v>
      </c>
      <c r="BG289" s="149">
        <f>IF(N289="zákl. přenesená",J289,0)</f>
        <v>0</v>
      </c>
      <c r="BH289" s="149">
        <f>IF(N289="sníž. přenesená",J289,0)</f>
        <v>0</v>
      </c>
      <c r="BI289" s="149">
        <f>IF(N289="nulová",J289,0)</f>
        <v>0</v>
      </c>
      <c r="BJ289" s="17" t="s">
        <v>83</v>
      </c>
      <c r="BK289" s="149">
        <f>ROUND(I289*H289,2)</f>
        <v>0</v>
      </c>
      <c r="BL289" s="17" t="s">
        <v>271</v>
      </c>
      <c r="BM289" s="148" t="s">
        <v>4547</v>
      </c>
    </row>
    <row r="290" spans="2:65" s="1" customFormat="1" ht="11.25">
      <c r="B290" s="32"/>
      <c r="D290" s="150" t="s">
        <v>273</v>
      </c>
      <c r="F290" s="151" t="s">
        <v>4548</v>
      </c>
      <c r="I290" s="152"/>
      <c r="L290" s="32"/>
      <c r="M290" s="153"/>
      <c r="T290" s="56"/>
      <c r="AT290" s="17" t="s">
        <v>273</v>
      </c>
      <c r="AU290" s="17" t="s">
        <v>89</v>
      </c>
    </row>
    <row r="291" spans="2:65" s="14" customFormat="1" ht="11.25">
      <c r="B291" s="170"/>
      <c r="D291" s="154" t="s">
        <v>277</v>
      </c>
      <c r="E291" s="171" t="s">
        <v>1</v>
      </c>
      <c r="F291" s="172" t="s">
        <v>4549</v>
      </c>
      <c r="H291" s="171" t="s">
        <v>1</v>
      </c>
      <c r="I291" s="173"/>
      <c r="L291" s="170"/>
      <c r="M291" s="174"/>
      <c r="T291" s="175"/>
      <c r="AT291" s="171" t="s">
        <v>277</v>
      </c>
      <c r="AU291" s="171" t="s">
        <v>89</v>
      </c>
      <c r="AV291" s="14" t="s">
        <v>83</v>
      </c>
      <c r="AW291" s="14" t="s">
        <v>32</v>
      </c>
      <c r="AX291" s="14" t="s">
        <v>76</v>
      </c>
      <c r="AY291" s="171" t="s">
        <v>264</v>
      </c>
    </row>
    <row r="292" spans="2:65" s="12" customFormat="1" ht="11.25">
      <c r="B292" s="156"/>
      <c r="D292" s="154" t="s">
        <v>277</v>
      </c>
      <c r="E292" s="157" t="s">
        <v>1</v>
      </c>
      <c r="F292" s="158" t="s">
        <v>83</v>
      </c>
      <c r="H292" s="159">
        <v>1</v>
      </c>
      <c r="I292" s="160"/>
      <c r="L292" s="156"/>
      <c r="M292" s="161"/>
      <c r="T292" s="162"/>
      <c r="AT292" s="157" t="s">
        <v>277</v>
      </c>
      <c r="AU292" s="157" t="s">
        <v>89</v>
      </c>
      <c r="AV292" s="12" t="s">
        <v>89</v>
      </c>
      <c r="AW292" s="12" t="s">
        <v>32</v>
      </c>
      <c r="AX292" s="12" t="s">
        <v>83</v>
      </c>
      <c r="AY292" s="157" t="s">
        <v>264</v>
      </c>
    </row>
    <row r="293" spans="2:65" s="1" customFormat="1" ht="16.5" customHeight="1">
      <c r="B293" s="136"/>
      <c r="C293" s="176" t="s">
        <v>541</v>
      </c>
      <c r="D293" s="176" t="s">
        <v>310</v>
      </c>
      <c r="E293" s="177" t="s">
        <v>4550</v>
      </c>
      <c r="F293" s="178" t="s">
        <v>4551</v>
      </c>
      <c r="G293" s="179" t="s">
        <v>434</v>
      </c>
      <c r="H293" s="180">
        <v>1</v>
      </c>
      <c r="I293" s="181"/>
      <c r="J293" s="182">
        <f>ROUND(I293*H293,2)</f>
        <v>0</v>
      </c>
      <c r="K293" s="178" t="s">
        <v>270</v>
      </c>
      <c r="L293" s="183"/>
      <c r="M293" s="184" t="s">
        <v>1</v>
      </c>
      <c r="N293" s="185" t="s">
        <v>41</v>
      </c>
      <c r="P293" s="146">
        <f>O293*H293</f>
        <v>0</v>
      </c>
      <c r="Q293" s="146">
        <v>2.1</v>
      </c>
      <c r="R293" s="146">
        <f>Q293*H293</f>
        <v>2.1</v>
      </c>
      <c r="S293" s="146">
        <v>0</v>
      </c>
      <c r="T293" s="147">
        <f>S293*H293</f>
        <v>0</v>
      </c>
      <c r="AR293" s="148" t="s">
        <v>314</v>
      </c>
      <c r="AT293" s="148" t="s">
        <v>310</v>
      </c>
      <c r="AU293" s="148" t="s">
        <v>89</v>
      </c>
      <c r="AY293" s="17" t="s">
        <v>264</v>
      </c>
      <c r="BE293" s="149">
        <f>IF(N293="základní",J293,0)</f>
        <v>0</v>
      </c>
      <c r="BF293" s="149">
        <f>IF(N293="snížená",J293,0)</f>
        <v>0</v>
      </c>
      <c r="BG293" s="149">
        <f>IF(N293="zákl. přenesená",J293,0)</f>
        <v>0</v>
      </c>
      <c r="BH293" s="149">
        <f>IF(N293="sníž. přenesená",J293,0)</f>
        <v>0</v>
      </c>
      <c r="BI293" s="149">
        <f>IF(N293="nulová",J293,0)</f>
        <v>0</v>
      </c>
      <c r="BJ293" s="17" t="s">
        <v>83</v>
      </c>
      <c r="BK293" s="149">
        <f>ROUND(I293*H293,2)</f>
        <v>0</v>
      </c>
      <c r="BL293" s="17" t="s">
        <v>271</v>
      </c>
      <c r="BM293" s="148" t="s">
        <v>4552</v>
      </c>
    </row>
    <row r="294" spans="2:65" s="12" customFormat="1" ht="11.25">
      <c r="B294" s="156"/>
      <c r="D294" s="154" t="s">
        <v>277</v>
      </c>
      <c r="E294" s="157" t="s">
        <v>1</v>
      </c>
      <c r="F294" s="158" t="s">
        <v>83</v>
      </c>
      <c r="H294" s="159">
        <v>1</v>
      </c>
      <c r="I294" s="160"/>
      <c r="L294" s="156"/>
      <c r="M294" s="161"/>
      <c r="T294" s="162"/>
      <c r="AT294" s="157" t="s">
        <v>277</v>
      </c>
      <c r="AU294" s="157" t="s">
        <v>89</v>
      </c>
      <c r="AV294" s="12" t="s">
        <v>89</v>
      </c>
      <c r="AW294" s="12" t="s">
        <v>32</v>
      </c>
      <c r="AX294" s="12" t="s">
        <v>83</v>
      </c>
      <c r="AY294" s="157" t="s">
        <v>264</v>
      </c>
    </row>
    <row r="295" spans="2:65" s="1" customFormat="1" ht="16.5" customHeight="1">
      <c r="B295" s="136"/>
      <c r="C295" s="176" t="s">
        <v>549</v>
      </c>
      <c r="D295" s="176" t="s">
        <v>310</v>
      </c>
      <c r="E295" s="177" t="s">
        <v>4043</v>
      </c>
      <c r="F295" s="178" t="s">
        <v>4044</v>
      </c>
      <c r="G295" s="179" t="s">
        <v>434</v>
      </c>
      <c r="H295" s="180">
        <v>9</v>
      </c>
      <c r="I295" s="181"/>
      <c r="J295" s="182">
        <f>ROUND(I295*H295,2)</f>
        <v>0</v>
      </c>
      <c r="K295" s="178" t="s">
        <v>270</v>
      </c>
      <c r="L295" s="183"/>
      <c r="M295" s="184" t="s">
        <v>1</v>
      </c>
      <c r="N295" s="185" t="s">
        <v>41</v>
      </c>
      <c r="P295" s="146">
        <f>O295*H295</f>
        <v>0</v>
      </c>
      <c r="Q295" s="146">
        <v>2E-3</v>
      </c>
      <c r="R295" s="146">
        <f>Q295*H295</f>
        <v>1.8000000000000002E-2</v>
      </c>
      <c r="S295" s="146">
        <v>0</v>
      </c>
      <c r="T295" s="147">
        <f>S295*H295</f>
        <v>0</v>
      </c>
      <c r="AR295" s="148" t="s">
        <v>314</v>
      </c>
      <c r="AT295" s="148" t="s">
        <v>310</v>
      </c>
      <c r="AU295" s="148" t="s">
        <v>89</v>
      </c>
      <c r="AY295" s="17" t="s">
        <v>264</v>
      </c>
      <c r="BE295" s="149">
        <f>IF(N295="základní",J295,0)</f>
        <v>0</v>
      </c>
      <c r="BF295" s="149">
        <f>IF(N295="snížená",J295,0)</f>
        <v>0</v>
      </c>
      <c r="BG295" s="149">
        <f>IF(N295="zákl. přenesená",J295,0)</f>
        <v>0</v>
      </c>
      <c r="BH295" s="149">
        <f>IF(N295="sníž. přenesená",J295,0)</f>
        <v>0</v>
      </c>
      <c r="BI295" s="149">
        <f>IF(N295="nulová",J295,0)</f>
        <v>0</v>
      </c>
      <c r="BJ295" s="17" t="s">
        <v>83</v>
      </c>
      <c r="BK295" s="149">
        <f>ROUND(I295*H295,2)</f>
        <v>0</v>
      </c>
      <c r="BL295" s="17" t="s">
        <v>271</v>
      </c>
      <c r="BM295" s="148" t="s">
        <v>4553</v>
      </c>
    </row>
    <row r="296" spans="2:65" s="12" customFormat="1" ht="11.25">
      <c r="B296" s="156"/>
      <c r="D296" s="154" t="s">
        <v>277</v>
      </c>
      <c r="E296" s="157" t="s">
        <v>1</v>
      </c>
      <c r="F296" s="158" t="s">
        <v>323</v>
      </c>
      <c r="H296" s="159">
        <v>9</v>
      </c>
      <c r="I296" s="160"/>
      <c r="L296" s="156"/>
      <c r="M296" s="161"/>
      <c r="T296" s="162"/>
      <c r="AT296" s="157" t="s">
        <v>277</v>
      </c>
      <c r="AU296" s="157" t="s">
        <v>89</v>
      </c>
      <c r="AV296" s="12" t="s">
        <v>89</v>
      </c>
      <c r="AW296" s="12" t="s">
        <v>32</v>
      </c>
      <c r="AX296" s="12" t="s">
        <v>83</v>
      </c>
      <c r="AY296" s="157" t="s">
        <v>264</v>
      </c>
    </row>
    <row r="297" spans="2:65" s="1" customFormat="1" ht="16.5" customHeight="1">
      <c r="B297" s="136"/>
      <c r="C297" s="137" t="s">
        <v>554</v>
      </c>
      <c r="D297" s="137" t="s">
        <v>266</v>
      </c>
      <c r="E297" s="138" t="s">
        <v>4053</v>
      </c>
      <c r="F297" s="139" t="s">
        <v>4054</v>
      </c>
      <c r="G297" s="140" t="s">
        <v>434</v>
      </c>
      <c r="H297" s="141">
        <v>2</v>
      </c>
      <c r="I297" s="142"/>
      <c r="J297" s="143">
        <f>ROUND(I297*H297,2)</f>
        <v>0</v>
      </c>
      <c r="K297" s="139" t="s">
        <v>270</v>
      </c>
      <c r="L297" s="32"/>
      <c r="M297" s="144" t="s">
        <v>1</v>
      </c>
      <c r="N297" s="145" t="s">
        <v>41</v>
      </c>
      <c r="P297" s="146">
        <f>O297*H297</f>
        <v>0</v>
      </c>
      <c r="Q297" s="146">
        <v>9.8899999999999995E-3</v>
      </c>
      <c r="R297" s="146">
        <f>Q297*H297</f>
        <v>1.9779999999999999E-2</v>
      </c>
      <c r="S297" s="146">
        <v>0</v>
      </c>
      <c r="T297" s="147">
        <f>S297*H297</f>
        <v>0</v>
      </c>
      <c r="AR297" s="148" t="s">
        <v>271</v>
      </c>
      <c r="AT297" s="148" t="s">
        <v>266</v>
      </c>
      <c r="AU297" s="148" t="s">
        <v>89</v>
      </c>
      <c r="AY297" s="17" t="s">
        <v>264</v>
      </c>
      <c r="BE297" s="149">
        <f>IF(N297="základní",J297,0)</f>
        <v>0</v>
      </c>
      <c r="BF297" s="149">
        <f>IF(N297="snížená",J297,0)</f>
        <v>0</v>
      </c>
      <c r="BG297" s="149">
        <f>IF(N297="zákl. přenesená",J297,0)</f>
        <v>0</v>
      </c>
      <c r="BH297" s="149">
        <f>IF(N297="sníž. přenesená",J297,0)</f>
        <v>0</v>
      </c>
      <c r="BI297" s="149">
        <f>IF(N297="nulová",J297,0)</f>
        <v>0</v>
      </c>
      <c r="BJ297" s="17" t="s">
        <v>83</v>
      </c>
      <c r="BK297" s="149">
        <f>ROUND(I297*H297,2)</f>
        <v>0</v>
      </c>
      <c r="BL297" s="17" t="s">
        <v>271</v>
      </c>
      <c r="BM297" s="148" t="s">
        <v>4554</v>
      </c>
    </row>
    <row r="298" spans="2:65" s="1" customFormat="1" ht="11.25">
      <c r="B298" s="32"/>
      <c r="D298" s="150" t="s">
        <v>273</v>
      </c>
      <c r="F298" s="151" t="s">
        <v>4056</v>
      </c>
      <c r="I298" s="152"/>
      <c r="L298" s="32"/>
      <c r="M298" s="153"/>
      <c r="T298" s="56"/>
      <c r="AT298" s="17" t="s">
        <v>273</v>
      </c>
      <c r="AU298" s="17" t="s">
        <v>89</v>
      </c>
    </row>
    <row r="299" spans="2:65" s="12" customFormat="1" ht="11.25">
      <c r="B299" s="156"/>
      <c r="D299" s="154" t="s">
        <v>277</v>
      </c>
      <c r="E299" s="157" t="s">
        <v>1</v>
      </c>
      <c r="F299" s="158" t="s">
        <v>89</v>
      </c>
      <c r="H299" s="159">
        <v>2</v>
      </c>
      <c r="I299" s="160"/>
      <c r="L299" s="156"/>
      <c r="M299" s="161"/>
      <c r="T299" s="162"/>
      <c r="AT299" s="157" t="s">
        <v>277</v>
      </c>
      <c r="AU299" s="157" t="s">
        <v>89</v>
      </c>
      <c r="AV299" s="12" t="s">
        <v>89</v>
      </c>
      <c r="AW299" s="12" t="s">
        <v>32</v>
      </c>
      <c r="AX299" s="12" t="s">
        <v>83</v>
      </c>
      <c r="AY299" s="157" t="s">
        <v>264</v>
      </c>
    </row>
    <row r="300" spans="2:65" s="1" customFormat="1" ht="16.5" customHeight="1">
      <c r="B300" s="136"/>
      <c r="C300" s="176" t="s">
        <v>559</v>
      </c>
      <c r="D300" s="176" t="s">
        <v>310</v>
      </c>
      <c r="E300" s="177" t="s">
        <v>4057</v>
      </c>
      <c r="F300" s="178" t="s">
        <v>4058</v>
      </c>
      <c r="G300" s="179" t="s">
        <v>434</v>
      </c>
      <c r="H300" s="180">
        <v>2</v>
      </c>
      <c r="I300" s="181"/>
      <c r="J300" s="182">
        <f>ROUND(I300*H300,2)</f>
        <v>0</v>
      </c>
      <c r="K300" s="178" t="s">
        <v>270</v>
      </c>
      <c r="L300" s="183"/>
      <c r="M300" s="184" t="s">
        <v>1</v>
      </c>
      <c r="N300" s="185" t="s">
        <v>41</v>
      </c>
      <c r="P300" s="146">
        <f>O300*H300</f>
        <v>0</v>
      </c>
      <c r="Q300" s="146">
        <v>0.52600000000000002</v>
      </c>
      <c r="R300" s="146">
        <f>Q300*H300</f>
        <v>1.052</v>
      </c>
      <c r="S300" s="146">
        <v>0</v>
      </c>
      <c r="T300" s="147">
        <f>S300*H300</f>
        <v>0</v>
      </c>
      <c r="AR300" s="148" t="s">
        <v>314</v>
      </c>
      <c r="AT300" s="148" t="s">
        <v>310</v>
      </c>
      <c r="AU300" s="148" t="s">
        <v>89</v>
      </c>
      <c r="AY300" s="17" t="s">
        <v>264</v>
      </c>
      <c r="BE300" s="149">
        <f>IF(N300="základní",J300,0)</f>
        <v>0</v>
      </c>
      <c r="BF300" s="149">
        <f>IF(N300="snížená",J300,0)</f>
        <v>0</v>
      </c>
      <c r="BG300" s="149">
        <f>IF(N300="zákl. přenesená",J300,0)</f>
        <v>0</v>
      </c>
      <c r="BH300" s="149">
        <f>IF(N300="sníž. přenesená",J300,0)</f>
        <v>0</v>
      </c>
      <c r="BI300" s="149">
        <f>IF(N300="nulová",J300,0)</f>
        <v>0</v>
      </c>
      <c r="BJ300" s="17" t="s">
        <v>83</v>
      </c>
      <c r="BK300" s="149">
        <f>ROUND(I300*H300,2)</f>
        <v>0</v>
      </c>
      <c r="BL300" s="17" t="s">
        <v>271</v>
      </c>
      <c r="BM300" s="148" t="s">
        <v>4555</v>
      </c>
    </row>
    <row r="301" spans="2:65" s="12" customFormat="1" ht="11.25">
      <c r="B301" s="156"/>
      <c r="D301" s="154" t="s">
        <v>277</v>
      </c>
      <c r="E301" s="157" t="s">
        <v>1</v>
      </c>
      <c r="F301" s="158" t="s">
        <v>89</v>
      </c>
      <c r="H301" s="159">
        <v>2</v>
      </c>
      <c r="I301" s="160"/>
      <c r="L301" s="156"/>
      <c r="M301" s="161"/>
      <c r="T301" s="162"/>
      <c r="AT301" s="157" t="s">
        <v>277</v>
      </c>
      <c r="AU301" s="157" t="s">
        <v>89</v>
      </c>
      <c r="AV301" s="12" t="s">
        <v>89</v>
      </c>
      <c r="AW301" s="12" t="s">
        <v>32</v>
      </c>
      <c r="AX301" s="12" t="s">
        <v>83</v>
      </c>
      <c r="AY301" s="157" t="s">
        <v>264</v>
      </c>
    </row>
    <row r="302" spans="2:65" s="1" customFormat="1" ht="16.5" customHeight="1">
      <c r="B302" s="136"/>
      <c r="C302" s="137" t="s">
        <v>564</v>
      </c>
      <c r="D302" s="137" t="s">
        <v>266</v>
      </c>
      <c r="E302" s="138" t="s">
        <v>4556</v>
      </c>
      <c r="F302" s="139" t="s">
        <v>4557</v>
      </c>
      <c r="G302" s="140" t="s">
        <v>434</v>
      </c>
      <c r="H302" s="141">
        <v>3</v>
      </c>
      <c r="I302" s="142"/>
      <c r="J302" s="143">
        <f>ROUND(I302*H302,2)</f>
        <v>0</v>
      </c>
      <c r="K302" s="139" t="s">
        <v>270</v>
      </c>
      <c r="L302" s="32"/>
      <c r="M302" s="144" t="s">
        <v>1</v>
      </c>
      <c r="N302" s="145" t="s">
        <v>41</v>
      </c>
      <c r="P302" s="146">
        <f>O302*H302</f>
        <v>0</v>
      </c>
      <c r="Q302" s="146">
        <v>9.8899999999999995E-3</v>
      </c>
      <c r="R302" s="146">
        <f>Q302*H302</f>
        <v>2.9669999999999998E-2</v>
      </c>
      <c r="S302" s="146">
        <v>0</v>
      </c>
      <c r="T302" s="147">
        <f>S302*H302</f>
        <v>0</v>
      </c>
      <c r="AR302" s="148" t="s">
        <v>271</v>
      </c>
      <c r="AT302" s="148" t="s">
        <v>266</v>
      </c>
      <c r="AU302" s="148" t="s">
        <v>89</v>
      </c>
      <c r="AY302" s="17" t="s">
        <v>264</v>
      </c>
      <c r="BE302" s="149">
        <f>IF(N302="základní",J302,0)</f>
        <v>0</v>
      </c>
      <c r="BF302" s="149">
        <f>IF(N302="snížená",J302,0)</f>
        <v>0</v>
      </c>
      <c r="BG302" s="149">
        <f>IF(N302="zákl. přenesená",J302,0)</f>
        <v>0</v>
      </c>
      <c r="BH302" s="149">
        <f>IF(N302="sníž. přenesená",J302,0)</f>
        <v>0</v>
      </c>
      <c r="BI302" s="149">
        <f>IF(N302="nulová",J302,0)</f>
        <v>0</v>
      </c>
      <c r="BJ302" s="17" t="s">
        <v>83</v>
      </c>
      <c r="BK302" s="149">
        <f>ROUND(I302*H302,2)</f>
        <v>0</v>
      </c>
      <c r="BL302" s="17" t="s">
        <v>271</v>
      </c>
      <c r="BM302" s="148" t="s">
        <v>4558</v>
      </c>
    </row>
    <row r="303" spans="2:65" s="1" customFormat="1" ht="11.25">
      <c r="B303" s="32"/>
      <c r="D303" s="150" t="s">
        <v>273</v>
      </c>
      <c r="F303" s="151" t="s">
        <v>4559</v>
      </c>
      <c r="I303" s="152"/>
      <c r="L303" s="32"/>
      <c r="M303" s="153"/>
      <c r="T303" s="56"/>
      <c r="AT303" s="17" t="s">
        <v>273</v>
      </c>
      <c r="AU303" s="17" t="s">
        <v>89</v>
      </c>
    </row>
    <row r="304" spans="2:65" s="12" customFormat="1" ht="11.25">
      <c r="B304" s="156"/>
      <c r="D304" s="154" t="s">
        <v>277</v>
      </c>
      <c r="E304" s="157" t="s">
        <v>1</v>
      </c>
      <c r="F304" s="158" t="s">
        <v>96</v>
      </c>
      <c r="H304" s="159">
        <v>3</v>
      </c>
      <c r="I304" s="160"/>
      <c r="L304" s="156"/>
      <c r="M304" s="161"/>
      <c r="T304" s="162"/>
      <c r="AT304" s="157" t="s">
        <v>277</v>
      </c>
      <c r="AU304" s="157" t="s">
        <v>89</v>
      </c>
      <c r="AV304" s="12" t="s">
        <v>89</v>
      </c>
      <c r="AW304" s="12" t="s">
        <v>32</v>
      </c>
      <c r="AX304" s="12" t="s">
        <v>83</v>
      </c>
      <c r="AY304" s="157" t="s">
        <v>264</v>
      </c>
    </row>
    <row r="305" spans="2:65" s="1" customFormat="1" ht="16.5" customHeight="1">
      <c r="B305" s="136"/>
      <c r="C305" s="176" t="s">
        <v>570</v>
      </c>
      <c r="D305" s="176" t="s">
        <v>310</v>
      </c>
      <c r="E305" s="177" t="s">
        <v>4560</v>
      </c>
      <c r="F305" s="178" t="s">
        <v>4561</v>
      </c>
      <c r="G305" s="179" t="s">
        <v>434</v>
      </c>
      <c r="H305" s="180">
        <v>3</v>
      </c>
      <c r="I305" s="181"/>
      <c r="J305" s="182">
        <f>ROUND(I305*H305,2)</f>
        <v>0</v>
      </c>
      <c r="K305" s="178" t="s">
        <v>270</v>
      </c>
      <c r="L305" s="183"/>
      <c r="M305" s="184" t="s">
        <v>1</v>
      </c>
      <c r="N305" s="185" t="s">
        <v>41</v>
      </c>
      <c r="P305" s="146">
        <f>O305*H305</f>
        <v>0</v>
      </c>
      <c r="Q305" s="146">
        <v>1.0129999999999999</v>
      </c>
      <c r="R305" s="146">
        <f>Q305*H305</f>
        <v>3.0389999999999997</v>
      </c>
      <c r="S305" s="146">
        <v>0</v>
      </c>
      <c r="T305" s="147">
        <f>S305*H305</f>
        <v>0</v>
      </c>
      <c r="AR305" s="148" t="s">
        <v>314</v>
      </c>
      <c r="AT305" s="148" t="s">
        <v>310</v>
      </c>
      <c r="AU305" s="148" t="s">
        <v>89</v>
      </c>
      <c r="AY305" s="17" t="s">
        <v>264</v>
      </c>
      <c r="BE305" s="149">
        <f>IF(N305="základní",J305,0)</f>
        <v>0</v>
      </c>
      <c r="BF305" s="149">
        <f>IF(N305="snížená",J305,0)</f>
        <v>0</v>
      </c>
      <c r="BG305" s="149">
        <f>IF(N305="zákl. přenesená",J305,0)</f>
        <v>0</v>
      </c>
      <c r="BH305" s="149">
        <f>IF(N305="sníž. přenesená",J305,0)</f>
        <v>0</v>
      </c>
      <c r="BI305" s="149">
        <f>IF(N305="nulová",J305,0)</f>
        <v>0</v>
      </c>
      <c r="BJ305" s="17" t="s">
        <v>83</v>
      </c>
      <c r="BK305" s="149">
        <f>ROUND(I305*H305,2)</f>
        <v>0</v>
      </c>
      <c r="BL305" s="17" t="s">
        <v>271</v>
      </c>
      <c r="BM305" s="148" t="s">
        <v>4562</v>
      </c>
    </row>
    <row r="306" spans="2:65" s="12" customFormat="1" ht="11.25">
      <c r="B306" s="156"/>
      <c r="D306" s="154" t="s">
        <v>277</v>
      </c>
      <c r="E306" s="157" t="s">
        <v>1</v>
      </c>
      <c r="F306" s="158" t="s">
        <v>96</v>
      </c>
      <c r="H306" s="159">
        <v>3</v>
      </c>
      <c r="I306" s="160"/>
      <c r="L306" s="156"/>
      <c r="M306" s="161"/>
      <c r="T306" s="162"/>
      <c r="AT306" s="157" t="s">
        <v>277</v>
      </c>
      <c r="AU306" s="157" t="s">
        <v>89</v>
      </c>
      <c r="AV306" s="12" t="s">
        <v>89</v>
      </c>
      <c r="AW306" s="12" t="s">
        <v>32</v>
      </c>
      <c r="AX306" s="12" t="s">
        <v>83</v>
      </c>
      <c r="AY306" s="157" t="s">
        <v>264</v>
      </c>
    </row>
    <row r="307" spans="2:65" s="1" customFormat="1" ht="16.5" customHeight="1">
      <c r="B307" s="136"/>
      <c r="C307" s="137" t="s">
        <v>577</v>
      </c>
      <c r="D307" s="137" t="s">
        <v>266</v>
      </c>
      <c r="E307" s="138" t="s">
        <v>4060</v>
      </c>
      <c r="F307" s="139" t="s">
        <v>4061</v>
      </c>
      <c r="G307" s="140" t="s">
        <v>434</v>
      </c>
      <c r="H307" s="141">
        <v>3</v>
      </c>
      <c r="I307" s="142"/>
      <c r="J307" s="143">
        <f>ROUND(I307*H307,2)</f>
        <v>0</v>
      </c>
      <c r="K307" s="139" t="s">
        <v>270</v>
      </c>
      <c r="L307" s="32"/>
      <c r="M307" s="144" t="s">
        <v>1</v>
      </c>
      <c r="N307" s="145" t="s">
        <v>41</v>
      </c>
      <c r="P307" s="146">
        <f>O307*H307</f>
        <v>0</v>
      </c>
      <c r="Q307" s="146">
        <v>1.218E-2</v>
      </c>
      <c r="R307" s="146">
        <f>Q307*H307</f>
        <v>3.6540000000000003E-2</v>
      </c>
      <c r="S307" s="146">
        <v>0</v>
      </c>
      <c r="T307" s="147">
        <f>S307*H307</f>
        <v>0</v>
      </c>
      <c r="AR307" s="148" t="s">
        <v>271</v>
      </c>
      <c r="AT307" s="148" t="s">
        <v>266</v>
      </c>
      <c r="AU307" s="148" t="s">
        <v>89</v>
      </c>
      <c r="AY307" s="17" t="s">
        <v>264</v>
      </c>
      <c r="BE307" s="149">
        <f>IF(N307="základní",J307,0)</f>
        <v>0</v>
      </c>
      <c r="BF307" s="149">
        <f>IF(N307="snížená",J307,0)</f>
        <v>0</v>
      </c>
      <c r="BG307" s="149">
        <f>IF(N307="zákl. přenesená",J307,0)</f>
        <v>0</v>
      </c>
      <c r="BH307" s="149">
        <f>IF(N307="sníž. přenesená",J307,0)</f>
        <v>0</v>
      </c>
      <c r="BI307" s="149">
        <f>IF(N307="nulová",J307,0)</f>
        <v>0</v>
      </c>
      <c r="BJ307" s="17" t="s">
        <v>83</v>
      </c>
      <c r="BK307" s="149">
        <f>ROUND(I307*H307,2)</f>
        <v>0</v>
      </c>
      <c r="BL307" s="17" t="s">
        <v>271</v>
      </c>
      <c r="BM307" s="148" t="s">
        <v>4563</v>
      </c>
    </row>
    <row r="308" spans="2:65" s="1" customFormat="1" ht="11.25">
      <c r="B308" s="32"/>
      <c r="D308" s="150" t="s">
        <v>273</v>
      </c>
      <c r="F308" s="151" t="s">
        <v>4063</v>
      </c>
      <c r="I308" s="152"/>
      <c r="L308" s="32"/>
      <c r="M308" s="153"/>
      <c r="T308" s="56"/>
      <c r="AT308" s="17" t="s">
        <v>273</v>
      </c>
      <c r="AU308" s="17" t="s">
        <v>89</v>
      </c>
    </row>
    <row r="309" spans="2:65" s="12" customFormat="1" ht="11.25">
      <c r="B309" s="156"/>
      <c r="D309" s="154" t="s">
        <v>277</v>
      </c>
      <c r="E309" s="157" t="s">
        <v>1</v>
      </c>
      <c r="F309" s="158" t="s">
        <v>96</v>
      </c>
      <c r="H309" s="159">
        <v>3</v>
      </c>
      <c r="I309" s="160"/>
      <c r="L309" s="156"/>
      <c r="M309" s="161"/>
      <c r="T309" s="162"/>
      <c r="AT309" s="157" t="s">
        <v>277</v>
      </c>
      <c r="AU309" s="157" t="s">
        <v>89</v>
      </c>
      <c r="AV309" s="12" t="s">
        <v>89</v>
      </c>
      <c r="AW309" s="12" t="s">
        <v>32</v>
      </c>
      <c r="AX309" s="12" t="s">
        <v>83</v>
      </c>
      <c r="AY309" s="157" t="s">
        <v>264</v>
      </c>
    </row>
    <row r="310" spans="2:65" s="1" customFormat="1" ht="16.5" customHeight="1">
      <c r="B310" s="136"/>
      <c r="C310" s="176" t="s">
        <v>584</v>
      </c>
      <c r="D310" s="176" t="s">
        <v>310</v>
      </c>
      <c r="E310" s="177" t="s">
        <v>4064</v>
      </c>
      <c r="F310" s="178" t="s">
        <v>4065</v>
      </c>
      <c r="G310" s="179" t="s">
        <v>434</v>
      </c>
      <c r="H310" s="180">
        <v>3</v>
      </c>
      <c r="I310" s="181"/>
      <c r="J310" s="182">
        <f>ROUND(I310*H310,2)</f>
        <v>0</v>
      </c>
      <c r="K310" s="178" t="s">
        <v>270</v>
      </c>
      <c r="L310" s="183"/>
      <c r="M310" s="184" t="s">
        <v>1</v>
      </c>
      <c r="N310" s="185" t="s">
        <v>41</v>
      </c>
      <c r="P310" s="146">
        <f>O310*H310</f>
        <v>0</v>
      </c>
      <c r="Q310" s="146">
        <v>0.58499999999999996</v>
      </c>
      <c r="R310" s="146">
        <f>Q310*H310</f>
        <v>1.7549999999999999</v>
      </c>
      <c r="S310" s="146">
        <v>0</v>
      </c>
      <c r="T310" s="147">
        <f>S310*H310</f>
        <v>0</v>
      </c>
      <c r="AR310" s="148" t="s">
        <v>314</v>
      </c>
      <c r="AT310" s="148" t="s">
        <v>310</v>
      </c>
      <c r="AU310" s="148" t="s">
        <v>89</v>
      </c>
      <c r="AY310" s="17" t="s">
        <v>264</v>
      </c>
      <c r="BE310" s="149">
        <f>IF(N310="základní",J310,0)</f>
        <v>0</v>
      </c>
      <c r="BF310" s="149">
        <f>IF(N310="snížená",J310,0)</f>
        <v>0</v>
      </c>
      <c r="BG310" s="149">
        <f>IF(N310="zákl. přenesená",J310,0)</f>
        <v>0</v>
      </c>
      <c r="BH310" s="149">
        <f>IF(N310="sníž. přenesená",J310,0)</f>
        <v>0</v>
      </c>
      <c r="BI310" s="149">
        <f>IF(N310="nulová",J310,0)</f>
        <v>0</v>
      </c>
      <c r="BJ310" s="17" t="s">
        <v>83</v>
      </c>
      <c r="BK310" s="149">
        <f>ROUND(I310*H310,2)</f>
        <v>0</v>
      </c>
      <c r="BL310" s="17" t="s">
        <v>271</v>
      </c>
      <c r="BM310" s="148" t="s">
        <v>4564</v>
      </c>
    </row>
    <row r="311" spans="2:65" s="12" customFormat="1" ht="11.25">
      <c r="B311" s="156"/>
      <c r="D311" s="154" t="s">
        <v>277</v>
      </c>
      <c r="E311" s="157" t="s">
        <v>1</v>
      </c>
      <c r="F311" s="158" t="s">
        <v>96</v>
      </c>
      <c r="H311" s="159">
        <v>3</v>
      </c>
      <c r="I311" s="160"/>
      <c r="L311" s="156"/>
      <c r="M311" s="161"/>
      <c r="T311" s="162"/>
      <c r="AT311" s="157" t="s">
        <v>277</v>
      </c>
      <c r="AU311" s="157" t="s">
        <v>89</v>
      </c>
      <c r="AV311" s="12" t="s">
        <v>89</v>
      </c>
      <c r="AW311" s="12" t="s">
        <v>32</v>
      </c>
      <c r="AX311" s="12" t="s">
        <v>83</v>
      </c>
      <c r="AY311" s="157" t="s">
        <v>264</v>
      </c>
    </row>
    <row r="312" spans="2:65" s="1" customFormat="1" ht="16.5" customHeight="1">
      <c r="B312" s="136"/>
      <c r="C312" s="137" t="s">
        <v>589</v>
      </c>
      <c r="D312" s="137" t="s">
        <v>266</v>
      </c>
      <c r="E312" s="138" t="s">
        <v>4565</v>
      </c>
      <c r="F312" s="139" t="s">
        <v>4566</v>
      </c>
      <c r="G312" s="140" t="s">
        <v>434</v>
      </c>
      <c r="H312" s="141">
        <v>1</v>
      </c>
      <c r="I312" s="142"/>
      <c r="J312" s="143">
        <f>ROUND(I312*H312,2)</f>
        <v>0</v>
      </c>
      <c r="K312" s="139" t="s">
        <v>270</v>
      </c>
      <c r="L312" s="32"/>
      <c r="M312" s="144" t="s">
        <v>1</v>
      </c>
      <c r="N312" s="145" t="s">
        <v>41</v>
      </c>
      <c r="P312" s="146">
        <f>O312*H312</f>
        <v>0</v>
      </c>
      <c r="Q312" s="146">
        <v>9.8899999999999995E-3</v>
      </c>
      <c r="R312" s="146">
        <f>Q312*H312</f>
        <v>9.8899999999999995E-3</v>
      </c>
      <c r="S312" s="146">
        <v>0</v>
      </c>
      <c r="T312" s="147">
        <f>S312*H312</f>
        <v>0</v>
      </c>
      <c r="AR312" s="148" t="s">
        <v>271</v>
      </c>
      <c r="AT312" s="148" t="s">
        <v>266</v>
      </c>
      <c r="AU312" s="148" t="s">
        <v>89</v>
      </c>
      <c r="AY312" s="17" t="s">
        <v>264</v>
      </c>
      <c r="BE312" s="149">
        <f>IF(N312="základní",J312,0)</f>
        <v>0</v>
      </c>
      <c r="BF312" s="149">
        <f>IF(N312="snížená",J312,0)</f>
        <v>0</v>
      </c>
      <c r="BG312" s="149">
        <f>IF(N312="zákl. přenesená",J312,0)</f>
        <v>0</v>
      </c>
      <c r="BH312" s="149">
        <f>IF(N312="sníž. přenesená",J312,0)</f>
        <v>0</v>
      </c>
      <c r="BI312" s="149">
        <f>IF(N312="nulová",J312,0)</f>
        <v>0</v>
      </c>
      <c r="BJ312" s="17" t="s">
        <v>83</v>
      </c>
      <c r="BK312" s="149">
        <f>ROUND(I312*H312,2)</f>
        <v>0</v>
      </c>
      <c r="BL312" s="17" t="s">
        <v>271</v>
      </c>
      <c r="BM312" s="148" t="s">
        <v>4567</v>
      </c>
    </row>
    <row r="313" spans="2:65" s="1" customFormat="1" ht="11.25">
      <c r="B313" s="32"/>
      <c r="D313" s="150" t="s">
        <v>273</v>
      </c>
      <c r="F313" s="151" t="s">
        <v>4568</v>
      </c>
      <c r="I313" s="152"/>
      <c r="L313" s="32"/>
      <c r="M313" s="153"/>
      <c r="T313" s="56"/>
      <c r="AT313" s="17" t="s">
        <v>273</v>
      </c>
      <c r="AU313" s="17" t="s">
        <v>89</v>
      </c>
    </row>
    <row r="314" spans="2:65" s="12" customFormat="1" ht="11.25">
      <c r="B314" s="156"/>
      <c r="D314" s="154" t="s">
        <v>277</v>
      </c>
      <c r="E314" s="157" t="s">
        <v>1</v>
      </c>
      <c r="F314" s="158" t="s">
        <v>83</v>
      </c>
      <c r="H314" s="159">
        <v>1</v>
      </c>
      <c r="I314" s="160"/>
      <c r="L314" s="156"/>
      <c r="M314" s="161"/>
      <c r="T314" s="162"/>
      <c r="AT314" s="157" t="s">
        <v>277</v>
      </c>
      <c r="AU314" s="157" t="s">
        <v>89</v>
      </c>
      <c r="AV314" s="12" t="s">
        <v>89</v>
      </c>
      <c r="AW314" s="12" t="s">
        <v>32</v>
      </c>
      <c r="AX314" s="12" t="s">
        <v>83</v>
      </c>
      <c r="AY314" s="157" t="s">
        <v>264</v>
      </c>
    </row>
    <row r="315" spans="2:65" s="1" customFormat="1" ht="16.5" customHeight="1">
      <c r="B315" s="136"/>
      <c r="C315" s="176" t="s">
        <v>596</v>
      </c>
      <c r="D315" s="176" t="s">
        <v>310</v>
      </c>
      <c r="E315" s="177" t="s">
        <v>4569</v>
      </c>
      <c r="F315" s="178" t="s">
        <v>4570</v>
      </c>
      <c r="G315" s="179" t="s">
        <v>434</v>
      </c>
      <c r="H315" s="180">
        <v>1</v>
      </c>
      <c r="I315" s="181"/>
      <c r="J315" s="182">
        <f>ROUND(I315*H315,2)</f>
        <v>0</v>
      </c>
      <c r="K315" s="178" t="s">
        <v>270</v>
      </c>
      <c r="L315" s="183"/>
      <c r="M315" s="184" t="s">
        <v>1</v>
      </c>
      <c r="N315" s="185" t="s">
        <v>41</v>
      </c>
      <c r="P315" s="146">
        <f>O315*H315</f>
        <v>0</v>
      </c>
      <c r="Q315" s="146">
        <v>0.44900000000000001</v>
      </c>
      <c r="R315" s="146">
        <f>Q315*H315</f>
        <v>0.44900000000000001</v>
      </c>
      <c r="S315" s="146">
        <v>0</v>
      </c>
      <c r="T315" s="147">
        <f>S315*H315</f>
        <v>0</v>
      </c>
      <c r="AR315" s="148" t="s">
        <v>314</v>
      </c>
      <c r="AT315" s="148" t="s">
        <v>310</v>
      </c>
      <c r="AU315" s="148" t="s">
        <v>89</v>
      </c>
      <c r="AY315" s="17" t="s">
        <v>264</v>
      </c>
      <c r="BE315" s="149">
        <f>IF(N315="základní",J315,0)</f>
        <v>0</v>
      </c>
      <c r="BF315" s="149">
        <f>IF(N315="snížená",J315,0)</f>
        <v>0</v>
      </c>
      <c r="BG315" s="149">
        <f>IF(N315="zákl. přenesená",J315,0)</f>
        <v>0</v>
      </c>
      <c r="BH315" s="149">
        <f>IF(N315="sníž. přenesená",J315,0)</f>
        <v>0</v>
      </c>
      <c r="BI315" s="149">
        <f>IF(N315="nulová",J315,0)</f>
        <v>0</v>
      </c>
      <c r="BJ315" s="17" t="s">
        <v>83</v>
      </c>
      <c r="BK315" s="149">
        <f>ROUND(I315*H315,2)</f>
        <v>0</v>
      </c>
      <c r="BL315" s="17" t="s">
        <v>271</v>
      </c>
      <c r="BM315" s="148" t="s">
        <v>4571</v>
      </c>
    </row>
    <row r="316" spans="2:65" s="12" customFormat="1" ht="11.25">
      <c r="B316" s="156"/>
      <c r="D316" s="154" t="s">
        <v>277</v>
      </c>
      <c r="E316" s="157" t="s">
        <v>1</v>
      </c>
      <c r="F316" s="158" t="s">
        <v>83</v>
      </c>
      <c r="H316" s="159">
        <v>1</v>
      </c>
      <c r="I316" s="160"/>
      <c r="L316" s="156"/>
      <c r="M316" s="161"/>
      <c r="T316" s="162"/>
      <c r="AT316" s="157" t="s">
        <v>277</v>
      </c>
      <c r="AU316" s="157" t="s">
        <v>89</v>
      </c>
      <c r="AV316" s="12" t="s">
        <v>89</v>
      </c>
      <c r="AW316" s="12" t="s">
        <v>32</v>
      </c>
      <c r="AX316" s="12" t="s">
        <v>83</v>
      </c>
      <c r="AY316" s="157" t="s">
        <v>264</v>
      </c>
    </row>
    <row r="317" spans="2:65" s="1" customFormat="1" ht="21.75" customHeight="1">
      <c r="B317" s="136"/>
      <c r="C317" s="137" t="s">
        <v>601</v>
      </c>
      <c r="D317" s="137" t="s">
        <v>266</v>
      </c>
      <c r="E317" s="138" t="s">
        <v>4089</v>
      </c>
      <c r="F317" s="139" t="s">
        <v>4090</v>
      </c>
      <c r="G317" s="140" t="s">
        <v>434</v>
      </c>
      <c r="H317" s="141">
        <v>4</v>
      </c>
      <c r="I317" s="142"/>
      <c r="J317" s="143">
        <f>ROUND(I317*H317,2)</f>
        <v>0</v>
      </c>
      <c r="K317" s="139" t="s">
        <v>270</v>
      </c>
      <c r="L317" s="32"/>
      <c r="M317" s="144" t="s">
        <v>1</v>
      </c>
      <c r="N317" s="145" t="s">
        <v>41</v>
      </c>
      <c r="P317" s="146">
        <f>O317*H317</f>
        <v>0</v>
      </c>
      <c r="Q317" s="146">
        <v>0.09</v>
      </c>
      <c r="R317" s="146">
        <f>Q317*H317</f>
        <v>0.36</v>
      </c>
      <c r="S317" s="146">
        <v>0</v>
      </c>
      <c r="T317" s="147">
        <f>S317*H317</f>
        <v>0</v>
      </c>
      <c r="AR317" s="148" t="s">
        <v>271</v>
      </c>
      <c r="AT317" s="148" t="s">
        <v>266</v>
      </c>
      <c r="AU317" s="148" t="s">
        <v>89</v>
      </c>
      <c r="AY317" s="17" t="s">
        <v>264</v>
      </c>
      <c r="BE317" s="149">
        <f>IF(N317="základní",J317,0)</f>
        <v>0</v>
      </c>
      <c r="BF317" s="149">
        <f>IF(N317="snížená",J317,0)</f>
        <v>0</v>
      </c>
      <c r="BG317" s="149">
        <f>IF(N317="zákl. přenesená",J317,0)</f>
        <v>0</v>
      </c>
      <c r="BH317" s="149">
        <f>IF(N317="sníž. přenesená",J317,0)</f>
        <v>0</v>
      </c>
      <c r="BI317" s="149">
        <f>IF(N317="nulová",J317,0)</f>
        <v>0</v>
      </c>
      <c r="BJ317" s="17" t="s">
        <v>83</v>
      </c>
      <c r="BK317" s="149">
        <f>ROUND(I317*H317,2)</f>
        <v>0</v>
      </c>
      <c r="BL317" s="17" t="s">
        <v>271</v>
      </c>
      <c r="BM317" s="148" t="s">
        <v>4572</v>
      </c>
    </row>
    <row r="318" spans="2:65" s="1" customFormat="1" ht="11.25">
      <c r="B318" s="32"/>
      <c r="D318" s="150" t="s">
        <v>273</v>
      </c>
      <c r="F318" s="151" t="s">
        <v>4092</v>
      </c>
      <c r="I318" s="152"/>
      <c r="L318" s="32"/>
      <c r="M318" s="153"/>
      <c r="T318" s="56"/>
      <c r="AT318" s="17" t="s">
        <v>273</v>
      </c>
      <c r="AU318" s="17" t="s">
        <v>89</v>
      </c>
    </row>
    <row r="319" spans="2:65" s="12" customFormat="1" ht="11.25">
      <c r="B319" s="156"/>
      <c r="D319" s="154" t="s">
        <v>277</v>
      </c>
      <c r="E319" s="157" t="s">
        <v>1</v>
      </c>
      <c r="F319" s="158" t="s">
        <v>271</v>
      </c>
      <c r="H319" s="159">
        <v>4</v>
      </c>
      <c r="I319" s="160"/>
      <c r="L319" s="156"/>
      <c r="M319" s="161"/>
      <c r="T319" s="162"/>
      <c r="AT319" s="157" t="s">
        <v>277</v>
      </c>
      <c r="AU319" s="157" t="s">
        <v>89</v>
      </c>
      <c r="AV319" s="12" t="s">
        <v>89</v>
      </c>
      <c r="AW319" s="12" t="s">
        <v>32</v>
      </c>
      <c r="AX319" s="12" t="s">
        <v>83</v>
      </c>
      <c r="AY319" s="157" t="s">
        <v>264</v>
      </c>
    </row>
    <row r="320" spans="2:65" s="1" customFormat="1" ht="16.5" customHeight="1">
      <c r="B320" s="136"/>
      <c r="C320" s="176" t="s">
        <v>607</v>
      </c>
      <c r="D320" s="176" t="s">
        <v>310</v>
      </c>
      <c r="E320" s="177" t="s">
        <v>4573</v>
      </c>
      <c r="F320" s="178" t="s">
        <v>4574</v>
      </c>
      <c r="G320" s="179" t="s">
        <v>434</v>
      </c>
      <c r="H320" s="180">
        <v>4</v>
      </c>
      <c r="I320" s="181"/>
      <c r="J320" s="182">
        <f>ROUND(I320*H320,2)</f>
        <v>0</v>
      </c>
      <c r="K320" s="178" t="s">
        <v>270</v>
      </c>
      <c r="L320" s="183"/>
      <c r="M320" s="184" t="s">
        <v>1</v>
      </c>
      <c r="N320" s="185" t="s">
        <v>41</v>
      </c>
      <c r="P320" s="146">
        <f>O320*H320</f>
        <v>0</v>
      </c>
      <c r="Q320" s="146">
        <v>0.12</v>
      </c>
      <c r="R320" s="146">
        <f>Q320*H320</f>
        <v>0.48</v>
      </c>
      <c r="S320" s="146">
        <v>0</v>
      </c>
      <c r="T320" s="147">
        <f>S320*H320</f>
        <v>0</v>
      </c>
      <c r="AR320" s="148" t="s">
        <v>314</v>
      </c>
      <c r="AT320" s="148" t="s">
        <v>310</v>
      </c>
      <c r="AU320" s="148" t="s">
        <v>89</v>
      </c>
      <c r="AY320" s="17" t="s">
        <v>264</v>
      </c>
      <c r="BE320" s="149">
        <f>IF(N320="základní",J320,0)</f>
        <v>0</v>
      </c>
      <c r="BF320" s="149">
        <f>IF(N320="snížená",J320,0)</f>
        <v>0</v>
      </c>
      <c r="BG320" s="149">
        <f>IF(N320="zákl. přenesená",J320,0)</f>
        <v>0</v>
      </c>
      <c r="BH320" s="149">
        <f>IF(N320="sníž. přenesená",J320,0)</f>
        <v>0</v>
      </c>
      <c r="BI320" s="149">
        <f>IF(N320="nulová",J320,0)</f>
        <v>0</v>
      </c>
      <c r="BJ320" s="17" t="s">
        <v>83</v>
      </c>
      <c r="BK320" s="149">
        <f>ROUND(I320*H320,2)</f>
        <v>0</v>
      </c>
      <c r="BL320" s="17" t="s">
        <v>271</v>
      </c>
      <c r="BM320" s="148" t="s">
        <v>4575</v>
      </c>
    </row>
    <row r="321" spans="2:65" s="12" customFormat="1" ht="11.25">
      <c r="B321" s="156"/>
      <c r="D321" s="154" t="s">
        <v>277</v>
      </c>
      <c r="E321" s="157" t="s">
        <v>1</v>
      </c>
      <c r="F321" s="158" t="s">
        <v>271</v>
      </c>
      <c r="H321" s="159">
        <v>4</v>
      </c>
      <c r="I321" s="160"/>
      <c r="L321" s="156"/>
      <c r="M321" s="161"/>
      <c r="T321" s="162"/>
      <c r="AT321" s="157" t="s">
        <v>277</v>
      </c>
      <c r="AU321" s="157" t="s">
        <v>89</v>
      </c>
      <c r="AV321" s="12" t="s">
        <v>89</v>
      </c>
      <c r="AW321" s="12" t="s">
        <v>32</v>
      </c>
      <c r="AX321" s="12" t="s">
        <v>83</v>
      </c>
      <c r="AY321" s="157" t="s">
        <v>264</v>
      </c>
    </row>
    <row r="322" spans="2:65" s="1" customFormat="1" ht="16.5" customHeight="1">
      <c r="B322" s="136"/>
      <c r="C322" s="137" t="s">
        <v>615</v>
      </c>
      <c r="D322" s="137" t="s">
        <v>266</v>
      </c>
      <c r="E322" s="138" t="s">
        <v>2022</v>
      </c>
      <c r="F322" s="139" t="s">
        <v>2023</v>
      </c>
      <c r="G322" s="140" t="s">
        <v>319</v>
      </c>
      <c r="H322" s="141">
        <v>21.353999999999999</v>
      </c>
      <c r="I322" s="142"/>
      <c r="J322" s="143">
        <f>ROUND(I322*H322,2)</f>
        <v>0</v>
      </c>
      <c r="K322" s="139" t="s">
        <v>270</v>
      </c>
      <c r="L322" s="32"/>
      <c r="M322" s="144" t="s">
        <v>1</v>
      </c>
      <c r="N322" s="145" t="s">
        <v>41</v>
      </c>
      <c r="P322" s="146">
        <f>O322*H322</f>
        <v>0</v>
      </c>
      <c r="Q322" s="146">
        <v>0</v>
      </c>
      <c r="R322" s="146">
        <f>Q322*H322</f>
        <v>0</v>
      </c>
      <c r="S322" s="146">
        <v>0</v>
      </c>
      <c r="T322" s="147">
        <f>S322*H322</f>
        <v>0</v>
      </c>
      <c r="AR322" s="148" t="s">
        <v>271</v>
      </c>
      <c r="AT322" s="148" t="s">
        <v>266</v>
      </c>
      <c r="AU322" s="148" t="s">
        <v>89</v>
      </c>
      <c r="AY322" s="17" t="s">
        <v>264</v>
      </c>
      <c r="BE322" s="149">
        <f>IF(N322="základní",J322,0)</f>
        <v>0</v>
      </c>
      <c r="BF322" s="149">
        <f>IF(N322="snížená",J322,0)</f>
        <v>0</v>
      </c>
      <c r="BG322" s="149">
        <f>IF(N322="zákl. přenesená",J322,0)</f>
        <v>0</v>
      </c>
      <c r="BH322" s="149">
        <f>IF(N322="sníž. přenesená",J322,0)</f>
        <v>0</v>
      </c>
      <c r="BI322" s="149">
        <f>IF(N322="nulová",J322,0)</f>
        <v>0</v>
      </c>
      <c r="BJ322" s="17" t="s">
        <v>83</v>
      </c>
      <c r="BK322" s="149">
        <f>ROUND(I322*H322,2)</f>
        <v>0</v>
      </c>
      <c r="BL322" s="17" t="s">
        <v>271</v>
      </c>
      <c r="BM322" s="148" t="s">
        <v>4576</v>
      </c>
    </row>
    <row r="323" spans="2:65" s="1" customFormat="1" ht="11.25">
      <c r="B323" s="32"/>
      <c r="D323" s="150" t="s">
        <v>273</v>
      </c>
      <c r="F323" s="151" t="s">
        <v>2025</v>
      </c>
      <c r="I323" s="152"/>
      <c r="L323" s="32"/>
      <c r="M323" s="194"/>
      <c r="N323" s="195"/>
      <c r="O323" s="195"/>
      <c r="P323" s="195"/>
      <c r="Q323" s="195"/>
      <c r="R323" s="195"/>
      <c r="S323" s="195"/>
      <c r="T323" s="196"/>
      <c r="AT323" s="17" t="s">
        <v>273</v>
      </c>
      <c r="AU323" s="17" t="s">
        <v>89</v>
      </c>
    </row>
    <row r="324" spans="2:65" s="1" customFormat="1" ht="6.95" customHeight="1">
      <c r="B324" s="44"/>
      <c r="C324" s="45"/>
      <c r="D324" s="45"/>
      <c r="E324" s="45"/>
      <c r="F324" s="45"/>
      <c r="G324" s="45"/>
      <c r="H324" s="45"/>
      <c r="I324" s="45"/>
      <c r="J324" s="45"/>
      <c r="K324" s="45"/>
      <c r="L324" s="32"/>
    </row>
  </sheetData>
  <autoFilter ref="C125:K323" xr:uid="{00000000-0009-0000-0000-000021000000}"/>
  <mergeCells count="12">
    <mergeCell ref="E118:H118"/>
    <mergeCell ref="L2:V2"/>
    <mergeCell ref="E85:H85"/>
    <mergeCell ref="E87:H87"/>
    <mergeCell ref="E89:H89"/>
    <mergeCell ref="E114:H114"/>
    <mergeCell ref="E116:H116"/>
    <mergeCell ref="E7:H7"/>
    <mergeCell ref="E9:H9"/>
    <mergeCell ref="E11:H11"/>
    <mergeCell ref="E20:H20"/>
    <mergeCell ref="E29:H29"/>
  </mergeCells>
  <hyperlinks>
    <hyperlink ref="F130" r:id="rId1" xr:uid="{00000000-0004-0000-2100-000000000000}"/>
    <hyperlink ref="F134" r:id="rId2" xr:uid="{00000000-0004-0000-2100-000001000000}"/>
    <hyperlink ref="F138" r:id="rId3" xr:uid="{00000000-0004-0000-2100-000002000000}"/>
    <hyperlink ref="F142" r:id="rId4" xr:uid="{00000000-0004-0000-2100-000003000000}"/>
    <hyperlink ref="F145" r:id="rId5" xr:uid="{00000000-0004-0000-2100-000004000000}"/>
    <hyperlink ref="F149" r:id="rId6" xr:uid="{00000000-0004-0000-2100-000005000000}"/>
    <hyperlink ref="F156" r:id="rId7" xr:uid="{00000000-0004-0000-2100-000006000000}"/>
    <hyperlink ref="F160" r:id="rId8" xr:uid="{00000000-0004-0000-2100-000007000000}"/>
    <hyperlink ref="F164" r:id="rId9" xr:uid="{00000000-0004-0000-2100-000008000000}"/>
    <hyperlink ref="F168" r:id="rId10" xr:uid="{00000000-0004-0000-2100-000009000000}"/>
    <hyperlink ref="F172" r:id="rId11" xr:uid="{00000000-0004-0000-2100-00000A000000}"/>
    <hyperlink ref="F176" r:id="rId12" xr:uid="{00000000-0004-0000-2100-00000B000000}"/>
    <hyperlink ref="F180" r:id="rId13" xr:uid="{00000000-0004-0000-2100-00000C000000}"/>
    <hyperlink ref="F184" r:id="rId14" xr:uid="{00000000-0004-0000-2100-00000D000000}"/>
    <hyperlink ref="F188" r:id="rId15" xr:uid="{00000000-0004-0000-2100-00000E000000}"/>
    <hyperlink ref="F192" r:id="rId16" xr:uid="{00000000-0004-0000-2100-00000F000000}"/>
    <hyperlink ref="F203" r:id="rId17" xr:uid="{00000000-0004-0000-2100-000010000000}"/>
    <hyperlink ref="F215" r:id="rId18" xr:uid="{00000000-0004-0000-2100-000011000000}"/>
    <hyperlink ref="F219" r:id="rId19" xr:uid="{00000000-0004-0000-2100-000012000000}"/>
    <hyperlink ref="F224" r:id="rId20" xr:uid="{00000000-0004-0000-2100-000013000000}"/>
    <hyperlink ref="F233" r:id="rId21" xr:uid="{00000000-0004-0000-2100-000014000000}"/>
    <hyperlink ref="F237" r:id="rId22" xr:uid="{00000000-0004-0000-2100-000015000000}"/>
    <hyperlink ref="F247" r:id="rId23" xr:uid="{00000000-0004-0000-2100-000016000000}"/>
    <hyperlink ref="F255" r:id="rId24" xr:uid="{00000000-0004-0000-2100-000017000000}"/>
    <hyperlink ref="F262" r:id="rId25" xr:uid="{00000000-0004-0000-2100-000018000000}"/>
    <hyperlink ref="F267" r:id="rId26" xr:uid="{00000000-0004-0000-2100-000019000000}"/>
    <hyperlink ref="F273" r:id="rId27" xr:uid="{00000000-0004-0000-2100-00001A000000}"/>
    <hyperlink ref="F276" r:id="rId28" xr:uid="{00000000-0004-0000-2100-00001B000000}"/>
    <hyperlink ref="F279" r:id="rId29" xr:uid="{00000000-0004-0000-2100-00001C000000}"/>
    <hyperlink ref="F282" r:id="rId30" xr:uid="{00000000-0004-0000-2100-00001D000000}"/>
    <hyperlink ref="F285" r:id="rId31" xr:uid="{00000000-0004-0000-2100-00001E000000}"/>
    <hyperlink ref="F290" r:id="rId32" xr:uid="{00000000-0004-0000-2100-00001F000000}"/>
    <hyperlink ref="F298" r:id="rId33" xr:uid="{00000000-0004-0000-2100-000020000000}"/>
    <hyperlink ref="F303" r:id="rId34" xr:uid="{00000000-0004-0000-2100-000021000000}"/>
    <hyperlink ref="F308" r:id="rId35" xr:uid="{00000000-0004-0000-2100-000022000000}"/>
    <hyperlink ref="F313" r:id="rId36" xr:uid="{00000000-0004-0000-2100-000023000000}"/>
    <hyperlink ref="F318" r:id="rId37" xr:uid="{00000000-0004-0000-2100-000024000000}"/>
    <hyperlink ref="F323" r:id="rId38" xr:uid="{00000000-0004-0000-2100-000025000000}"/>
  </hyperlinks>
  <pageMargins left="0.39374999999999999" right="0.39374999999999999" top="0.39374999999999999" bottom="0.39374999999999999" header="0" footer="0"/>
  <pageSetup paperSize="9" fitToHeight="100" orientation="landscape" blackAndWhite="1"/>
  <headerFooter>
    <oddFooter>&amp;CStrana &amp;P z &amp;N</oddFooter>
  </headerFooter>
  <drawing r:id="rId39"/>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pageSetUpPr fitToPage="1"/>
  </sheetPr>
  <dimension ref="B2:BM138"/>
  <sheetViews>
    <sheetView showGridLines="0" workbookViewId="0"/>
  </sheetViews>
  <sheetFormatPr defaultRowHeight="15"/>
  <cols>
    <col min="1" max="1" width="8.33203125" customWidth="1"/>
    <col min="2" max="2" width="1.1640625" customWidth="1"/>
    <col min="3" max="3" width="4.1640625" customWidth="1"/>
    <col min="4" max="4" width="4.33203125" customWidth="1"/>
    <col min="5" max="5" width="17.1640625" customWidth="1"/>
    <col min="6" max="6" width="100.83203125" customWidth="1"/>
    <col min="7" max="7" width="7.5" customWidth="1"/>
    <col min="8" max="8" width="14" customWidth="1"/>
    <col min="9" max="9" width="15.83203125" customWidth="1"/>
    <col min="10" max="11" width="22.33203125"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50000000000003" customHeight="1">
      <c r="L2" s="223" t="s">
        <v>5</v>
      </c>
      <c r="M2" s="208"/>
      <c r="N2" s="208"/>
      <c r="O2" s="208"/>
      <c r="P2" s="208"/>
      <c r="Q2" s="208"/>
      <c r="R2" s="208"/>
      <c r="S2" s="208"/>
      <c r="T2" s="208"/>
      <c r="U2" s="208"/>
      <c r="V2" s="208"/>
      <c r="AT2" s="17" t="s">
        <v>193</v>
      </c>
    </row>
    <row r="3" spans="2:46" ht="6.95" customHeight="1">
      <c r="B3" s="18"/>
      <c r="C3" s="19"/>
      <c r="D3" s="19"/>
      <c r="E3" s="19"/>
      <c r="F3" s="19"/>
      <c r="G3" s="19"/>
      <c r="H3" s="19"/>
      <c r="I3" s="19"/>
      <c r="J3" s="19"/>
      <c r="K3" s="19"/>
      <c r="L3" s="20"/>
      <c r="AT3" s="17" t="s">
        <v>83</v>
      </c>
    </row>
    <row r="4" spans="2:46" ht="24.95" customHeight="1">
      <c r="B4" s="20"/>
      <c r="D4" s="21" t="s">
        <v>212</v>
      </c>
      <c r="L4" s="20"/>
      <c r="M4" s="93" t="s">
        <v>10</v>
      </c>
      <c r="AT4" s="17" t="s">
        <v>3</v>
      </c>
    </row>
    <row r="5" spans="2:46" ht="6.95" customHeight="1">
      <c r="B5" s="20"/>
      <c r="L5" s="20"/>
    </row>
    <row r="6" spans="2:46" ht="12" customHeight="1">
      <c r="B6" s="20"/>
      <c r="D6" s="27" t="s">
        <v>16</v>
      </c>
      <c r="L6" s="20"/>
    </row>
    <row r="7" spans="2:46" ht="16.5" customHeight="1">
      <c r="B7" s="20"/>
      <c r="E7" s="248" t="str">
        <f>'Rekapitulace stavby'!K6</f>
        <v>Transformace domova Černovice – Lidmaň V. – Černovice</v>
      </c>
      <c r="F7" s="249"/>
      <c r="G7" s="249"/>
      <c r="H7" s="249"/>
      <c r="L7" s="20"/>
    </row>
    <row r="8" spans="2:46" ht="12" customHeight="1">
      <c r="B8" s="20"/>
      <c r="D8" s="27" t="s">
        <v>213</v>
      </c>
      <c r="L8" s="20"/>
    </row>
    <row r="9" spans="2:46" s="1" customFormat="1" ht="16.5" customHeight="1">
      <c r="B9" s="32"/>
      <c r="E9" s="248" t="s">
        <v>3650</v>
      </c>
      <c r="F9" s="250"/>
      <c r="G9" s="250"/>
      <c r="H9" s="250"/>
      <c r="L9" s="32"/>
    </row>
    <row r="10" spans="2:46" s="1" customFormat="1" ht="12" customHeight="1">
      <c r="B10" s="32"/>
      <c r="D10" s="27" t="s">
        <v>215</v>
      </c>
      <c r="L10" s="32"/>
    </row>
    <row r="11" spans="2:46" s="1" customFormat="1" ht="16.5" customHeight="1">
      <c r="B11" s="32"/>
      <c r="E11" s="230" t="s">
        <v>4577</v>
      </c>
      <c r="F11" s="250"/>
      <c r="G11" s="250"/>
      <c r="H11" s="250"/>
      <c r="L11" s="32"/>
    </row>
    <row r="12" spans="2:46" s="1" customFormat="1" ht="11.25">
      <c r="B12" s="32"/>
      <c r="L12" s="32"/>
    </row>
    <row r="13" spans="2:46" s="1" customFormat="1" ht="12" customHeight="1">
      <c r="B13" s="32"/>
      <c r="D13" s="27" t="s">
        <v>18</v>
      </c>
      <c r="F13" s="25" t="s">
        <v>1</v>
      </c>
      <c r="I13" s="27" t="s">
        <v>19</v>
      </c>
      <c r="J13" s="25" t="s">
        <v>1</v>
      </c>
      <c r="L13" s="32"/>
    </row>
    <row r="14" spans="2:46" s="1" customFormat="1" ht="12" customHeight="1">
      <c r="B14" s="32"/>
      <c r="D14" s="27" t="s">
        <v>20</v>
      </c>
      <c r="F14" s="25" t="s">
        <v>21</v>
      </c>
      <c r="I14" s="27" t="s">
        <v>22</v>
      </c>
      <c r="J14" s="52" t="str">
        <f>'Rekapitulace stavby'!AN8</f>
        <v>10. 12. 2025</v>
      </c>
      <c r="L14" s="32"/>
    </row>
    <row r="15" spans="2:46" s="1" customFormat="1" ht="10.9" customHeight="1">
      <c r="B15" s="32"/>
      <c r="L15" s="32"/>
    </row>
    <row r="16" spans="2:46" s="1" customFormat="1" ht="12" customHeight="1">
      <c r="B16" s="32"/>
      <c r="D16" s="27" t="s">
        <v>24</v>
      </c>
      <c r="I16" s="27" t="s">
        <v>25</v>
      </c>
      <c r="J16" s="25" t="str">
        <f>IF('Rekapitulace stavby'!AN10="","",'Rekapitulace stavby'!AN10)</f>
        <v/>
      </c>
      <c r="L16" s="32"/>
    </row>
    <row r="17" spans="2:12" s="1" customFormat="1" ht="18" customHeight="1">
      <c r="B17" s="32"/>
      <c r="E17" s="25" t="str">
        <f>IF('Rekapitulace stavby'!E11="","",'Rekapitulace stavby'!E11)</f>
        <v>Kraj Vysočina</v>
      </c>
      <c r="I17" s="27" t="s">
        <v>27</v>
      </c>
      <c r="J17" s="25" t="str">
        <f>IF('Rekapitulace stavby'!AN11="","",'Rekapitulace stavby'!AN11)</f>
        <v/>
      </c>
      <c r="L17" s="32"/>
    </row>
    <row r="18" spans="2:12" s="1" customFormat="1" ht="6.95" customHeight="1">
      <c r="B18" s="32"/>
      <c r="L18" s="32"/>
    </row>
    <row r="19" spans="2:12" s="1" customFormat="1" ht="12" customHeight="1">
      <c r="B19" s="32"/>
      <c r="D19" s="27" t="s">
        <v>28</v>
      </c>
      <c r="I19" s="27" t="s">
        <v>25</v>
      </c>
      <c r="J19" s="28" t="str">
        <f>'Rekapitulace stavby'!AN13</f>
        <v>Vyplň údaj</v>
      </c>
      <c r="L19" s="32"/>
    </row>
    <row r="20" spans="2:12" s="1" customFormat="1" ht="18" customHeight="1">
      <c r="B20" s="32"/>
      <c r="E20" s="251" t="str">
        <f>'Rekapitulace stavby'!E14</f>
        <v>Vyplň údaj</v>
      </c>
      <c r="F20" s="207"/>
      <c r="G20" s="207"/>
      <c r="H20" s="207"/>
      <c r="I20" s="27" t="s">
        <v>27</v>
      </c>
      <c r="J20" s="28" t="str">
        <f>'Rekapitulace stavby'!AN14</f>
        <v>Vyplň údaj</v>
      </c>
      <c r="L20" s="32"/>
    </row>
    <row r="21" spans="2:12" s="1" customFormat="1" ht="6.95" customHeight="1">
      <c r="B21" s="32"/>
      <c r="L21" s="32"/>
    </row>
    <row r="22" spans="2:12" s="1" customFormat="1" ht="12" customHeight="1">
      <c r="B22" s="32"/>
      <c r="D22" s="27" t="s">
        <v>30</v>
      </c>
      <c r="I22" s="27" t="s">
        <v>25</v>
      </c>
      <c r="J22" s="25" t="str">
        <f>IF('Rekapitulace stavby'!AN16="","",'Rekapitulace stavby'!AN16)</f>
        <v/>
      </c>
      <c r="L22" s="32"/>
    </row>
    <row r="23" spans="2:12" s="1" customFormat="1" ht="18" customHeight="1">
      <c r="B23" s="32"/>
      <c r="E23" s="25" t="str">
        <f>IF('Rekapitulace stavby'!E17="","",'Rekapitulace stavby'!E17)</f>
        <v>ARPIK OSTRAVA s.r.o.</v>
      </c>
      <c r="I23" s="27" t="s">
        <v>27</v>
      </c>
      <c r="J23" s="25" t="str">
        <f>IF('Rekapitulace stavby'!AN17="","",'Rekapitulace stavby'!AN17)</f>
        <v/>
      </c>
      <c r="L23" s="32"/>
    </row>
    <row r="24" spans="2:12" s="1" customFormat="1" ht="6.95" customHeight="1">
      <c r="B24" s="32"/>
      <c r="L24" s="32"/>
    </row>
    <row r="25" spans="2:12" s="1" customFormat="1" ht="12" customHeight="1">
      <c r="B25" s="32"/>
      <c r="D25" s="27" t="s">
        <v>33</v>
      </c>
      <c r="I25" s="27" t="s">
        <v>25</v>
      </c>
      <c r="J25" s="25" t="str">
        <f>IF('Rekapitulace stavby'!AN19="","",'Rekapitulace stavby'!AN19)</f>
        <v/>
      </c>
      <c r="L25" s="32"/>
    </row>
    <row r="26" spans="2:12" s="1" customFormat="1" ht="18" customHeight="1">
      <c r="B26" s="32"/>
      <c r="E26" s="25" t="str">
        <f>IF('Rekapitulace stavby'!E20="","",'Rekapitulace stavby'!E20)</f>
        <v xml:space="preserve"> </v>
      </c>
      <c r="I26" s="27" t="s">
        <v>27</v>
      </c>
      <c r="J26" s="25" t="str">
        <f>IF('Rekapitulace stavby'!AN20="","",'Rekapitulace stavby'!AN20)</f>
        <v/>
      </c>
      <c r="L26" s="32"/>
    </row>
    <row r="27" spans="2:12" s="1" customFormat="1" ht="6.95" customHeight="1">
      <c r="B27" s="32"/>
      <c r="L27" s="32"/>
    </row>
    <row r="28" spans="2:12" s="1" customFormat="1" ht="12" customHeight="1">
      <c r="B28" s="32"/>
      <c r="D28" s="27" t="s">
        <v>34</v>
      </c>
      <c r="L28" s="32"/>
    </row>
    <row r="29" spans="2:12" s="7" customFormat="1" ht="16.5" customHeight="1">
      <c r="B29" s="94"/>
      <c r="E29" s="212" t="s">
        <v>1</v>
      </c>
      <c r="F29" s="212"/>
      <c r="G29" s="212"/>
      <c r="H29" s="212"/>
      <c r="L29" s="94"/>
    </row>
    <row r="30" spans="2:12" s="1" customFormat="1" ht="6.95" customHeight="1">
      <c r="B30" s="32"/>
      <c r="L30" s="32"/>
    </row>
    <row r="31" spans="2:12" s="1" customFormat="1" ht="6.95" customHeight="1">
      <c r="B31" s="32"/>
      <c r="D31" s="53"/>
      <c r="E31" s="53"/>
      <c r="F31" s="53"/>
      <c r="G31" s="53"/>
      <c r="H31" s="53"/>
      <c r="I31" s="53"/>
      <c r="J31" s="53"/>
      <c r="K31" s="53"/>
      <c r="L31" s="32"/>
    </row>
    <row r="32" spans="2:12" s="1" customFormat="1" ht="25.35" customHeight="1">
      <c r="B32" s="32"/>
      <c r="D32" s="95" t="s">
        <v>36</v>
      </c>
      <c r="J32" s="66">
        <f>ROUND(J124, 2)</f>
        <v>0</v>
      </c>
      <c r="L32" s="32"/>
    </row>
    <row r="33" spans="2:12" s="1" customFormat="1" ht="6.95" customHeight="1">
      <c r="B33" s="32"/>
      <c r="D33" s="53"/>
      <c r="E33" s="53"/>
      <c r="F33" s="53"/>
      <c r="G33" s="53"/>
      <c r="H33" s="53"/>
      <c r="I33" s="53"/>
      <c r="J33" s="53"/>
      <c r="K33" s="53"/>
      <c r="L33" s="32"/>
    </row>
    <row r="34" spans="2:12" s="1" customFormat="1" ht="14.45" customHeight="1">
      <c r="B34" s="32"/>
      <c r="F34" s="35" t="s">
        <v>38</v>
      </c>
      <c r="I34" s="35" t="s">
        <v>37</v>
      </c>
      <c r="J34" s="35" t="s">
        <v>39</v>
      </c>
      <c r="L34" s="32"/>
    </row>
    <row r="35" spans="2:12" s="1" customFormat="1" ht="14.45" customHeight="1">
      <c r="B35" s="32"/>
      <c r="D35" s="55" t="s">
        <v>40</v>
      </c>
      <c r="E35" s="27" t="s">
        <v>41</v>
      </c>
      <c r="F35" s="86">
        <f>ROUND((SUM(BE124:BE137)),  2)</f>
        <v>0</v>
      </c>
      <c r="I35" s="96">
        <v>0.21</v>
      </c>
      <c r="J35" s="86">
        <f>ROUND(((SUM(BE124:BE137))*I35),  2)</f>
        <v>0</v>
      </c>
      <c r="L35" s="32"/>
    </row>
    <row r="36" spans="2:12" s="1" customFormat="1" ht="14.45" customHeight="1">
      <c r="B36" s="32"/>
      <c r="E36" s="27" t="s">
        <v>42</v>
      </c>
      <c r="F36" s="86">
        <f>ROUND((SUM(BF124:BF137)),  2)</f>
        <v>0</v>
      </c>
      <c r="I36" s="96">
        <v>0.12</v>
      </c>
      <c r="J36" s="86">
        <f>ROUND(((SUM(BF124:BF137))*I36),  2)</f>
        <v>0</v>
      </c>
      <c r="L36" s="32"/>
    </row>
    <row r="37" spans="2:12" s="1" customFormat="1" ht="14.45" hidden="1" customHeight="1">
      <c r="B37" s="32"/>
      <c r="E37" s="27" t="s">
        <v>43</v>
      </c>
      <c r="F37" s="86">
        <f>ROUND((SUM(BG124:BG137)),  2)</f>
        <v>0</v>
      </c>
      <c r="I37" s="96">
        <v>0.21</v>
      </c>
      <c r="J37" s="86">
        <f>0</f>
        <v>0</v>
      </c>
      <c r="L37" s="32"/>
    </row>
    <row r="38" spans="2:12" s="1" customFormat="1" ht="14.45" hidden="1" customHeight="1">
      <c r="B38" s="32"/>
      <c r="E38" s="27" t="s">
        <v>44</v>
      </c>
      <c r="F38" s="86">
        <f>ROUND((SUM(BH124:BH137)),  2)</f>
        <v>0</v>
      </c>
      <c r="I38" s="96">
        <v>0.12</v>
      </c>
      <c r="J38" s="86">
        <f>0</f>
        <v>0</v>
      </c>
      <c r="L38" s="32"/>
    </row>
    <row r="39" spans="2:12" s="1" customFormat="1" ht="14.45" hidden="1" customHeight="1">
      <c r="B39" s="32"/>
      <c r="E39" s="27" t="s">
        <v>45</v>
      </c>
      <c r="F39" s="86">
        <f>ROUND((SUM(BI124:BI137)),  2)</f>
        <v>0</v>
      </c>
      <c r="I39" s="96">
        <v>0</v>
      </c>
      <c r="J39" s="86">
        <f>0</f>
        <v>0</v>
      </c>
      <c r="L39" s="32"/>
    </row>
    <row r="40" spans="2:12" s="1" customFormat="1" ht="6.95" customHeight="1">
      <c r="B40" s="32"/>
      <c r="L40" s="32"/>
    </row>
    <row r="41" spans="2:12" s="1" customFormat="1" ht="25.35" customHeight="1">
      <c r="B41" s="32"/>
      <c r="C41" s="97"/>
      <c r="D41" s="98" t="s">
        <v>46</v>
      </c>
      <c r="E41" s="57"/>
      <c r="F41" s="57"/>
      <c r="G41" s="99" t="s">
        <v>47</v>
      </c>
      <c r="H41" s="100" t="s">
        <v>48</v>
      </c>
      <c r="I41" s="57"/>
      <c r="J41" s="101">
        <f>SUM(J32:J39)</f>
        <v>0</v>
      </c>
      <c r="K41" s="102"/>
      <c r="L41" s="32"/>
    </row>
    <row r="42" spans="2:12" s="1" customFormat="1" ht="14.45" customHeight="1">
      <c r="B42" s="32"/>
      <c r="L42" s="32"/>
    </row>
    <row r="43" spans="2:12" ht="14.45" customHeight="1">
      <c r="B43" s="20"/>
      <c r="L43" s="20"/>
    </row>
    <row r="44" spans="2:12" ht="14.45" customHeight="1">
      <c r="B44" s="20"/>
      <c r="L44" s="20"/>
    </row>
    <row r="45" spans="2:12" ht="14.45" customHeight="1">
      <c r="B45" s="20"/>
      <c r="L45" s="20"/>
    </row>
    <row r="46" spans="2:12" ht="14.45" customHeight="1">
      <c r="B46" s="20"/>
      <c r="L46" s="20"/>
    </row>
    <row r="47" spans="2:12" ht="14.45" customHeight="1">
      <c r="B47" s="20"/>
      <c r="L47" s="20"/>
    </row>
    <row r="48" spans="2:12" ht="14.45" customHeight="1">
      <c r="B48" s="20"/>
      <c r="L48" s="20"/>
    </row>
    <row r="49" spans="2:12" ht="14.45" customHeight="1">
      <c r="B49" s="20"/>
      <c r="L49" s="20"/>
    </row>
    <row r="50" spans="2:12" s="1" customFormat="1" ht="14.45" customHeight="1">
      <c r="B50" s="32"/>
      <c r="D50" s="41" t="s">
        <v>49</v>
      </c>
      <c r="E50" s="42"/>
      <c r="F50" s="42"/>
      <c r="G50" s="41" t="s">
        <v>50</v>
      </c>
      <c r="H50" s="42"/>
      <c r="I50" s="42"/>
      <c r="J50" s="42"/>
      <c r="K50" s="42"/>
      <c r="L50" s="32"/>
    </row>
    <row r="51" spans="2:12" ht="11.25">
      <c r="B51" s="20"/>
      <c r="L51" s="20"/>
    </row>
    <row r="52" spans="2:12" ht="11.25">
      <c r="B52" s="20"/>
      <c r="L52" s="20"/>
    </row>
    <row r="53" spans="2:12" ht="11.25">
      <c r="B53" s="20"/>
      <c r="L53" s="20"/>
    </row>
    <row r="54" spans="2:12" ht="11.25">
      <c r="B54" s="20"/>
      <c r="L54" s="20"/>
    </row>
    <row r="55" spans="2:12" ht="11.25">
      <c r="B55" s="20"/>
      <c r="L55" s="20"/>
    </row>
    <row r="56" spans="2:12" ht="11.25">
      <c r="B56" s="20"/>
      <c r="L56" s="20"/>
    </row>
    <row r="57" spans="2:12" ht="11.25">
      <c r="B57" s="20"/>
      <c r="L57" s="20"/>
    </row>
    <row r="58" spans="2:12" ht="11.25">
      <c r="B58" s="20"/>
      <c r="L58" s="20"/>
    </row>
    <row r="59" spans="2:12" ht="11.25">
      <c r="B59" s="20"/>
      <c r="L59" s="20"/>
    </row>
    <row r="60" spans="2:12" ht="11.25">
      <c r="B60" s="20"/>
      <c r="L60" s="20"/>
    </row>
    <row r="61" spans="2:12" s="1" customFormat="1" ht="12.75">
      <c r="B61" s="32"/>
      <c r="D61" s="43" t="s">
        <v>51</v>
      </c>
      <c r="E61" s="34"/>
      <c r="F61" s="103" t="s">
        <v>52</v>
      </c>
      <c r="G61" s="43" t="s">
        <v>51</v>
      </c>
      <c r="H61" s="34"/>
      <c r="I61" s="34"/>
      <c r="J61" s="104" t="s">
        <v>52</v>
      </c>
      <c r="K61" s="34"/>
      <c r="L61" s="32"/>
    </row>
    <row r="62" spans="2:12" ht="11.25">
      <c r="B62" s="20"/>
      <c r="L62" s="20"/>
    </row>
    <row r="63" spans="2:12" ht="11.25">
      <c r="B63" s="20"/>
      <c r="L63" s="20"/>
    </row>
    <row r="64" spans="2:12" ht="11.25">
      <c r="B64" s="20"/>
      <c r="L64" s="20"/>
    </row>
    <row r="65" spans="2:12" s="1" customFormat="1" ht="12.75">
      <c r="B65" s="32"/>
      <c r="D65" s="41" t="s">
        <v>53</v>
      </c>
      <c r="E65" s="42"/>
      <c r="F65" s="42"/>
      <c r="G65" s="41" t="s">
        <v>54</v>
      </c>
      <c r="H65" s="42"/>
      <c r="I65" s="42"/>
      <c r="J65" s="42"/>
      <c r="K65" s="42"/>
      <c r="L65" s="32"/>
    </row>
    <row r="66" spans="2:12" ht="11.25">
      <c r="B66" s="20"/>
      <c r="L66" s="20"/>
    </row>
    <row r="67" spans="2:12" ht="11.25">
      <c r="B67" s="20"/>
      <c r="L67" s="20"/>
    </row>
    <row r="68" spans="2:12" ht="11.25">
      <c r="B68" s="20"/>
      <c r="L68" s="20"/>
    </row>
    <row r="69" spans="2:12" ht="11.25">
      <c r="B69" s="20"/>
      <c r="L69" s="20"/>
    </row>
    <row r="70" spans="2:12" ht="11.25">
      <c r="B70" s="20"/>
      <c r="L70" s="20"/>
    </row>
    <row r="71" spans="2:12" ht="11.25">
      <c r="B71" s="20"/>
      <c r="L71" s="20"/>
    </row>
    <row r="72" spans="2:12" ht="11.25">
      <c r="B72" s="20"/>
      <c r="L72" s="20"/>
    </row>
    <row r="73" spans="2:12" ht="11.25">
      <c r="B73" s="20"/>
      <c r="L73" s="20"/>
    </row>
    <row r="74" spans="2:12" ht="11.25">
      <c r="B74" s="20"/>
      <c r="L74" s="20"/>
    </row>
    <row r="75" spans="2:12" ht="11.25">
      <c r="B75" s="20"/>
      <c r="L75" s="20"/>
    </row>
    <row r="76" spans="2:12" s="1" customFormat="1" ht="12.75">
      <c r="B76" s="32"/>
      <c r="D76" s="43" t="s">
        <v>51</v>
      </c>
      <c r="E76" s="34"/>
      <c r="F76" s="103" t="s">
        <v>52</v>
      </c>
      <c r="G76" s="43" t="s">
        <v>51</v>
      </c>
      <c r="H76" s="34"/>
      <c r="I76" s="34"/>
      <c r="J76" s="104" t="s">
        <v>52</v>
      </c>
      <c r="K76" s="34"/>
      <c r="L76" s="32"/>
    </row>
    <row r="77" spans="2:12" s="1" customFormat="1" ht="14.45" customHeight="1">
      <c r="B77" s="44"/>
      <c r="C77" s="45"/>
      <c r="D77" s="45"/>
      <c r="E77" s="45"/>
      <c r="F77" s="45"/>
      <c r="G77" s="45"/>
      <c r="H77" s="45"/>
      <c r="I77" s="45"/>
      <c r="J77" s="45"/>
      <c r="K77" s="45"/>
      <c r="L77" s="32"/>
    </row>
    <row r="81" spans="2:12" s="1" customFormat="1" ht="6.95" customHeight="1">
      <c r="B81" s="46"/>
      <c r="C81" s="47"/>
      <c r="D81" s="47"/>
      <c r="E81" s="47"/>
      <c r="F81" s="47"/>
      <c r="G81" s="47"/>
      <c r="H81" s="47"/>
      <c r="I81" s="47"/>
      <c r="J81" s="47"/>
      <c r="K81" s="47"/>
      <c r="L81" s="32"/>
    </row>
    <row r="82" spans="2:12" s="1" customFormat="1" ht="24.95" customHeight="1">
      <c r="B82" s="32"/>
      <c r="C82" s="21" t="s">
        <v>217</v>
      </c>
      <c r="L82" s="32"/>
    </row>
    <row r="83" spans="2:12" s="1" customFormat="1" ht="6.95" customHeight="1">
      <c r="B83" s="32"/>
      <c r="L83" s="32"/>
    </row>
    <row r="84" spans="2:12" s="1" customFormat="1" ht="12" customHeight="1">
      <c r="B84" s="32"/>
      <c r="C84" s="27" t="s">
        <v>16</v>
      </c>
      <c r="L84" s="32"/>
    </row>
    <row r="85" spans="2:12" s="1" customFormat="1" ht="16.5" customHeight="1">
      <c r="B85" s="32"/>
      <c r="E85" s="248" t="str">
        <f>E7</f>
        <v>Transformace domova Černovice – Lidmaň V. – Černovice</v>
      </c>
      <c r="F85" s="249"/>
      <c r="G85" s="249"/>
      <c r="H85" s="249"/>
      <c r="L85" s="32"/>
    </row>
    <row r="86" spans="2:12" ht="12" customHeight="1">
      <c r="B86" s="20"/>
      <c r="C86" s="27" t="s">
        <v>213</v>
      </c>
      <c r="L86" s="20"/>
    </row>
    <row r="87" spans="2:12" s="1" customFormat="1" ht="16.5" customHeight="1">
      <c r="B87" s="32"/>
      <c r="E87" s="248" t="s">
        <v>3650</v>
      </c>
      <c r="F87" s="250"/>
      <c r="G87" s="250"/>
      <c r="H87" s="250"/>
      <c r="L87" s="32"/>
    </row>
    <row r="88" spans="2:12" s="1" customFormat="1" ht="12" customHeight="1">
      <c r="B88" s="32"/>
      <c r="C88" s="27" t="s">
        <v>215</v>
      </c>
      <c r="L88" s="32"/>
    </row>
    <row r="89" spans="2:12" s="1" customFormat="1" ht="16.5" customHeight="1">
      <c r="B89" s="32"/>
      <c r="E89" s="230" t="str">
        <f>E11</f>
        <v>IO 08.1 - PŘÍPOJKA SLABOPROUDU -SO_01</v>
      </c>
      <c r="F89" s="250"/>
      <c r="G89" s="250"/>
      <c r="H89" s="250"/>
      <c r="L89" s="32"/>
    </row>
    <row r="90" spans="2:12" s="1" customFormat="1" ht="6.95" customHeight="1">
      <c r="B90" s="32"/>
      <c r="L90" s="32"/>
    </row>
    <row r="91" spans="2:12" s="1" customFormat="1" ht="12" customHeight="1">
      <c r="B91" s="32"/>
      <c r="C91" s="27" t="s">
        <v>20</v>
      </c>
      <c r="F91" s="25" t="str">
        <f>F14</f>
        <v xml:space="preserve"> </v>
      </c>
      <c r="I91" s="27" t="s">
        <v>22</v>
      </c>
      <c r="J91" s="52" t="str">
        <f>IF(J14="","",J14)</f>
        <v>10. 12. 2025</v>
      </c>
      <c r="L91" s="32"/>
    </row>
    <row r="92" spans="2:12" s="1" customFormat="1" ht="6.95" customHeight="1">
      <c r="B92" s="32"/>
      <c r="L92" s="32"/>
    </row>
    <row r="93" spans="2:12" s="1" customFormat="1" ht="25.7" customHeight="1">
      <c r="B93" s="32"/>
      <c r="C93" s="27" t="s">
        <v>24</v>
      </c>
      <c r="F93" s="25" t="str">
        <f>E17</f>
        <v>Kraj Vysočina</v>
      </c>
      <c r="I93" s="27" t="s">
        <v>30</v>
      </c>
      <c r="J93" s="30" t="str">
        <f>E23</f>
        <v>ARPIK OSTRAVA s.r.o.</v>
      </c>
      <c r="L93" s="32"/>
    </row>
    <row r="94" spans="2:12" s="1" customFormat="1" ht="15.2" customHeight="1">
      <c r="B94" s="32"/>
      <c r="C94" s="27" t="s">
        <v>28</v>
      </c>
      <c r="F94" s="25" t="str">
        <f>IF(E20="","",E20)</f>
        <v>Vyplň údaj</v>
      </c>
      <c r="I94" s="27" t="s">
        <v>33</v>
      </c>
      <c r="J94" s="30" t="str">
        <f>E26</f>
        <v xml:space="preserve"> </v>
      </c>
      <c r="L94" s="32"/>
    </row>
    <row r="95" spans="2:12" s="1" customFormat="1" ht="10.35" customHeight="1">
      <c r="B95" s="32"/>
      <c r="L95" s="32"/>
    </row>
    <row r="96" spans="2:12" s="1" customFormat="1" ht="29.25" customHeight="1">
      <c r="B96" s="32"/>
      <c r="C96" s="105" t="s">
        <v>218</v>
      </c>
      <c r="D96" s="97"/>
      <c r="E96" s="97"/>
      <c r="F96" s="97"/>
      <c r="G96" s="97"/>
      <c r="H96" s="97"/>
      <c r="I96" s="97"/>
      <c r="J96" s="106" t="s">
        <v>219</v>
      </c>
      <c r="K96" s="97"/>
      <c r="L96" s="32"/>
    </row>
    <row r="97" spans="2:47" s="1" customFormat="1" ht="10.35" customHeight="1">
      <c r="B97" s="32"/>
      <c r="L97" s="32"/>
    </row>
    <row r="98" spans="2:47" s="1" customFormat="1" ht="22.9" customHeight="1">
      <c r="B98" s="32"/>
      <c r="C98" s="107" t="s">
        <v>220</v>
      </c>
      <c r="J98" s="66">
        <f>J124</f>
        <v>0</v>
      </c>
      <c r="L98" s="32"/>
      <c r="AU98" s="17" t="s">
        <v>221</v>
      </c>
    </row>
    <row r="99" spans="2:47" s="8" customFormat="1" ht="24.95" customHeight="1">
      <c r="B99" s="108"/>
      <c r="D99" s="109" t="s">
        <v>4100</v>
      </c>
      <c r="E99" s="110"/>
      <c r="F99" s="110"/>
      <c r="G99" s="110"/>
      <c r="H99" s="110"/>
      <c r="I99" s="110"/>
      <c r="J99" s="111">
        <f>J125</f>
        <v>0</v>
      </c>
      <c r="L99" s="108"/>
    </row>
    <row r="100" spans="2:47" s="8" customFormat="1" ht="24.95" customHeight="1">
      <c r="B100" s="108"/>
      <c r="D100" s="109" t="s">
        <v>4578</v>
      </c>
      <c r="E100" s="110"/>
      <c r="F100" s="110"/>
      <c r="G100" s="110"/>
      <c r="H100" s="110"/>
      <c r="I100" s="110"/>
      <c r="J100" s="111">
        <f>J132</f>
        <v>0</v>
      </c>
      <c r="L100" s="108"/>
    </row>
    <row r="101" spans="2:47" s="9" customFormat="1" ht="19.899999999999999" customHeight="1">
      <c r="B101" s="112"/>
      <c r="D101" s="113" t="s">
        <v>4579</v>
      </c>
      <c r="E101" s="114"/>
      <c r="F101" s="114"/>
      <c r="G101" s="114"/>
      <c r="H101" s="114"/>
      <c r="I101" s="114"/>
      <c r="J101" s="115">
        <f>J133</f>
        <v>0</v>
      </c>
      <c r="L101" s="112"/>
    </row>
    <row r="102" spans="2:47" s="9" customFormat="1" ht="19.899999999999999" customHeight="1">
      <c r="B102" s="112"/>
      <c r="D102" s="113" t="s">
        <v>4580</v>
      </c>
      <c r="E102" s="114"/>
      <c r="F102" s="114"/>
      <c r="G102" s="114"/>
      <c r="H102" s="114"/>
      <c r="I102" s="114"/>
      <c r="J102" s="115">
        <f>J136</f>
        <v>0</v>
      </c>
      <c r="L102" s="112"/>
    </row>
    <row r="103" spans="2:47" s="1" customFormat="1" ht="21.75" customHeight="1">
      <c r="B103" s="32"/>
      <c r="L103" s="32"/>
    </row>
    <row r="104" spans="2:47" s="1" customFormat="1" ht="6.95" customHeight="1">
      <c r="B104" s="44"/>
      <c r="C104" s="45"/>
      <c r="D104" s="45"/>
      <c r="E104" s="45"/>
      <c r="F104" s="45"/>
      <c r="G104" s="45"/>
      <c r="H104" s="45"/>
      <c r="I104" s="45"/>
      <c r="J104" s="45"/>
      <c r="K104" s="45"/>
      <c r="L104" s="32"/>
    </row>
    <row r="108" spans="2:47" s="1" customFormat="1" ht="6.95" customHeight="1">
      <c r="B108" s="46"/>
      <c r="C108" s="47"/>
      <c r="D108" s="47"/>
      <c r="E108" s="47"/>
      <c r="F108" s="47"/>
      <c r="G108" s="47"/>
      <c r="H108" s="47"/>
      <c r="I108" s="47"/>
      <c r="J108" s="47"/>
      <c r="K108" s="47"/>
      <c r="L108" s="32"/>
    </row>
    <row r="109" spans="2:47" s="1" customFormat="1" ht="24.95" customHeight="1">
      <c r="B109" s="32"/>
      <c r="C109" s="21" t="s">
        <v>249</v>
      </c>
      <c r="L109" s="32"/>
    </row>
    <row r="110" spans="2:47" s="1" customFormat="1" ht="6.95" customHeight="1">
      <c r="B110" s="32"/>
      <c r="L110" s="32"/>
    </row>
    <row r="111" spans="2:47" s="1" customFormat="1" ht="12" customHeight="1">
      <c r="B111" s="32"/>
      <c r="C111" s="27" t="s">
        <v>16</v>
      </c>
      <c r="L111" s="32"/>
    </row>
    <row r="112" spans="2:47" s="1" customFormat="1" ht="16.5" customHeight="1">
      <c r="B112" s="32"/>
      <c r="E112" s="248" t="str">
        <f>E7</f>
        <v>Transformace domova Černovice – Lidmaň V. – Černovice</v>
      </c>
      <c r="F112" s="249"/>
      <c r="G112" s="249"/>
      <c r="H112" s="249"/>
      <c r="L112" s="32"/>
    </row>
    <row r="113" spans="2:65" ht="12" customHeight="1">
      <c r="B113" s="20"/>
      <c r="C113" s="27" t="s">
        <v>213</v>
      </c>
      <c r="L113" s="20"/>
    </row>
    <row r="114" spans="2:65" s="1" customFormat="1" ht="16.5" customHeight="1">
      <c r="B114" s="32"/>
      <c r="E114" s="248" t="s">
        <v>3650</v>
      </c>
      <c r="F114" s="250"/>
      <c r="G114" s="250"/>
      <c r="H114" s="250"/>
      <c r="L114" s="32"/>
    </row>
    <row r="115" spans="2:65" s="1" customFormat="1" ht="12" customHeight="1">
      <c r="B115" s="32"/>
      <c r="C115" s="27" t="s">
        <v>215</v>
      </c>
      <c r="L115" s="32"/>
    </row>
    <row r="116" spans="2:65" s="1" customFormat="1" ht="16.5" customHeight="1">
      <c r="B116" s="32"/>
      <c r="E116" s="230" t="str">
        <f>E11</f>
        <v>IO 08.1 - PŘÍPOJKA SLABOPROUDU -SO_01</v>
      </c>
      <c r="F116" s="250"/>
      <c r="G116" s="250"/>
      <c r="H116" s="250"/>
      <c r="L116" s="32"/>
    </row>
    <row r="117" spans="2:65" s="1" customFormat="1" ht="6.95" customHeight="1">
      <c r="B117" s="32"/>
      <c r="L117" s="32"/>
    </row>
    <row r="118" spans="2:65" s="1" customFormat="1" ht="12" customHeight="1">
      <c r="B118" s="32"/>
      <c r="C118" s="27" t="s">
        <v>20</v>
      </c>
      <c r="F118" s="25" t="str">
        <f>F14</f>
        <v xml:space="preserve"> </v>
      </c>
      <c r="I118" s="27" t="s">
        <v>22</v>
      </c>
      <c r="J118" s="52" t="str">
        <f>IF(J14="","",J14)</f>
        <v>10. 12. 2025</v>
      </c>
      <c r="L118" s="32"/>
    </row>
    <row r="119" spans="2:65" s="1" customFormat="1" ht="6.95" customHeight="1">
      <c r="B119" s="32"/>
      <c r="L119" s="32"/>
    </row>
    <row r="120" spans="2:65" s="1" customFormat="1" ht="25.7" customHeight="1">
      <c r="B120" s="32"/>
      <c r="C120" s="27" t="s">
        <v>24</v>
      </c>
      <c r="F120" s="25" t="str">
        <f>E17</f>
        <v>Kraj Vysočina</v>
      </c>
      <c r="I120" s="27" t="s">
        <v>30</v>
      </c>
      <c r="J120" s="30" t="str">
        <f>E23</f>
        <v>ARPIK OSTRAVA s.r.o.</v>
      </c>
      <c r="L120" s="32"/>
    </row>
    <row r="121" spans="2:65" s="1" customFormat="1" ht="15.2" customHeight="1">
      <c r="B121" s="32"/>
      <c r="C121" s="27" t="s">
        <v>28</v>
      </c>
      <c r="F121" s="25" t="str">
        <f>IF(E20="","",E20)</f>
        <v>Vyplň údaj</v>
      </c>
      <c r="I121" s="27" t="s">
        <v>33</v>
      </c>
      <c r="J121" s="30" t="str">
        <f>E26</f>
        <v xml:space="preserve"> </v>
      </c>
      <c r="L121" s="32"/>
    </row>
    <row r="122" spans="2:65" s="1" customFormat="1" ht="10.35" customHeight="1">
      <c r="B122" s="32"/>
      <c r="L122" s="32"/>
    </row>
    <row r="123" spans="2:65" s="10" customFormat="1" ht="29.25" customHeight="1">
      <c r="B123" s="116"/>
      <c r="C123" s="117" t="s">
        <v>250</v>
      </c>
      <c r="D123" s="118" t="s">
        <v>61</v>
      </c>
      <c r="E123" s="118" t="s">
        <v>57</v>
      </c>
      <c r="F123" s="118" t="s">
        <v>58</v>
      </c>
      <c r="G123" s="118" t="s">
        <v>251</v>
      </c>
      <c r="H123" s="118" t="s">
        <v>252</v>
      </c>
      <c r="I123" s="118" t="s">
        <v>253</v>
      </c>
      <c r="J123" s="118" t="s">
        <v>219</v>
      </c>
      <c r="K123" s="119" t="s">
        <v>254</v>
      </c>
      <c r="L123" s="116"/>
      <c r="M123" s="59" t="s">
        <v>1</v>
      </c>
      <c r="N123" s="60" t="s">
        <v>40</v>
      </c>
      <c r="O123" s="60" t="s">
        <v>255</v>
      </c>
      <c r="P123" s="60" t="s">
        <v>256</v>
      </c>
      <c r="Q123" s="60" t="s">
        <v>257</v>
      </c>
      <c r="R123" s="60" t="s">
        <v>258</v>
      </c>
      <c r="S123" s="60" t="s">
        <v>259</v>
      </c>
      <c r="T123" s="61" t="s">
        <v>260</v>
      </c>
    </row>
    <row r="124" spans="2:65" s="1" customFormat="1" ht="22.9" customHeight="1">
      <c r="B124" s="32"/>
      <c r="C124" s="64" t="s">
        <v>261</v>
      </c>
      <c r="J124" s="120">
        <f>BK124</f>
        <v>0</v>
      </c>
      <c r="L124" s="32"/>
      <c r="M124" s="62"/>
      <c r="N124" s="53"/>
      <c r="O124" s="53"/>
      <c r="P124" s="121">
        <f>P125+P132</f>
        <v>0</v>
      </c>
      <c r="Q124" s="53"/>
      <c r="R124" s="121">
        <f>R125+R132</f>
        <v>0</v>
      </c>
      <c r="S124" s="53"/>
      <c r="T124" s="122">
        <f>T125+T132</f>
        <v>0</v>
      </c>
      <c r="AT124" s="17" t="s">
        <v>75</v>
      </c>
      <c r="AU124" s="17" t="s">
        <v>221</v>
      </c>
      <c r="BK124" s="123">
        <f>BK125+BK132</f>
        <v>0</v>
      </c>
    </row>
    <row r="125" spans="2:65" s="11" customFormat="1" ht="25.9" customHeight="1">
      <c r="B125" s="124"/>
      <c r="D125" s="125" t="s">
        <v>75</v>
      </c>
      <c r="E125" s="126" t="s">
        <v>2571</v>
      </c>
      <c r="F125" s="126" t="s">
        <v>2849</v>
      </c>
      <c r="I125" s="127"/>
      <c r="J125" s="128">
        <f>BK125</f>
        <v>0</v>
      </c>
      <c r="L125" s="124"/>
      <c r="M125" s="129"/>
      <c r="P125" s="130">
        <f>SUM(P126:P131)</f>
        <v>0</v>
      </c>
      <c r="R125" s="130">
        <f>SUM(R126:R131)</f>
        <v>0</v>
      </c>
      <c r="T125" s="131">
        <f>SUM(T126:T131)</f>
        <v>0</v>
      </c>
      <c r="AR125" s="125" t="s">
        <v>83</v>
      </c>
      <c r="AT125" s="132" t="s">
        <v>75</v>
      </c>
      <c r="AU125" s="132" t="s">
        <v>76</v>
      </c>
      <c r="AY125" s="125" t="s">
        <v>264</v>
      </c>
      <c r="BK125" s="133">
        <f>SUM(BK126:BK131)</f>
        <v>0</v>
      </c>
    </row>
    <row r="126" spans="2:65" s="1" customFormat="1" ht="16.5" customHeight="1">
      <c r="B126" s="136"/>
      <c r="C126" s="137" t="s">
        <v>83</v>
      </c>
      <c r="D126" s="137" t="s">
        <v>266</v>
      </c>
      <c r="E126" s="138" t="s">
        <v>4581</v>
      </c>
      <c r="F126" s="139" t="s">
        <v>4582</v>
      </c>
      <c r="G126" s="140" t="s">
        <v>428</v>
      </c>
      <c r="H126" s="141">
        <v>35</v>
      </c>
      <c r="I126" s="142"/>
      <c r="J126" s="143">
        <f t="shared" ref="J126:J131" si="0">ROUND(I126*H126,2)</f>
        <v>0</v>
      </c>
      <c r="K126" s="139" t="s">
        <v>1</v>
      </c>
      <c r="L126" s="32"/>
      <c r="M126" s="144" t="s">
        <v>1</v>
      </c>
      <c r="N126" s="145" t="s">
        <v>42</v>
      </c>
      <c r="P126" s="146">
        <f t="shared" ref="P126:P131" si="1">O126*H126</f>
        <v>0</v>
      </c>
      <c r="Q126" s="146">
        <v>0</v>
      </c>
      <c r="R126" s="146">
        <f t="shared" ref="R126:R131" si="2">Q126*H126</f>
        <v>0</v>
      </c>
      <c r="S126" s="146">
        <v>0</v>
      </c>
      <c r="T126" s="147">
        <f t="shared" ref="T126:T131" si="3">S126*H126</f>
        <v>0</v>
      </c>
      <c r="AR126" s="148" t="s">
        <v>271</v>
      </c>
      <c r="AT126" s="148" t="s">
        <v>266</v>
      </c>
      <c r="AU126" s="148" t="s">
        <v>83</v>
      </c>
      <c r="AY126" s="17" t="s">
        <v>264</v>
      </c>
      <c r="BE126" s="149">
        <f t="shared" ref="BE126:BE131" si="4">IF(N126="základní",J126,0)</f>
        <v>0</v>
      </c>
      <c r="BF126" s="149">
        <f t="shared" ref="BF126:BF131" si="5">IF(N126="snížená",J126,0)</f>
        <v>0</v>
      </c>
      <c r="BG126" s="149">
        <f t="shared" ref="BG126:BG131" si="6">IF(N126="zákl. přenesená",J126,0)</f>
        <v>0</v>
      </c>
      <c r="BH126" s="149">
        <f t="shared" ref="BH126:BH131" si="7">IF(N126="sníž. přenesená",J126,0)</f>
        <v>0</v>
      </c>
      <c r="BI126" s="149">
        <f t="shared" ref="BI126:BI131" si="8">IF(N126="nulová",J126,0)</f>
        <v>0</v>
      </c>
      <c r="BJ126" s="17" t="s">
        <v>89</v>
      </c>
      <c r="BK126" s="149">
        <f t="shared" ref="BK126:BK131" si="9">ROUND(I126*H126,2)</f>
        <v>0</v>
      </c>
      <c r="BL126" s="17" t="s">
        <v>271</v>
      </c>
      <c r="BM126" s="148" t="s">
        <v>89</v>
      </c>
    </row>
    <row r="127" spans="2:65" s="1" customFormat="1" ht="16.5" customHeight="1">
      <c r="B127" s="136"/>
      <c r="C127" s="137" t="s">
        <v>89</v>
      </c>
      <c r="D127" s="137" t="s">
        <v>266</v>
      </c>
      <c r="E127" s="138" t="s">
        <v>4583</v>
      </c>
      <c r="F127" s="139" t="s">
        <v>4584</v>
      </c>
      <c r="G127" s="140" t="s">
        <v>428</v>
      </c>
      <c r="H127" s="141">
        <v>35</v>
      </c>
      <c r="I127" s="142"/>
      <c r="J127" s="143">
        <f t="shared" si="0"/>
        <v>0</v>
      </c>
      <c r="K127" s="139" t="s">
        <v>1</v>
      </c>
      <c r="L127" s="32"/>
      <c r="M127" s="144" t="s">
        <v>1</v>
      </c>
      <c r="N127" s="145" t="s">
        <v>42</v>
      </c>
      <c r="P127" s="146">
        <f t="shared" si="1"/>
        <v>0</v>
      </c>
      <c r="Q127" s="146">
        <v>0</v>
      </c>
      <c r="R127" s="146">
        <f t="shared" si="2"/>
        <v>0</v>
      </c>
      <c r="S127" s="146">
        <v>0</v>
      </c>
      <c r="T127" s="147">
        <f t="shared" si="3"/>
        <v>0</v>
      </c>
      <c r="AR127" s="148" t="s">
        <v>271</v>
      </c>
      <c r="AT127" s="148" t="s">
        <v>266</v>
      </c>
      <c r="AU127" s="148" t="s">
        <v>83</v>
      </c>
      <c r="AY127" s="17" t="s">
        <v>264</v>
      </c>
      <c r="BE127" s="149">
        <f t="shared" si="4"/>
        <v>0</v>
      </c>
      <c r="BF127" s="149">
        <f t="shared" si="5"/>
        <v>0</v>
      </c>
      <c r="BG127" s="149">
        <f t="shared" si="6"/>
        <v>0</v>
      </c>
      <c r="BH127" s="149">
        <f t="shared" si="7"/>
        <v>0</v>
      </c>
      <c r="BI127" s="149">
        <f t="shared" si="8"/>
        <v>0</v>
      </c>
      <c r="BJ127" s="17" t="s">
        <v>89</v>
      </c>
      <c r="BK127" s="149">
        <f t="shared" si="9"/>
        <v>0</v>
      </c>
      <c r="BL127" s="17" t="s">
        <v>271</v>
      </c>
      <c r="BM127" s="148" t="s">
        <v>271</v>
      </c>
    </row>
    <row r="128" spans="2:65" s="1" customFormat="1" ht="16.5" customHeight="1">
      <c r="B128" s="136"/>
      <c r="C128" s="137" t="s">
        <v>96</v>
      </c>
      <c r="D128" s="137" t="s">
        <v>266</v>
      </c>
      <c r="E128" s="138" t="s">
        <v>4585</v>
      </c>
      <c r="F128" s="139" t="s">
        <v>4586</v>
      </c>
      <c r="G128" s="140" t="s">
        <v>428</v>
      </c>
      <c r="H128" s="141">
        <v>35</v>
      </c>
      <c r="I128" s="142"/>
      <c r="J128" s="143">
        <f t="shared" si="0"/>
        <v>0</v>
      </c>
      <c r="K128" s="139" t="s">
        <v>1</v>
      </c>
      <c r="L128" s="32"/>
      <c r="M128" s="144" t="s">
        <v>1</v>
      </c>
      <c r="N128" s="145" t="s">
        <v>42</v>
      </c>
      <c r="P128" s="146">
        <f t="shared" si="1"/>
        <v>0</v>
      </c>
      <c r="Q128" s="146">
        <v>0</v>
      </c>
      <c r="R128" s="146">
        <f t="shared" si="2"/>
        <v>0</v>
      </c>
      <c r="S128" s="146">
        <v>0</v>
      </c>
      <c r="T128" s="147">
        <f t="shared" si="3"/>
        <v>0</v>
      </c>
      <c r="AR128" s="148" t="s">
        <v>271</v>
      </c>
      <c r="AT128" s="148" t="s">
        <v>266</v>
      </c>
      <c r="AU128" s="148" t="s">
        <v>83</v>
      </c>
      <c r="AY128" s="17" t="s">
        <v>264</v>
      </c>
      <c r="BE128" s="149">
        <f t="shared" si="4"/>
        <v>0</v>
      </c>
      <c r="BF128" s="149">
        <f t="shared" si="5"/>
        <v>0</v>
      </c>
      <c r="BG128" s="149">
        <f t="shared" si="6"/>
        <v>0</v>
      </c>
      <c r="BH128" s="149">
        <f t="shared" si="7"/>
        <v>0</v>
      </c>
      <c r="BI128" s="149">
        <f t="shared" si="8"/>
        <v>0</v>
      </c>
      <c r="BJ128" s="17" t="s">
        <v>89</v>
      </c>
      <c r="BK128" s="149">
        <f t="shared" si="9"/>
        <v>0</v>
      </c>
      <c r="BL128" s="17" t="s">
        <v>271</v>
      </c>
      <c r="BM128" s="148" t="s">
        <v>303</v>
      </c>
    </row>
    <row r="129" spans="2:65" s="1" customFormat="1" ht="16.5" customHeight="1">
      <c r="B129" s="136"/>
      <c r="C129" s="137" t="s">
        <v>271</v>
      </c>
      <c r="D129" s="137" t="s">
        <v>266</v>
      </c>
      <c r="E129" s="138" t="s">
        <v>4587</v>
      </c>
      <c r="F129" s="139" t="s">
        <v>4588</v>
      </c>
      <c r="G129" s="140" t="s">
        <v>1468</v>
      </c>
      <c r="H129" s="141">
        <v>2</v>
      </c>
      <c r="I129" s="142"/>
      <c r="J129" s="143">
        <f t="shared" si="0"/>
        <v>0</v>
      </c>
      <c r="K129" s="139" t="s">
        <v>1</v>
      </c>
      <c r="L129" s="32"/>
      <c r="M129" s="144" t="s">
        <v>1</v>
      </c>
      <c r="N129" s="145" t="s">
        <v>42</v>
      </c>
      <c r="P129" s="146">
        <f t="shared" si="1"/>
        <v>0</v>
      </c>
      <c r="Q129" s="146">
        <v>0</v>
      </c>
      <c r="R129" s="146">
        <f t="shared" si="2"/>
        <v>0</v>
      </c>
      <c r="S129" s="146">
        <v>0</v>
      </c>
      <c r="T129" s="147">
        <f t="shared" si="3"/>
        <v>0</v>
      </c>
      <c r="AR129" s="148" t="s">
        <v>271</v>
      </c>
      <c r="AT129" s="148" t="s">
        <v>266</v>
      </c>
      <c r="AU129" s="148" t="s">
        <v>83</v>
      </c>
      <c r="AY129" s="17" t="s">
        <v>264</v>
      </c>
      <c r="BE129" s="149">
        <f t="shared" si="4"/>
        <v>0</v>
      </c>
      <c r="BF129" s="149">
        <f t="shared" si="5"/>
        <v>0</v>
      </c>
      <c r="BG129" s="149">
        <f t="shared" si="6"/>
        <v>0</v>
      </c>
      <c r="BH129" s="149">
        <f t="shared" si="7"/>
        <v>0</v>
      </c>
      <c r="BI129" s="149">
        <f t="shared" si="8"/>
        <v>0</v>
      </c>
      <c r="BJ129" s="17" t="s">
        <v>89</v>
      </c>
      <c r="BK129" s="149">
        <f t="shared" si="9"/>
        <v>0</v>
      </c>
      <c r="BL129" s="17" t="s">
        <v>271</v>
      </c>
      <c r="BM129" s="148" t="s">
        <v>314</v>
      </c>
    </row>
    <row r="130" spans="2:65" s="1" customFormat="1" ht="16.5" customHeight="1">
      <c r="B130" s="136"/>
      <c r="C130" s="137" t="s">
        <v>297</v>
      </c>
      <c r="D130" s="137" t="s">
        <v>266</v>
      </c>
      <c r="E130" s="138" t="s">
        <v>4589</v>
      </c>
      <c r="F130" s="139" t="s">
        <v>4590</v>
      </c>
      <c r="G130" s="140" t="s">
        <v>1468</v>
      </c>
      <c r="H130" s="141">
        <v>1</v>
      </c>
      <c r="I130" s="142"/>
      <c r="J130" s="143">
        <f t="shared" si="0"/>
        <v>0</v>
      </c>
      <c r="K130" s="139" t="s">
        <v>1</v>
      </c>
      <c r="L130" s="32"/>
      <c r="M130" s="144" t="s">
        <v>1</v>
      </c>
      <c r="N130" s="145" t="s">
        <v>42</v>
      </c>
      <c r="P130" s="146">
        <f t="shared" si="1"/>
        <v>0</v>
      </c>
      <c r="Q130" s="146">
        <v>0</v>
      </c>
      <c r="R130" s="146">
        <f t="shared" si="2"/>
        <v>0</v>
      </c>
      <c r="S130" s="146">
        <v>0</v>
      </c>
      <c r="T130" s="147">
        <f t="shared" si="3"/>
        <v>0</v>
      </c>
      <c r="AR130" s="148" t="s">
        <v>271</v>
      </c>
      <c r="AT130" s="148" t="s">
        <v>266</v>
      </c>
      <c r="AU130" s="148" t="s">
        <v>83</v>
      </c>
      <c r="AY130" s="17" t="s">
        <v>264</v>
      </c>
      <c r="BE130" s="149">
        <f t="shared" si="4"/>
        <v>0</v>
      </c>
      <c r="BF130" s="149">
        <f t="shared" si="5"/>
        <v>0</v>
      </c>
      <c r="BG130" s="149">
        <f t="shared" si="6"/>
        <v>0</v>
      </c>
      <c r="BH130" s="149">
        <f t="shared" si="7"/>
        <v>0</v>
      </c>
      <c r="BI130" s="149">
        <f t="shared" si="8"/>
        <v>0</v>
      </c>
      <c r="BJ130" s="17" t="s">
        <v>89</v>
      </c>
      <c r="BK130" s="149">
        <f t="shared" si="9"/>
        <v>0</v>
      </c>
      <c r="BL130" s="17" t="s">
        <v>271</v>
      </c>
      <c r="BM130" s="148" t="s">
        <v>328</v>
      </c>
    </row>
    <row r="131" spans="2:65" s="1" customFormat="1" ht="16.5" customHeight="1">
      <c r="B131" s="136"/>
      <c r="C131" s="137" t="s">
        <v>303</v>
      </c>
      <c r="D131" s="137" t="s">
        <v>266</v>
      </c>
      <c r="E131" s="138" t="s">
        <v>4591</v>
      </c>
      <c r="F131" s="139" t="s">
        <v>2945</v>
      </c>
      <c r="G131" s="140" t="s">
        <v>1468</v>
      </c>
      <c r="H131" s="141">
        <v>1</v>
      </c>
      <c r="I131" s="142"/>
      <c r="J131" s="143">
        <f t="shared" si="0"/>
        <v>0</v>
      </c>
      <c r="K131" s="139" t="s">
        <v>1</v>
      </c>
      <c r="L131" s="32"/>
      <c r="M131" s="144" t="s">
        <v>1</v>
      </c>
      <c r="N131" s="145" t="s">
        <v>42</v>
      </c>
      <c r="P131" s="146">
        <f t="shared" si="1"/>
        <v>0</v>
      </c>
      <c r="Q131" s="146">
        <v>0</v>
      </c>
      <c r="R131" s="146">
        <f t="shared" si="2"/>
        <v>0</v>
      </c>
      <c r="S131" s="146">
        <v>0</v>
      </c>
      <c r="T131" s="147">
        <f t="shared" si="3"/>
        <v>0</v>
      </c>
      <c r="AR131" s="148" t="s">
        <v>271</v>
      </c>
      <c r="AT131" s="148" t="s">
        <v>266</v>
      </c>
      <c r="AU131" s="148" t="s">
        <v>83</v>
      </c>
      <c r="AY131" s="17" t="s">
        <v>264</v>
      </c>
      <c r="BE131" s="149">
        <f t="shared" si="4"/>
        <v>0</v>
      </c>
      <c r="BF131" s="149">
        <f t="shared" si="5"/>
        <v>0</v>
      </c>
      <c r="BG131" s="149">
        <f t="shared" si="6"/>
        <v>0</v>
      </c>
      <c r="BH131" s="149">
        <f t="shared" si="7"/>
        <v>0</v>
      </c>
      <c r="BI131" s="149">
        <f t="shared" si="8"/>
        <v>0</v>
      </c>
      <c r="BJ131" s="17" t="s">
        <v>89</v>
      </c>
      <c r="BK131" s="149">
        <f t="shared" si="9"/>
        <v>0</v>
      </c>
      <c r="BL131" s="17" t="s">
        <v>271</v>
      </c>
      <c r="BM131" s="148" t="s">
        <v>8</v>
      </c>
    </row>
    <row r="132" spans="2:65" s="11" customFormat="1" ht="25.9" customHeight="1">
      <c r="B132" s="124"/>
      <c r="D132" s="125" t="s">
        <v>75</v>
      </c>
      <c r="E132" s="126" t="s">
        <v>2573</v>
      </c>
      <c r="F132" s="126" t="s">
        <v>2955</v>
      </c>
      <c r="I132" s="127"/>
      <c r="J132" s="128">
        <f>BK132</f>
        <v>0</v>
      </c>
      <c r="L132" s="124"/>
      <c r="M132" s="129"/>
      <c r="P132" s="130">
        <f>P133+P136</f>
        <v>0</v>
      </c>
      <c r="R132" s="130">
        <f>R133+R136</f>
        <v>0</v>
      </c>
      <c r="T132" s="131">
        <f>T133+T136</f>
        <v>0</v>
      </c>
      <c r="AR132" s="125" t="s">
        <v>83</v>
      </c>
      <c r="AT132" s="132" t="s">
        <v>75</v>
      </c>
      <c r="AU132" s="132" t="s">
        <v>76</v>
      </c>
      <c r="AY132" s="125" t="s">
        <v>264</v>
      </c>
      <c r="BK132" s="133">
        <f>BK133+BK136</f>
        <v>0</v>
      </c>
    </row>
    <row r="133" spans="2:65" s="11" customFormat="1" ht="22.9" customHeight="1">
      <c r="B133" s="124"/>
      <c r="D133" s="125" t="s">
        <v>75</v>
      </c>
      <c r="E133" s="134" t="s">
        <v>2586</v>
      </c>
      <c r="F133" s="134" t="s">
        <v>2957</v>
      </c>
      <c r="I133" s="127"/>
      <c r="J133" s="135">
        <f>BK133</f>
        <v>0</v>
      </c>
      <c r="L133" s="124"/>
      <c r="M133" s="129"/>
      <c r="P133" s="130">
        <f>SUM(P134:P135)</f>
        <v>0</v>
      </c>
      <c r="R133" s="130">
        <f>SUM(R134:R135)</f>
        <v>0</v>
      </c>
      <c r="T133" s="131">
        <f>SUM(T134:T135)</f>
        <v>0</v>
      </c>
      <c r="AR133" s="125" t="s">
        <v>83</v>
      </c>
      <c r="AT133" s="132" t="s">
        <v>75</v>
      </c>
      <c r="AU133" s="132" t="s">
        <v>83</v>
      </c>
      <c r="AY133" s="125" t="s">
        <v>264</v>
      </c>
      <c r="BK133" s="133">
        <f>SUM(BK134:BK135)</f>
        <v>0</v>
      </c>
    </row>
    <row r="134" spans="2:65" s="1" customFormat="1" ht="16.5" customHeight="1">
      <c r="B134" s="136"/>
      <c r="C134" s="137" t="s">
        <v>309</v>
      </c>
      <c r="D134" s="137" t="s">
        <v>266</v>
      </c>
      <c r="E134" s="138" t="s">
        <v>4592</v>
      </c>
      <c r="F134" s="139" t="s">
        <v>4593</v>
      </c>
      <c r="G134" s="140" t="s">
        <v>269</v>
      </c>
      <c r="H134" s="141">
        <v>3</v>
      </c>
      <c r="I134" s="142"/>
      <c r="J134" s="143">
        <f>ROUND(I134*H134,2)</f>
        <v>0</v>
      </c>
      <c r="K134" s="139" t="s">
        <v>1</v>
      </c>
      <c r="L134" s="32"/>
      <c r="M134" s="144" t="s">
        <v>1</v>
      </c>
      <c r="N134" s="145" t="s">
        <v>42</v>
      </c>
      <c r="P134" s="146">
        <f>O134*H134</f>
        <v>0</v>
      </c>
      <c r="Q134" s="146">
        <v>0</v>
      </c>
      <c r="R134" s="146">
        <f>Q134*H134</f>
        <v>0</v>
      </c>
      <c r="S134" s="146">
        <v>0</v>
      </c>
      <c r="T134" s="147">
        <f>S134*H134</f>
        <v>0</v>
      </c>
      <c r="AR134" s="148" t="s">
        <v>271</v>
      </c>
      <c r="AT134" s="148" t="s">
        <v>266</v>
      </c>
      <c r="AU134" s="148" t="s">
        <v>89</v>
      </c>
      <c r="AY134" s="17" t="s">
        <v>264</v>
      </c>
      <c r="BE134" s="149">
        <f>IF(N134="základní",J134,0)</f>
        <v>0</v>
      </c>
      <c r="BF134" s="149">
        <f>IF(N134="snížená",J134,0)</f>
        <v>0</v>
      </c>
      <c r="BG134" s="149">
        <f>IF(N134="zákl. přenesená",J134,0)</f>
        <v>0</v>
      </c>
      <c r="BH134" s="149">
        <f>IF(N134="sníž. přenesená",J134,0)</f>
        <v>0</v>
      </c>
      <c r="BI134" s="149">
        <f>IF(N134="nulová",J134,0)</f>
        <v>0</v>
      </c>
      <c r="BJ134" s="17" t="s">
        <v>89</v>
      </c>
      <c r="BK134" s="149">
        <f>ROUND(I134*H134,2)</f>
        <v>0</v>
      </c>
      <c r="BL134" s="17" t="s">
        <v>271</v>
      </c>
      <c r="BM134" s="148" t="s">
        <v>354</v>
      </c>
    </row>
    <row r="135" spans="2:65" s="1" customFormat="1" ht="16.5" customHeight="1">
      <c r="B135" s="136"/>
      <c r="C135" s="137" t="s">
        <v>314</v>
      </c>
      <c r="D135" s="137" t="s">
        <v>266</v>
      </c>
      <c r="E135" s="138" t="s">
        <v>4594</v>
      </c>
      <c r="F135" s="139" t="s">
        <v>4595</v>
      </c>
      <c r="G135" s="140" t="s">
        <v>269</v>
      </c>
      <c r="H135" s="141">
        <v>2</v>
      </c>
      <c r="I135" s="142"/>
      <c r="J135" s="143">
        <f>ROUND(I135*H135,2)</f>
        <v>0</v>
      </c>
      <c r="K135" s="139" t="s">
        <v>1</v>
      </c>
      <c r="L135" s="32"/>
      <c r="M135" s="144" t="s">
        <v>1</v>
      </c>
      <c r="N135" s="145" t="s">
        <v>42</v>
      </c>
      <c r="P135" s="146">
        <f>O135*H135</f>
        <v>0</v>
      </c>
      <c r="Q135" s="146">
        <v>0</v>
      </c>
      <c r="R135" s="146">
        <f>Q135*H135</f>
        <v>0</v>
      </c>
      <c r="S135" s="146">
        <v>0</v>
      </c>
      <c r="T135" s="147">
        <f>S135*H135</f>
        <v>0</v>
      </c>
      <c r="AR135" s="148" t="s">
        <v>271</v>
      </c>
      <c r="AT135" s="148" t="s">
        <v>266</v>
      </c>
      <c r="AU135" s="148" t="s">
        <v>89</v>
      </c>
      <c r="AY135" s="17" t="s">
        <v>264</v>
      </c>
      <c r="BE135" s="149">
        <f>IF(N135="základní",J135,0)</f>
        <v>0</v>
      </c>
      <c r="BF135" s="149">
        <f>IF(N135="snížená",J135,0)</f>
        <v>0</v>
      </c>
      <c r="BG135" s="149">
        <f>IF(N135="zákl. přenesená",J135,0)</f>
        <v>0</v>
      </c>
      <c r="BH135" s="149">
        <f>IF(N135="sníž. přenesená",J135,0)</f>
        <v>0</v>
      </c>
      <c r="BI135" s="149">
        <f>IF(N135="nulová",J135,0)</f>
        <v>0</v>
      </c>
      <c r="BJ135" s="17" t="s">
        <v>89</v>
      </c>
      <c r="BK135" s="149">
        <f>ROUND(I135*H135,2)</f>
        <v>0</v>
      </c>
      <c r="BL135" s="17" t="s">
        <v>271</v>
      </c>
      <c r="BM135" s="148" t="s">
        <v>366</v>
      </c>
    </row>
    <row r="136" spans="2:65" s="11" customFormat="1" ht="22.9" customHeight="1">
      <c r="B136" s="124"/>
      <c r="D136" s="125" t="s">
        <v>75</v>
      </c>
      <c r="E136" s="134" t="s">
        <v>2590</v>
      </c>
      <c r="F136" s="134" t="s">
        <v>2961</v>
      </c>
      <c r="I136" s="127"/>
      <c r="J136" s="135">
        <f>BK136</f>
        <v>0</v>
      </c>
      <c r="L136" s="124"/>
      <c r="M136" s="129"/>
      <c r="P136" s="130">
        <f>P137</f>
        <v>0</v>
      </c>
      <c r="R136" s="130">
        <f>R137</f>
        <v>0</v>
      </c>
      <c r="T136" s="131">
        <f>T137</f>
        <v>0</v>
      </c>
      <c r="AR136" s="125" t="s">
        <v>83</v>
      </c>
      <c r="AT136" s="132" t="s">
        <v>75</v>
      </c>
      <c r="AU136" s="132" t="s">
        <v>83</v>
      </c>
      <c r="AY136" s="125" t="s">
        <v>264</v>
      </c>
      <c r="BK136" s="133">
        <f>BK137</f>
        <v>0</v>
      </c>
    </row>
    <row r="137" spans="2:65" s="1" customFormat="1" ht="16.5" customHeight="1">
      <c r="B137" s="136"/>
      <c r="C137" s="137" t="s">
        <v>323</v>
      </c>
      <c r="D137" s="137" t="s">
        <v>266</v>
      </c>
      <c r="E137" s="138" t="s">
        <v>4596</v>
      </c>
      <c r="F137" s="139" t="s">
        <v>2962</v>
      </c>
      <c r="G137" s="140" t="s">
        <v>269</v>
      </c>
      <c r="H137" s="141">
        <v>4</v>
      </c>
      <c r="I137" s="142"/>
      <c r="J137" s="143">
        <f>ROUND(I137*H137,2)</f>
        <v>0</v>
      </c>
      <c r="K137" s="139" t="s">
        <v>1</v>
      </c>
      <c r="L137" s="32"/>
      <c r="M137" s="200" t="s">
        <v>1</v>
      </c>
      <c r="N137" s="201" t="s">
        <v>42</v>
      </c>
      <c r="O137" s="195"/>
      <c r="P137" s="202">
        <f>O137*H137</f>
        <v>0</v>
      </c>
      <c r="Q137" s="202">
        <v>0</v>
      </c>
      <c r="R137" s="202">
        <f>Q137*H137</f>
        <v>0</v>
      </c>
      <c r="S137" s="202">
        <v>0</v>
      </c>
      <c r="T137" s="203">
        <f>S137*H137</f>
        <v>0</v>
      </c>
      <c r="AR137" s="148" t="s">
        <v>271</v>
      </c>
      <c r="AT137" s="148" t="s">
        <v>266</v>
      </c>
      <c r="AU137" s="148" t="s">
        <v>89</v>
      </c>
      <c r="AY137" s="17" t="s">
        <v>264</v>
      </c>
      <c r="BE137" s="149">
        <f>IF(N137="základní",J137,0)</f>
        <v>0</v>
      </c>
      <c r="BF137" s="149">
        <f>IF(N137="snížená",J137,0)</f>
        <v>0</v>
      </c>
      <c r="BG137" s="149">
        <f>IF(N137="zákl. přenesená",J137,0)</f>
        <v>0</v>
      </c>
      <c r="BH137" s="149">
        <f>IF(N137="sníž. přenesená",J137,0)</f>
        <v>0</v>
      </c>
      <c r="BI137" s="149">
        <f>IF(N137="nulová",J137,0)</f>
        <v>0</v>
      </c>
      <c r="BJ137" s="17" t="s">
        <v>89</v>
      </c>
      <c r="BK137" s="149">
        <f>ROUND(I137*H137,2)</f>
        <v>0</v>
      </c>
      <c r="BL137" s="17" t="s">
        <v>271</v>
      </c>
      <c r="BM137" s="148" t="s">
        <v>377</v>
      </c>
    </row>
    <row r="138" spans="2:65" s="1" customFormat="1" ht="6.95" customHeight="1">
      <c r="B138" s="44"/>
      <c r="C138" s="45"/>
      <c r="D138" s="45"/>
      <c r="E138" s="45"/>
      <c r="F138" s="45"/>
      <c r="G138" s="45"/>
      <c r="H138" s="45"/>
      <c r="I138" s="45"/>
      <c r="J138" s="45"/>
      <c r="K138" s="45"/>
      <c r="L138" s="32"/>
    </row>
  </sheetData>
  <autoFilter ref="C123:K137" xr:uid="{00000000-0009-0000-0000-000022000000}"/>
  <mergeCells count="12">
    <mergeCell ref="E116:H116"/>
    <mergeCell ref="L2:V2"/>
    <mergeCell ref="E85:H85"/>
    <mergeCell ref="E87:H87"/>
    <mergeCell ref="E89:H89"/>
    <mergeCell ref="E112:H112"/>
    <mergeCell ref="E114:H114"/>
    <mergeCell ref="E7:H7"/>
    <mergeCell ref="E9:H9"/>
    <mergeCell ref="E11:H11"/>
    <mergeCell ref="E20:H20"/>
    <mergeCell ref="E29:H29"/>
  </mergeCells>
  <pageMargins left="0.39374999999999999" right="0.39374999999999999" top="0.39374999999999999" bottom="0.39374999999999999" header="0" footer="0"/>
  <pageSetup paperSize="9" fitToHeight="100" orientation="landscape" blackAndWhite="1"/>
  <headerFooter>
    <oddFooter>&amp;CStrana &amp;P z &amp;N</odd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fitToPage="1"/>
  </sheetPr>
  <dimension ref="B2:BM138"/>
  <sheetViews>
    <sheetView showGridLines="0" workbookViewId="0"/>
  </sheetViews>
  <sheetFormatPr defaultRowHeight="15"/>
  <cols>
    <col min="1" max="1" width="8.33203125" customWidth="1"/>
    <col min="2" max="2" width="1.1640625" customWidth="1"/>
    <col min="3" max="3" width="4.1640625" customWidth="1"/>
    <col min="4" max="4" width="4.33203125" customWidth="1"/>
    <col min="5" max="5" width="17.1640625" customWidth="1"/>
    <col min="6" max="6" width="100.83203125" customWidth="1"/>
    <col min="7" max="7" width="7.5" customWidth="1"/>
    <col min="8" max="8" width="14" customWidth="1"/>
    <col min="9" max="9" width="15.83203125" customWidth="1"/>
    <col min="10" max="11" width="22.33203125"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50000000000003" customHeight="1">
      <c r="L2" s="223" t="s">
        <v>5</v>
      </c>
      <c r="M2" s="208"/>
      <c r="N2" s="208"/>
      <c r="O2" s="208"/>
      <c r="P2" s="208"/>
      <c r="Q2" s="208"/>
      <c r="R2" s="208"/>
      <c r="S2" s="208"/>
      <c r="T2" s="208"/>
      <c r="U2" s="208"/>
      <c r="V2" s="208"/>
      <c r="AT2" s="17" t="s">
        <v>196</v>
      </c>
    </row>
    <row r="3" spans="2:46" ht="6.95" customHeight="1">
      <c r="B3" s="18"/>
      <c r="C3" s="19"/>
      <c r="D3" s="19"/>
      <c r="E3" s="19"/>
      <c r="F3" s="19"/>
      <c r="G3" s="19"/>
      <c r="H3" s="19"/>
      <c r="I3" s="19"/>
      <c r="J3" s="19"/>
      <c r="K3" s="19"/>
      <c r="L3" s="20"/>
      <c r="AT3" s="17" t="s">
        <v>83</v>
      </c>
    </row>
    <row r="4" spans="2:46" ht="24.95" customHeight="1">
      <c r="B4" s="20"/>
      <c r="D4" s="21" t="s">
        <v>212</v>
      </c>
      <c r="L4" s="20"/>
      <c r="M4" s="93" t="s">
        <v>10</v>
      </c>
      <c r="AT4" s="17" t="s">
        <v>3</v>
      </c>
    </row>
    <row r="5" spans="2:46" ht="6.95" customHeight="1">
      <c r="B5" s="20"/>
      <c r="L5" s="20"/>
    </row>
    <row r="6" spans="2:46" ht="12" customHeight="1">
      <c r="B6" s="20"/>
      <c r="D6" s="27" t="s">
        <v>16</v>
      </c>
      <c r="L6" s="20"/>
    </row>
    <row r="7" spans="2:46" ht="16.5" customHeight="1">
      <c r="B7" s="20"/>
      <c r="E7" s="248" t="str">
        <f>'Rekapitulace stavby'!K6</f>
        <v>Transformace domova Černovice – Lidmaň V. – Černovice</v>
      </c>
      <c r="F7" s="249"/>
      <c r="G7" s="249"/>
      <c r="H7" s="249"/>
      <c r="L7" s="20"/>
    </row>
    <row r="8" spans="2:46" ht="12" customHeight="1">
      <c r="B8" s="20"/>
      <c r="D8" s="27" t="s">
        <v>213</v>
      </c>
      <c r="L8" s="20"/>
    </row>
    <row r="9" spans="2:46" s="1" customFormat="1" ht="16.5" customHeight="1">
      <c r="B9" s="32"/>
      <c r="E9" s="248" t="s">
        <v>3650</v>
      </c>
      <c r="F9" s="250"/>
      <c r="G9" s="250"/>
      <c r="H9" s="250"/>
      <c r="L9" s="32"/>
    </row>
    <row r="10" spans="2:46" s="1" customFormat="1" ht="12" customHeight="1">
      <c r="B10" s="32"/>
      <c r="D10" s="27" t="s">
        <v>215</v>
      </c>
      <c r="L10" s="32"/>
    </row>
    <row r="11" spans="2:46" s="1" customFormat="1" ht="16.5" customHeight="1">
      <c r="B11" s="32"/>
      <c r="E11" s="230" t="s">
        <v>4597</v>
      </c>
      <c r="F11" s="250"/>
      <c r="G11" s="250"/>
      <c r="H11" s="250"/>
      <c r="L11" s="32"/>
    </row>
    <row r="12" spans="2:46" s="1" customFormat="1" ht="11.25">
      <c r="B12" s="32"/>
      <c r="L12" s="32"/>
    </row>
    <row r="13" spans="2:46" s="1" customFormat="1" ht="12" customHeight="1">
      <c r="B13" s="32"/>
      <c r="D13" s="27" t="s">
        <v>18</v>
      </c>
      <c r="F13" s="25" t="s">
        <v>1</v>
      </c>
      <c r="I13" s="27" t="s">
        <v>19</v>
      </c>
      <c r="J13" s="25" t="s">
        <v>1</v>
      </c>
      <c r="L13" s="32"/>
    </row>
    <row r="14" spans="2:46" s="1" customFormat="1" ht="12" customHeight="1">
      <c r="B14" s="32"/>
      <c r="D14" s="27" t="s">
        <v>20</v>
      </c>
      <c r="F14" s="25" t="s">
        <v>21</v>
      </c>
      <c r="I14" s="27" t="s">
        <v>22</v>
      </c>
      <c r="J14" s="52" t="str">
        <f>'Rekapitulace stavby'!AN8</f>
        <v>10. 12. 2025</v>
      </c>
      <c r="L14" s="32"/>
    </row>
    <row r="15" spans="2:46" s="1" customFormat="1" ht="10.9" customHeight="1">
      <c r="B15" s="32"/>
      <c r="L15" s="32"/>
    </row>
    <row r="16" spans="2:46" s="1" customFormat="1" ht="12" customHeight="1">
      <c r="B16" s="32"/>
      <c r="D16" s="27" t="s">
        <v>24</v>
      </c>
      <c r="I16" s="27" t="s">
        <v>25</v>
      </c>
      <c r="J16" s="25" t="str">
        <f>IF('Rekapitulace stavby'!AN10="","",'Rekapitulace stavby'!AN10)</f>
        <v/>
      </c>
      <c r="L16" s="32"/>
    </row>
    <row r="17" spans="2:12" s="1" customFormat="1" ht="18" customHeight="1">
      <c r="B17" s="32"/>
      <c r="E17" s="25" t="str">
        <f>IF('Rekapitulace stavby'!E11="","",'Rekapitulace stavby'!E11)</f>
        <v>Kraj Vysočina</v>
      </c>
      <c r="I17" s="27" t="s">
        <v>27</v>
      </c>
      <c r="J17" s="25" t="str">
        <f>IF('Rekapitulace stavby'!AN11="","",'Rekapitulace stavby'!AN11)</f>
        <v/>
      </c>
      <c r="L17" s="32"/>
    </row>
    <row r="18" spans="2:12" s="1" customFormat="1" ht="6.95" customHeight="1">
      <c r="B18" s="32"/>
      <c r="L18" s="32"/>
    </row>
    <row r="19" spans="2:12" s="1" customFormat="1" ht="12" customHeight="1">
      <c r="B19" s="32"/>
      <c r="D19" s="27" t="s">
        <v>28</v>
      </c>
      <c r="I19" s="27" t="s">
        <v>25</v>
      </c>
      <c r="J19" s="28" t="str">
        <f>'Rekapitulace stavby'!AN13</f>
        <v>Vyplň údaj</v>
      </c>
      <c r="L19" s="32"/>
    </row>
    <row r="20" spans="2:12" s="1" customFormat="1" ht="18" customHeight="1">
      <c r="B20" s="32"/>
      <c r="E20" s="251" t="str">
        <f>'Rekapitulace stavby'!E14</f>
        <v>Vyplň údaj</v>
      </c>
      <c r="F20" s="207"/>
      <c r="G20" s="207"/>
      <c r="H20" s="207"/>
      <c r="I20" s="27" t="s">
        <v>27</v>
      </c>
      <c r="J20" s="28" t="str">
        <f>'Rekapitulace stavby'!AN14</f>
        <v>Vyplň údaj</v>
      </c>
      <c r="L20" s="32"/>
    </row>
    <row r="21" spans="2:12" s="1" customFormat="1" ht="6.95" customHeight="1">
      <c r="B21" s="32"/>
      <c r="L21" s="32"/>
    </row>
    <row r="22" spans="2:12" s="1" customFormat="1" ht="12" customHeight="1">
      <c r="B22" s="32"/>
      <c r="D22" s="27" t="s">
        <v>30</v>
      </c>
      <c r="I22" s="27" t="s">
        <v>25</v>
      </c>
      <c r="J22" s="25" t="str">
        <f>IF('Rekapitulace stavby'!AN16="","",'Rekapitulace stavby'!AN16)</f>
        <v/>
      </c>
      <c r="L22" s="32"/>
    </row>
    <row r="23" spans="2:12" s="1" customFormat="1" ht="18" customHeight="1">
      <c r="B23" s="32"/>
      <c r="E23" s="25" t="str">
        <f>IF('Rekapitulace stavby'!E17="","",'Rekapitulace stavby'!E17)</f>
        <v>ARPIK OSTRAVA s.r.o.</v>
      </c>
      <c r="I23" s="27" t="s">
        <v>27</v>
      </c>
      <c r="J23" s="25" t="str">
        <f>IF('Rekapitulace stavby'!AN17="","",'Rekapitulace stavby'!AN17)</f>
        <v/>
      </c>
      <c r="L23" s="32"/>
    </row>
    <row r="24" spans="2:12" s="1" customFormat="1" ht="6.95" customHeight="1">
      <c r="B24" s="32"/>
      <c r="L24" s="32"/>
    </row>
    <row r="25" spans="2:12" s="1" customFormat="1" ht="12" customHeight="1">
      <c r="B25" s="32"/>
      <c r="D25" s="27" t="s">
        <v>33</v>
      </c>
      <c r="I25" s="27" t="s">
        <v>25</v>
      </c>
      <c r="J25" s="25" t="str">
        <f>IF('Rekapitulace stavby'!AN19="","",'Rekapitulace stavby'!AN19)</f>
        <v/>
      </c>
      <c r="L25" s="32"/>
    </row>
    <row r="26" spans="2:12" s="1" customFormat="1" ht="18" customHeight="1">
      <c r="B26" s="32"/>
      <c r="E26" s="25" t="str">
        <f>IF('Rekapitulace stavby'!E20="","",'Rekapitulace stavby'!E20)</f>
        <v xml:space="preserve"> </v>
      </c>
      <c r="I26" s="27" t="s">
        <v>27</v>
      </c>
      <c r="J26" s="25" t="str">
        <f>IF('Rekapitulace stavby'!AN20="","",'Rekapitulace stavby'!AN20)</f>
        <v/>
      </c>
      <c r="L26" s="32"/>
    </row>
    <row r="27" spans="2:12" s="1" customFormat="1" ht="6.95" customHeight="1">
      <c r="B27" s="32"/>
      <c r="L27" s="32"/>
    </row>
    <row r="28" spans="2:12" s="1" customFormat="1" ht="12" customHeight="1">
      <c r="B28" s="32"/>
      <c r="D28" s="27" t="s">
        <v>34</v>
      </c>
      <c r="L28" s="32"/>
    </row>
    <row r="29" spans="2:12" s="7" customFormat="1" ht="16.5" customHeight="1">
      <c r="B29" s="94"/>
      <c r="E29" s="212" t="s">
        <v>1</v>
      </c>
      <c r="F29" s="212"/>
      <c r="G29" s="212"/>
      <c r="H29" s="212"/>
      <c r="L29" s="94"/>
    </row>
    <row r="30" spans="2:12" s="1" customFormat="1" ht="6.95" customHeight="1">
      <c r="B30" s="32"/>
      <c r="L30" s="32"/>
    </row>
    <row r="31" spans="2:12" s="1" customFormat="1" ht="6.95" customHeight="1">
      <c r="B31" s="32"/>
      <c r="D31" s="53"/>
      <c r="E31" s="53"/>
      <c r="F31" s="53"/>
      <c r="G31" s="53"/>
      <c r="H31" s="53"/>
      <c r="I31" s="53"/>
      <c r="J31" s="53"/>
      <c r="K31" s="53"/>
      <c r="L31" s="32"/>
    </row>
    <row r="32" spans="2:12" s="1" customFormat="1" ht="25.35" customHeight="1">
      <c r="B32" s="32"/>
      <c r="D32" s="95" t="s">
        <v>36</v>
      </c>
      <c r="J32" s="66">
        <f>ROUND(J124, 2)</f>
        <v>0</v>
      </c>
      <c r="L32" s="32"/>
    </row>
    <row r="33" spans="2:12" s="1" customFormat="1" ht="6.95" customHeight="1">
      <c r="B33" s="32"/>
      <c r="D33" s="53"/>
      <c r="E33" s="53"/>
      <c r="F33" s="53"/>
      <c r="G33" s="53"/>
      <c r="H33" s="53"/>
      <c r="I33" s="53"/>
      <c r="J33" s="53"/>
      <c r="K33" s="53"/>
      <c r="L33" s="32"/>
    </row>
    <row r="34" spans="2:12" s="1" customFormat="1" ht="14.45" customHeight="1">
      <c r="B34" s="32"/>
      <c r="F34" s="35" t="s">
        <v>38</v>
      </c>
      <c r="I34" s="35" t="s">
        <v>37</v>
      </c>
      <c r="J34" s="35" t="s">
        <v>39</v>
      </c>
      <c r="L34" s="32"/>
    </row>
    <row r="35" spans="2:12" s="1" customFormat="1" ht="14.45" customHeight="1">
      <c r="B35" s="32"/>
      <c r="D35" s="55" t="s">
        <v>40</v>
      </c>
      <c r="E35" s="27" t="s">
        <v>41</v>
      </c>
      <c r="F35" s="86">
        <f>ROUND((SUM(BE124:BE137)),  2)</f>
        <v>0</v>
      </c>
      <c r="I35" s="96">
        <v>0.21</v>
      </c>
      <c r="J35" s="86">
        <f>ROUND(((SUM(BE124:BE137))*I35),  2)</f>
        <v>0</v>
      </c>
      <c r="L35" s="32"/>
    </row>
    <row r="36" spans="2:12" s="1" customFormat="1" ht="14.45" customHeight="1">
      <c r="B36" s="32"/>
      <c r="E36" s="27" t="s">
        <v>42</v>
      </c>
      <c r="F36" s="86">
        <f>ROUND((SUM(BF124:BF137)),  2)</f>
        <v>0</v>
      </c>
      <c r="I36" s="96">
        <v>0.12</v>
      </c>
      <c r="J36" s="86">
        <f>ROUND(((SUM(BF124:BF137))*I36),  2)</f>
        <v>0</v>
      </c>
      <c r="L36" s="32"/>
    </row>
    <row r="37" spans="2:12" s="1" customFormat="1" ht="14.45" hidden="1" customHeight="1">
      <c r="B37" s="32"/>
      <c r="E37" s="27" t="s">
        <v>43</v>
      </c>
      <c r="F37" s="86">
        <f>ROUND((SUM(BG124:BG137)),  2)</f>
        <v>0</v>
      </c>
      <c r="I37" s="96">
        <v>0.21</v>
      </c>
      <c r="J37" s="86">
        <f>0</f>
        <v>0</v>
      </c>
      <c r="L37" s="32"/>
    </row>
    <row r="38" spans="2:12" s="1" customFormat="1" ht="14.45" hidden="1" customHeight="1">
      <c r="B38" s="32"/>
      <c r="E38" s="27" t="s">
        <v>44</v>
      </c>
      <c r="F38" s="86">
        <f>ROUND((SUM(BH124:BH137)),  2)</f>
        <v>0</v>
      </c>
      <c r="I38" s="96">
        <v>0.12</v>
      </c>
      <c r="J38" s="86">
        <f>0</f>
        <v>0</v>
      </c>
      <c r="L38" s="32"/>
    </row>
    <row r="39" spans="2:12" s="1" customFormat="1" ht="14.45" hidden="1" customHeight="1">
      <c r="B39" s="32"/>
      <c r="E39" s="27" t="s">
        <v>45</v>
      </c>
      <c r="F39" s="86">
        <f>ROUND((SUM(BI124:BI137)),  2)</f>
        <v>0</v>
      </c>
      <c r="I39" s="96">
        <v>0</v>
      </c>
      <c r="J39" s="86">
        <f>0</f>
        <v>0</v>
      </c>
      <c r="L39" s="32"/>
    </row>
    <row r="40" spans="2:12" s="1" customFormat="1" ht="6.95" customHeight="1">
      <c r="B40" s="32"/>
      <c r="L40" s="32"/>
    </row>
    <row r="41" spans="2:12" s="1" customFormat="1" ht="25.35" customHeight="1">
      <c r="B41" s="32"/>
      <c r="C41" s="97"/>
      <c r="D41" s="98" t="s">
        <v>46</v>
      </c>
      <c r="E41" s="57"/>
      <c r="F41" s="57"/>
      <c r="G41" s="99" t="s">
        <v>47</v>
      </c>
      <c r="H41" s="100" t="s">
        <v>48</v>
      </c>
      <c r="I41" s="57"/>
      <c r="J41" s="101">
        <f>SUM(J32:J39)</f>
        <v>0</v>
      </c>
      <c r="K41" s="102"/>
      <c r="L41" s="32"/>
    </row>
    <row r="42" spans="2:12" s="1" customFormat="1" ht="14.45" customHeight="1">
      <c r="B42" s="32"/>
      <c r="L42" s="32"/>
    </row>
    <row r="43" spans="2:12" ht="14.45" customHeight="1">
      <c r="B43" s="20"/>
      <c r="L43" s="20"/>
    </row>
    <row r="44" spans="2:12" ht="14.45" customHeight="1">
      <c r="B44" s="20"/>
      <c r="L44" s="20"/>
    </row>
    <row r="45" spans="2:12" ht="14.45" customHeight="1">
      <c r="B45" s="20"/>
      <c r="L45" s="20"/>
    </row>
    <row r="46" spans="2:12" ht="14.45" customHeight="1">
      <c r="B46" s="20"/>
      <c r="L46" s="20"/>
    </row>
    <row r="47" spans="2:12" ht="14.45" customHeight="1">
      <c r="B47" s="20"/>
      <c r="L47" s="20"/>
    </row>
    <row r="48" spans="2:12" ht="14.45" customHeight="1">
      <c r="B48" s="20"/>
      <c r="L48" s="20"/>
    </row>
    <row r="49" spans="2:12" ht="14.45" customHeight="1">
      <c r="B49" s="20"/>
      <c r="L49" s="20"/>
    </row>
    <row r="50" spans="2:12" s="1" customFormat="1" ht="14.45" customHeight="1">
      <c r="B50" s="32"/>
      <c r="D50" s="41" t="s">
        <v>49</v>
      </c>
      <c r="E50" s="42"/>
      <c r="F50" s="42"/>
      <c r="G50" s="41" t="s">
        <v>50</v>
      </c>
      <c r="H50" s="42"/>
      <c r="I50" s="42"/>
      <c r="J50" s="42"/>
      <c r="K50" s="42"/>
      <c r="L50" s="32"/>
    </row>
    <row r="51" spans="2:12" ht="11.25">
      <c r="B51" s="20"/>
      <c r="L51" s="20"/>
    </row>
    <row r="52" spans="2:12" ht="11.25">
      <c r="B52" s="20"/>
      <c r="L52" s="20"/>
    </row>
    <row r="53" spans="2:12" ht="11.25">
      <c r="B53" s="20"/>
      <c r="L53" s="20"/>
    </row>
    <row r="54" spans="2:12" ht="11.25">
      <c r="B54" s="20"/>
      <c r="L54" s="20"/>
    </row>
    <row r="55" spans="2:12" ht="11.25">
      <c r="B55" s="20"/>
      <c r="L55" s="20"/>
    </row>
    <row r="56" spans="2:12" ht="11.25">
      <c r="B56" s="20"/>
      <c r="L56" s="20"/>
    </row>
    <row r="57" spans="2:12" ht="11.25">
      <c r="B57" s="20"/>
      <c r="L57" s="20"/>
    </row>
    <row r="58" spans="2:12" ht="11.25">
      <c r="B58" s="20"/>
      <c r="L58" s="20"/>
    </row>
    <row r="59" spans="2:12" ht="11.25">
      <c r="B59" s="20"/>
      <c r="L59" s="20"/>
    </row>
    <row r="60" spans="2:12" ht="11.25">
      <c r="B60" s="20"/>
      <c r="L60" s="20"/>
    </row>
    <row r="61" spans="2:12" s="1" customFormat="1" ht="12.75">
      <c r="B61" s="32"/>
      <c r="D61" s="43" t="s">
        <v>51</v>
      </c>
      <c r="E61" s="34"/>
      <c r="F61" s="103" t="s">
        <v>52</v>
      </c>
      <c r="G61" s="43" t="s">
        <v>51</v>
      </c>
      <c r="H61" s="34"/>
      <c r="I61" s="34"/>
      <c r="J61" s="104" t="s">
        <v>52</v>
      </c>
      <c r="K61" s="34"/>
      <c r="L61" s="32"/>
    </row>
    <row r="62" spans="2:12" ht="11.25">
      <c r="B62" s="20"/>
      <c r="L62" s="20"/>
    </row>
    <row r="63" spans="2:12" ht="11.25">
      <c r="B63" s="20"/>
      <c r="L63" s="20"/>
    </row>
    <row r="64" spans="2:12" ht="11.25">
      <c r="B64" s="20"/>
      <c r="L64" s="20"/>
    </row>
    <row r="65" spans="2:12" s="1" customFormat="1" ht="12.75">
      <c r="B65" s="32"/>
      <c r="D65" s="41" t="s">
        <v>53</v>
      </c>
      <c r="E65" s="42"/>
      <c r="F65" s="42"/>
      <c r="G65" s="41" t="s">
        <v>54</v>
      </c>
      <c r="H65" s="42"/>
      <c r="I65" s="42"/>
      <c r="J65" s="42"/>
      <c r="K65" s="42"/>
      <c r="L65" s="32"/>
    </row>
    <row r="66" spans="2:12" ht="11.25">
      <c r="B66" s="20"/>
      <c r="L66" s="20"/>
    </row>
    <row r="67" spans="2:12" ht="11.25">
      <c r="B67" s="20"/>
      <c r="L67" s="20"/>
    </row>
    <row r="68" spans="2:12" ht="11.25">
      <c r="B68" s="20"/>
      <c r="L68" s="20"/>
    </row>
    <row r="69" spans="2:12" ht="11.25">
      <c r="B69" s="20"/>
      <c r="L69" s="20"/>
    </row>
    <row r="70" spans="2:12" ht="11.25">
      <c r="B70" s="20"/>
      <c r="L70" s="20"/>
    </row>
    <row r="71" spans="2:12" ht="11.25">
      <c r="B71" s="20"/>
      <c r="L71" s="20"/>
    </row>
    <row r="72" spans="2:12" ht="11.25">
      <c r="B72" s="20"/>
      <c r="L72" s="20"/>
    </row>
    <row r="73" spans="2:12" ht="11.25">
      <c r="B73" s="20"/>
      <c r="L73" s="20"/>
    </row>
    <row r="74" spans="2:12" ht="11.25">
      <c r="B74" s="20"/>
      <c r="L74" s="20"/>
    </row>
    <row r="75" spans="2:12" ht="11.25">
      <c r="B75" s="20"/>
      <c r="L75" s="20"/>
    </row>
    <row r="76" spans="2:12" s="1" customFormat="1" ht="12.75">
      <c r="B76" s="32"/>
      <c r="D76" s="43" t="s">
        <v>51</v>
      </c>
      <c r="E76" s="34"/>
      <c r="F76" s="103" t="s">
        <v>52</v>
      </c>
      <c r="G76" s="43" t="s">
        <v>51</v>
      </c>
      <c r="H76" s="34"/>
      <c r="I76" s="34"/>
      <c r="J76" s="104" t="s">
        <v>52</v>
      </c>
      <c r="K76" s="34"/>
      <c r="L76" s="32"/>
    </row>
    <row r="77" spans="2:12" s="1" customFormat="1" ht="14.45" customHeight="1">
      <c r="B77" s="44"/>
      <c r="C77" s="45"/>
      <c r="D77" s="45"/>
      <c r="E77" s="45"/>
      <c r="F77" s="45"/>
      <c r="G77" s="45"/>
      <c r="H77" s="45"/>
      <c r="I77" s="45"/>
      <c r="J77" s="45"/>
      <c r="K77" s="45"/>
      <c r="L77" s="32"/>
    </row>
    <row r="81" spans="2:12" s="1" customFormat="1" ht="6.95" customHeight="1">
      <c r="B81" s="46"/>
      <c r="C81" s="47"/>
      <c r="D81" s="47"/>
      <c r="E81" s="47"/>
      <c r="F81" s="47"/>
      <c r="G81" s="47"/>
      <c r="H81" s="47"/>
      <c r="I81" s="47"/>
      <c r="J81" s="47"/>
      <c r="K81" s="47"/>
      <c r="L81" s="32"/>
    </row>
    <row r="82" spans="2:12" s="1" customFormat="1" ht="24.95" customHeight="1">
      <c r="B82" s="32"/>
      <c r="C82" s="21" t="s">
        <v>217</v>
      </c>
      <c r="L82" s="32"/>
    </row>
    <row r="83" spans="2:12" s="1" customFormat="1" ht="6.95" customHeight="1">
      <c r="B83" s="32"/>
      <c r="L83" s="32"/>
    </row>
    <row r="84" spans="2:12" s="1" customFormat="1" ht="12" customHeight="1">
      <c r="B84" s="32"/>
      <c r="C84" s="27" t="s">
        <v>16</v>
      </c>
      <c r="L84" s="32"/>
    </row>
    <row r="85" spans="2:12" s="1" customFormat="1" ht="16.5" customHeight="1">
      <c r="B85" s="32"/>
      <c r="E85" s="248" t="str">
        <f>E7</f>
        <v>Transformace domova Černovice – Lidmaň V. – Černovice</v>
      </c>
      <c r="F85" s="249"/>
      <c r="G85" s="249"/>
      <c r="H85" s="249"/>
      <c r="L85" s="32"/>
    </row>
    <row r="86" spans="2:12" ht="12" customHeight="1">
      <c r="B86" s="20"/>
      <c r="C86" s="27" t="s">
        <v>213</v>
      </c>
      <c r="L86" s="20"/>
    </row>
    <row r="87" spans="2:12" s="1" customFormat="1" ht="16.5" customHeight="1">
      <c r="B87" s="32"/>
      <c r="E87" s="248" t="s">
        <v>3650</v>
      </c>
      <c r="F87" s="250"/>
      <c r="G87" s="250"/>
      <c r="H87" s="250"/>
      <c r="L87" s="32"/>
    </row>
    <row r="88" spans="2:12" s="1" customFormat="1" ht="12" customHeight="1">
      <c r="B88" s="32"/>
      <c r="C88" s="27" t="s">
        <v>215</v>
      </c>
      <c r="L88" s="32"/>
    </row>
    <row r="89" spans="2:12" s="1" customFormat="1" ht="16.5" customHeight="1">
      <c r="B89" s="32"/>
      <c r="E89" s="230" t="str">
        <f>E11</f>
        <v>IO 08.2 - PŘÍPOJKA SLABOPROUDU -SO_02</v>
      </c>
      <c r="F89" s="250"/>
      <c r="G89" s="250"/>
      <c r="H89" s="250"/>
      <c r="L89" s="32"/>
    </row>
    <row r="90" spans="2:12" s="1" customFormat="1" ht="6.95" customHeight="1">
      <c r="B90" s="32"/>
      <c r="L90" s="32"/>
    </row>
    <row r="91" spans="2:12" s="1" customFormat="1" ht="12" customHeight="1">
      <c r="B91" s="32"/>
      <c r="C91" s="27" t="s">
        <v>20</v>
      </c>
      <c r="F91" s="25" t="str">
        <f>F14</f>
        <v xml:space="preserve"> </v>
      </c>
      <c r="I91" s="27" t="s">
        <v>22</v>
      </c>
      <c r="J91" s="52" t="str">
        <f>IF(J14="","",J14)</f>
        <v>10. 12. 2025</v>
      </c>
      <c r="L91" s="32"/>
    </row>
    <row r="92" spans="2:12" s="1" customFormat="1" ht="6.95" customHeight="1">
      <c r="B92" s="32"/>
      <c r="L92" s="32"/>
    </row>
    <row r="93" spans="2:12" s="1" customFormat="1" ht="25.7" customHeight="1">
      <c r="B93" s="32"/>
      <c r="C93" s="27" t="s">
        <v>24</v>
      </c>
      <c r="F93" s="25" t="str">
        <f>E17</f>
        <v>Kraj Vysočina</v>
      </c>
      <c r="I93" s="27" t="s">
        <v>30</v>
      </c>
      <c r="J93" s="30" t="str">
        <f>E23</f>
        <v>ARPIK OSTRAVA s.r.o.</v>
      </c>
      <c r="L93" s="32"/>
    </row>
    <row r="94" spans="2:12" s="1" customFormat="1" ht="15.2" customHeight="1">
      <c r="B94" s="32"/>
      <c r="C94" s="27" t="s">
        <v>28</v>
      </c>
      <c r="F94" s="25" t="str">
        <f>IF(E20="","",E20)</f>
        <v>Vyplň údaj</v>
      </c>
      <c r="I94" s="27" t="s">
        <v>33</v>
      </c>
      <c r="J94" s="30" t="str">
        <f>E26</f>
        <v xml:space="preserve"> </v>
      </c>
      <c r="L94" s="32"/>
    </row>
    <row r="95" spans="2:12" s="1" customFormat="1" ht="10.35" customHeight="1">
      <c r="B95" s="32"/>
      <c r="L95" s="32"/>
    </row>
    <row r="96" spans="2:12" s="1" customFormat="1" ht="29.25" customHeight="1">
      <c r="B96" s="32"/>
      <c r="C96" s="105" t="s">
        <v>218</v>
      </c>
      <c r="D96" s="97"/>
      <c r="E96" s="97"/>
      <c r="F96" s="97"/>
      <c r="G96" s="97"/>
      <c r="H96" s="97"/>
      <c r="I96" s="97"/>
      <c r="J96" s="106" t="s">
        <v>219</v>
      </c>
      <c r="K96" s="97"/>
      <c r="L96" s="32"/>
    </row>
    <row r="97" spans="2:47" s="1" customFormat="1" ht="10.35" customHeight="1">
      <c r="B97" s="32"/>
      <c r="L97" s="32"/>
    </row>
    <row r="98" spans="2:47" s="1" customFormat="1" ht="22.9" customHeight="1">
      <c r="B98" s="32"/>
      <c r="C98" s="107" t="s">
        <v>220</v>
      </c>
      <c r="J98" s="66">
        <f>J124</f>
        <v>0</v>
      </c>
      <c r="L98" s="32"/>
      <c r="AU98" s="17" t="s">
        <v>221</v>
      </c>
    </row>
    <row r="99" spans="2:47" s="8" customFormat="1" ht="24.95" customHeight="1">
      <c r="B99" s="108"/>
      <c r="D99" s="109" t="s">
        <v>4100</v>
      </c>
      <c r="E99" s="110"/>
      <c r="F99" s="110"/>
      <c r="G99" s="110"/>
      <c r="H99" s="110"/>
      <c r="I99" s="110"/>
      <c r="J99" s="111">
        <f>J125</f>
        <v>0</v>
      </c>
      <c r="L99" s="108"/>
    </row>
    <row r="100" spans="2:47" s="8" customFormat="1" ht="24.95" customHeight="1">
      <c r="B100" s="108"/>
      <c r="D100" s="109" t="s">
        <v>4578</v>
      </c>
      <c r="E100" s="110"/>
      <c r="F100" s="110"/>
      <c r="G100" s="110"/>
      <c r="H100" s="110"/>
      <c r="I100" s="110"/>
      <c r="J100" s="111">
        <f>J132</f>
        <v>0</v>
      </c>
      <c r="L100" s="108"/>
    </row>
    <row r="101" spans="2:47" s="9" customFormat="1" ht="19.899999999999999" customHeight="1">
      <c r="B101" s="112"/>
      <c r="D101" s="113" t="s">
        <v>4579</v>
      </c>
      <c r="E101" s="114"/>
      <c r="F101" s="114"/>
      <c r="G101" s="114"/>
      <c r="H101" s="114"/>
      <c r="I101" s="114"/>
      <c r="J101" s="115">
        <f>J133</f>
        <v>0</v>
      </c>
      <c r="L101" s="112"/>
    </row>
    <row r="102" spans="2:47" s="9" customFormat="1" ht="19.899999999999999" customHeight="1">
      <c r="B102" s="112"/>
      <c r="D102" s="113" t="s">
        <v>4580</v>
      </c>
      <c r="E102" s="114"/>
      <c r="F102" s="114"/>
      <c r="G102" s="114"/>
      <c r="H102" s="114"/>
      <c r="I102" s="114"/>
      <c r="J102" s="115">
        <f>J136</f>
        <v>0</v>
      </c>
      <c r="L102" s="112"/>
    </row>
    <row r="103" spans="2:47" s="1" customFormat="1" ht="21.75" customHeight="1">
      <c r="B103" s="32"/>
      <c r="L103" s="32"/>
    </row>
    <row r="104" spans="2:47" s="1" customFormat="1" ht="6.95" customHeight="1">
      <c r="B104" s="44"/>
      <c r="C104" s="45"/>
      <c r="D104" s="45"/>
      <c r="E104" s="45"/>
      <c r="F104" s="45"/>
      <c r="G104" s="45"/>
      <c r="H104" s="45"/>
      <c r="I104" s="45"/>
      <c r="J104" s="45"/>
      <c r="K104" s="45"/>
      <c r="L104" s="32"/>
    </row>
    <row r="108" spans="2:47" s="1" customFormat="1" ht="6.95" customHeight="1">
      <c r="B108" s="46"/>
      <c r="C108" s="47"/>
      <c r="D108" s="47"/>
      <c r="E108" s="47"/>
      <c r="F108" s="47"/>
      <c r="G108" s="47"/>
      <c r="H108" s="47"/>
      <c r="I108" s="47"/>
      <c r="J108" s="47"/>
      <c r="K108" s="47"/>
      <c r="L108" s="32"/>
    </row>
    <row r="109" spans="2:47" s="1" customFormat="1" ht="24.95" customHeight="1">
      <c r="B109" s="32"/>
      <c r="C109" s="21" t="s">
        <v>249</v>
      </c>
      <c r="L109" s="32"/>
    </row>
    <row r="110" spans="2:47" s="1" customFormat="1" ht="6.95" customHeight="1">
      <c r="B110" s="32"/>
      <c r="L110" s="32"/>
    </row>
    <row r="111" spans="2:47" s="1" customFormat="1" ht="12" customHeight="1">
      <c r="B111" s="32"/>
      <c r="C111" s="27" t="s">
        <v>16</v>
      </c>
      <c r="L111" s="32"/>
    </row>
    <row r="112" spans="2:47" s="1" customFormat="1" ht="16.5" customHeight="1">
      <c r="B112" s="32"/>
      <c r="E112" s="248" t="str">
        <f>E7</f>
        <v>Transformace domova Černovice – Lidmaň V. – Černovice</v>
      </c>
      <c r="F112" s="249"/>
      <c r="G112" s="249"/>
      <c r="H112" s="249"/>
      <c r="L112" s="32"/>
    </row>
    <row r="113" spans="2:65" ht="12" customHeight="1">
      <c r="B113" s="20"/>
      <c r="C113" s="27" t="s">
        <v>213</v>
      </c>
      <c r="L113" s="20"/>
    </row>
    <row r="114" spans="2:65" s="1" customFormat="1" ht="16.5" customHeight="1">
      <c r="B114" s="32"/>
      <c r="E114" s="248" t="s">
        <v>3650</v>
      </c>
      <c r="F114" s="250"/>
      <c r="G114" s="250"/>
      <c r="H114" s="250"/>
      <c r="L114" s="32"/>
    </row>
    <row r="115" spans="2:65" s="1" customFormat="1" ht="12" customHeight="1">
      <c r="B115" s="32"/>
      <c r="C115" s="27" t="s">
        <v>215</v>
      </c>
      <c r="L115" s="32"/>
    </row>
    <row r="116" spans="2:65" s="1" customFormat="1" ht="16.5" customHeight="1">
      <c r="B116" s="32"/>
      <c r="E116" s="230" t="str">
        <f>E11</f>
        <v>IO 08.2 - PŘÍPOJKA SLABOPROUDU -SO_02</v>
      </c>
      <c r="F116" s="250"/>
      <c r="G116" s="250"/>
      <c r="H116" s="250"/>
      <c r="L116" s="32"/>
    </row>
    <row r="117" spans="2:65" s="1" customFormat="1" ht="6.95" customHeight="1">
      <c r="B117" s="32"/>
      <c r="L117" s="32"/>
    </row>
    <row r="118" spans="2:65" s="1" customFormat="1" ht="12" customHeight="1">
      <c r="B118" s="32"/>
      <c r="C118" s="27" t="s">
        <v>20</v>
      </c>
      <c r="F118" s="25" t="str">
        <f>F14</f>
        <v xml:space="preserve"> </v>
      </c>
      <c r="I118" s="27" t="s">
        <v>22</v>
      </c>
      <c r="J118" s="52" t="str">
        <f>IF(J14="","",J14)</f>
        <v>10. 12. 2025</v>
      </c>
      <c r="L118" s="32"/>
    </row>
    <row r="119" spans="2:65" s="1" customFormat="1" ht="6.95" customHeight="1">
      <c r="B119" s="32"/>
      <c r="L119" s="32"/>
    </row>
    <row r="120" spans="2:65" s="1" customFormat="1" ht="25.7" customHeight="1">
      <c r="B120" s="32"/>
      <c r="C120" s="27" t="s">
        <v>24</v>
      </c>
      <c r="F120" s="25" t="str">
        <f>E17</f>
        <v>Kraj Vysočina</v>
      </c>
      <c r="I120" s="27" t="s">
        <v>30</v>
      </c>
      <c r="J120" s="30" t="str">
        <f>E23</f>
        <v>ARPIK OSTRAVA s.r.o.</v>
      </c>
      <c r="L120" s="32"/>
    </row>
    <row r="121" spans="2:65" s="1" customFormat="1" ht="15.2" customHeight="1">
      <c r="B121" s="32"/>
      <c r="C121" s="27" t="s">
        <v>28</v>
      </c>
      <c r="F121" s="25" t="str">
        <f>IF(E20="","",E20)</f>
        <v>Vyplň údaj</v>
      </c>
      <c r="I121" s="27" t="s">
        <v>33</v>
      </c>
      <c r="J121" s="30" t="str">
        <f>E26</f>
        <v xml:space="preserve"> </v>
      </c>
      <c r="L121" s="32"/>
    </row>
    <row r="122" spans="2:65" s="1" customFormat="1" ht="10.35" customHeight="1">
      <c r="B122" s="32"/>
      <c r="L122" s="32"/>
    </row>
    <row r="123" spans="2:65" s="10" customFormat="1" ht="29.25" customHeight="1">
      <c r="B123" s="116"/>
      <c r="C123" s="117" t="s">
        <v>250</v>
      </c>
      <c r="D123" s="118" t="s">
        <v>61</v>
      </c>
      <c r="E123" s="118" t="s">
        <v>57</v>
      </c>
      <c r="F123" s="118" t="s">
        <v>58</v>
      </c>
      <c r="G123" s="118" t="s">
        <v>251</v>
      </c>
      <c r="H123" s="118" t="s">
        <v>252</v>
      </c>
      <c r="I123" s="118" t="s">
        <v>253</v>
      </c>
      <c r="J123" s="118" t="s">
        <v>219</v>
      </c>
      <c r="K123" s="119" t="s">
        <v>254</v>
      </c>
      <c r="L123" s="116"/>
      <c r="M123" s="59" t="s">
        <v>1</v>
      </c>
      <c r="N123" s="60" t="s">
        <v>40</v>
      </c>
      <c r="O123" s="60" t="s">
        <v>255</v>
      </c>
      <c r="P123" s="60" t="s">
        <v>256</v>
      </c>
      <c r="Q123" s="60" t="s">
        <v>257</v>
      </c>
      <c r="R123" s="60" t="s">
        <v>258</v>
      </c>
      <c r="S123" s="60" t="s">
        <v>259</v>
      </c>
      <c r="T123" s="61" t="s">
        <v>260</v>
      </c>
    </row>
    <row r="124" spans="2:65" s="1" customFormat="1" ht="22.9" customHeight="1">
      <c r="B124" s="32"/>
      <c r="C124" s="64" t="s">
        <v>261</v>
      </c>
      <c r="J124" s="120">
        <f>BK124</f>
        <v>0</v>
      </c>
      <c r="L124" s="32"/>
      <c r="M124" s="62"/>
      <c r="N124" s="53"/>
      <c r="O124" s="53"/>
      <c r="P124" s="121">
        <f>P125+P132</f>
        <v>0</v>
      </c>
      <c r="Q124" s="53"/>
      <c r="R124" s="121">
        <f>R125+R132</f>
        <v>0</v>
      </c>
      <c r="S124" s="53"/>
      <c r="T124" s="122">
        <f>T125+T132</f>
        <v>0</v>
      </c>
      <c r="AT124" s="17" t="s">
        <v>75</v>
      </c>
      <c r="AU124" s="17" t="s">
        <v>221</v>
      </c>
      <c r="BK124" s="123">
        <f>BK125+BK132</f>
        <v>0</v>
      </c>
    </row>
    <row r="125" spans="2:65" s="11" customFormat="1" ht="25.9" customHeight="1">
      <c r="B125" s="124"/>
      <c r="D125" s="125" t="s">
        <v>75</v>
      </c>
      <c r="E125" s="126" t="s">
        <v>2571</v>
      </c>
      <c r="F125" s="126" t="s">
        <v>2849</v>
      </c>
      <c r="I125" s="127"/>
      <c r="J125" s="128">
        <f>BK125</f>
        <v>0</v>
      </c>
      <c r="L125" s="124"/>
      <c r="M125" s="129"/>
      <c r="P125" s="130">
        <f>SUM(P126:P131)</f>
        <v>0</v>
      </c>
      <c r="R125" s="130">
        <f>SUM(R126:R131)</f>
        <v>0</v>
      </c>
      <c r="T125" s="131">
        <f>SUM(T126:T131)</f>
        <v>0</v>
      </c>
      <c r="AR125" s="125" t="s">
        <v>83</v>
      </c>
      <c r="AT125" s="132" t="s">
        <v>75</v>
      </c>
      <c r="AU125" s="132" t="s">
        <v>76</v>
      </c>
      <c r="AY125" s="125" t="s">
        <v>264</v>
      </c>
      <c r="BK125" s="133">
        <f>SUM(BK126:BK131)</f>
        <v>0</v>
      </c>
    </row>
    <row r="126" spans="2:65" s="1" customFormat="1" ht="16.5" customHeight="1">
      <c r="B126" s="136"/>
      <c r="C126" s="137" t="s">
        <v>83</v>
      </c>
      <c r="D126" s="137" t="s">
        <v>266</v>
      </c>
      <c r="E126" s="138" t="s">
        <v>4581</v>
      </c>
      <c r="F126" s="139" t="s">
        <v>4582</v>
      </c>
      <c r="G126" s="140" t="s">
        <v>428</v>
      </c>
      <c r="H126" s="141">
        <v>95</v>
      </c>
      <c r="I126" s="142"/>
      <c r="J126" s="143">
        <f t="shared" ref="J126:J131" si="0">ROUND(I126*H126,2)</f>
        <v>0</v>
      </c>
      <c r="K126" s="139" t="s">
        <v>1</v>
      </c>
      <c r="L126" s="32"/>
      <c r="M126" s="144" t="s">
        <v>1</v>
      </c>
      <c r="N126" s="145" t="s">
        <v>42</v>
      </c>
      <c r="P126" s="146">
        <f t="shared" ref="P126:P131" si="1">O126*H126</f>
        <v>0</v>
      </c>
      <c r="Q126" s="146">
        <v>0</v>
      </c>
      <c r="R126" s="146">
        <f t="shared" ref="R126:R131" si="2">Q126*H126</f>
        <v>0</v>
      </c>
      <c r="S126" s="146">
        <v>0</v>
      </c>
      <c r="T126" s="147">
        <f t="shared" ref="T126:T131" si="3">S126*H126</f>
        <v>0</v>
      </c>
      <c r="AR126" s="148" t="s">
        <v>271</v>
      </c>
      <c r="AT126" s="148" t="s">
        <v>266</v>
      </c>
      <c r="AU126" s="148" t="s">
        <v>83</v>
      </c>
      <c r="AY126" s="17" t="s">
        <v>264</v>
      </c>
      <c r="BE126" s="149">
        <f t="shared" ref="BE126:BE131" si="4">IF(N126="základní",J126,0)</f>
        <v>0</v>
      </c>
      <c r="BF126" s="149">
        <f t="shared" ref="BF126:BF131" si="5">IF(N126="snížená",J126,0)</f>
        <v>0</v>
      </c>
      <c r="BG126" s="149">
        <f t="shared" ref="BG126:BG131" si="6">IF(N126="zákl. přenesená",J126,0)</f>
        <v>0</v>
      </c>
      <c r="BH126" s="149">
        <f t="shared" ref="BH126:BH131" si="7">IF(N126="sníž. přenesená",J126,0)</f>
        <v>0</v>
      </c>
      <c r="BI126" s="149">
        <f t="shared" ref="BI126:BI131" si="8">IF(N126="nulová",J126,0)</f>
        <v>0</v>
      </c>
      <c r="BJ126" s="17" t="s">
        <v>89</v>
      </c>
      <c r="BK126" s="149">
        <f t="shared" ref="BK126:BK131" si="9">ROUND(I126*H126,2)</f>
        <v>0</v>
      </c>
      <c r="BL126" s="17" t="s">
        <v>271</v>
      </c>
      <c r="BM126" s="148" t="s">
        <v>89</v>
      </c>
    </row>
    <row r="127" spans="2:65" s="1" customFormat="1" ht="16.5" customHeight="1">
      <c r="B127" s="136"/>
      <c r="C127" s="137" t="s">
        <v>89</v>
      </c>
      <c r="D127" s="137" t="s">
        <v>266</v>
      </c>
      <c r="E127" s="138" t="s">
        <v>4583</v>
      </c>
      <c r="F127" s="139" t="s">
        <v>4584</v>
      </c>
      <c r="G127" s="140" t="s">
        <v>428</v>
      </c>
      <c r="H127" s="141">
        <v>95</v>
      </c>
      <c r="I127" s="142"/>
      <c r="J127" s="143">
        <f t="shared" si="0"/>
        <v>0</v>
      </c>
      <c r="K127" s="139" t="s">
        <v>1</v>
      </c>
      <c r="L127" s="32"/>
      <c r="M127" s="144" t="s">
        <v>1</v>
      </c>
      <c r="N127" s="145" t="s">
        <v>42</v>
      </c>
      <c r="P127" s="146">
        <f t="shared" si="1"/>
        <v>0</v>
      </c>
      <c r="Q127" s="146">
        <v>0</v>
      </c>
      <c r="R127" s="146">
        <f t="shared" si="2"/>
        <v>0</v>
      </c>
      <c r="S127" s="146">
        <v>0</v>
      </c>
      <c r="T127" s="147">
        <f t="shared" si="3"/>
        <v>0</v>
      </c>
      <c r="AR127" s="148" t="s">
        <v>271</v>
      </c>
      <c r="AT127" s="148" t="s">
        <v>266</v>
      </c>
      <c r="AU127" s="148" t="s">
        <v>83</v>
      </c>
      <c r="AY127" s="17" t="s">
        <v>264</v>
      </c>
      <c r="BE127" s="149">
        <f t="shared" si="4"/>
        <v>0</v>
      </c>
      <c r="BF127" s="149">
        <f t="shared" si="5"/>
        <v>0</v>
      </c>
      <c r="BG127" s="149">
        <f t="shared" si="6"/>
        <v>0</v>
      </c>
      <c r="BH127" s="149">
        <f t="shared" si="7"/>
        <v>0</v>
      </c>
      <c r="BI127" s="149">
        <f t="shared" si="8"/>
        <v>0</v>
      </c>
      <c r="BJ127" s="17" t="s">
        <v>89</v>
      </c>
      <c r="BK127" s="149">
        <f t="shared" si="9"/>
        <v>0</v>
      </c>
      <c r="BL127" s="17" t="s">
        <v>271</v>
      </c>
      <c r="BM127" s="148" t="s">
        <v>271</v>
      </c>
    </row>
    <row r="128" spans="2:65" s="1" customFormat="1" ht="16.5" customHeight="1">
      <c r="B128" s="136"/>
      <c r="C128" s="137" t="s">
        <v>96</v>
      </c>
      <c r="D128" s="137" t="s">
        <v>266</v>
      </c>
      <c r="E128" s="138" t="s">
        <v>4585</v>
      </c>
      <c r="F128" s="139" t="s">
        <v>4586</v>
      </c>
      <c r="G128" s="140" t="s">
        <v>428</v>
      </c>
      <c r="H128" s="141">
        <v>95</v>
      </c>
      <c r="I128" s="142"/>
      <c r="J128" s="143">
        <f t="shared" si="0"/>
        <v>0</v>
      </c>
      <c r="K128" s="139" t="s">
        <v>1</v>
      </c>
      <c r="L128" s="32"/>
      <c r="M128" s="144" t="s">
        <v>1</v>
      </c>
      <c r="N128" s="145" t="s">
        <v>42</v>
      </c>
      <c r="P128" s="146">
        <f t="shared" si="1"/>
        <v>0</v>
      </c>
      <c r="Q128" s="146">
        <v>0</v>
      </c>
      <c r="R128" s="146">
        <f t="shared" si="2"/>
        <v>0</v>
      </c>
      <c r="S128" s="146">
        <v>0</v>
      </c>
      <c r="T128" s="147">
        <f t="shared" si="3"/>
        <v>0</v>
      </c>
      <c r="AR128" s="148" t="s">
        <v>271</v>
      </c>
      <c r="AT128" s="148" t="s">
        <v>266</v>
      </c>
      <c r="AU128" s="148" t="s">
        <v>83</v>
      </c>
      <c r="AY128" s="17" t="s">
        <v>264</v>
      </c>
      <c r="BE128" s="149">
        <f t="shared" si="4"/>
        <v>0</v>
      </c>
      <c r="BF128" s="149">
        <f t="shared" si="5"/>
        <v>0</v>
      </c>
      <c r="BG128" s="149">
        <f t="shared" si="6"/>
        <v>0</v>
      </c>
      <c r="BH128" s="149">
        <f t="shared" si="7"/>
        <v>0</v>
      </c>
      <c r="BI128" s="149">
        <f t="shared" si="8"/>
        <v>0</v>
      </c>
      <c r="BJ128" s="17" t="s">
        <v>89</v>
      </c>
      <c r="BK128" s="149">
        <f t="shared" si="9"/>
        <v>0</v>
      </c>
      <c r="BL128" s="17" t="s">
        <v>271</v>
      </c>
      <c r="BM128" s="148" t="s">
        <v>303</v>
      </c>
    </row>
    <row r="129" spans="2:65" s="1" customFormat="1" ht="16.5" customHeight="1">
      <c r="B129" s="136"/>
      <c r="C129" s="137" t="s">
        <v>271</v>
      </c>
      <c r="D129" s="137" t="s">
        <v>266</v>
      </c>
      <c r="E129" s="138" t="s">
        <v>4587</v>
      </c>
      <c r="F129" s="139" t="s">
        <v>4588</v>
      </c>
      <c r="G129" s="140" t="s">
        <v>1468</v>
      </c>
      <c r="H129" s="141">
        <v>2</v>
      </c>
      <c r="I129" s="142"/>
      <c r="J129" s="143">
        <f t="shared" si="0"/>
        <v>0</v>
      </c>
      <c r="K129" s="139" t="s">
        <v>1</v>
      </c>
      <c r="L129" s="32"/>
      <c r="M129" s="144" t="s">
        <v>1</v>
      </c>
      <c r="N129" s="145" t="s">
        <v>42</v>
      </c>
      <c r="P129" s="146">
        <f t="shared" si="1"/>
        <v>0</v>
      </c>
      <c r="Q129" s="146">
        <v>0</v>
      </c>
      <c r="R129" s="146">
        <f t="shared" si="2"/>
        <v>0</v>
      </c>
      <c r="S129" s="146">
        <v>0</v>
      </c>
      <c r="T129" s="147">
        <f t="shared" si="3"/>
        <v>0</v>
      </c>
      <c r="AR129" s="148" t="s">
        <v>271</v>
      </c>
      <c r="AT129" s="148" t="s">
        <v>266</v>
      </c>
      <c r="AU129" s="148" t="s">
        <v>83</v>
      </c>
      <c r="AY129" s="17" t="s">
        <v>264</v>
      </c>
      <c r="BE129" s="149">
        <f t="shared" si="4"/>
        <v>0</v>
      </c>
      <c r="BF129" s="149">
        <f t="shared" si="5"/>
        <v>0</v>
      </c>
      <c r="BG129" s="149">
        <f t="shared" si="6"/>
        <v>0</v>
      </c>
      <c r="BH129" s="149">
        <f t="shared" si="7"/>
        <v>0</v>
      </c>
      <c r="BI129" s="149">
        <f t="shared" si="8"/>
        <v>0</v>
      </c>
      <c r="BJ129" s="17" t="s">
        <v>89</v>
      </c>
      <c r="BK129" s="149">
        <f t="shared" si="9"/>
        <v>0</v>
      </c>
      <c r="BL129" s="17" t="s">
        <v>271</v>
      </c>
      <c r="BM129" s="148" t="s">
        <v>314</v>
      </c>
    </row>
    <row r="130" spans="2:65" s="1" customFormat="1" ht="16.5" customHeight="1">
      <c r="B130" s="136"/>
      <c r="C130" s="137" t="s">
        <v>297</v>
      </c>
      <c r="D130" s="137" t="s">
        <v>266</v>
      </c>
      <c r="E130" s="138" t="s">
        <v>4589</v>
      </c>
      <c r="F130" s="139" t="s">
        <v>4590</v>
      </c>
      <c r="G130" s="140" t="s">
        <v>1468</v>
      </c>
      <c r="H130" s="141">
        <v>1</v>
      </c>
      <c r="I130" s="142"/>
      <c r="J130" s="143">
        <f t="shared" si="0"/>
        <v>0</v>
      </c>
      <c r="K130" s="139" t="s">
        <v>1</v>
      </c>
      <c r="L130" s="32"/>
      <c r="M130" s="144" t="s">
        <v>1</v>
      </c>
      <c r="N130" s="145" t="s">
        <v>42</v>
      </c>
      <c r="P130" s="146">
        <f t="shared" si="1"/>
        <v>0</v>
      </c>
      <c r="Q130" s="146">
        <v>0</v>
      </c>
      <c r="R130" s="146">
        <f t="shared" si="2"/>
        <v>0</v>
      </c>
      <c r="S130" s="146">
        <v>0</v>
      </c>
      <c r="T130" s="147">
        <f t="shared" si="3"/>
        <v>0</v>
      </c>
      <c r="AR130" s="148" t="s">
        <v>271</v>
      </c>
      <c r="AT130" s="148" t="s">
        <v>266</v>
      </c>
      <c r="AU130" s="148" t="s">
        <v>83</v>
      </c>
      <c r="AY130" s="17" t="s">
        <v>264</v>
      </c>
      <c r="BE130" s="149">
        <f t="shared" si="4"/>
        <v>0</v>
      </c>
      <c r="BF130" s="149">
        <f t="shared" si="5"/>
        <v>0</v>
      </c>
      <c r="BG130" s="149">
        <f t="shared" si="6"/>
        <v>0</v>
      </c>
      <c r="BH130" s="149">
        <f t="shared" si="7"/>
        <v>0</v>
      </c>
      <c r="BI130" s="149">
        <f t="shared" si="8"/>
        <v>0</v>
      </c>
      <c r="BJ130" s="17" t="s">
        <v>89</v>
      </c>
      <c r="BK130" s="149">
        <f t="shared" si="9"/>
        <v>0</v>
      </c>
      <c r="BL130" s="17" t="s">
        <v>271</v>
      </c>
      <c r="BM130" s="148" t="s">
        <v>328</v>
      </c>
    </row>
    <row r="131" spans="2:65" s="1" customFormat="1" ht="16.5" customHeight="1">
      <c r="B131" s="136"/>
      <c r="C131" s="137" t="s">
        <v>303</v>
      </c>
      <c r="D131" s="137" t="s">
        <v>266</v>
      </c>
      <c r="E131" s="138" t="s">
        <v>4591</v>
      </c>
      <c r="F131" s="139" t="s">
        <v>2945</v>
      </c>
      <c r="G131" s="140" t="s">
        <v>1468</v>
      </c>
      <c r="H131" s="141">
        <v>1</v>
      </c>
      <c r="I131" s="142"/>
      <c r="J131" s="143">
        <f t="shared" si="0"/>
        <v>0</v>
      </c>
      <c r="K131" s="139" t="s">
        <v>1</v>
      </c>
      <c r="L131" s="32"/>
      <c r="M131" s="144" t="s">
        <v>1</v>
      </c>
      <c r="N131" s="145" t="s">
        <v>42</v>
      </c>
      <c r="P131" s="146">
        <f t="shared" si="1"/>
        <v>0</v>
      </c>
      <c r="Q131" s="146">
        <v>0</v>
      </c>
      <c r="R131" s="146">
        <f t="shared" si="2"/>
        <v>0</v>
      </c>
      <c r="S131" s="146">
        <v>0</v>
      </c>
      <c r="T131" s="147">
        <f t="shared" si="3"/>
        <v>0</v>
      </c>
      <c r="AR131" s="148" t="s">
        <v>271</v>
      </c>
      <c r="AT131" s="148" t="s">
        <v>266</v>
      </c>
      <c r="AU131" s="148" t="s">
        <v>83</v>
      </c>
      <c r="AY131" s="17" t="s">
        <v>264</v>
      </c>
      <c r="BE131" s="149">
        <f t="shared" si="4"/>
        <v>0</v>
      </c>
      <c r="BF131" s="149">
        <f t="shared" si="5"/>
        <v>0</v>
      </c>
      <c r="BG131" s="149">
        <f t="shared" si="6"/>
        <v>0</v>
      </c>
      <c r="BH131" s="149">
        <f t="shared" si="7"/>
        <v>0</v>
      </c>
      <c r="BI131" s="149">
        <f t="shared" si="8"/>
        <v>0</v>
      </c>
      <c r="BJ131" s="17" t="s">
        <v>89</v>
      </c>
      <c r="BK131" s="149">
        <f t="shared" si="9"/>
        <v>0</v>
      </c>
      <c r="BL131" s="17" t="s">
        <v>271</v>
      </c>
      <c r="BM131" s="148" t="s">
        <v>8</v>
      </c>
    </row>
    <row r="132" spans="2:65" s="11" customFormat="1" ht="25.9" customHeight="1">
      <c r="B132" s="124"/>
      <c r="D132" s="125" t="s">
        <v>75</v>
      </c>
      <c r="E132" s="126" t="s">
        <v>2573</v>
      </c>
      <c r="F132" s="126" t="s">
        <v>2955</v>
      </c>
      <c r="I132" s="127"/>
      <c r="J132" s="128">
        <f>BK132</f>
        <v>0</v>
      </c>
      <c r="L132" s="124"/>
      <c r="M132" s="129"/>
      <c r="P132" s="130">
        <f>P133+P136</f>
        <v>0</v>
      </c>
      <c r="R132" s="130">
        <f>R133+R136</f>
        <v>0</v>
      </c>
      <c r="T132" s="131">
        <f>T133+T136</f>
        <v>0</v>
      </c>
      <c r="AR132" s="125" t="s">
        <v>83</v>
      </c>
      <c r="AT132" s="132" t="s">
        <v>75</v>
      </c>
      <c r="AU132" s="132" t="s">
        <v>76</v>
      </c>
      <c r="AY132" s="125" t="s">
        <v>264</v>
      </c>
      <c r="BK132" s="133">
        <f>BK133+BK136</f>
        <v>0</v>
      </c>
    </row>
    <row r="133" spans="2:65" s="11" customFormat="1" ht="22.9" customHeight="1">
      <c r="B133" s="124"/>
      <c r="D133" s="125" t="s">
        <v>75</v>
      </c>
      <c r="E133" s="134" t="s">
        <v>2586</v>
      </c>
      <c r="F133" s="134" t="s">
        <v>2957</v>
      </c>
      <c r="I133" s="127"/>
      <c r="J133" s="135">
        <f>BK133</f>
        <v>0</v>
      </c>
      <c r="L133" s="124"/>
      <c r="M133" s="129"/>
      <c r="P133" s="130">
        <f>SUM(P134:P135)</f>
        <v>0</v>
      </c>
      <c r="R133" s="130">
        <f>SUM(R134:R135)</f>
        <v>0</v>
      </c>
      <c r="T133" s="131">
        <f>SUM(T134:T135)</f>
        <v>0</v>
      </c>
      <c r="AR133" s="125" t="s">
        <v>83</v>
      </c>
      <c r="AT133" s="132" t="s">
        <v>75</v>
      </c>
      <c r="AU133" s="132" t="s">
        <v>83</v>
      </c>
      <c r="AY133" s="125" t="s">
        <v>264</v>
      </c>
      <c r="BK133" s="133">
        <f>SUM(BK134:BK135)</f>
        <v>0</v>
      </c>
    </row>
    <row r="134" spans="2:65" s="1" customFormat="1" ht="16.5" customHeight="1">
      <c r="B134" s="136"/>
      <c r="C134" s="137" t="s">
        <v>309</v>
      </c>
      <c r="D134" s="137" t="s">
        <v>266</v>
      </c>
      <c r="E134" s="138" t="s">
        <v>4592</v>
      </c>
      <c r="F134" s="139" t="s">
        <v>4593</v>
      </c>
      <c r="G134" s="140" t="s">
        <v>269</v>
      </c>
      <c r="H134" s="141">
        <v>3</v>
      </c>
      <c r="I134" s="142"/>
      <c r="J134" s="143">
        <f>ROUND(I134*H134,2)</f>
        <v>0</v>
      </c>
      <c r="K134" s="139" t="s">
        <v>1</v>
      </c>
      <c r="L134" s="32"/>
      <c r="M134" s="144" t="s">
        <v>1</v>
      </c>
      <c r="N134" s="145" t="s">
        <v>42</v>
      </c>
      <c r="P134" s="146">
        <f>O134*H134</f>
        <v>0</v>
      </c>
      <c r="Q134" s="146">
        <v>0</v>
      </c>
      <c r="R134" s="146">
        <f>Q134*H134</f>
        <v>0</v>
      </c>
      <c r="S134" s="146">
        <v>0</v>
      </c>
      <c r="T134" s="147">
        <f>S134*H134</f>
        <v>0</v>
      </c>
      <c r="AR134" s="148" t="s">
        <v>271</v>
      </c>
      <c r="AT134" s="148" t="s">
        <v>266</v>
      </c>
      <c r="AU134" s="148" t="s">
        <v>89</v>
      </c>
      <c r="AY134" s="17" t="s">
        <v>264</v>
      </c>
      <c r="BE134" s="149">
        <f>IF(N134="základní",J134,0)</f>
        <v>0</v>
      </c>
      <c r="BF134" s="149">
        <f>IF(N134="snížená",J134,0)</f>
        <v>0</v>
      </c>
      <c r="BG134" s="149">
        <f>IF(N134="zákl. přenesená",J134,0)</f>
        <v>0</v>
      </c>
      <c r="BH134" s="149">
        <f>IF(N134="sníž. přenesená",J134,0)</f>
        <v>0</v>
      </c>
      <c r="BI134" s="149">
        <f>IF(N134="nulová",J134,0)</f>
        <v>0</v>
      </c>
      <c r="BJ134" s="17" t="s">
        <v>89</v>
      </c>
      <c r="BK134" s="149">
        <f>ROUND(I134*H134,2)</f>
        <v>0</v>
      </c>
      <c r="BL134" s="17" t="s">
        <v>271</v>
      </c>
      <c r="BM134" s="148" t="s">
        <v>354</v>
      </c>
    </row>
    <row r="135" spans="2:65" s="1" customFormat="1" ht="16.5" customHeight="1">
      <c r="B135" s="136"/>
      <c r="C135" s="137" t="s">
        <v>314</v>
      </c>
      <c r="D135" s="137" t="s">
        <v>266</v>
      </c>
      <c r="E135" s="138" t="s">
        <v>4594</v>
      </c>
      <c r="F135" s="139" t="s">
        <v>4595</v>
      </c>
      <c r="G135" s="140" t="s">
        <v>269</v>
      </c>
      <c r="H135" s="141">
        <v>2</v>
      </c>
      <c r="I135" s="142"/>
      <c r="J135" s="143">
        <f>ROUND(I135*H135,2)</f>
        <v>0</v>
      </c>
      <c r="K135" s="139" t="s">
        <v>1</v>
      </c>
      <c r="L135" s="32"/>
      <c r="M135" s="144" t="s">
        <v>1</v>
      </c>
      <c r="N135" s="145" t="s">
        <v>42</v>
      </c>
      <c r="P135" s="146">
        <f>O135*H135</f>
        <v>0</v>
      </c>
      <c r="Q135" s="146">
        <v>0</v>
      </c>
      <c r="R135" s="146">
        <f>Q135*H135</f>
        <v>0</v>
      </c>
      <c r="S135" s="146">
        <v>0</v>
      </c>
      <c r="T135" s="147">
        <f>S135*H135</f>
        <v>0</v>
      </c>
      <c r="AR135" s="148" t="s">
        <v>271</v>
      </c>
      <c r="AT135" s="148" t="s">
        <v>266</v>
      </c>
      <c r="AU135" s="148" t="s">
        <v>89</v>
      </c>
      <c r="AY135" s="17" t="s">
        <v>264</v>
      </c>
      <c r="BE135" s="149">
        <f>IF(N135="základní",J135,0)</f>
        <v>0</v>
      </c>
      <c r="BF135" s="149">
        <f>IF(N135="snížená",J135,0)</f>
        <v>0</v>
      </c>
      <c r="BG135" s="149">
        <f>IF(N135="zákl. přenesená",J135,0)</f>
        <v>0</v>
      </c>
      <c r="BH135" s="149">
        <f>IF(N135="sníž. přenesená",J135,0)</f>
        <v>0</v>
      </c>
      <c r="BI135" s="149">
        <f>IF(N135="nulová",J135,0)</f>
        <v>0</v>
      </c>
      <c r="BJ135" s="17" t="s">
        <v>89</v>
      </c>
      <c r="BK135" s="149">
        <f>ROUND(I135*H135,2)</f>
        <v>0</v>
      </c>
      <c r="BL135" s="17" t="s">
        <v>271</v>
      </c>
      <c r="BM135" s="148" t="s">
        <v>366</v>
      </c>
    </row>
    <row r="136" spans="2:65" s="11" customFormat="1" ht="22.9" customHeight="1">
      <c r="B136" s="124"/>
      <c r="D136" s="125" t="s">
        <v>75</v>
      </c>
      <c r="E136" s="134" t="s">
        <v>2590</v>
      </c>
      <c r="F136" s="134" t="s">
        <v>2961</v>
      </c>
      <c r="I136" s="127"/>
      <c r="J136" s="135">
        <f>BK136</f>
        <v>0</v>
      </c>
      <c r="L136" s="124"/>
      <c r="M136" s="129"/>
      <c r="P136" s="130">
        <f>P137</f>
        <v>0</v>
      </c>
      <c r="R136" s="130">
        <f>R137</f>
        <v>0</v>
      </c>
      <c r="T136" s="131">
        <f>T137</f>
        <v>0</v>
      </c>
      <c r="AR136" s="125" t="s">
        <v>83</v>
      </c>
      <c r="AT136" s="132" t="s">
        <v>75</v>
      </c>
      <c r="AU136" s="132" t="s">
        <v>83</v>
      </c>
      <c r="AY136" s="125" t="s">
        <v>264</v>
      </c>
      <c r="BK136" s="133">
        <f>BK137</f>
        <v>0</v>
      </c>
    </row>
    <row r="137" spans="2:65" s="1" customFormat="1" ht="16.5" customHeight="1">
      <c r="B137" s="136"/>
      <c r="C137" s="137" t="s">
        <v>323</v>
      </c>
      <c r="D137" s="137" t="s">
        <v>266</v>
      </c>
      <c r="E137" s="138" t="s">
        <v>4596</v>
      </c>
      <c r="F137" s="139" t="s">
        <v>2962</v>
      </c>
      <c r="G137" s="140" t="s">
        <v>269</v>
      </c>
      <c r="H137" s="141">
        <v>4</v>
      </c>
      <c r="I137" s="142"/>
      <c r="J137" s="143">
        <f>ROUND(I137*H137,2)</f>
        <v>0</v>
      </c>
      <c r="K137" s="139" t="s">
        <v>1</v>
      </c>
      <c r="L137" s="32"/>
      <c r="M137" s="200" t="s">
        <v>1</v>
      </c>
      <c r="N137" s="201" t="s">
        <v>42</v>
      </c>
      <c r="O137" s="195"/>
      <c r="P137" s="202">
        <f>O137*H137</f>
        <v>0</v>
      </c>
      <c r="Q137" s="202">
        <v>0</v>
      </c>
      <c r="R137" s="202">
        <f>Q137*H137</f>
        <v>0</v>
      </c>
      <c r="S137" s="202">
        <v>0</v>
      </c>
      <c r="T137" s="203">
        <f>S137*H137</f>
        <v>0</v>
      </c>
      <c r="AR137" s="148" t="s">
        <v>271</v>
      </c>
      <c r="AT137" s="148" t="s">
        <v>266</v>
      </c>
      <c r="AU137" s="148" t="s">
        <v>89</v>
      </c>
      <c r="AY137" s="17" t="s">
        <v>264</v>
      </c>
      <c r="BE137" s="149">
        <f>IF(N137="základní",J137,0)</f>
        <v>0</v>
      </c>
      <c r="BF137" s="149">
        <f>IF(N137="snížená",J137,0)</f>
        <v>0</v>
      </c>
      <c r="BG137" s="149">
        <f>IF(N137="zákl. přenesená",J137,0)</f>
        <v>0</v>
      </c>
      <c r="BH137" s="149">
        <f>IF(N137="sníž. přenesená",J137,0)</f>
        <v>0</v>
      </c>
      <c r="BI137" s="149">
        <f>IF(N137="nulová",J137,0)</f>
        <v>0</v>
      </c>
      <c r="BJ137" s="17" t="s">
        <v>89</v>
      </c>
      <c r="BK137" s="149">
        <f>ROUND(I137*H137,2)</f>
        <v>0</v>
      </c>
      <c r="BL137" s="17" t="s">
        <v>271</v>
      </c>
      <c r="BM137" s="148" t="s">
        <v>377</v>
      </c>
    </row>
    <row r="138" spans="2:65" s="1" customFormat="1" ht="6.95" customHeight="1">
      <c r="B138" s="44"/>
      <c r="C138" s="45"/>
      <c r="D138" s="45"/>
      <c r="E138" s="45"/>
      <c r="F138" s="45"/>
      <c r="G138" s="45"/>
      <c r="H138" s="45"/>
      <c r="I138" s="45"/>
      <c r="J138" s="45"/>
      <c r="K138" s="45"/>
      <c r="L138" s="32"/>
    </row>
  </sheetData>
  <autoFilter ref="C123:K137" xr:uid="{00000000-0009-0000-0000-000023000000}"/>
  <mergeCells count="12">
    <mergeCell ref="E116:H116"/>
    <mergeCell ref="L2:V2"/>
    <mergeCell ref="E85:H85"/>
    <mergeCell ref="E87:H87"/>
    <mergeCell ref="E89:H89"/>
    <mergeCell ref="E112:H112"/>
    <mergeCell ref="E114:H114"/>
    <mergeCell ref="E7:H7"/>
    <mergeCell ref="E9:H9"/>
    <mergeCell ref="E11:H11"/>
    <mergeCell ref="E20:H20"/>
    <mergeCell ref="E29:H29"/>
  </mergeCells>
  <pageMargins left="0.39374999999999999" right="0.39374999999999999" top="0.39374999999999999" bottom="0.39374999999999999" header="0" footer="0"/>
  <pageSetup paperSize="9" fitToHeight="100" orientation="landscape" blackAndWhite="1"/>
  <headerFooter>
    <oddFooter>&amp;CStrana &amp;P z &amp;N</odd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pageSetUpPr fitToPage="1"/>
  </sheetPr>
  <dimension ref="B2:BM160"/>
  <sheetViews>
    <sheetView showGridLines="0" workbookViewId="0"/>
  </sheetViews>
  <sheetFormatPr defaultRowHeight="15"/>
  <cols>
    <col min="1" max="1" width="8.33203125" customWidth="1"/>
    <col min="2" max="2" width="1.1640625" customWidth="1"/>
    <col min="3" max="3" width="4.1640625" customWidth="1"/>
    <col min="4" max="4" width="4.33203125" customWidth="1"/>
    <col min="5" max="5" width="17.1640625" customWidth="1"/>
    <col min="6" max="6" width="100.83203125" customWidth="1"/>
    <col min="7" max="7" width="7.5" customWidth="1"/>
    <col min="8" max="8" width="14" customWidth="1"/>
    <col min="9" max="9" width="15.83203125" customWidth="1"/>
    <col min="10" max="11" width="22.33203125"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50000000000003" customHeight="1">
      <c r="L2" s="223" t="s">
        <v>5</v>
      </c>
      <c r="M2" s="208"/>
      <c r="N2" s="208"/>
      <c r="O2" s="208"/>
      <c r="P2" s="208"/>
      <c r="Q2" s="208"/>
      <c r="R2" s="208"/>
      <c r="S2" s="208"/>
      <c r="T2" s="208"/>
      <c r="U2" s="208"/>
      <c r="V2" s="208"/>
      <c r="AT2" s="17" t="s">
        <v>199</v>
      </c>
    </row>
    <row r="3" spans="2:46" ht="6.95" customHeight="1">
      <c r="B3" s="18"/>
      <c r="C3" s="19"/>
      <c r="D3" s="19"/>
      <c r="E3" s="19"/>
      <c r="F3" s="19"/>
      <c r="G3" s="19"/>
      <c r="H3" s="19"/>
      <c r="I3" s="19"/>
      <c r="J3" s="19"/>
      <c r="K3" s="19"/>
      <c r="L3" s="20"/>
      <c r="AT3" s="17" t="s">
        <v>83</v>
      </c>
    </row>
    <row r="4" spans="2:46" ht="24.95" customHeight="1">
      <c r="B4" s="20"/>
      <c r="D4" s="21" t="s">
        <v>212</v>
      </c>
      <c r="L4" s="20"/>
      <c r="M4" s="93" t="s">
        <v>10</v>
      </c>
      <c r="AT4" s="17" t="s">
        <v>3</v>
      </c>
    </row>
    <row r="5" spans="2:46" ht="6.95" customHeight="1">
      <c r="B5" s="20"/>
      <c r="L5" s="20"/>
    </row>
    <row r="6" spans="2:46" ht="12" customHeight="1">
      <c r="B6" s="20"/>
      <c r="D6" s="27" t="s">
        <v>16</v>
      </c>
      <c r="L6" s="20"/>
    </row>
    <row r="7" spans="2:46" ht="16.5" customHeight="1">
      <c r="B7" s="20"/>
      <c r="E7" s="248" t="str">
        <f>'Rekapitulace stavby'!K6</f>
        <v>Transformace domova Černovice – Lidmaň V. – Černovice</v>
      </c>
      <c r="F7" s="249"/>
      <c r="G7" s="249"/>
      <c r="H7" s="249"/>
      <c r="L7" s="20"/>
    </row>
    <row r="8" spans="2:46" ht="12" customHeight="1">
      <c r="B8" s="20"/>
      <c r="D8" s="27" t="s">
        <v>213</v>
      </c>
      <c r="L8" s="20"/>
    </row>
    <row r="9" spans="2:46" s="1" customFormat="1" ht="16.5" customHeight="1">
      <c r="B9" s="32"/>
      <c r="E9" s="248" t="s">
        <v>3650</v>
      </c>
      <c r="F9" s="250"/>
      <c r="G9" s="250"/>
      <c r="H9" s="250"/>
      <c r="L9" s="32"/>
    </row>
    <row r="10" spans="2:46" s="1" customFormat="1" ht="12" customHeight="1">
      <c r="B10" s="32"/>
      <c r="D10" s="27" t="s">
        <v>215</v>
      </c>
      <c r="L10" s="32"/>
    </row>
    <row r="11" spans="2:46" s="1" customFormat="1" ht="16.5" customHeight="1">
      <c r="B11" s="32"/>
      <c r="E11" s="230" t="s">
        <v>4598</v>
      </c>
      <c r="F11" s="250"/>
      <c r="G11" s="250"/>
      <c r="H11" s="250"/>
      <c r="L11" s="32"/>
    </row>
    <row r="12" spans="2:46" s="1" customFormat="1" ht="11.25">
      <c r="B12" s="32"/>
      <c r="L12" s="32"/>
    </row>
    <row r="13" spans="2:46" s="1" customFormat="1" ht="12" customHeight="1">
      <c r="B13" s="32"/>
      <c r="D13" s="27" t="s">
        <v>18</v>
      </c>
      <c r="F13" s="25" t="s">
        <v>1</v>
      </c>
      <c r="I13" s="27" t="s">
        <v>19</v>
      </c>
      <c r="J13" s="25" t="s">
        <v>1</v>
      </c>
      <c r="L13" s="32"/>
    </row>
    <row r="14" spans="2:46" s="1" customFormat="1" ht="12" customHeight="1">
      <c r="B14" s="32"/>
      <c r="D14" s="27" t="s">
        <v>20</v>
      </c>
      <c r="F14" s="25" t="s">
        <v>21</v>
      </c>
      <c r="I14" s="27" t="s">
        <v>22</v>
      </c>
      <c r="J14" s="52" t="str">
        <f>'Rekapitulace stavby'!AN8</f>
        <v>10. 12. 2025</v>
      </c>
      <c r="L14" s="32"/>
    </row>
    <row r="15" spans="2:46" s="1" customFormat="1" ht="10.9" customHeight="1">
      <c r="B15" s="32"/>
      <c r="L15" s="32"/>
    </row>
    <row r="16" spans="2:46" s="1" customFormat="1" ht="12" customHeight="1">
      <c r="B16" s="32"/>
      <c r="D16" s="27" t="s">
        <v>24</v>
      </c>
      <c r="I16" s="27" t="s">
        <v>25</v>
      </c>
      <c r="J16" s="25" t="str">
        <f>IF('Rekapitulace stavby'!AN10="","",'Rekapitulace stavby'!AN10)</f>
        <v/>
      </c>
      <c r="L16" s="32"/>
    </row>
    <row r="17" spans="2:12" s="1" customFormat="1" ht="18" customHeight="1">
      <c r="B17" s="32"/>
      <c r="E17" s="25" t="str">
        <f>IF('Rekapitulace stavby'!E11="","",'Rekapitulace stavby'!E11)</f>
        <v>Kraj Vysočina</v>
      </c>
      <c r="I17" s="27" t="s">
        <v>27</v>
      </c>
      <c r="J17" s="25" t="str">
        <f>IF('Rekapitulace stavby'!AN11="","",'Rekapitulace stavby'!AN11)</f>
        <v/>
      </c>
      <c r="L17" s="32"/>
    </row>
    <row r="18" spans="2:12" s="1" customFormat="1" ht="6.95" customHeight="1">
      <c r="B18" s="32"/>
      <c r="L18" s="32"/>
    </row>
    <row r="19" spans="2:12" s="1" customFormat="1" ht="12" customHeight="1">
      <c r="B19" s="32"/>
      <c r="D19" s="27" t="s">
        <v>28</v>
      </c>
      <c r="I19" s="27" t="s">
        <v>25</v>
      </c>
      <c r="J19" s="28" t="str">
        <f>'Rekapitulace stavby'!AN13</f>
        <v>Vyplň údaj</v>
      </c>
      <c r="L19" s="32"/>
    </row>
    <row r="20" spans="2:12" s="1" customFormat="1" ht="18" customHeight="1">
      <c r="B20" s="32"/>
      <c r="E20" s="251" t="str">
        <f>'Rekapitulace stavby'!E14</f>
        <v>Vyplň údaj</v>
      </c>
      <c r="F20" s="207"/>
      <c r="G20" s="207"/>
      <c r="H20" s="207"/>
      <c r="I20" s="27" t="s">
        <v>27</v>
      </c>
      <c r="J20" s="28" t="str">
        <f>'Rekapitulace stavby'!AN14</f>
        <v>Vyplň údaj</v>
      </c>
      <c r="L20" s="32"/>
    </row>
    <row r="21" spans="2:12" s="1" customFormat="1" ht="6.95" customHeight="1">
      <c r="B21" s="32"/>
      <c r="L21" s="32"/>
    </row>
    <row r="22" spans="2:12" s="1" customFormat="1" ht="12" customHeight="1">
      <c r="B22" s="32"/>
      <c r="D22" s="27" t="s">
        <v>30</v>
      </c>
      <c r="I22" s="27" t="s">
        <v>25</v>
      </c>
      <c r="J22" s="25" t="str">
        <f>IF('Rekapitulace stavby'!AN16="","",'Rekapitulace stavby'!AN16)</f>
        <v/>
      </c>
      <c r="L22" s="32"/>
    </row>
    <row r="23" spans="2:12" s="1" customFormat="1" ht="18" customHeight="1">
      <c r="B23" s="32"/>
      <c r="E23" s="25" t="str">
        <f>IF('Rekapitulace stavby'!E17="","",'Rekapitulace stavby'!E17)</f>
        <v>ARPIK OSTRAVA s.r.o.</v>
      </c>
      <c r="I23" s="27" t="s">
        <v>27</v>
      </c>
      <c r="J23" s="25" t="str">
        <f>IF('Rekapitulace stavby'!AN17="","",'Rekapitulace stavby'!AN17)</f>
        <v/>
      </c>
      <c r="L23" s="32"/>
    </row>
    <row r="24" spans="2:12" s="1" customFormat="1" ht="6.95" customHeight="1">
      <c r="B24" s="32"/>
      <c r="L24" s="32"/>
    </row>
    <row r="25" spans="2:12" s="1" customFormat="1" ht="12" customHeight="1">
      <c r="B25" s="32"/>
      <c r="D25" s="27" t="s">
        <v>33</v>
      </c>
      <c r="I25" s="27" t="s">
        <v>25</v>
      </c>
      <c r="J25" s="25" t="str">
        <f>IF('Rekapitulace stavby'!AN19="","",'Rekapitulace stavby'!AN19)</f>
        <v/>
      </c>
      <c r="L25" s="32"/>
    </row>
    <row r="26" spans="2:12" s="1" customFormat="1" ht="18" customHeight="1">
      <c r="B26" s="32"/>
      <c r="E26" s="25" t="str">
        <f>IF('Rekapitulace stavby'!E20="","",'Rekapitulace stavby'!E20)</f>
        <v xml:space="preserve"> </v>
      </c>
      <c r="I26" s="27" t="s">
        <v>27</v>
      </c>
      <c r="J26" s="25" t="str">
        <f>IF('Rekapitulace stavby'!AN20="","",'Rekapitulace stavby'!AN20)</f>
        <v/>
      </c>
      <c r="L26" s="32"/>
    </row>
    <row r="27" spans="2:12" s="1" customFormat="1" ht="6.95" customHeight="1">
      <c r="B27" s="32"/>
      <c r="L27" s="32"/>
    </row>
    <row r="28" spans="2:12" s="1" customFormat="1" ht="12" customHeight="1">
      <c r="B28" s="32"/>
      <c r="D28" s="27" t="s">
        <v>34</v>
      </c>
      <c r="L28" s="32"/>
    </row>
    <row r="29" spans="2:12" s="7" customFormat="1" ht="16.5" customHeight="1">
      <c r="B29" s="94"/>
      <c r="E29" s="212" t="s">
        <v>1</v>
      </c>
      <c r="F29" s="212"/>
      <c r="G29" s="212"/>
      <c r="H29" s="212"/>
      <c r="L29" s="94"/>
    </row>
    <row r="30" spans="2:12" s="1" customFormat="1" ht="6.95" customHeight="1">
      <c r="B30" s="32"/>
      <c r="L30" s="32"/>
    </row>
    <row r="31" spans="2:12" s="1" customFormat="1" ht="6.95" customHeight="1">
      <c r="B31" s="32"/>
      <c r="D31" s="53"/>
      <c r="E31" s="53"/>
      <c r="F31" s="53"/>
      <c r="G31" s="53"/>
      <c r="H31" s="53"/>
      <c r="I31" s="53"/>
      <c r="J31" s="53"/>
      <c r="K31" s="53"/>
      <c r="L31" s="32"/>
    </row>
    <row r="32" spans="2:12" s="1" customFormat="1" ht="25.35" customHeight="1">
      <c r="B32" s="32"/>
      <c r="D32" s="95" t="s">
        <v>36</v>
      </c>
      <c r="J32" s="66">
        <f>ROUND(J132, 2)</f>
        <v>0</v>
      </c>
      <c r="L32" s="32"/>
    </row>
    <row r="33" spans="2:12" s="1" customFormat="1" ht="6.95" customHeight="1">
      <c r="B33" s="32"/>
      <c r="D33" s="53"/>
      <c r="E33" s="53"/>
      <c r="F33" s="53"/>
      <c r="G33" s="53"/>
      <c r="H33" s="53"/>
      <c r="I33" s="53"/>
      <c r="J33" s="53"/>
      <c r="K33" s="53"/>
      <c r="L33" s="32"/>
    </row>
    <row r="34" spans="2:12" s="1" customFormat="1" ht="14.45" customHeight="1">
      <c r="B34" s="32"/>
      <c r="F34" s="35" t="s">
        <v>38</v>
      </c>
      <c r="I34" s="35" t="s">
        <v>37</v>
      </c>
      <c r="J34" s="35" t="s">
        <v>39</v>
      </c>
      <c r="L34" s="32"/>
    </row>
    <row r="35" spans="2:12" s="1" customFormat="1" ht="14.45" customHeight="1">
      <c r="B35" s="32"/>
      <c r="D35" s="55" t="s">
        <v>40</v>
      </c>
      <c r="E35" s="27" t="s">
        <v>41</v>
      </c>
      <c r="F35" s="86">
        <f>ROUND((SUM(BE132:BE159)),  2)</f>
        <v>0</v>
      </c>
      <c r="I35" s="96">
        <v>0.21</v>
      </c>
      <c r="J35" s="86">
        <f>ROUND(((SUM(BE132:BE159))*I35),  2)</f>
        <v>0</v>
      </c>
      <c r="L35" s="32"/>
    </row>
    <row r="36" spans="2:12" s="1" customFormat="1" ht="14.45" customHeight="1">
      <c r="B36" s="32"/>
      <c r="E36" s="27" t="s">
        <v>42</v>
      </c>
      <c r="F36" s="86">
        <f>ROUND((SUM(BF132:BF159)),  2)</f>
        <v>0</v>
      </c>
      <c r="I36" s="96">
        <v>0.12</v>
      </c>
      <c r="J36" s="86">
        <f>ROUND(((SUM(BF132:BF159))*I36),  2)</f>
        <v>0</v>
      </c>
      <c r="L36" s="32"/>
    </row>
    <row r="37" spans="2:12" s="1" customFormat="1" ht="14.45" hidden="1" customHeight="1">
      <c r="B37" s="32"/>
      <c r="E37" s="27" t="s">
        <v>43</v>
      </c>
      <c r="F37" s="86">
        <f>ROUND((SUM(BG132:BG159)),  2)</f>
        <v>0</v>
      </c>
      <c r="I37" s="96">
        <v>0.21</v>
      </c>
      <c r="J37" s="86">
        <f>0</f>
        <v>0</v>
      </c>
      <c r="L37" s="32"/>
    </row>
    <row r="38" spans="2:12" s="1" customFormat="1" ht="14.45" hidden="1" customHeight="1">
      <c r="B38" s="32"/>
      <c r="E38" s="27" t="s">
        <v>44</v>
      </c>
      <c r="F38" s="86">
        <f>ROUND((SUM(BH132:BH159)),  2)</f>
        <v>0</v>
      </c>
      <c r="I38" s="96">
        <v>0.12</v>
      </c>
      <c r="J38" s="86">
        <f>0</f>
        <v>0</v>
      </c>
      <c r="L38" s="32"/>
    </row>
    <row r="39" spans="2:12" s="1" customFormat="1" ht="14.45" hidden="1" customHeight="1">
      <c r="B39" s="32"/>
      <c r="E39" s="27" t="s">
        <v>45</v>
      </c>
      <c r="F39" s="86">
        <f>ROUND((SUM(BI132:BI159)),  2)</f>
        <v>0</v>
      </c>
      <c r="I39" s="96">
        <v>0</v>
      </c>
      <c r="J39" s="86">
        <f>0</f>
        <v>0</v>
      </c>
      <c r="L39" s="32"/>
    </row>
    <row r="40" spans="2:12" s="1" customFormat="1" ht="6.95" customHeight="1">
      <c r="B40" s="32"/>
      <c r="L40" s="32"/>
    </row>
    <row r="41" spans="2:12" s="1" customFormat="1" ht="25.35" customHeight="1">
      <c r="B41" s="32"/>
      <c r="C41" s="97"/>
      <c r="D41" s="98" t="s">
        <v>46</v>
      </c>
      <c r="E41" s="57"/>
      <c r="F41" s="57"/>
      <c r="G41" s="99" t="s">
        <v>47</v>
      </c>
      <c r="H41" s="100" t="s">
        <v>48</v>
      </c>
      <c r="I41" s="57"/>
      <c r="J41" s="101">
        <f>SUM(J32:J39)</f>
        <v>0</v>
      </c>
      <c r="K41" s="102"/>
      <c r="L41" s="32"/>
    </row>
    <row r="42" spans="2:12" s="1" customFormat="1" ht="14.45" customHeight="1">
      <c r="B42" s="32"/>
      <c r="L42" s="32"/>
    </row>
    <row r="43" spans="2:12" ht="14.45" customHeight="1">
      <c r="B43" s="20"/>
      <c r="L43" s="20"/>
    </row>
    <row r="44" spans="2:12" ht="14.45" customHeight="1">
      <c r="B44" s="20"/>
      <c r="L44" s="20"/>
    </row>
    <row r="45" spans="2:12" ht="14.45" customHeight="1">
      <c r="B45" s="20"/>
      <c r="L45" s="20"/>
    </row>
    <row r="46" spans="2:12" ht="14.45" customHeight="1">
      <c r="B46" s="20"/>
      <c r="L46" s="20"/>
    </row>
    <row r="47" spans="2:12" ht="14.45" customHeight="1">
      <c r="B47" s="20"/>
      <c r="L47" s="20"/>
    </row>
    <row r="48" spans="2:12" ht="14.45" customHeight="1">
      <c r="B48" s="20"/>
      <c r="L48" s="20"/>
    </row>
    <row r="49" spans="2:12" ht="14.45" customHeight="1">
      <c r="B49" s="20"/>
      <c r="L49" s="20"/>
    </row>
    <row r="50" spans="2:12" s="1" customFormat="1" ht="14.45" customHeight="1">
      <c r="B50" s="32"/>
      <c r="D50" s="41" t="s">
        <v>49</v>
      </c>
      <c r="E50" s="42"/>
      <c r="F50" s="42"/>
      <c r="G50" s="41" t="s">
        <v>50</v>
      </c>
      <c r="H50" s="42"/>
      <c r="I50" s="42"/>
      <c r="J50" s="42"/>
      <c r="K50" s="42"/>
      <c r="L50" s="32"/>
    </row>
    <row r="51" spans="2:12" ht="11.25">
      <c r="B51" s="20"/>
      <c r="L51" s="20"/>
    </row>
    <row r="52" spans="2:12" ht="11.25">
      <c r="B52" s="20"/>
      <c r="L52" s="20"/>
    </row>
    <row r="53" spans="2:12" ht="11.25">
      <c r="B53" s="20"/>
      <c r="L53" s="20"/>
    </row>
    <row r="54" spans="2:12" ht="11.25">
      <c r="B54" s="20"/>
      <c r="L54" s="20"/>
    </row>
    <row r="55" spans="2:12" ht="11.25">
      <c r="B55" s="20"/>
      <c r="L55" s="20"/>
    </row>
    <row r="56" spans="2:12" ht="11.25">
      <c r="B56" s="20"/>
      <c r="L56" s="20"/>
    </row>
    <row r="57" spans="2:12" ht="11.25">
      <c r="B57" s="20"/>
      <c r="L57" s="20"/>
    </row>
    <row r="58" spans="2:12" ht="11.25">
      <c r="B58" s="20"/>
      <c r="L58" s="20"/>
    </row>
    <row r="59" spans="2:12" ht="11.25">
      <c r="B59" s="20"/>
      <c r="L59" s="20"/>
    </row>
    <row r="60" spans="2:12" ht="11.25">
      <c r="B60" s="20"/>
      <c r="L60" s="20"/>
    </row>
    <row r="61" spans="2:12" s="1" customFormat="1" ht="12.75">
      <c r="B61" s="32"/>
      <c r="D61" s="43" t="s">
        <v>51</v>
      </c>
      <c r="E61" s="34"/>
      <c r="F61" s="103" t="s">
        <v>52</v>
      </c>
      <c r="G61" s="43" t="s">
        <v>51</v>
      </c>
      <c r="H61" s="34"/>
      <c r="I61" s="34"/>
      <c r="J61" s="104" t="s">
        <v>52</v>
      </c>
      <c r="K61" s="34"/>
      <c r="L61" s="32"/>
    </row>
    <row r="62" spans="2:12" ht="11.25">
      <c r="B62" s="20"/>
      <c r="L62" s="20"/>
    </row>
    <row r="63" spans="2:12" ht="11.25">
      <c r="B63" s="20"/>
      <c r="L63" s="20"/>
    </row>
    <row r="64" spans="2:12" ht="11.25">
      <c r="B64" s="20"/>
      <c r="L64" s="20"/>
    </row>
    <row r="65" spans="2:12" s="1" customFormat="1" ht="12.75">
      <c r="B65" s="32"/>
      <c r="D65" s="41" t="s">
        <v>53</v>
      </c>
      <c r="E65" s="42"/>
      <c r="F65" s="42"/>
      <c r="G65" s="41" t="s">
        <v>54</v>
      </c>
      <c r="H65" s="42"/>
      <c r="I65" s="42"/>
      <c r="J65" s="42"/>
      <c r="K65" s="42"/>
      <c r="L65" s="32"/>
    </row>
    <row r="66" spans="2:12" ht="11.25">
      <c r="B66" s="20"/>
      <c r="L66" s="20"/>
    </row>
    <row r="67" spans="2:12" ht="11.25">
      <c r="B67" s="20"/>
      <c r="L67" s="20"/>
    </row>
    <row r="68" spans="2:12" ht="11.25">
      <c r="B68" s="20"/>
      <c r="L68" s="20"/>
    </row>
    <row r="69" spans="2:12" ht="11.25">
      <c r="B69" s="20"/>
      <c r="L69" s="20"/>
    </row>
    <row r="70" spans="2:12" ht="11.25">
      <c r="B70" s="20"/>
      <c r="L70" s="20"/>
    </row>
    <row r="71" spans="2:12" ht="11.25">
      <c r="B71" s="20"/>
      <c r="L71" s="20"/>
    </row>
    <row r="72" spans="2:12" ht="11.25">
      <c r="B72" s="20"/>
      <c r="L72" s="20"/>
    </row>
    <row r="73" spans="2:12" ht="11.25">
      <c r="B73" s="20"/>
      <c r="L73" s="20"/>
    </row>
    <row r="74" spans="2:12" ht="11.25">
      <c r="B74" s="20"/>
      <c r="L74" s="20"/>
    </row>
    <row r="75" spans="2:12" ht="11.25">
      <c r="B75" s="20"/>
      <c r="L75" s="20"/>
    </row>
    <row r="76" spans="2:12" s="1" customFormat="1" ht="12.75">
      <c r="B76" s="32"/>
      <c r="D76" s="43" t="s">
        <v>51</v>
      </c>
      <c r="E76" s="34"/>
      <c r="F76" s="103" t="s">
        <v>52</v>
      </c>
      <c r="G76" s="43" t="s">
        <v>51</v>
      </c>
      <c r="H76" s="34"/>
      <c r="I76" s="34"/>
      <c r="J76" s="104" t="s">
        <v>52</v>
      </c>
      <c r="K76" s="34"/>
      <c r="L76" s="32"/>
    </row>
    <row r="77" spans="2:12" s="1" customFormat="1" ht="14.45" customHeight="1">
      <c r="B77" s="44"/>
      <c r="C77" s="45"/>
      <c r="D77" s="45"/>
      <c r="E77" s="45"/>
      <c r="F77" s="45"/>
      <c r="G77" s="45"/>
      <c r="H77" s="45"/>
      <c r="I77" s="45"/>
      <c r="J77" s="45"/>
      <c r="K77" s="45"/>
      <c r="L77" s="32"/>
    </row>
    <row r="81" spans="2:12" s="1" customFormat="1" ht="6.95" customHeight="1">
      <c r="B81" s="46"/>
      <c r="C81" s="47"/>
      <c r="D81" s="47"/>
      <c r="E81" s="47"/>
      <c r="F81" s="47"/>
      <c r="G81" s="47"/>
      <c r="H81" s="47"/>
      <c r="I81" s="47"/>
      <c r="J81" s="47"/>
      <c r="K81" s="47"/>
      <c r="L81" s="32"/>
    </row>
    <row r="82" spans="2:12" s="1" customFormat="1" ht="24.95" customHeight="1">
      <c r="B82" s="32"/>
      <c r="C82" s="21" t="s">
        <v>217</v>
      </c>
      <c r="L82" s="32"/>
    </row>
    <row r="83" spans="2:12" s="1" customFormat="1" ht="6.95" customHeight="1">
      <c r="B83" s="32"/>
      <c r="L83" s="32"/>
    </row>
    <row r="84" spans="2:12" s="1" customFormat="1" ht="12" customHeight="1">
      <c r="B84" s="32"/>
      <c r="C84" s="27" t="s">
        <v>16</v>
      </c>
      <c r="L84" s="32"/>
    </row>
    <row r="85" spans="2:12" s="1" customFormat="1" ht="16.5" customHeight="1">
      <c r="B85" s="32"/>
      <c r="E85" s="248" t="str">
        <f>E7</f>
        <v>Transformace domova Černovice – Lidmaň V. – Černovice</v>
      </c>
      <c r="F85" s="249"/>
      <c r="G85" s="249"/>
      <c r="H85" s="249"/>
      <c r="L85" s="32"/>
    </row>
    <row r="86" spans="2:12" ht="12" customHeight="1">
      <c r="B86" s="20"/>
      <c r="C86" s="27" t="s">
        <v>213</v>
      </c>
      <c r="L86" s="20"/>
    </row>
    <row r="87" spans="2:12" s="1" customFormat="1" ht="16.5" customHeight="1">
      <c r="B87" s="32"/>
      <c r="E87" s="248" t="s">
        <v>3650</v>
      </c>
      <c r="F87" s="250"/>
      <c r="G87" s="250"/>
      <c r="H87" s="250"/>
      <c r="L87" s="32"/>
    </row>
    <row r="88" spans="2:12" s="1" customFormat="1" ht="12" customHeight="1">
      <c r="B88" s="32"/>
      <c r="C88" s="27" t="s">
        <v>215</v>
      </c>
      <c r="L88" s="32"/>
    </row>
    <row r="89" spans="2:12" s="1" customFormat="1" ht="16.5" customHeight="1">
      <c r="B89" s="32"/>
      <c r="E89" s="230" t="str">
        <f>E11</f>
        <v>IO 09.1 - AREÁLOVÉ ROZVODY -NN-SO_01</v>
      </c>
      <c r="F89" s="250"/>
      <c r="G89" s="250"/>
      <c r="H89" s="250"/>
      <c r="L89" s="32"/>
    </row>
    <row r="90" spans="2:12" s="1" customFormat="1" ht="6.95" customHeight="1">
      <c r="B90" s="32"/>
      <c r="L90" s="32"/>
    </row>
    <row r="91" spans="2:12" s="1" customFormat="1" ht="12" customHeight="1">
      <c r="B91" s="32"/>
      <c r="C91" s="27" t="s">
        <v>20</v>
      </c>
      <c r="F91" s="25" t="str">
        <f>F14</f>
        <v xml:space="preserve"> </v>
      </c>
      <c r="I91" s="27" t="s">
        <v>22</v>
      </c>
      <c r="J91" s="52" t="str">
        <f>IF(J14="","",J14)</f>
        <v>10. 12. 2025</v>
      </c>
      <c r="L91" s="32"/>
    </row>
    <row r="92" spans="2:12" s="1" customFormat="1" ht="6.95" customHeight="1">
      <c r="B92" s="32"/>
      <c r="L92" s="32"/>
    </row>
    <row r="93" spans="2:12" s="1" customFormat="1" ht="25.7" customHeight="1">
      <c r="B93" s="32"/>
      <c r="C93" s="27" t="s">
        <v>24</v>
      </c>
      <c r="F93" s="25" t="str">
        <f>E17</f>
        <v>Kraj Vysočina</v>
      </c>
      <c r="I93" s="27" t="s">
        <v>30</v>
      </c>
      <c r="J93" s="30" t="str">
        <f>E23</f>
        <v>ARPIK OSTRAVA s.r.o.</v>
      </c>
      <c r="L93" s="32"/>
    </row>
    <row r="94" spans="2:12" s="1" customFormat="1" ht="15.2" customHeight="1">
      <c r="B94" s="32"/>
      <c r="C94" s="27" t="s">
        <v>28</v>
      </c>
      <c r="F94" s="25" t="str">
        <f>IF(E20="","",E20)</f>
        <v>Vyplň údaj</v>
      </c>
      <c r="I94" s="27" t="s">
        <v>33</v>
      </c>
      <c r="J94" s="30" t="str">
        <f>E26</f>
        <v xml:space="preserve"> </v>
      </c>
      <c r="L94" s="32"/>
    </row>
    <row r="95" spans="2:12" s="1" customFormat="1" ht="10.35" customHeight="1">
      <c r="B95" s="32"/>
      <c r="L95" s="32"/>
    </row>
    <row r="96" spans="2:12" s="1" customFormat="1" ht="29.25" customHeight="1">
      <c r="B96" s="32"/>
      <c r="C96" s="105" t="s">
        <v>218</v>
      </c>
      <c r="D96" s="97"/>
      <c r="E96" s="97"/>
      <c r="F96" s="97"/>
      <c r="G96" s="97"/>
      <c r="H96" s="97"/>
      <c r="I96" s="97"/>
      <c r="J96" s="106" t="s">
        <v>219</v>
      </c>
      <c r="K96" s="97"/>
      <c r="L96" s="32"/>
    </row>
    <row r="97" spans="2:47" s="1" customFormat="1" ht="10.35" customHeight="1">
      <c r="B97" s="32"/>
      <c r="L97" s="32"/>
    </row>
    <row r="98" spans="2:47" s="1" customFormat="1" ht="22.9" customHeight="1">
      <c r="B98" s="32"/>
      <c r="C98" s="107" t="s">
        <v>220</v>
      </c>
      <c r="J98" s="66">
        <f>J132</f>
        <v>0</v>
      </c>
      <c r="L98" s="32"/>
      <c r="AU98" s="17" t="s">
        <v>221</v>
      </c>
    </row>
    <row r="99" spans="2:47" s="8" customFormat="1" ht="24.95" customHeight="1">
      <c r="B99" s="108"/>
      <c r="D99" s="109" t="s">
        <v>4100</v>
      </c>
      <c r="E99" s="110"/>
      <c r="F99" s="110"/>
      <c r="G99" s="110"/>
      <c r="H99" s="110"/>
      <c r="I99" s="110"/>
      <c r="J99" s="111">
        <f>J133</f>
        <v>0</v>
      </c>
      <c r="L99" s="108"/>
    </row>
    <row r="100" spans="2:47" s="9" customFormat="1" ht="19.899999999999999" customHeight="1">
      <c r="B100" s="112"/>
      <c r="D100" s="113" t="s">
        <v>4599</v>
      </c>
      <c r="E100" s="114"/>
      <c r="F100" s="114"/>
      <c r="G100" s="114"/>
      <c r="H100" s="114"/>
      <c r="I100" s="114"/>
      <c r="J100" s="115">
        <f>J134</f>
        <v>0</v>
      </c>
      <c r="L100" s="112"/>
    </row>
    <row r="101" spans="2:47" s="9" customFormat="1" ht="19.899999999999999" customHeight="1">
      <c r="B101" s="112"/>
      <c r="D101" s="113" t="s">
        <v>4102</v>
      </c>
      <c r="E101" s="114"/>
      <c r="F101" s="114"/>
      <c r="G101" s="114"/>
      <c r="H101" s="114"/>
      <c r="I101" s="114"/>
      <c r="J101" s="115">
        <f>J136</f>
        <v>0</v>
      </c>
      <c r="L101" s="112"/>
    </row>
    <row r="102" spans="2:47" s="9" customFormat="1" ht="19.899999999999999" customHeight="1">
      <c r="B102" s="112"/>
      <c r="D102" s="113" t="s">
        <v>4600</v>
      </c>
      <c r="E102" s="114"/>
      <c r="F102" s="114"/>
      <c r="G102" s="114"/>
      <c r="H102" s="114"/>
      <c r="I102" s="114"/>
      <c r="J102" s="115">
        <f>J139</f>
        <v>0</v>
      </c>
      <c r="L102" s="112"/>
    </row>
    <row r="103" spans="2:47" s="9" customFormat="1" ht="19.899999999999999" customHeight="1">
      <c r="B103" s="112"/>
      <c r="D103" s="113" t="s">
        <v>4601</v>
      </c>
      <c r="E103" s="114"/>
      <c r="F103" s="114"/>
      <c r="G103" s="114"/>
      <c r="H103" s="114"/>
      <c r="I103" s="114"/>
      <c r="J103" s="115">
        <f>J141</f>
        <v>0</v>
      </c>
      <c r="L103" s="112"/>
    </row>
    <row r="104" spans="2:47" s="9" customFormat="1" ht="19.899999999999999" customHeight="1">
      <c r="B104" s="112"/>
      <c r="D104" s="113" t="s">
        <v>4602</v>
      </c>
      <c r="E104" s="114"/>
      <c r="F104" s="114"/>
      <c r="G104" s="114"/>
      <c r="H104" s="114"/>
      <c r="I104" s="114"/>
      <c r="J104" s="115">
        <f>J143</f>
        <v>0</v>
      </c>
      <c r="L104" s="112"/>
    </row>
    <row r="105" spans="2:47" s="8" customFormat="1" ht="24.95" customHeight="1">
      <c r="B105" s="108"/>
      <c r="D105" s="109" t="s">
        <v>4603</v>
      </c>
      <c r="E105" s="110"/>
      <c r="F105" s="110"/>
      <c r="G105" s="110"/>
      <c r="H105" s="110"/>
      <c r="I105" s="110"/>
      <c r="J105" s="111">
        <f>J149</f>
        <v>0</v>
      </c>
      <c r="L105" s="108"/>
    </row>
    <row r="106" spans="2:47" s="9" customFormat="1" ht="19.899999999999999" customHeight="1">
      <c r="B106" s="112"/>
      <c r="D106" s="113" t="s">
        <v>4604</v>
      </c>
      <c r="E106" s="114"/>
      <c r="F106" s="114"/>
      <c r="G106" s="114"/>
      <c r="H106" s="114"/>
      <c r="I106" s="114"/>
      <c r="J106" s="115">
        <f>J150</f>
        <v>0</v>
      </c>
      <c r="L106" s="112"/>
    </row>
    <row r="107" spans="2:47" s="9" customFormat="1" ht="19.899999999999999" customHeight="1">
      <c r="B107" s="112"/>
      <c r="D107" s="113" t="s">
        <v>4605</v>
      </c>
      <c r="E107" s="114"/>
      <c r="F107" s="114"/>
      <c r="G107" s="114"/>
      <c r="H107" s="114"/>
      <c r="I107" s="114"/>
      <c r="J107" s="115">
        <f>J152</f>
        <v>0</v>
      </c>
      <c r="L107" s="112"/>
    </row>
    <row r="108" spans="2:47" s="9" customFormat="1" ht="19.899999999999999" customHeight="1">
      <c r="B108" s="112"/>
      <c r="D108" s="113" t="s">
        <v>4606</v>
      </c>
      <c r="E108" s="114"/>
      <c r="F108" s="114"/>
      <c r="G108" s="114"/>
      <c r="H108" s="114"/>
      <c r="I108" s="114"/>
      <c r="J108" s="115">
        <f>J154</f>
        <v>0</v>
      </c>
      <c r="L108" s="112"/>
    </row>
    <row r="109" spans="2:47" s="9" customFormat="1" ht="19.899999999999999" customHeight="1">
      <c r="B109" s="112"/>
      <c r="D109" s="113" t="s">
        <v>4607</v>
      </c>
      <c r="E109" s="114"/>
      <c r="F109" s="114"/>
      <c r="G109" s="114"/>
      <c r="H109" s="114"/>
      <c r="I109" s="114"/>
      <c r="J109" s="115">
        <f>J156</f>
        <v>0</v>
      </c>
      <c r="L109" s="112"/>
    </row>
    <row r="110" spans="2:47" s="9" customFormat="1" ht="19.899999999999999" customHeight="1">
      <c r="B110" s="112"/>
      <c r="D110" s="113" t="s">
        <v>4608</v>
      </c>
      <c r="E110" s="114"/>
      <c r="F110" s="114"/>
      <c r="G110" s="114"/>
      <c r="H110" s="114"/>
      <c r="I110" s="114"/>
      <c r="J110" s="115">
        <f>J157</f>
        <v>0</v>
      </c>
      <c r="L110" s="112"/>
    </row>
    <row r="111" spans="2:47" s="1" customFormat="1" ht="21.75" customHeight="1">
      <c r="B111" s="32"/>
      <c r="L111" s="32"/>
    </row>
    <row r="112" spans="2:47" s="1" customFormat="1" ht="6.95" customHeight="1">
      <c r="B112" s="44"/>
      <c r="C112" s="45"/>
      <c r="D112" s="45"/>
      <c r="E112" s="45"/>
      <c r="F112" s="45"/>
      <c r="G112" s="45"/>
      <c r="H112" s="45"/>
      <c r="I112" s="45"/>
      <c r="J112" s="45"/>
      <c r="K112" s="45"/>
      <c r="L112" s="32"/>
    </row>
    <row r="116" spans="2:12" s="1" customFormat="1" ht="6.95" customHeight="1">
      <c r="B116" s="46"/>
      <c r="C116" s="47"/>
      <c r="D116" s="47"/>
      <c r="E116" s="47"/>
      <c r="F116" s="47"/>
      <c r="G116" s="47"/>
      <c r="H116" s="47"/>
      <c r="I116" s="47"/>
      <c r="J116" s="47"/>
      <c r="K116" s="47"/>
      <c r="L116" s="32"/>
    </row>
    <row r="117" spans="2:12" s="1" customFormat="1" ht="24.95" customHeight="1">
      <c r="B117" s="32"/>
      <c r="C117" s="21" t="s">
        <v>249</v>
      </c>
      <c r="L117" s="32"/>
    </row>
    <row r="118" spans="2:12" s="1" customFormat="1" ht="6.95" customHeight="1">
      <c r="B118" s="32"/>
      <c r="L118" s="32"/>
    </row>
    <row r="119" spans="2:12" s="1" customFormat="1" ht="12" customHeight="1">
      <c r="B119" s="32"/>
      <c r="C119" s="27" t="s">
        <v>16</v>
      </c>
      <c r="L119" s="32"/>
    </row>
    <row r="120" spans="2:12" s="1" customFormat="1" ht="16.5" customHeight="1">
      <c r="B120" s="32"/>
      <c r="E120" s="248" t="str">
        <f>E7</f>
        <v>Transformace domova Černovice – Lidmaň V. – Černovice</v>
      </c>
      <c r="F120" s="249"/>
      <c r="G120" s="249"/>
      <c r="H120" s="249"/>
      <c r="L120" s="32"/>
    </row>
    <row r="121" spans="2:12" ht="12" customHeight="1">
      <c r="B121" s="20"/>
      <c r="C121" s="27" t="s">
        <v>213</v>
      </c>
      <c r="L121" s="20"/>
    </row>
    <row r="122" spans="2:12" s="1" customFormat="1" ht="16.5" customHeight="1">
      <c r="B122" s="32"/>
      <c r="E122" s="248" t="s">
        <v>3650</v>
      </c>
      <c r="F122" s="250"/>
      <c r="G122" s="250"/>
      <c r="H122" s="250"/>
      <c r="L122" s="32"/>
    </row>
    <row r="123" spans="2:12" s="1" customFormat="1" ht="12" customHeight="1">
      <c r="B123" s="32"/>
      <c r="C123" s="27" t="s">
        <v>215</v>
      </c>
      <c r="L123" s="32"/>
    </row>
    <row r="124" spans="2:12" s="1" customFormat="1" ht="16.5" customHeight="1">
      <c r="B124" s="32"/>
      <c r="E124" s="230" t="str">
        <f>E11</f>
        <v>IO 09.1 - AREÁLOVÉ ROZVODY -NN-SO_01</v>
      </c>
      <c r="F124" s="250"/>
      <c r="G124" s="250"/>
      <c r="H124" s="250"/>
      <c r="L124" s="32"/>
    </row>
    <row r="125" spans="2:12" s="1" customFormat="1" ht="6.95" customHeight="1">
      <c r="B125" s="32"/>
      <c r="L125" s="32"/>
    </row>
    <row r="126" spans="2:12" s="1" customFormat="1" ht="12" customHeight="1">
      <c r="B126" s="32"/>
      <c r="C126" s="27" t="s">
        <v>20</v>
      </c>
      <c r="F126" s="25" t="str">
        <f>F14</f>
        <v xml:space="preserve"> </v>
      </c>
      <c r="I126" s="27" t="s">
        <v>22</v>
      </c>
      <c r="J126" s="52" t="str">
        <f>IF(J14="","",J14)</f>
        <v>10. 12. 2025</v>
      </c>
      <c r="L126" s="32"/>
    </row>
    <row r="127" spans="2:12" s="1" customFormat="1" ht="6.95" customHeight="1">
      <c r="B127" s="32"/>
      <c r="L127" s="32"/>
    </row>
    <row r="128" spans="2:12" s="1" customFormat="1" ht="25.7" customHeight="1">
      <c r="B128" s="32"/>
      <c r="C128" s="27" t="s">
        <v>24</v>
      </c>
      <c r="F128" s="25" t="str">
        <f>E17</f>
        <v>Kraj Vysočina</v>
      </c>
      <c r="I128" s="27" t="s">
        <v>30</v>
      </c>
      <c r="J128" s="30" t="str">
        <f>E23</f>
        <v>ARPIK OSTRAVA s.r.o.</v>
      </c>
      <c r="L128" s="32"/>
    </row>
    <row r="129" spans="2:65" s="1" customFormat="1" ht="15.2" customHeight="1">
      <c r="B129" s="32"/>
      <c r="C129" s="27" t="s">
        <v>28</v>
      </c>
      <c r="F129" s="25" t="str">
        <f>IF(E20="","",E20)</f>
        <v>Vyplň údaj</v>
      </c>
      <c r="I129" s="27" t="s">
        <v>33</v>
      </c>
      <c r="J129" s="30" t="str">
        <f>E26</f>
        <v xml:space="preserve"> </v>
      </c>
      <c r="L129" s="32"/>
    </row>
    <row r="130" spans="2:65" s="1" customFormat="1" ht="10.35" customHeight="1">
      <c r="B130" s="32"/>
      <c r="L130" s="32"/>
    </row>
    <row r="131" spans="2:65" s="10" customFormat="1" ht="29.25" customHeight="1">
      <c r="B131" s="116"/>
      <c r="C131" s="117" t="s">
        <v>250</v>
      </c>
      <c r="D131" s="118" t="s">
        <v>61</v>
      </c>
      <c r="E131" s="118" t="s">
        <v>57</v>
      </c>
      <c r="F131" s="118" t="s">
        <v>58</v>
      </c>
      <c r="G131" s="118" t="s">
        <v>251</v>
      </c>
      <c r="H131" s="118" t="s">
        <v>252</v>
      </c>
      <c r="I131" s="118" t="s">
        <v>253</v>
      </c>
      <c r="J131" s="118" t="s">
        <v>219</v>
      </c>
      <c r="K131" s="119" t="s">
        <v>254</v>
      </c>
      <c r="L131" s="116"/>
      <c r="M131" s="59" t="s">
        <v>1</v>
      </c>
      <c r="N131" s="60" t="s">
        <v>40</v>
      </c>
      <c r="O131" s="60" t="s">
        <v>255</v>
      </c>
      <c r="P131" s="60" t="s">
        <v>256</v>
      </c>
      <c r="Q131" s="60" t="s">
        <v>257</v>
      </c>
      <c r="R131" s="60" t="s">
        <v>258</v>
      </c>
      <c r="S131" s="60" t="s">
        <v>259</v>
      </c>
      <c r="T131" s="61" t="s">
        <v>260</v>
      </c>
    </row>
    <row r="132" spans="2:65" s="1" customFormat="1" ht="22.9" customHeight="1">
      <c r="B132" s="32"/>
      <c r="C132" s="64" t="s">
        <v>261</v>
      </c>
      <c r="J132" s="120">
        <f>BK132</f>
        <v>0</v>
      </c>
      <c r="L132" s="32"/>
      <c r="M132" s="62"/>
      <c r="N132" s="53"/>
      <c r="O132" s="53"/>
      <c r="P132" s="121">
        <f>P133+P149</f>
        <v>0</v>
      </c>
      <c r="Q132" s="53"/>
      <c r="R132" s="121">
        <f>R133+R149</f>
        <v>0</v>
      </c>
      <c r="S132" s="53"/>
      <c r="T132" s="122">
        <f>T133+T149</f>
        <v>0</v>
      </c>
      <c r="AT132" s="17" t="s">
        <v>75</v>
      </c>
      <c r="AU132" s="17" t="s">
        <v>221</v>
      </c>
      <c r="BK132" s="123">
        <f>BK133+BK149</f>
        <v>0</v>
      </c>
    </row>
    <row r="133" spans="2:65" s="11" customFormat="1" ht="25.9" customHeight="1">
      <c r="B133" s="124"/>
      <c r="D133" s="125" t="s">
        <v>75</v>
      </c>
      <c r="E133" s="126" t="s">
        <v>2571</v>
      </c>
      <c r="F133" s="126" t="s">
        <v>2849</v>
      </c>
      <c r="I133" s="127"/>
      <c r="J133" s="128">
        <f>BK133</f>
        <v>0</v>
      </c>
      <c r="L133" s="124"/>
      <c r="M133" s="129"/>
      <c r="P133" s="130">
        <f>P134+P136+P139+P141+P143</f>
        <v>0</v>
      </c>
      <c r="R133" s="130">
        <f>R134+R136+R139+R141+R143</f>
        <v>0</v>
      </c>
      <c r="T133" s="131">
        <f>T134+T136+T139+T141+T143</f>
        <v>0</v>
      </c>
      <c r="AR133" s="125" t="s">
        <v>83</v>
      </c>
      <c r="AT133" s="132" t="s">
        <v>75</v>
      </c>
      <c r="AU133" s="132" t="s">
        <v>76</v>
      </c>
      <c r="AY133" s="125" t="s">
        <v>264</v>
      </c>
      <c r="BK133" s="133">
        <f>BK134+BK136+BK139+BK141+BK143</f>
        <v>0</v>
      </c>
    </row>
    <row r="134" spans="2:65" s="11" customFormat="1" ht="22.9" customHeight="1">
      <c r="B134" s="124"/>
      <c r="D134" s="125" t="s">
        <v>75</v>
      </c>
      <c r="E134" s="134" t="s">
        <v>2573</v>
      </c>
      <c r="F134" s="134" t="s">
        <v>2941</v>
      </c>
      <c r="I134" s="127"/>
      <c r="J134" s="135">
        <f>BK134</f>
        <v>0</v>
      </c>
      <c r="L134" s="124"/>
      <c r="M134" s="129"/>
      <c r="P134" s="130">
        <f>P135</f>
        <v>0</v>
      </c>
      <c r="R134" s="130">
        <f>R135</f>
        <v>0</v>
      </c>
      <c r="T134" s="131">
        <f>T135</f>
        <v>0</v>
      </c>
      <c r="AR134" s="125" t="s">
        <v>83</v>
      </c>
      <c r="AT134" s="132" t="s">
        <v>75</v>
      </c>
      <c r="AU134" s="132" t="s">
        <v>83</v>
      </c>
      <c r="AY134" s="125" t="s">
        <v>264</v>
      </c>
      <c r="BK134" s="133">
        <f>BK135</f>
        <v>0</v>
      </c>
    </row>
    <row r="135" spans="2:65" s="1" customFormat="1" ht="16.5" customHeight="1">
      <c r="B135" s="136"/>
      <c r="C135" s="137" t="s">
        <v>83</v>
      </c>
      <c r="D135" s="137" t="s">
        <v>266</v>
      </c>
      <c r="E135" s="138" t="s">
        <v>4609</v>
      </c>
      <c r="F135" s="139" t="s">
        <v>4610</v>
      </c>
      <c r="G135" s="140" t="s">
        <v>428</v>
      </c>
      <c r="H135" s="141">
        <v>20</v>
      </c>
      <c r="I135" s="142"/>
      <c r="J135" s="143">
        <f>ROUND(I135*H135,2)</f>
        <v>0</v>
      </c>
      <c r="K135" s="139" t="s">
        <v>1</v>
      </c>
      <c r="L135" s="32"/>
      <c r="M135" s="144" t="s">
        <v>1</v>
      </c>
      <c r="N135" s="145" t="s">
        <v>42</v>
      </c>
      <c r="P135" s="146">
        <f>O135*H135</f>
        <v>0</v>
      </c>
      <c r="Q135" s="146">
        <v>0</v>
      </c>
      <c r="R135" s="146">
        <f>Q135*H135</f>
        <v>0</v>
      </c>
      <c r="S135" s="146">
        <v>0</v>
      </c>
      <c r="T135" s="147">
        <f>S135*H135</f>
        <v>0</v>
      </c>
      <c r="AR135" s="148" t="s">
        <v>271</v>
      </c>
      <c r="AT135" s="148" t="s">
        <v>266</v>
      </c>
      <c r="AU135" s="148" t="s">
        <v>89</v>
      </c>
      <c r="AY135" s="17" t="s">
        <v>264</v>
      </c>
      <c r="BE135" s="149">
        <f>IF(N135="základní",J135,0)</f>
        <v>0</v>
      </c>
      <c r="BF135" s="149">
        <f>IF(N135="snížená",J135,0)</f>
        <v>0</v>
      </c>
      <c r="BG135" s="149">
        <f>IF(N135="zákl. přenesená",J135,0)</f>
        <v>0</v>
      </c>
      <c r="BH135" s="149">
        <f>IF(N135="sníž. přenesená",J135,0)</f>
        <v>0</v>
      </c>
      <c r="BI135" s="149">
        <f>IF(N135="nulová",J135,0)</f>
        <v>0</v>
      </c>
      <c r="BJ135" s="17" t="s">
        <v>89</v>
      </c>
      <c r="BK135" s="149">
        <f>ROUND(I135*H135,2)</f>
        <v>0</v>
      </c>
      <c r="BL135" s="17" t="s">
        <v>271</v>
      </c>
      <c r="BM135" s="148" t="s">
        <v>89</v>
      </c>
    </row>
    <row r="136" spans="2:65" s="11" customFormat="1" ht="22.9" customHeight="1">
      <c r="B136" s="124"/>
      <c r="D136" s="125" t="s">
        <v>75</v>
      </c>
      <c r="E136" s="134" t="s">
        <v>2586</v>
      </c>
      <c r="F136" s="134" t="s">
        <v>2908</v>
      </c>
      <c r="I136" s="127"/>
      <c r="J136" s="135">
        <f>BK136</f>
        <v>0</v>
      </c>
      <c r="L136" s="124"/>
      <c r="M136" s="129"/>
      <c r="P136" s="130">
        <f>SUM(P137:P138)</f>
        <v>0</v>
      </c>
      <c r="R136" s="130">
        <f>SUM(R137:R138)</f>
        <v>0</v>
      </c>
      <c r="T136" s="131">
        <f>SUM(T137:T138)</f>
        <v>0</v>
      </c>
      <c r="AR136" s="125" t="s">
        <v>83</v>
      </c>
      <c r="AT136" s="132" t="s">
        <v>75</v>
      </c>
      <c r="AU136" s="132" t="s">
        <v>83</v>
      </c>
      <c r="AY136" s="125" t="s">
        <v>264</v>
      </c>
      <c r="BK136" s="133">
        <f>SUM(BK137:BK138)</f>
        <v>0</v>
      </c>
    </row>
    <row r="137" spans="2:65" s="1" customFormat="1" ht="16.5" customHeight="1">
      <c r="B137" s="136"/>
      <c r="C137" s="137" t="s">
        <v>89</v>
      </c>
      <c r="D137" s="137" t="s">
        <v>266</v>
      </c>
      <c r="E137" s="138" t="s">
        <v>4611</v>
      </c>
      <c r="F137" s="139" t="s">
        <v>4612</v>
      </c>
      <c r="G137" s="140" t="s">
        <v>428</v>
      </c>
      <c r="H137" s="141">
        <v>20</v>
      </c>
      <c r="I137" s="142"/>
      <c r="J137" s="143">
        <f>ROUND(I137*H137,2)</f>
        <v>0</v>
      </c>
      <c r="K137" s="139" t="s">
        <v>1</v>
      </c>
      <c r="L137" s="32"/>
      <c r="M137" s="144" t="s">
        <v>1</v>
      </c>
      <c r="N137" s="145" t="s">
        <v>42</v>
      </c>
      <c r="P137" s="146">
        <f>O137*H137</f>
        <v>0</v>
      </c>
      <c r="Q137" s="146">
        <v>0</v>
      </c>
      <c r="R137" s="146">
        <f>Q137*H137</f>
        <v>0</v>
      </c>
      <c r="S137" s="146">
        <v>0</v>
      </c>
      <c r="T137" s="147">
        <f>S137*H137</f>
        <v>0</v>
      </c>
      <c r="AR137" s="148" t="s">
        <v>271</v>
      </c>
      <c r="AT137" s="148" t="s">
        <v>266</v>
      </c>
      <c r="AU137" s="148" t="s">
        <v>89</v>
      </c>
      <c r="AY137" s="17" t="s">
        <v>264</v>
      </c>
      <c r="BE137" s="149">
        <f>IF(N137="základní",J137,0)</f>
        <v>0</v>
      </c>
      <c r="BF137" s="149">
        <f>IF(N137="snížená",J137,0)</f>
        <v>0</v>
      </c>
      <c r="BG137" s="149">
        <f>IF(N137="zákl. přenesená",J137,0)</f>
        <v>0</v>
      </c>
      <c r="BH137" s="149">
        <f>IF(N137="sníž. přenesená",J137,0)</f>
        <v>0</v>
      </c>
      <c r="BI137" s="149">
        <f>IF(N137="nulová",J137,0)</f>
        <v>0</v>
      </c>
      <c r="BJ137" s="17" t="s">
        <v>89</v>
      </c>
      <c r="BK137" s="149">
        <f>ROUND(I137*H137,2)</f>
        <v>0</v>
      </c>
      <c r="BL137" s="17" t="s">
        <v>271</v>
      </c>
      <c r="BM137" s="148" t="s">
        <v>271</v>
      </c>
    </row>
    <row r="138" spans="2:65" s="1" customFormat="1" ht="16.5" customHeight="1">
      <c r="B138" s="136"/>
      <c r="C138" s="137" t="s">
        <v>96</v>
      </c>
      <c r="D138" s="137" t="s">
        <v>266</v>
      </c>
      <c r="E138" s="138" t="s">
        <v>4613</v>
      </c>
      <c r="F138" s="139" t="s">
        <v>2911</v>
      </c>
      <c r="G138" s="140" t="s">
        <v>428</v>
      </c>
      <c r="H138" s="141">
        <v>20</v>
      </c>
      <c r="I138" s="142"/>
      <c r="J138" s="143">
        <f>ROUND(I138*H138,2)</f>
        <v>0</v>
      </c>
      <c r="K138" s="139" t="s">
        <v>1</v>
      </c>
      <c r="L138" s="32"/>
      <c r="M138" s="144" t="s">
        <v>1</v>
      </c>
      <c r="N138" s="145" t="s">
        <v>42</v>
      </c>
      <c r="P138" s="146">
        <f>O138*H138</f>
        <v>0</v>
      </c>
      <c r="Q138" s="146">
        <v>0</v>
      </c>
      <c r="R138" s="146">
        <f>Q138*H138</f>
        <v>0</v>
      </c>
      <c r="S138" s="146">
        <v>0</v>
      </c>
      <c r="T138" s="147">
        <f>S138*H138</f>
        <v>0</v>
      </c>
      <c r="AR138" s="148" t="s">
        <v>271</v>
      </c>
      <c r="AT138" s="148" t="s">
        <v>266</v>
      </c>
      <c r="AU138" s="148" t="s">
        <v>89</v>
      </c>
      <c r="AY138" s="17" t="s">
        <v>264</v>
      </c>
      <c r="BE138" s="149">
        <f>IF(N138="základní",J138,0)</f>
        <v>0</v>
      </c>
      <c r="BF138" s="149">
        <f>IF(N138="snížená",J138,0)</f>
        <v>0</v>
      </c>
      <c r="BG138" s="149">
        <f>IF(N138="zákl. přenesená",J138,0)</f>
        <v>0</v>
      </c>
      <c r="BH138" s="149">
        <f>IF(N138="sníž. přenesená",J138,0)</f>
        <v>0</v>
      </c>
      <c r="BI138" s="149">
        <f>IF(N138="nulová",J138,0)</f>
        <v>0</v>
      </c>
      <c r="BJ138" s="17" t="s">
        <v>89</v>
      </c>
      <c r="BK138" s="149">
        <f>ROUND(I138*H138,2)</f>
        <v>0</v>
      </c>
      <c r="BL138" s="17" t="s">
        <v>271</v>
      </c>
      <c r="BM138" s="148" t="s">
        <v>303</v>
      </c>
    </row>
    <row r="139" spans="2:65" s="11" customFormat="1" ht="22.9" customHeight="1">
      <c r="B139" s="124"/>
      <c r="D139" s="125" t="s">
        <v>75</v>
      </c>
      <c r="E139" s="134" t="s">
        <v>2590</v>
      </c>
      <c r="F139" s="134" t="s">
        <v>2912</v>
      </c>
      <c r="I139" s="127"/>
      <c r="J139" s="135">
        <f>BK139</f>
        <v>0</v>
      </c>
      <c r="L139" s="124"/>
      <c r="M139" s="129"/>
      <c r="P139" s="130">
        <f>P140</f>
        <v>0</v>
      </c>
      <c r="R139" s="130">
        <f>R140</f>
        <v>0</v>
      </c>
      <c r="T139" s="131">
        <f>T140</f>
        <v>0</v>
      </c>
      <c r="AR139" s="125" t="s">
        <v>83</v>
      </c>
      <c r="AT139" s="132" t="s">
        <v>75</v>
      </c>
      <c r="AU139" s="132" t="s">
        <v>83</v>
      </c>
      <c r="AY139" s="125" t="s">
        <v>264</v>
      </c>
      <c r="BK139" s="133">
        <f>BK140</f>
        <v>0</v>
      </c>
    </row>
    <row r="140" spans="2:65" s="1" customFormat="1" ht="16.5" customHeight="1">
      <c r="B140" s="136"/>
      <c r="C140" s="137" t="s">
        <v>271</v>
      </c>
      <c r="D140" s="137" t="s">
        <v>266</v>
      </c>
      <c r="E140" s="138" t="s">
        <v>4614</v>
      </c>
      <c r="F140" s="139" t="s">
        <v>2913</v>
      </c>
      <c r="G140" s="140" t="s">
        <v>428</v>
      </c>
      <c r="H140" s="141">
        <v>20</v>
      </c>
      <c r="I140" s="142"/>
      <c r="J140" s="143">
        <f>ROUND(I140*H140,2)</f>
        <v>0</v>
      </c>
      <c r="K140" s="139" t="s">
        <v>1</v>
      </c>
      <c r="L140" s="32"/>
      <c r="M140" s="144" t="s">
        <v>1</v>
      </c>
      <c r="N140" s="145" t="s">
        <v>42</v>
      </c>
      <c r="P140" s="146">
        <f>O140*H140</f>
        <v>0</v>
      </c>
      <c r="Q140" s="146">
        <v>0</v>
      </c>
      <c r="R140" s="146">
        <f>Q140*H140</f>
        <v>0</v>
      </c>
      <c r="S140" s="146">
        <v>0</v>
      </c>
      <c r="T140" s="147">
        <f>S140*H140</f>
        <v>0</v>
      </c>
      <c r="AR140" s="148" t="s">
        <v>271</v>
      </c>
      <c r="AT140" s="148" t="s">
        <v>266</v>
      </c>
      <c r="AU140" s="148" t="s">
        <v>89</v>
      </c>
      <c r="AY140" s="17" t="s">
        <v>264</v>
      </c>
      <c r="BE140" s="149">
        <f>IF(N140="základní",J140,0)</f>
        <v>0</v>
      </c>
      <c r="BF140" s="149">
        <f>IF(N140="snížená",J140,0)</f>
        <v>0</v>
      </c>
      <c r="BG140" s="149">
        <f>IF(N140="zákl. přenesená",J140,0)</f>
        <v>0</v>
      </c>
      <c r="BH140" s="149">
        <f>IF(N140="sníž. přenesená",J140,0)</f>
        <v>0</v>
      </c>
      <c r="BI140" s="149">
        <f>IF(N140="nulová",J140,0)</f>
        <v>0</v>
      </c>
      <c r="BJ140" s="17" t="s">
        <v>89</v>
      </c>
      <c r="BK140" s="149">
        <f>ROUND(I140*H140,2)</f>
        <v>0</v>
      </c>
      <c r="BL140" s="17" t="s">
        <v>271</v>
      </c>
      <c r="BM140" s="148" t="s">
        <v>314</v>
      </c>
    </row>
    <row r="141" spans="2:65" s="11" customFormat="1" ht="22.9" customHeight="1">
      <c r="B141" s="124"/>
      <c r="D141" s="125" t="s">
        <v>75</v>
      </c>
      <c r="E141" s="134" t="s">
        <v>2594</v>
      </c>
      <c r="F141" s="134" t="s">
        <v>2850</v>
      </c>
      <c r="I141" s="127"/>
      <c r="J141" s="135">
        <f>BK141</f>
        <v>0</v>
      </c>
      <c r="L141" s="124"/>
      <c r="M141" s="129"/>
      <c r="P141" s="130">
        <f>P142</f>
        <v>0</v>
      </c>
      <c r="R141" s="130">
        <f>R142</f>
        <v>0</v>
      </c>
      <c r="T141" s="131">
        <f>T142</f>
        <v>0</v>
      </c>
      <c r="AR141" s="125" t="s">
        <v>83</v>
      </c>
      <c r="AT141" s="132" t="s">
        <v>75</v>
      </c>
      <c r="AU141" s="132" t="s">
        <v>83</v>
      </c>
      <c r="AY141" s="125" t="s">
        <v>264</v>
      </c>
      <c r="BK141" s="133">
        <f>BK142</f>
        <v>0</v>
      </c>
    </row>
    <row r="142" spans="2:65" s="1" customFormat="1" ht="16.5" customHeight="1">
      <c r="B142" s="136"/>
      <c r="C142" s="137" t="s">
        <v>297</v>
      </c>
      <c r="D142" s="137" t="s">
        <v>266</v>
      </c>
      <c r="E142" s="138" t="s">
        <v>96</v>
      </c>
      <c r="F142" s="139" t="s">
        <v>2851</v>
      </c>
      <c r="G142" s="140" t="s">
        <v>428</v>
      </c>
      <c r="H142" s="141">
        <v>20</v>
      </c>
      <c r="I142" s="142"/>
      <c r="J142" s="143">
        <f>ROUND(I142*H142,2)</f>
        <v>0</v>
      </c>
      <c r="K142" s="139" t="s">
        <v>1</v>
      </c>
      <c r="L142" s="32"/>
      <c r="M142" s="144" t="s">
        <v>1</v>
      </c>
      <c r="N142" s="145" t="s">
        <v>42</v>
      </c>
      <c r="P142" s="146">
        <f>O142*H142</f>
        <v>0</v>
      </c>
      <c r="Q142" s="146">
        <v>0</v>
      </c>
      <c r="R142" s="146">
        <f>Q142*H142</f>
        <v>0</v>
      </c>
      <c r="S142" s="146">
        <v>0</v>
      </c>
      <c r="T142" s="147">
        <f>S142*H142</f>
        <v>0</v>
      </c>
      <c r="AR142" s="148" t="s">
        <v>271</v>
      </c>
      <c r="AT142" s="148" t="s">
        <v>266</v>
      </c>
      <c r="AU142" s="148" t="s">
        <v>89</v>
      </c>
      <c r="AY142" s="17" t="s">
        <v>264</v>
      </c>
      <c r="BE142" s="149">
        <f>IF(N142="základní",J142,0)</f>
        <v>0</v>
      </c>
      <c r="BF142" s="149">
        <f>IF(N142="snížená",J142,0)</f>
        <v>0</v>
      </c>
      <c r="BG142" s="149">
        <f>IF(N142="zákl. přenesená",J142,0)</f>
        <v>0</v>
      </c>
      <c r="BH142" s="149">
        <f>IF(N142="sníž. přenesená",J142,0)</f>
        <v>0</v>
      </c>
      <c r="BI142" s="149">
        <f>IF(N142="nulová",J142,0)</f>
        <v>0</v>
      </c>
      <c r="BJ142" s="17" t="s">
        <v>89</v>
      </c>
      <c r="BK142" s="149">
        <f>ROUND(I142*H142,2)</f>
        <v>0</v>
      </c>
      <c r="BL142" s="17" t="s">
        <v>271</v>
      </c>
      <c r="BM142" s="148" t="s">
        <v>328</v>
      </c>
    </row>
    <row r="143" spans="2:65" s="11" customFormat="1" ht="22.9" customHeight="1">
      <c r="B143" s="124"/>
      <c r="D143" s="125" t="s">
        <v>75</v>
      </c>
      <c r="E143" s="134" t="s">
        <v>2600</v>
      </c>
      <c r="F143" s="134" t="s">
        <v>4615</v>
      </c>
      <c r="I143" s="127"/>
      <c r="J143" s="135">
        <f>BK143</f>
        <v>0</v>
      </c>
      <c r="L143" s="124"/>
      <c r="M143" s="129"/>
      <c r="P143" s="130">
        <f>SUM(P144:P148)</f>
        <v>0</v>
      </c>
      <c r="R143" s="130">
        <f>SUM(R144:R148)</f>
        <v>0</v>
      </c>
      <c r="T143" s="131">
        <f>SUM(T144:T148)</f>
        <v>0</v>
      </c>
      <c r="AR143" s="125" t="s">
        <v>83</v>
      </c>
      <c r="AT143" s="132" t="s">
        <v>75</v>
      </c>
      <c r="AU143" s="132" t="s">
        <v>83</v>
      </c>
      <c r="AY143" s="125" t="s">
        <v>264</v>
      </c>
      <c r="BK143" s="133">
        <f>SUM(BK144:BK148)</f>
        <v>0</v>
      </c>
    </row>
    <row r="144" spans="2:65" s="1" customFormat="1" ht="16.5" customHeight="1">
      <c r="B144" s="136"/>
      <c r="C144" s="137" t="s">
        <v>303</v>
      </c>
      <c r="D144" s="137" t="s">
        <v>266</v>
      </c>
      <c r="E144" s="138" t="s">
        <v>4616</v>
      </c>
      <c r="F144" s="139" t="s">
        <v>4617</v>
      </c>
      <c r="G144" s="140" t="s">
        <v>428</v>
      </c>
      <c r="H144" s="141">
        <v>60</v>
      </c>
      <c r="I144" s="142"/>
      <c r="J144" s="143">
        <f>ROUND(I144*H144,2)</f>
        <v>0</v>
      </c>
      <c r="K144" s="139" t="s">
        <v>1</v>
      </c>
      <c r="L144" s="32"/>
      <c r="M144" s="144" t="s">
        <v>1</v>
      </c>
      <c r="N144" s="145" t="s">
        <v>42</v>
      </c>
      <c r="P144" s="146">
        <f>O144*H144</f>
        <v>0</v>
      </c>
      <c r="Q144" s="146">
        <v>0</v>
      </c>
      <c r="R144" s="146">
        <f>Q144*H144</f>
        <v>0</v>
      </c>
      <c r="S144" s="146">
        <v>0</v>
      </c>
      <c r="T144" s="147">
        <f>S144*H144</f>
        <v>0</v>
      </c>
      <c r="AR144" s="148" t="s">
        <v>271</v>
      </c>
      <c r="AT144" s="148" t="s">
        <v>266</v>
      </c>
      <c r="AU144" s="148" t="s">
        <v>89</v>
      </c>
      <c r="AY144" s="17" t="s">
        <v>264</v>
      </c>
      <c r="BE144" s="149">
        <f>IF(N144="základní",J144,0)</f>
        <v>0</v>
      </c>
      <c r="BF144" s="149">
        <f>IF(N144="snížená",J144,0)</f>
        <v>0</v>
      </c>
      <c r="BG144" s="149">
        <f>IF(N144="zákl. přenesená",J144,0)</f>
        <v>0</v>
      </c>
      <c r="BH144" s="149">
        <f>IF(N144="sníž. přenesená",J144,0)</f>
        <v>0</v>
      </c>
      <c r="BI144" s="149">
        <f>IF(N144="nulová",J144,0)</f>
        <v>0</v>
      </c>
      <c r="BJ144" s="17" t="s">
        <v>89</v>
      </c>
      <c r="BK144" s="149">
        <f>ROUND(I144*H144,2)</f>
        <v>0</v>
      </c>
      <c r="BL144" s="17" t="s">
        <v>271</v>
      </c>
      <c r="BM144" s="148" t="s">
        <v>8</v>
      </c>
    </row>
    <row r="145" spans="2:65" s="1" customFormat="1" ht="16.5" customHeight="1">
      <c r="B145" s="136"/>
      <c r="C145" s="137" t="s">
        <v>309</v>
      </c>
      <c r="D145" s="137" t="s">
        <v>266</v>
      </c>
      <c r="E145" s="138" t="s">
        <v>4618</v>
      </c>
      <c r="F145" s="139" t="s">
        <v>4619</v>
      </c>
      <c r="G145" s="140" t="s">
        <v>428</v>
      </c>
      <c r="H145" s="141">
        <v>20</v>
      </c>
      <c r="I145" s="142"/>
      <c r="J145" s="143">
        <f>ROUND(I145*H145,2)</f>
        <v>0</v>
      </c>
      <c r="K145" s="139" t="s">
        <v>1</v>
      </c>
      <c r="L145" s="32"/>
      <c r="M145" s="144" t="s">
        <v>1</v>
      </c>
      <c r="N145" s="145" t="s">
        <v>42</v>
      </c>
      <c r="P145" s="146">
        <f>O145*H145</f>
        <v>0</v>
      </c>
      <c r="Q145" s="146">
        <v>0</v>
      </c>
      <c r="R145" s="146">
        <f>Q145*H145</f>
        <v>0</v>
      </c>
      <c r="S145" s="146">
        <v>0</v>
      </c>
      <c r="T145" s="147">
        <f>S145*H145</f>
        <v>0</v>
      </c>
      <c r="AR145" s="148" t="s">
        <v>271</v>
      </c>
      <c r="AT145" s="148" t="s">
        <v>266</v>
      </c>
      <c r="AU145" s="148" t="s">
        <v>89</v>
      </c>
      <c r="AY145" s="17" t="s">
        <v>264</v>
      </c>
      <c r="BE145" s="149">
        <f>IF(N145="základní",J145,0)</f>
        <v>0</v>
      </c>
      <c r="BF145" s="149">
        <f>IF(N145="snížená",J145,0)</f>
        <v>0</v>
      </c>
      <c r="BG145" s="149">
        <f>IF(N145="zákl. přenesená",J145,0)</f>
        <v>0</v>
      </c>
      <c r="BH145" s="149">
        <f>IF(N145="sníž. přenesená",J145,0)</f>
        <v>0</v>
      </c>
      <c r="BI145" s="149">
        <f>IF(N145="nulová",J145,0)</f>
        <v>0</v>
      </c>
      <c r="BJ145" s="17" t="s">
        <v>89</v>
      </c>
      <c r="BK145" s="149">
        <f>ROUND(I145*H145,2)</f>
        <v>0</v>
      </c>
      <c r="BL145" s="17" t="s">
        <v>271</v>
      </c>
      <c r="BM145" s="148" t="s">
        <v>354</v>
      </c>
    </row>
    <row r="146" spans="2:65" s="1" customFormat="1" ht="16.5" customHeight="1">
      <c r="B146" s="136"/>
      <c r="C146" s="137" t="s">
        <v>314</v>
      </c>
      <c r="D146" s="137" t="s">
        <v>266</v>
      </c>
      <c r="E146" s="138" t="s">
        <v>4583</v>
      </c>
      <c r="F146" s="139" t="s">
        <v>4584</v>
      </c>
      <c r="G146" s="140" t="s">
        <v>428</v>
      </c>
      <c r="H146" s="141">
        <v>40</v>
      </c>
      <c r="I146" s="142"/>
      <c r="J146" s="143">
        <f>ROUND(I146*H146,2)</f>
        <v>0</v>
      </c>
      <c r="K146" s="139" t="s">
        <v>1</v>
      </c>
      <c r="L146" s="32"/>
      <c r="M146" s="144" t="s">
        <v>1</v>
      </c>
      <c r="N146" s="145" t="s">
        <v>42</v>
      </c>
      <c r="P146" s="146">
        <f>O146*H146</f>
        <v>0</v>
      </c>
      <c r="Q146" s="146">
        <v>0</v>
      </c>
      <c r="R146" s="146">
        <f>Q146*H146</f>
        <v>0</v>
      </c>
      <c r="S146" s="146">
        <v>0</v>
      </c>
      <c r="T146" s="147">
        <f>S146*H146</f>
        <v>0</v>
      </c>
      <c r="AR146" s="148" t="s">
        <v>271</v>
      </c>
      <c r="AT146" s="148" t="s">
        <v>266</v>
      </c>
      <c r="AU146" s="148" t="s">
        <v>89</v>
      </c>
      <c r="AY146" s="17" t="s">
        <v>264</v>
      </c>
      <c r="BE146" s="149">
        <f>IF(N146="základní",J146,0)</f>
        <v>0</v>
      </c>
      <c r="BF146" s="149">
        <f>IF(N146="snížená",J146,0)</f>
        <v>0</v>
      </c>
      <c r="BG146" s="149">
        <f>IF(N146="zákl. přenesená",J146,0)</f>
        <v>0</v>
      </c>
      <c r="BH146" s="149">
        <f>IF(N146="sníž. přenesená",J146,0)</f>
        <v>0</v>
      </c>
      <c r="BI146" s="149">
        <f>IF(N146="nulová",J146,0)</f>
        <v>0</v>
      </c>
      <c r="BJ146" s="17" t="s">
        <v>89</v>
      </c>
      <c r="BK146" s="149">
        <f>ROUND(I146*H146,2)</f>
        <v>0</v>
      </c>
      <c r="BL146" s="17" t="s">
        <v>271</v>
      </c>
      <c r="BM146" s="148" t="s">
        <v>366</v>
      </c>
    </row>
    <row r="147" spans="2:65" s="1" customFormat="1" ht="16.5" customHeight="1">
      <c r="B147" s="136"/>
      <c r="C147" s="137" t="s">
        <v>323</v>
      </c>
      <c r="D147" s="137" t="s">
        <v>266</v>
      </c>
      <c r="E147" s="138" t="s">
        <v>4620</v>
      </c>
      <c r="F147" s="139" t="s">
        <v>4621</v>
      </c>
      <c r="G147" s="140" t="s">
        <v>1468</v>
      </c>
      <c r="H147" s="141">
        <v>1</v>
      </c>
      <c r="I147" s="142"/>
      <c r="J147" s="143">
        <f>ROUND(I147*H147,2)</f>
        <v>0</v>
      </c>
      <c r="K147" s="139" t="s">
        <v>1</v>
      </c>
      <c r="L147" s="32"/>
      <c r="M147" s="144" t="s">
        <v>1</v>
      </c>
      <c r="N147" s="145" t="s">
        <v>42</v>
      </c>
      <c r="P147" s="146">
        <f>O147*H147</f>
        <v>0</v>
      </c>
      <c r="Q147" s="146">
        <v>0</v>
      </c>
      <c r="R147" s="146">
        <f>Q147*H147</f>
        <v>0</v>
      </c>
      <c r="S147" s="146">
        <v>0</v>
      </c>
      <c r="T147" s="147">
        <f>S147*H147</f>
        <v>0</v>
      </c>
      <c r="AR147" s="148" t="s">
        <v>271</v>
      </c>
      <c r="AT147" s="148" t="s">
        <v>266</v>
      </c>
      <c r="AU147" s="148" t="s">
        <v>89</v>
      </c>
      <c r="AY147" s="17" t="s">
        <v>264</v>
      </c>
      <c r="BE147" s="149">
        <f>IF(N147="základní",J147,0)</f>
        <v>0</v>
      </c>
      <c r="BF147" s="149">
        <f>IF(N147="snížená",J147,0)</f>
        <v>0</v>
      </c>
      <c r="BG147" s="149">
        <f>IF(N147="zákl. přenesená",J147,0)</f>
        <v>0</v>
      </c>
      <c r="BH147" s="149">
        <f>IF(N147="sníž. přenesená",J147,0)</f>
        <v>0</v>
      </c>
      <c r="BI147" s="149">
        <f>IF(N147="nulová",J147,0)</f>
        <v>0</v>
      </c>
      <c r="BJ147" s="17" t="s">
        <v>89</v>
      </c>
      <c r="BK147" s="149">
        <f>ROUND(I147*H147,2)</f>
        <v>0</v>
      </c>
      <c r="BL147" s="17" t="s">
        <v>271</v>
      </c>
      <c r="BM147" s="148" t="s">
        <v>377</v>
      </c>
    </row>
    <row r="148" spans="2:65" s="1" customFormat="1" ht="16.5" customHeight="1">
      <c r="B148" s="136"/>
      <c r="C148" s="137" t="s">
        <v>328</v>
      </c>
      <c r="D148" s="137" t="s">
        <v>266</v>
      </c>
      <c r="E148" s="138" t="s">
        <v>4591</v>
      </c>
      <c r="F148" s="139" t="s">
        <v>2945</v>
      </c>
      <c r="G148" s="140" t="s">
        <v>1468</v>
      </c>
      <c r="H148" s="141">
        <v>1</v>
      </c>
      <c r="I148" s="142"/>
      <c r="J148" s="143">
        <f>ROUND(I148*H148,2)</f>
        <v>0</v>
      </c>
      <c r="K148" s="139" t="s">
        <v>1</v>
      </c>
      <c r="L148" s="32"/>
      <c r="M148" s="144" t="s">
        <v>1</v>
      </c>
      <c r="N148" s="145" t="s">
        <v>42</v>
      </c>
      <c r="P148" s="146">
        <f>O148*H148</f>
        <v>0</v>
      </c>
      <c r="Q148" s="146">
        <v>0</v>
      </c>
      <c r="R148" s="146">
        <f>Q148*H148</f>
        <v>0</v>
      </c>
      <c r="S148" s="146">
        <v>0</v>
      </c>
      <c r="T148" s="147">
        <f>S148*H148</f>
        <v>0</v>
      </c>
      <c r="AR148" s="148" t="s">
        <v>271</v>
      </c>
      <c r="AT148" s="148" t="s">
        <v>266</v>
      </c>
      <c r="AU148" s="148" t="s">
        <v>89</v>
      </c>
      <c r="AY148" s="17" t="s">
        <v>264</v>
      </c>
      <c r="BE148" s="149">
        <f>IF(N148="základní",J148,0)</f>
        <v>0</v>
      </c>
      <c r="BF148" s="149">
        <f>IF(N148="snížená",J148,0)</f>
        <v>0</v>
      </c>
      <c r="BG148" s="149">
        <f>IF(N148="zákl. přenesená",J148,0)</f>
        <v>0</v>
      </c>
      <c r="BH148" s="149">
        <f>IF(N148="sníž. přenesená",J148,0)</f>
        <v>0</v>
      </c>
      <c r="BI148" s="149">
        <f>IF(N148="nulová",J148,0)</f>
        <v>0</v>
      </c>
      <c r="BJ148" s="17" t="s">
        <v>89</v>
      </c>
      <c r="BK148" s="149">
        <f>ROUND(I148*H148,2)</f>
        <v>0</v>
      </c>
      <c r="BL148" s="17" t="s">
        <v>271</v>
      </c>
      <c r="BM148" s="148" t="s">
        <v>396</v>
      </c>
    </row>
    <row r="149" spans="2:65" s="11" customFormat="1" ht="25.9" customHeight="1">
      <c r="B149" s="124"/>
      <c r="D149" s="125" t="s">
        <v>75</v>
      </c>
      <c r="E149" s="126" t="s">
        <v>2604</v>
      </c>
      <c r="F149" s="126" t="s">
        <v>2955</v>
      </c>
      <c r="I149" s="127"/>
      <c r="J149" s="128">
        <f>BK149</f>
        <v>0</v>
      </c>
      <c r="L149" s="124"/>
      <c r="M149" s="129"/>
      <c r="P149" s="130">
        <f>P150+P152+P154+P156+P157</f>
        <v>0</v>
      </c>
      <c r="R149" s="130">
        <f>R150+R152+R154+R156+R157</f>
        <v>0</v>
      </c>
      <c r="T149" s="131">
        <f>T150+T152+T154+T156+T157</f>
        <v>0</v>
      </c>
      <c r="AR149" s="125" t="s">
        <v>83</v>
      </c>
      <c r="AT149" s="132" t="s">
        <v>75</v>
      </c>
      <c r="AU149" s="132" t="s">
        <v>76</v>
      </c>
      <c r="AY149" s="125" t="s">
        <v>264</v>
      </c>
      <c r="BK149" s="133">
        <f>BK150+BK152+BK154+BK156+BK157</f>
        <v>0</v>
      </c>
    </row>
    <row r="150" spans="2:65" s="11" customFormat="1" ht="22.9" customHeight="1">
      <c r="B150" s="124"/>
      <c r="D150" s="125" t="s">
        <v>75</v>
      </c>
      <c r="E150" s="134" t="s">
        <v>2610</v>
      </c>
      <c r="F150" s="134" t="s">
        <v>2957</v>
      </c>
      <c r="I150" s="127"/>
      <c r="J150" s="135">
        <f>BK150</f>
        <v>0</v>
      </c>
      <c r="L150" s="124"/>
      <c r="M150" s="129"/>
      <c r="P150" s="130">
        <f>P151</f>
        <v>0</v>
      </c>
      <c r="R150" s="130">
        <f>R151</f>
        <v>0</v>
      </c>
      <c r="T150" s="131">
        <f>T151</f>
        <v>0</v>
      </c>
      <c r="AR150" s="125" t="s">
        <v>83</v>
      </c>
      <c r="AT150" s="132" t="s">
        <v>75</v>
      </c>
      <c r="AU150" s="132" t="s">
        <v>83</v>
      </c>
      <c r="AY150" s="125" t="s">
        <v>264</v>
      </c>
      <c r="BK150" s="133">
        <f>BK151</f>
        <v>0</v>
      </c>
    </row>
    <row r="151" spans="2:65" s="1" customFormat="1" ht="16.5" customHeight="1">
      <c r="B151" s="136"/>
      <c r="C151" s="137" t="s">
        <v>334</v>
      </c>
      <c r="D151" s="137" t="s">
        <v>266</v>
      </c>
      <c r="E151" s="138" t="s">
        <v>4594</v>
      </c>
      <c r="F151" s="139" t="s">
        <v>4595</v>
      </c>
      <c r="G151" s="140" t="s">
        <v>269</v>
      </c>
      <c r="H151" s="141">
        <v>4</v>
      </c>
      <c r="I151" s="142"/>
      <c r="J151" s="143">
        <f>ROUND(I151*H151,2)</f>
        <v>0</v>
      </c>
      <c r="K151" s="139" t="s">
        <v>1</v>
      </c>
      <c r="L151" s="32"/>
      <c r="M151" s="144" t="s">
        <v>1</v>
      </c>
      <c r="N151" s="145" t="s">
        <v>42</v>
      </c>
      <c r="P151" s="146">
        <f>O151*H151</f>
        <v>0</v>
      </c>
      <c r="Q151" s="146">
        <v>0</v>
      </c>
      <c r="R151" s="146">
        <f>Q151*H151</f>
        <v>0</v>
      </c>
      <c r="S151" s="146">
        <v>0</v>
      </c>
      <c r="T151" s="147">
        <f>S151*H151</f>
        <v>0</v>
      </c>
      <c r="AR151" s="148" t="s">
        <v>271</v>
      </c>
      <c r="AT151" s="148" t="s">
        <v>266</v>
      </c>
      <c r="AU151" s="148" t="s">
        <v>89</v>
      </c>
      <c r="AY151" s="17" t="s">
        <v>264</v>
      </c>
      <c r="BE151" s="149">
        <f>IF(N151="základní",J151,0)</f>
        <v>0</v>
      </c>
      <c r="BF151" s="149">
        <f>IF(N151="snížená",J151,0)</f>
        <v>0</v>
      </c>
      <c r="BG151" s="149">
        <f>IF(N151="zákl. přenesená",J151,0)</f>
        <v>0</v>
      </c>
      <c r="BH151" s="149">
        <f>IF(N151="sníž. přenesená",J151,0)</f>
        <v>0</v>
      </c>
      <c r="BI151" s="149">
        <f>IF(N151="nulová",J151,0)</f>
        <v>0</v>
      </c>
      <c r="BJ151" s="17" t="s">
        <v>89</v>
      </c>
      <c r="BK151" s="149">
        <f>ROUND(I151*H151,2)</f>
        <v>0</v>
      </c>
      <c r="BL151" s="17" t="s">
        <v>271</v>
      </c>
      <c r="BM151" s="148" t="s">
        <v>407</v>
      </c>
    </row>
    <row r="152" spans="2:65" s="11" customFormat="1" ht="22.9" customHeight="1">
      <c r="B152" s="124"/>
      <c r="D152" s="125" t="s">
        <v>75</v>
      </c>
      <c r="E152" s="134" t="s">
        <v>2632</v>
      </c>
      <c r="F152" s="134" t="s">
        <v>2963</v>
      </c>
      <c r="I152" s="127"/>
      <c r="J152" s="135">
        <f>BK152</f>
        <v>0</v>
      </c>
      <c r="L152" s="124"/>
      <c r="M152" s="129"/>
      <c r="P152" s="130">
        <f>P153</f>
        <v>0</v>
      </c>
      <c r="R152" s="130">
        <f>R153</f>
        <v>0</v>
      </c>
      <c r="T152" s="131">
        <f>T153</f>
        <v>0</v>
      </c>
      <c r="AR152" s="125" t="s">
        <v>83</v>
      </c>
      <c r="AT152" s="132" t="s">
        <v>75</v>
      </c>
      <c r="AU152" s="132" t="s">
        <v>83</v>
      </c>
      <c r="AY152" s="125" t="s">
        <v>264</v>
      </c>
      <c r="BK152" s="133">
        <f>BK153</f>
        <v>0</v>
      </c>
    </row>
    <row r="153" spans="2:65" s="1" customFormat="1" ht="16.5" customHeight="1">
      <c r="B153" s="136"/>
      <c r="C153" s="137" t="s">
        <v>8</v>
      </c>
      <c r="D153" s="137" t="s">
        <v>266</v>
      </c>
      <c r="E153" s="138" t="s">
        <v>4622</v>
      </c>
      <c r="F153" s="139" t="s">
        <v>2964</v>
      </c>
      <c r="G153" s="140" t="s">
        <v>269</v>
      </c>
      <c r="H153" s="141">
        <v>4</v>
      </c>
      <c r="I153" s="142"/>
      <c r="J153" s="143">
        <f>ROUND(I153*H153,2)</f>
        <v>0</v>
      </c>
      <c r="K153" s="139" t="s">
        <v>1</v>
      </c>
      <c r="L153" s="32"/>
      <c r="M153" s="144" t="s">
        <v>1</v>
      </c>
      <c r="N153" s="145" t="s">
        <v>42</v>
      </c>
      <c r="P153" s="146">
        <f>O153*H153</f>
        <v>0</v>
      </c>
      <c r="Q153" s="146">
        <v>0</v>
      </c>
      <c r="R153" s="146">
        <f>Q153*H153</f>
        <v>0</v>
      </c>
      <c r="S153" s="146">
        <v>0</v>
      </c>
      <c r="T153" s="147">
        <f>S153*H153</f>
        <v>0</v>
      </c>
      <c r="AR153" s="148" t="s">
        <v>271</v>
      </c>
      <c r="AT153" s="148" t="s">
        <v>266</v>
      </c>
      <c r="AU153" s="148" t="s">
        <v>89</v>
      </c>
      <c r="AY153" s="17" t="s">
        <v>264</v>
      </c>
      <c r="BE153" s="149">
        <f>IF(N153="základní",J153,0)</f>
        <v>0</v>
      </c>
      <c r="BF153" s="149">
        <f>IF(N153="snížená",J153,0)</f>
        <v>0</v>
      </c>
      <c r="BG153" s="149">
        <f>IF(N153="zákl. přenesená",J153,0)</f>
        <v>0</v>
      </c>
      <c r="BH153" s="149">
        <f>IF(N153="sníž. přenesená",J153,0)</f>
        <v>0</v>
      </c>
      <c r="BI153" s="149">
        <f>IF(N153="nulová",J153,0)</f>
        <v>0</v>
      </c>
      <c r="BJ153" s="17" t="s">
        <v>89</v>
      </c>
      <c r="BK153" s="149">
        <f>ROUND(I153*H153,2)</f>
        <v>0</v>
      </c>
      <c r="BL153" s="17" t="s">
        <v>271</v>
      </c>
      <c r="BM153" s="148" t="s">
        <v>425</v>
      </c>
    </row>
    <row r="154" spans="2:65" s="11" customFormat="1" ht="22.9" customHeight="1">
      <c r="B154" s="124"/>
      <c r="D154" s="125" t="s">
        <v>75</v>
      </c>
      <c r="E154" s="134" t="s">
        <v>2640</v>
      </c>
      <c r="F154" s="134" t="s">
        <v>2961</v>
      </c>
      <c r="I154" s="127"/>
      <c r="J154" s="135">
        <f>BK154</f>
        <v>0</v>
      </c>
      <c r="L154" s="124"/>
      <c r="M154" s="129"/>
      <c r="P154" s="130">
        <f>P155</f>
        <v>0</v>
      </c>
      <c r="R154" s="130">
        <f>R155</f>
        <v>0</v>
      </c>
      <c r="T154" s="131">
        <f>T155</f>
        <v>0</v>
      </c>
      <c r="AR154" s="125" t="s">
        <v>83</v>
      </c>
      <c r="AT154" s="132" t="s">
        <v>75</v>
      </c>
      <c r="AU154" s="132" t="s">
        <v>83</v>
      </c>
      <c r="AY154" s="125" t="s">
        <v>264</v>
      </c>
      <c r="BK154" s="133">
        <f>BK155</f>
        <v>0</v>
      </c>
    </row>
    <row r="155" spans="2:65" s="1" customFormat="1" ht="16.5" customHeight="1">
      <c r="B155" s="136"/>
      <c r="C155" s="137" t="s">
        <v>348</v>
      </c>
      <c r="D155" s="137" t="s">
        <v>266</v>
      </c>
      <c r="E155" s="138" t="s">
        <v>4596</v>
      </c>
      <c r="F155" s="139" t="s">
        <v>2962</v>
      </c>
      <c r="G155" s="140" t="s">
        <v>269</v>
      </c>
      <c r="H155" s="141">
        <v>8</v>
      </c>
      <c r="I155" s="142"/>
      <c r="J155" s="143">
        <f>ROUND(I155*H155,2)</f>
        <v>0</v>
      </c>
      <c r="K155" s="139" t="s">
        <v>1</v>
      </c>
      <c r="L155" s="32"/>
      <c r="M155" s="144" t="s">
        <v>1</v>
      </c>
      <c r="N155" s="145" t="s">
        <v>42</v>
      </c>
      <c r="P155" s="146">
        <f>O155*H155</f>
        <v>0</v>
      </c>
      <c r="Q155" s="146">
        <v>0</v>
      </c>
      <c r="R155" s="146">
        <f>Q155*H155</f>
        <v>0</v>
      </c>
      <c r="S155" s="146">
        <v>0</v>
      </c>
      <c r="T155" s="147">
        <f>S155*H155</f>
        <v>0</v>
      </c>
      <c r="AR155" s="148" t="s">
        <v>271</v>
      </c>
      <c r="AT155" s="148" t="s">
        <v>266</v>
      </c>
      <c r="AU155" s="148" t="s">
        <v>89</v>
      </c>
      <c r="AY155" s="17" t="s">
        <v>264</v>
      </c>
      <c r="BE155" s="149">
        <f>IF(N155="základní",J155,0)</f>
        <v>0</v>
      </c>
      <c r="BF155" s="149">
        <f>IF(N155="snížená",J155,0)</f>
        <v>0</v>
      </c>
      <c r="BG155" s="149">
        <f>IF(N155="zákl. přenesená",J155,0)</f>
        <v>0</v>
      </c>
      <c r="BH155" s="149">
        <f>IF(N155="sníž. přenesená",J155,0)</f>
        <v>0</v>
      </c>
      <c r="BI155" s="149">
        <f>IF(N155="nulová",J155,0)</f>
        <v>0</v>
      </c>
      <c r="BJ155" s="17" t="s">
        <v>89</v>
      </c>
      <c r="BK155" s="149">
        <f>ROUND(I155*H155,2)</f>
        <v>0</v>
      </c>
      <c r="BL155" s="17" t="s">
        <v>271</v>
      </c>
      <c r="BM155" s="148" t="s">
        <v>437</v>
      </c>
    </row>
    <row r="156" spans="2:65" s="11" customFormat="1" ht="22.9" customHeight="1">
      <c r="B156" s="124"/>
      <c r="D156" s="125" t="s">
        <v>75</v>
      </c>
      <c r="E156" s="134" t="s">
        <v>2644</v>
      </c>
      <c r="F156" s="134" t="s">
        <v>2965</v>
      </c>
      <c r="I156" s="127"/>
      <c r="J156" s="135">
        <f>BK156</f>
        <v>0</v>
      </c>
      <c r="L156" s="124"/>
      <c r="M156" s="129"/>
      <c r="P156" s="130">
        <v>0</v>
      </c>
      <c r="R156" s="130">
        <v>0</v>
      </c>
      <c r="T156" s="131">
        <v>0</v>
      </c>
      <c r="AR156" s="125" t="s">
        <v>83</v>
      </c>
      <c r="AT156" s="132" t="s">
        <v>75</v>
      </c>
      <c r="AU156" s="132" t="s">
        <v>83</v>
      </c>
      <c r="AY156" s="125" t="s">
        <v>264</v>
      </c>
      <c r="BK156" s="133">
        <v>0</v>
      </c>
    </row>
    <row r="157" spans="2:65" s="11" customFormat="1" ht="22.9" customHeight="1">
      <c r="B157" s="124"/>
      <c r="D157" s="125" t="s">
        <v>75</v>
      </c>
      <c r="E157" s="134" t="s">
        <v>2656</v>
      </c>
      <c r="F157" s="134" t="s">
        <v>2967</v>
      </c>
      <c r="I157" s="127"/>
      <c r="J157" s="135">
        <f>BK157</f>
        <v>0</v>
      </c>
      <c r="L157" s="124"/>
      <c r="M157" s="129"/>
      <c r="P157" s="130">
        <f>SUM(P158:P159)</f>
        <v>0</v>
      </c>
      <c r="R157" s="130">
        <f>SUM(R158:R159)</f>
        <v>0</v>
      </c>
      <c r="T157" s="131">
        <f>SUM(T158:T159)</f>
        <v>0</v>
      </c>
      <c r="AR157" s="125" t="s">
        <v>83</v>
      </c>
      <c r="AT157" s="132" t="s">
        <v>75</v>
      </c>
      <c r="AU157" s="132" t="s">
        <v>83</v>
      </c>
      <c r="AY157" s="125" t="s">
        <v>264</v>
      </c>
      <c r="BK157" s="133">
        <f>SUM(BK158:BK159)</f>
        <v>0</v>
      </c>
    </row>
    <row r="158" spans="2:65" s="1" customFormat="1" ht="16.5" customHeight="1">
      <c r="B158" s="136"/>
      <c r="C158" s="137" t="s">
        <v>354</v>
      </c>
      <c r="D158" s="137" t="s">
        <v>266</v>
      </c>
      <c r="E158" s="138" t="s">
        <v>4623</v>
      </c>
      <c r="F158" s="139" t="s">
        <v>2968</v>
      </c>
      <c r="G158" s="140" t="s">
        <v>269</v>
      </c>
      <c r="H158" s="141">
        <v>8</v>
      </c>
      <c r="I158" s="142"/>
      <c r="J158" s="143">
        <f>ROUND(I158*H158,2)</f>
        <v>0</v>
      </c>
      <c r="K158" s="139" t="s">
        <v>1</v>
      </c>
      <c r="L158" s="32"/>
      <c r="M158" s="144" t="s">
        <v>1</v>
      </c>
      <c r="N158" s="145" t="s">
        <v>42</v>
      </c>
      <c r="P158" s="146">
        <f>O158*H158</f>
        <v>0</v>
      </c>
      <c r="Q158" s="146">
        <v>0</v>
      </c>
      <c r="R158" s="146">
        <f>Q158*H158</f>
        <v>0</v>
      </c>
      <c r="S158" s="146">
        <v>0</v>
      </c>
      <c r="T158" s="147">
        <f>S158*H158</f>
        <v>0</v>
      </c>
      <c r="AR158" s="148" t="s">
        <v>271</v>
      </c>
      <c r="AT158" s="148" t="s">
        <v>266</v>
      </c>
      <c r="AU158" s="148" t="s">
        <v>89</v>
      </c>
      <c r="AY158" s="17" t="s">
        <v>264</v>
      </c>
      <c r="BE158" s="149">
        <f>IF(N158="základní",J158,0)</f>
        <v>0</v>
      </c>
      <c r="BF158" s="149">
        <f>IF(N158="snížená",J158,0)</f>
        <v>0</v>
      </c>
      <c r="BG158" s="149">
        <f>IF(N158="zákl. přenesená",J158,0)</f>
        <v>0</v>
      </c>
      <c r="BH158" s="149">
        <f>IF(N158="sníž. přenesená",J158,0)</f>
        <v>0</v>
      </c>
      <c r="BI158" s="149">
        <f>IF(N158="nulová",J158,0)</f>
        <v>0</v>
      </c>
      <c r="BJ158" s="17" t="s">
        <v>89</v>
      </c>
      <c r="BK158" s="149">
        <f>ROUND(I158*H158,2)</f>
        <v>0</v>
      </c>
      <c r="BL158" s="17" t="s">
        <v>271</v>
      </c>
      <c r="BM158" s="148" t="s">
        <v>447</v>
      </c>
    </row>
    <row r="159" spans="2:65" s="1" customFormat="1" ht="16.5" customHeight="1">
      <c r="B159" s="136"/>
      <c r="C159" s="137" t="s">
        <v>361</v>
      </c>
      <c r="D159" s="137" t="s">
        <v>266</v>
      </c>
      <c r="E159" s="138" t="s">
        <v>4624</v>
      </c>
      <c r="F159" s="139" t="s">
        <v>2969</v>
      </c>
      <c r="G159" s="140" t="s">
        <v>269</v>
      </c>
      <c r="H159" s="141">
        <v>4</v>
      </c>
      <c r="I159" s="142"/>
      <c r="J159" s="143">
        <f>ROUND(I159*H159,2)</f>
        <v>0</v>
      </c>
      <c r="K159" s="139" t="s">
        <v>1</v>
      </c>
      <c r="L159" s="32"/>
      <c r="M159" s="200" t="s">
        <v>1</v>
      </c>
      <c r="N159" s="201" t="s">
        <v>42</v>
      </c>
      <c r="O159" s="195"/>
      <c r="P159" s="202">
        <f>O159*H159</f>
        <v>0</v>
      </c>
      <c r="Q159" s="202">
        <v>0</v>
      </c>
      <c r="R159" s="202">
        <f>Q159*H159</f>
        <v>0</v>
      </c>
      <c r="S159" s="202">
        <v>0</v>
      </c>
      <c r="T159" s="203">
        <f>S159*H159</f>
        <v>0</v>
      </c>
      <c r="AR159" s="148" t="s">
        <v>271</v>
      </c>
      <c r="AT159" s="148" t="s">
        <v>266</v>
      </c>
      <c r="AU159" s="148" t="s">
        <v>89</v>
      </c>
      <c r="AY159" s="17" t="s">
        <v>264</v>
      </c>
      <c r="BE159" s="149">
        <f>IF(N159="základní",J159,0)</f>
        <v>0</v>
      </c>
      <c r="BF159" s="149">
        <f>IF(N159="snížená",J159,0)</f>
        <v>0</v>
      </c>
      <c r="BG159" s="149">
        <f>IF(N159="zákl. přenesená",J159,0)</f>
        <v>0</v>
      </c>
      <c r="BH159" s="149">
        <f>IF(N159="sníž. přenesená",J159,0)</f>
        <v>0</v>
      </c>
      <c r="BI159" s="149">
        <f>IF(N159="nulová",J159,0)</f>
        <v>0</v>
      </c>
      <c r="BJ159" s="17" t="s">
        <v>89</v>
      </c>
      <c r="BK159" s="149">
        <f>ROUND(I159*H159,2)</f>
        <v>0</v>
      </c>
      <c r="BL159" s="17" t="s">
        <v>271</v>
      </c>
      <c r="BM159" s="148" t="s">
        <v>457</v>
      </c>
    </row>
    <row r="160" spans="2:65" s="1" customFormat="1" ht="6.95" customHeight="1">
      <c r="B160" s="44"/>
      <c r="C160" s="45"/>
      <c r="D160" s="45"/>
      <c r="E160" s="45"/>
      <c r="F160" s="45"/>
      <c r="G160" s="45"/>
      <c r="H160" s="45"/>
      <c r="I160" s="45"/>
      <c r="J160" s="45"/>
      <c r="K160" s="45"/>
      <c r="L160" s="32"/>
    </row>
  </sheetData>
  <autoFilter ref="C131:K159" xr:uid="{00000000-0009-0000-0000-000024000000}"/>
  <mergeCells count="12">
    <mergeCell ref="E124:H124"/>
    <mergeCell ref="L2:V2"/>
    <mergeCell ref="E85:H85"/>
    <mergeCell ref="E87:H87"/>
    <mergeCell ref="E89:H89"/>
    <mergeCell ref="E120:H120"/>
    <mergeCell ref="E122:H122"/>
    <mergeCell ref="E7:H7"/>
    <mergeCell ref="E9:H9"/>
    <mergeCell ref="E11:H11"/>
    <mergeCell ref="E20:H20"/>
    <mergeCell ref="E29:H29"/>
  </mergeCells>
  <pageMargins left="0.39374999999999999" right="0.39374999999999999" top="0.39374999999999999" bottom="0.39374999999999999" header="0" footer="0"/>
  <pageSetup paperSize="9" fitToHeight="100" orientation="landscape" blackAndWhite="1"/>
  <headerFooter>
    <oddFooter>&amp;CStrana &amp;P z &amp;N</oddFooter>
  </headerFooter>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pageSetUpPr fitToPage="1"/>
  </sheetPr>
  <dimension ref="B2:BM159"/>
  <sheetViews>
    <sheetView showGridLines="0" workbookViewId="0"/>
  </sheetViews>
  <sheetFormatPr defaultRowHeight="15"/>
  <cols>
    <col min="1" max="1" width="8.33203125" customWidth="1"/>
    <col min="2" max="2" width="1.1640625" customWidth="1"/>
    <col min="3" max="3" width="4.1640625" customWidth="1"/>
    <col min="4" max="4" width="4.33203125" customWidth="1"/>
    <col min="5" max="5" width="17.1640625" customWidth="1"/>
    <col min="6" max="6" width="100.83203125" customWidth="1"/>
    <col min="7" max="7" width="7.5" customWidth="1"/>
    <col min="8" max="8" width="14" customWidth="1"/>
    <col min="9" max="9" width="15.83203125" customWidth="1"/>
    <col min="10" max="11" width="22.33203125"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50000000000003" customHeight="1">
      <c r="L2" s="223" t="s">
        <v>5</v>
      </c>
      <c r="M2" s="208"/>
      <c r="N2" s="208"/>
      <c r="O2" s="208"/>
      <c r="P2" s="208"/>
      <c r="Q2" s="208"/>
      <c r="R2" s="208"/>
      <c r="S2" s="208"/>
      <c r="T2" s="208"/>
      <c r="U2" s="208"/>
      <c r="V2" s="208"/>
      <c r="AT2" s="17" t="s">
        <v>202</v>
      </c>
    </row>
    <row r="3" spans="2:46" ht="6.95" customHeight="1">
      <c r="B3" s="18"/>
      <c r="C3" s="19"/>
      <c r="D3" s="19"/>
      <c r="E3" s="19"/>
      <c r="F3" s="19"/>
      <c r="G3" s="19"/>
      <c r="H3" s="19"/>
      <c r="I3" s="19"/>
      <c r="J3" s="19"/>
      <c r="K3" s="19"/>
      <c r="L3" s="20"/>
      <c r="AT3" s="17" t="s">
        <v>83</v>
      </c>
    </row>
    <row r="4" spans="2:46" ht="24.95" customHeight="1">
      <c r="B4" s="20"/>
      <c r="D4" s="21" t="s">
        <v>212</v>
      </c>
      <c r="L4" s="20"/>
      <c r="M4" s="93" t="s">
        <v>10</v>
      </c>
      <c r="AT4" s="17" t="s">
        <v>3</v>
      </c>
    </row>
    <row r="5" spans="2:46" ht="6.95" customHeight="1">
      <c r="B5" s="20"/>
      <c r="L5" s="20"/>
    </row>
    <row r="6" spans="2:46" ht="12" customHeight="1">
      <c r="B6" s="20"/>
      <c r="D6" s="27" t="s">
        <v>16</v>
      </c>
      <c r="L6" s="20"/>
    </row>
    <row r="7" spans="2:46" ht="16.5" customHeight="1">
      <c r="B7" s="20"/>
      <c r="E7" s="248" t="str">
        <f>'Rekapitulace stavby'!K6</f>
        <v>Transformace domova Černovice – Lidmaň V. – Černovice</v>
      </c>
      <c r="F7" s="249"/>
      <c r="G7" s="249"/>
      <c r="H7" s="249"/>
      <c r="L7" s="20"/>
    </row>
    <row r="8" spans="2:46" ht="12" customHeight="1">
      <c r="B8" s="20"/>
      <c r="D8" s="27" t="s">
        <v>213</v>
      </c>
      <c r="L8" s="20"/>
    </row>
    <row r="9" spans="2:46" s="1" customFormat="1" ht="16.5" customHeight="1">
      <c r="B9" s="32"/>
      <c r="E9" s="248" t="s">
        <v>3650</v>
      </c>
      <c r="F9" s="250"/>
      <c r="G9" s="250"/>
      <c r="H9" s="250"/>
      <c r="L9" s="32"/>
    </row>
    <row r="10" spans="2:46" s="1" customFormat="1" ht="12" customHeight="1">
      <c r="B10" s="32"/>
      <c r="D10" s="27" t="s">
        <v>215</v>
      </c>
      <c r="L10" s="32"/>
    </row>
    <row r="11" spans="2:46" s="1" customFormat="1" ht="16.5" customHeight="1">
      <c r="B11" s="32"/>
      <c r="E11" s="230" t="s">
        <v>4625</v>
      </c>
      <c r="F11" s="250"/>
      <c r="G11" s="250"/>
      <c r="H11" s="250"/>
      <c r="L11" s="32"/>
    </row>
    <row r="12" spans="2:46" s="1" customFormat="1" ht="11.25">
      <c r="B12" s="32"/>
      <c r="L12" s="32"/>
    </row>
    <row r="13" spans="2:46" s="1" customFormat="1" ht="12" customHeight="1">
      <c r="B13" s="32"/>
      <c r="D13" s="27" t="s">
        <v>18</v>
      </c>
      <c r="F13" s="25" t="s">
        <v>1</v>
      </c>
      <c r="I13" s="27" t="s">
        <v>19</v>
      </c>
      <c r="J13" s="25" t="s">
        <v>1</v>
      </c>
      <c r="L13" s="32"/>
    </row>
    <row r="14" spans="2:46" s="1" customFormat="1" ht="12" customHeight="1">
      <c r="B14" s="32"/>
      <c r="D14" s="27" t="s">
        <v>20</v>
      </c>
      <c r="F14" s="25" t="s">
        <v>21</v>
      </c>
      <c r="I14" s="27" t="s">
        <v>22</v>
      </c>
      <c r="J14" s="52" t="str">
        <f>'Rekapitulace stavby'!AN8</f>
        <v>10. 12. 2025</v>
      </c>
      <c r="L14" s="32"/>
    </row>
    <row r="15" spans="2:46" s="1" customFormat="1" ht="10.9" customHeight="1">
      <c r="B15" s="32"/>
      <c r="L15" s="32"/>
    </row>
    <row r="16" spans="2:46" s="1" customFormat="1" ht="12" customHeight="1">
      <c r="B16" s="32"/>
      <c r="D16" s="27" t="s">
        <v>24</v>
      </c>
      <c r="I16" s="27" t="s">
        <v>25</v>
      </c>
      <c r="J16" s="25" t="str">
        <f>IF('Rekapitulace stavby'!AN10="","",'Rekapitulace stavby'!AN10)</f>
        <v/>
      </c>
      <c r="L16" s="32"/>
    </row>
    <row r="17" spans="2:12" s="1" customFormat="1" ht="18" customHeight="1">
      <c r="B17" s="32"/>
      <c r="E17" s="25" t="str">
        <f>IF('Rekapitulace stavby'!E11="","",'Rekapitulace stavby'!E11)</f>
        <v>Kraj Vysočina</v>
      </c>
      <c r="I17" s="27" t="s">
        <v>27</v>
      </c>
      <c r="J17" s="25" t="str">
        <f>IF('Rekapitulace stavby'!AN11="","",'Rekapitulace stavby'!AN11)</f>
        <v/>
      </c>
      <c r="L17" s="32"/>
    </row>
    <row r="18" spans="2:12" s="1" customFormat="1" ht="6.95" customHeight="1">
      <c r="B18" s="32"/>
      <c r="L18" s="32"/>
    </row>
    <row r="19" spans="2:12" s="1" customFormat="1" ht="12" customHeight="1">
      <c r="B19" s="32"/>
      <c r="D19" s="27" t="s">
        <v>28</v>
      </c>
      <c r="I19" s="27" t="s">
        <v>25</v>
      </c>
      <c r="J19" s="28" t="str">
        <f>'Rekapitulace stavby'!AN13</f>
        <v>Vyplň údaj</v>
      </c>
      <c r="L19" s="32"/>
    </row>
    <row r="20" spans="2:12" s="1" customFormat="1" ht="18" customHeight="1">
      <c r="B20" s="32"/>
      <c r="E20" s="251" t="str">
        <f>'Rekapitulace stavby'!E14</f>
        <v>Vyplň údaj</v>
      </c>
      <c r="F20" s="207"/>
      <c r="G20" s="207"/>
      <c r="H20" s="207"/>
      <c r="I20" s="27" t="s">
        <v>27</v>
      </c>
      <c r="J20" s="28" t="str">
        <f>'Rekapitulace stavby'!AN14</f>
        <v>Vyplň údaj</v>
      </c>
      <c r="L20" s="32"/>
    </row>
    <row r="21" spans="2:12" s="1" customFormat="1" ht="6.95" customHeight="1">
      <c r="B21" s="32"/>
      <c r="L21" s="32"/>
    </row>
    <row r="22" spans="2:12" s="1" customFormat="1" ht="12" customHeight="1">
      <c r="B22" s="32"/>
      <c r="D22" s="27" t="s">
        <v>30</v>
      </c>
      <c r="I22" s="27" t="s">
        <v>25</v>
      </c>
      <c r="J22" s="25" t="str">
        <f>IF('Rekapitulace stavby'!AN16="","",'Rekapitulace stavby'!AN16)</f>
        <v/>
      </c>
      <c r="L22" s="32"/>
    </row>
    <row r="23" spans="2:12" s="1" customFormat="1" ht="18" customHeight="1">
      <c r="B23" s="32"/>
      <c r="E23" s="25" t="str">
        <f>IF('Rekapitulace stavby'!E17="","",'Rekapitulace stavby'!E17)</f>
        <v>ARPIK OSTRAVA s.r.o.</v>
      </c>
      <c r="I23" s="27" t="s">
        <v>27</v>
      </c>
      <c r="J23" s="25" t="str">
        <f>IF('Rekapitulace stavby'!AN17="","",'Rekapitulace stavby'!AN17)</f>
        <v/>
      </c>
      <c r="L23" s="32"/>
    </row>
    <row r="24" spans="2:12" s="1" customFormat="1" ht="6.95" customHeight="1">
      <c r="B24" s="32"/>
      <c r="L24" s="32"/>
    </row>
    <row r="25" spans="2:12" s="1" customFormat="1" ht="12" customHeight="1">
      <c r="B25" s="32"/>
      <c r="D25" s="27" t="s">
        <v>33</v>
      </c>
      <c r="I25" s="27" t="s">
        <v>25</v>
      </c>
      <c r="J25" s="25" t="str">
        <f>IF('Rekapitulace stavby'!AN19="","",'Rekapitulace stavby'!AN19)</f>
        <v/>
      </c>
      <c r="L25" s="32"/>
    </row>
    <row r="26" spans="2:12" s="1" customFormat="1" ht="18" customHeight="1">
      <c r="B26" s="32"/>
      <c r="E26" s="25" t="str">
        <f>IF('Rekapitulace stavby'!E20="","",'Rekapitulace stavby'!E20)</f>
        <v xml:space="preserve"> </v>
      </c>
      <c r="I26" s="27" t="s">
        <v>27</v>
      </c>
      <c r="J26" s="25" t="str">
        <f>IF('Rekapitulace stavby'!AN20="","",'Rekapitulace stavby'!AN20)</f>
        <v/>
      </c>
      <c r="L26" s="32"/>
    </row>
    <row r="27" spans="2:12" s="1" customFormat="1" ht="6.95" customHeight="1">
      <c r="B27" s="32"/>
      <c r="L27" s="32"/>
    </row>
    <row r="28" spans="2:12" s="1" customFormat="1" ht="12" customHeight="1">
      <c r="B28" s="32"/>
      <c r="D28" s="27" t="s">
        <v>34</v>
      </c>
      <c r="L28" s="32"/>
    </row>
    <row r="29" spans="2:12" s="7" customFormat="1" ht="16.5" customHeight="1">
      <c r="B29" s="94"/>
      <c r="E29" s="212" t="s">
        <v>1</v>
      </c>
      <c r="F29" s="212"/>
      <c r="G29" s="212"/>
      <c r="H29" s="212"/>
      <c r="L29" s="94"/>
    </row>
    <row r="30" spans="2:12" s="1" customFormat="1" ht="6.95" customHeight="1">
      <c r="B30" s="32"/>
      <c r="L30" s="32"/>
    </row>
    <row r="31" spans="2:12" s="1" customFormat="1" ht="6.95" customHeight="1">
      <c r="B31" s="32"/>
      <c r="D31" s="53"/>
      <c r="E31" s="53"/>
      <c r="F31" s="53"/>
      <c r="G31" s="53"/>
      <c r="H31" s="53"/>
      <c r="I31" s="53"/>
      <c r="J31" s="53"/>
      <c r="K31" s="53"/>
      <c r="L31" s="32"/>
    </row>
    <row r="32" spans="2:12" s="1" customFormat="1" ht="25.35" customHeight="1">
      <c r="B32" s="32"/>
      <c r="D32" s="95" t="s">
        <v>36</v>
      </c>
      <c r="J32" s="66">
        <f>ROUND(J132, 2)</f>
        <v>0</v>
      </c>
      <c r="L32" s="32"/>
    </row>
    <row r="33" spans="2:12" s="1" customFormat="1" ht="6.95" customHeight="1">
      <c r="B33" s="32"/>
      <c r="D33" s="53"/>
      <c r="E33" s="53"/>
      <c r="F33" s="53"/>
      <c r="G33" s="53"/>
      <c r="H33" s="53"/>
      <c r="I33" s="53"/>
      <c r="J33" s="53"/>
      <c r="K33" s="53"/>
      <c r="L33" s="32"/>
    </row>
    <row r="34" spans="2:12" s="1" customFormat="1" ht="14.45" customHeight="1">
      <c r="B34" s="32"/>
      <c r="F34" s="35" t="s">
        <v>38</v>
      </c>
      <c r="I34" s="35" t="s">
        <v>37</v>
      </c>
      <c r="J34" s="35" t="s">
        <v>39</v>
      </c>
      <c r="L34" s="32"/>
    </row>
    <row r="35" spans="2:12" s="1" customFormat="1" ht="14.45" customHeight="1">
      <c r="B35" s="32"/>
      <c r="D35" s="55" t="s">
        <v>40</v>
      </c>
      <c r="E35" s="27" t="s">
        <v>41</v>
      </c>
      <c r="F35" s="86">
        <f>ROUND((SUM(BE132:BE158)),  2)</f>
        <v>0</v>
      </c>
      <c r="I35" s="96">
        <v>0.21</v>
      </c>
      <c r="J35" s="86">
        <f>ROUND(((SUM(BE132:BE158))*I35),  2)</f>
        <v>0</v>
      </c>
      <c r="L35" s="32"/>
    </row>
    <row r="36" spans="2:12" s="1" customFormat="1" ht="14.45" customHeight="1">
      <c r="B36" s="32"/>
      <c r="E36" s="27" t="s">
        <v>42</v>
      </c>
      <c r="F36" s="86">
        <f>ROUND((SUM(BF132:BF158)),  2)</f>
        <v>0</v>
      </c>
      <c r="I36" s="96">
        <v>0.12</v>
      </c>
      <c r="J36" s="86">
        <f>ROUND(((SUM(BF132:BF158))*I36),  2)</f>
        <v>0</v>
      </c>
      <c r="L36" s="32"/>
    </row>
    <row r="37" spans="2:12" s="1" customFormat="1" ht="14.45" hidden="1" customHeight="1">
      <c r="B37" s="32"/>
      <c r="E37" s="27" t="s">
        <v>43</v>
      </c>
      <c r="F37" s="86">
        <f>ROUND((SUM(BG132:BG158)),  2)</f>
        <v>0</v>
      </c>
      <c r="I37" s="96">
        <v>0.21</v>
      </c>
      <c r="J37" s="86">
        <f>0</f>
        <v>0</v>
      </c>
      <c r="L37" s="32"/>
    </row>
    <row r="38" spans="2:12" s="1" customFormat="1" ht="14.45" hidden="1" customHeight="1">
      <c r="B38" s="32"/>
      <c r="E38" s="27" t="s">
        <v>44</v>
      </c>
      <c r="F38" s="86">
        <f>ROUND((SUM(BH132:BH158)),  2)</f>
        <v>0</v>
      </c>
      <c r="I38" s="96">
        <v>0.12</v>
      </c>
      <c r="J38" s="86">
        <f>0</f>
        <v>0</v>
      </c>
      <c r="L38" s="32"/>
    </row>
    <row r="39" spans="2:12" s="1" customFormat="1" ht="14.45" hidden="1" customHeight="1">
      <c r="B39" s="32"/>
      <c r="E39" s="27" t="s">
        <v>45</v>
      </c>
      <c r="F39" s="86">
        <f>ROUND((SUM(BI132:BI158)),  2)</f>
        <v>0</v>
      </c>
      <c r="I39" s="96">
        <v>0</v>
      </c>
      <c r="J39" s="86">
        <f>0</f>
        <v>0</v>
      </c>
      <c r="L39" s="32"/>
    </row>
    <row r="40" spans="2:12" s="1" customFormat="1" ht="6.95" customHeight="1">
      <c r="B40" s="32"/>
      <c r="L40" s="32"/>
    </row>
    <row r="41" spans="2:12" s="1" customFormat="1" ht="25.35" customHeight="1">
      <c r="B41" s="32"/>
      <c r="C41" s="97"/>
      <c r="D41" s="98" t="s">
        <v>46</v>
      </c>
      <c r="E41" s="57"/>
      <c r="F41" s="57"/>
      <c r="G41" s="99" t="s">
        <v>47</v>
      </c>
      <c r="H41" s="100" t="s">
        <v>48</v>
      </c>
      <c r="I41" s="57"/>
      <c r="J41" s="101">
        <f>SUM(J32:J39)</f>
        <v>0</v>
      </c>
      <c r="K41" s="102"/>
      <c r="L41" s="32"/>
    </row>
    <row r="42" spans="2:12" s="1" customFormat="1" ht="14.45" customHeight="1">
      <c r="B42" s="32"/>
      <c r="L42" s="32"/>
    </row>
    <row r="43" spans="2:12" ht="14.45" customHeight="1">
      <c r="B43" s="20"/>
      <c r="L43" s="20"/>
    </row>
    <row r="44" spans="2:12" ht="14.45" customHeight="1">
      <c r="B44" s="20"/>
      <c r="L44" s="20"/>
    </row>
    <row r="45" spans="2:12" ht="14.45" customHeight="1">
      <c r="B45" s="20"/>
      <c r="L45" s="20"/>
    </row>
    <row r="46" spans="2:12" ht="14.45" customHeight="1">
      <c r="B46" s="20"/>
      <c r="L46" s="20"/>
    </row>
    <row r="47" spans="2:12" ht="14.45" customHeight="1">
      <c r="B47" s="20"/>
      <c r="L47" s="20"/>
    </row>
    <row r="48" spans="2:12" ht="14.45" customHeight="1">
      <c r="B48" s="20"/>
      <c r="L48" s="20"/>
    </row>
    <row r="49" spans="2:12" ht="14.45" customHeight="1">
      <c r="B49" s="20"/>
      <c r="L49" s="20"/>
    </row>
    <row r="50" spans="2:12" s="1" customFormat="1" ht="14.45" customHeight="1">
      <c r="B50" s="32"/>
      <c r="D50" s="41" t="s">
        <v>49</v>
      </c>
      <c r="E50" s="42"/>
      <c r="F50" s="42"/>
      <c r="G50" s="41" t="s">
        <v>50</v>
      </c>
      <c r="H50" s="42"/>
      <c r="I50" s="42"/>
      <c r="J50" s="42"/>
      <c r="K50" s="42"/>
      <c r="L50" s="32"/>
    </row>
    <row r="51" spans="2:12" ht="11.25">
      <c r="B51" s="20"/>
      <c r="L51" s="20"/>
    </row>
    <row r="52" spans="2:12" ht="11.25">
      <c r="B52" s="20"/>
      <c r="L52" s="20"/>
    </row>
    <row r="53" spans="2:12" ht="11.25">
      <c r="B53" s="20"/>
      <c r="L53" s="20"/>
    </row>
    <row r="54" spans="2:12" ht="11.25">
      <c r="B54" s="20"/>
      <c r="L54" s="20"/>
    </row>
    <row r="55" spans="2:12" ht="11.25">
      <c r="B55" s="20"/>
      <c r="L55" s="20"/>
    </row>
    <row r="56" spans="2:12" ht="11.25">
      <c r="B56" s="20"/>
      <c r="L56" s="20"/>
    </row>
    <row r="57" spans="2:12" ht="11.25">
      <c r="B57" s="20"/>
      <c r="L57" s="20"/>
    </row>
    <row r="58" spans="2:12" ht="11.25">
      <c r="B58" s="20"/>
      <c r="L58" s="20"/>
    </row>
    <row r="59" spans="2:12" ht="11.25">
      <c r="B59" s="20"/>
      <c r="L59" s="20"/>
    </row>
    <row r="60" spans="2:12" ht="11.25">
      <c r="B60" s="20"/>
      <c r="L60" s="20"/>
    </row>
    <row r="61" spans="2:12" s="1" customFormat="1" ht="12.75">
      <c r="B61" s="32"/>
      <c r="D61" s="43" t="s">
        <v>51</v>
      </c>
      <c r="E61" s="34"/>
      <c r="F61" s="103" t="s">
        <v>52</v>
      </c>
      <c r="G61" s="43" t="s">
        <v>51</v>
      </c>
      <c r="H61" s="34"/>
      <c r="I61" s="34"/>
      <c r="J61" s="104" t="s">
        <v>52</v>
      </c>
      <c r="K61" s="34"/>
      <c r="L61" s="32"/>
    </row>
    <row r="62" spans="2:12" ht="11.25">
      <c r="B62" s="20"/>
      <c r="L62" s="20"/>
    </row>
    <row r="63" spans="2:12" ht="11.25">
      <c r="B63" s="20"/>
      <c r="L63" s="20"/>
    </row>
    <row r="64" spans="2:12" ht="11.25">
      <c r="B64" s="20"/>
      <c r="L64" s="20"/>
    </row>
    <row r="65" spans="2:12" s="1" customFormat="1" ht="12.75">
      <c r="B65" s="32"/>
      <c r="D65" s="41" t="s">
        <v>53</v>
      </c>
      <c r="E65" s="42"/>
      <c r="F65" s="42"/>
      <c r="G65" s="41" t="s">
        <v>54</v>
      </c>
      <c r="H65" s="42"/>
      <c r="I65" s="42"/>
      <c r="J65" s="42"/>
      <c r="K65" s="42"/>
      <c r="L65" s="32"/>
    </row>
    <row r="66" spans="2:12" ht="11.25">
      <c r="B66" s="20"/>
      <c r="L66" s="20"/>
    </row>
    <row r="67" spans="2:12" ht="11.25">
      <c r="B67" s="20"/>
      <c r="L67" s="20"/>
    </row>
    <row r="68" spans="2:12" ht="11.25">
      <c r="B68" s="20"/>
      <c r="L68" s="20"/>
    </row>
    <row r="69" spans="2:12" ht="11.25">
      <c r="B69" s="20"/>
      <c r="L69" s="20"/>
    </row>
    <row r="70" spans="2:12" ht="11.25">
      <c r="B70" s="20"/>
      <c r="L70" s="20"/>
    </row>
    <row r="71" spans="2:12" ht="11.25">
      <c r="B71" s="20"/>
      <c r="L71" s="20"/>
    </row>
    <row r="72" spans="2:12" ht="11.25">
      <c r="B72" s="20"/>
      <c r="L72" s="20"/>
    </row>
    <row r="73" spans="2:12" ht="11.25">
      <c r="B73" s="20"/>
      <c r="L73" s="20"/>
    </row>
    <row r="74" spans="2:12" ht="11.25">
      <c r="B74" s="20"/>
      <c r="L74" s="20"/>
    </row>
    <row r="75" spans="2:12" ht="11.25">
      <c r="B75" s="20"/>
      <c r="L75" s="20"/>
    </row>
    <row r="76" spans="2:12" s="1" customFormat="1" ht="12.75">
      <c r="B76" s="32"/>
      <c r="D76" s="43" t="s">
        <v>51</v>
      </c>
      <c r="E76" s="34"/>
      <c r="F76" s="103" t="s">
        <v>52</v>
      </c>
      <c r="G76" s="43" t="s">
        <v>51</v>
      </c>
      <c r="H76" s="34"/>
      <c r="I76" s="34"/>
      <c r="J76" s="104" t="s">
        <v>52</v>
      </c>
      <c r="K76" s="34"/>
      <c r="L76" s="32"/>
    </row>
    <row r="77" spans="2:12" s="1" customFormat="1" ht="14.45" customHeight="1">
      <c r="B77" s="44"/>
      <c r="C77" s="45"/>
      <c r="D77" s="45"/>
      <c r="E77" s="45"/>
      <c r="F77" s="45"/>
      <c r="G77" s="45"/>
      <c r="H77" s="45"/>
      <c r="I77" s="45"/>
      <c r="J77" s="45"/>
      <c r="K77" s="45"/>
      <c r="L77" s="32"/>
    </row>
    <row r="81" spans="2:12" s="1" customFormat="1" ht="6.95" customHeight="1">
      <c r="B81" s="46"/>
      <c r="C81" s="47"/>
      <c r="D81" s="47"/>
      <c r="E81" s="47"/>
      <c r="F81" s="47"/>
      <c r="G81" s="47"/>
      <c r="H81" s="47"/>
      <c r="I81" s="47"/>
      <c r="J81" s="47"/>
      <c r="K81" s="47"/>
      <c r="L81" s="32"/>
    </row>
    <row r="82" spans="2:12" s="1" customFormat="1" ht="24.95" customHeight="1">
      <c r="B82" s="32"/>
      <c r="C82" s="21" t="s">
        <v>217</v>
      </c>
      <c r="L82" s="32"/>
    </row>
    <row r="83" spans="2:12" s="1" customFormat="1" ht="6.95" customHeight="1">
      <c r="B83" s="32"/>
      <c r="L83" s="32"/>
    </row>
    <row r="84" spans="2:12" s="1" customFormat="1" ht="12" customHeight="1">
      <c r="B84" s="32"/>
      <c r="C84" s="27" t="s">
        <v>16</v>
      </c>
      <c r="L84" s="32"/>
    </row>
    <row r="85" spans="2:12" s="1" customFormat="1" ht="16.5" customHeight="1">
      <c r="B85" s="32"/>
      <c r="E85" s="248" t="str">
        <f>E7</f>
        <v>Transformace domova Černovice – Lidmaň V. – Černovice</v>
      </c>
      <c r="F85" s="249"/>
      <c r="G85" s="249"/>
      <c r="H85" s="249"/>
      <c r="L85" s="32"/>
    </row>
    <row r="86" spans="2:12" ht="12" customHeight="1">
      <c r="B86" s="20"/>
      <c r="C86" s="27" t="s">
        <v>213</v>
      </c>
      <c r="L86" s="20"/>
    </row>
    <row r="87" spans="2:12" s="1" customFormat="1" ht="16.5" customHeight="1">
      <c r="B87" s="32"/>
      <c r="E87" s="248" t="s">
        <v>3650</v>
      </c>
      <c r="F87" s="250"/>
      <c r="G87" s="250"/>
      <c r="H87" s="250"/>
      <c r="L87" s="32"/>
    </row>
    <row r="88" spans="2:12" s="1" customFormat="1" ht="12" customHeight="1">
      <c r="B88" s="32"/>
      <c r="C88" s="27" t="s">
        <v>215</v>
      </c>
      <c r="L88" s="32"/>
    </row>
    <row r="89" spans="2:12" s="1" customFormat="1" ht="16.5" customHeight="1">
      <c r="B89" s="32"/>
      <c r="E89" s="230" t="str">
        <f>E11</f>
        <v>IO 09.2 - AREÁLOVÉ ROZVODY -NN-SO_02</v>
      </c>
      <c r="F89" s="250"/>
      <c r="G89" s="250"/>
      <c r="H89" s="250"/>
      <c r="L89" s="32"/>
    </row>
    <row r="90" spans="2:12" s="1" customFormat="1" ht="6.95" customHeight="1">
      <c r="B90" s="32"/>
      <c r="L90" s="32"/>
    </row>
    <row r="91" spans="2:12" s="1" customFormat="1" ht="12" customHeight="1">
      <c r="B91" s="32"/>
      <c r="C91" s="27" t="s">
        <v>20</v>
      </c>
      <c r="F91" s="25" t="str">
        <f>F14</f>
        <v xml:space="preserve"> </v>
      </c>
      <c r="I91" s="27" t="s">
        <v>22</v>
      </c>
      <c r="J91" s="52" t="str">
        <f>IF(J14="","",J14)</f>
        <v>10. 12. 2025</v>
      </c>
      <c r="L91" s="32"/>
    </row>
    <row r="92" spans="2:12" s="1" customFormat="1" ht="6.95" customHeight="1">
      <c r="B92" s="32"/>
      <c r="L92" s="32"/>
    </row>
    <row r="93" spans="2:12" s="1" customFormat="1" ht="25.7" customHeight="1">
      <c r="B93" s="32"/>
      <c r="C93" s="27" t="s">
        <v>24</v>
      </c>
      <c r="F93" s="25" t="str">
        <f>E17</f>
        <v>Kraj Vysočina</v>
      </c>
      <c r="I93" s="27" t="s">
        <v>30</v>
      </c>
      <c r="J93" s="30" t="str">
        <f>E23</f>
        <v>ARPIK OSTRAVA s.r.o.</v>
      </c>
      <c r="L93" s="32"/>
    </row>
    <row r="94" spans="2:12" s="1" customFormat="1" ht="15.2" customHeight="1">
      <c r="B94" s="32"/>
      <c r="C94" s="27" t="s">
        <v>28</v>
      </c>
      <c r="F94" s="25" t="str">
        <f>IF(E20="","",E20)</f>
        <v>Vyplň údaj</v>
      </c>
      <c r="I94" s="27" t="s">
        <v>33</v>
      </c>
      <c r="J94" s="30" t="str">
        <f>E26</f>
        <v xml:space="preserve"> </v>
      </c>
      <c r="L94" s="32"/>
    </row>
    <row r="95" spans="2:12" s="1" customFormat="1" ht="10.35" customHeight="1">
      <c r="B95" s="32"/>
      <c r="L95" s="32"/>
    </row>
    <row r="96" spans="2:12" s="1" customFormat="1" ht="29.25" customHeight="1">
      <c r="B96" s="32"/>
      <c r="C96" s="105" t="s">
        <v>218</v>
      </c>
      <c r="D96" s="97"/>
      <c r="E96" s="97"/>
      <c r="F96" s="97"/>
      <c r="G96" s="97"/>
      <c r="H96" s="97"/>
      <c r="I96" s="97"/>
      <c r="J96" s="106" t="s">
        <v>219</v>
      </c>
      <c r="K96" s="97"/>
      <c r="L96" s="32"/>
    </row>
    <row r="97" spans="2:47" s="1" customFormat="1" ht="10.35" customHeight="1">
      <c r="B97" s="32"/>
      <c r="L97" s="32"/>
    </row>
    <row r="98" spans="2:47" s="1" customFormat="1" ht="22.9" customHeight="1">
      <c r="B98" s="32"/>
      <c r="C98" s="107" t="s">
        <v>220</v>
      </c>
      <c r="J98" s="66">
        <f>J132</f>
        <v>0</v>
      </c>
      <c r="L98" s="32"/>
      <c r="AU98" s="17" t="s">
        <v>221</v>
      </c>
    </row>
    <row r="99" spans="2:47" s="8" customFormat="1" ht="24.95" customHeight="1">
      <c r="B99" s="108"/>
      <c r="D99" s="109" t="s">
        <v>4100</v>
      </c>
      <c r="E99" s="110"/>
      <c r="F99" s="110"/>
      <c r="G99" s="110"/>
      <c r="H99" s="110"/>
      <c r="I99" s="110"/>
      <c r="J99" s="111">
        <f>J133</f>
        <v>0</v>
      </c>
      <c r="L99" s="108"/>
    </row>
    <row r="100" spans="2:47" s="9" customFormat="1" ht="19.899999999999999" customHeight="1">
      <c r="B100" s="112"/>
      <c r="D100" s="113" t="s">
        <v>4599</v>
      </c>
      <c r="E100" s="114"/>
      <c r="F100" s="114"/>
      <c r="G100" s="114"/>
      <c r="H100" s="114"/>
      <c r="I100" s="114"/>
      <c r="J100" s="115">
        <f>J134</f>
        <v>0</v>
      </c>
      <c r="L100" s="112"/>
    </row>
    <row r="101" spans="2:47" s="9" customFormat="1" ht="19.899999999999999" customHeight="1">
      <c r="B101" s="112"/>
      <c r="D101" s="113" t="s">
        <v>4102</v>
      </c>
      <c r="E101" s="114"/>
      <c r="F101" s="114"/>
      <c r="G101" s="114"/>
      <c r="H101" s="114"/>
      <c r="I101" s="114"/>
      <c r="J101" s="115">
        <f>J136</f>
        <v>0</v>
      </c>
      <c r="L101" s="112"/>
    </row>
    <row r="102" spans="2:47" s="9" customFormat="1" ht="19.899999999999999" customHeight="1">
      <c r="B102" s="112"/>
      <c r="D102" s="113" t="s">
        <v>4600</v>
      </c>
      <c r="E102" s="114"/>
      <c r="F102" s="114"/>
      <c r="G102" s="114"/>
      <c r="H102" s="114"/>
      <c r="I102" s="114"/>
      <c r="J102" s="115">
        <f>J139</f>
        <v>0</v>
      </c>
      <c r="L102" s="112"/>
    </row>
    <row r="103" spans="2:47" s="9" customFormat="1" ht="19.899999999999999" customHeight="1">
      <c r="B103" s="112"/>
      <c r="D103" s="113" t="s">
        <v>4601</v>
      </c>
      <c r="E103" s="114"/>
      <c r="F103" s="114"/>
      <c r="G103" s="114"/>
      <c r="H103" s="114"/>
      <c r="I103" s="114"/>
      <c r="J103" s="115">
        <f>J141</f>
        <v>0</v>
      </c>
      <c r="L103" s="112"/>
    </row>
    <row r="104" spans="2:47" s="9" customFormat="1" ht="19.899999999999999" customHeight="1">
      <c r="B104" s="112"/>
      <c r="D104" s="113" t="s">
        <v>4602</v>
      </c>
      <c r="E104" s="114"/>
      <c r="F104" s="114"/>
      <c r="G104" s="114"/>
      <c r="H104" s="114"/>
      <c r="I104" s="114"/>
      <c r="J104" s="115">
        <f>J143</f>
        <v>0</v>
      </c>
      <c r="L104" s="112"/>
    </row>
    <row r="105" spans="2:47" s="8" customFormat="1" ht="24.95" customHeight="1">
      <c r="B105" s="108"/>
      <c r="D105" s="109" t="s">
        <v>4603</v>
      </c>
      <c r="E105" s="110"/>
      <c r="F105" s="110"/>
      <c r="G105" s="110"/>
      <c r="H105" s="110"/>
      <c r="I105" s="110"/>
      <c r="J105" s="111">
        <f>J148</f>
        <v>0</v>
      </c>
      <c r="L105" s="108"/>
    </row>
    <row r="106" spans="2:47" s="9" customFormat="1" ht="19.899999999999999" customHeight="1">
      <c r="B106" s="112"/>
      <c r="D106" s="113" t="s">
        <v>4604</v>
      </c>
      <c r="E106" s="114"/>
      <c r="F106" s="114"/>
      <c r="G106" s="114"/>
      <c r="H106" s="114"/>
      <c r="I106" s="114"/>
      <c r="J106" s="115">
        <f>J149</f>
        <v>0</v>
      </c>
      <c r="L106" s="112"/>
    </row>
    <row r="107" spans="2:47" s="9" customFormat="1" ht="19.899999999999999" customHeight="1">
      <c r="B107" s="112"/>
      <c r="D107" s="113" t="s">
        <v>4605</v>
      </c>
      <c r="E107" s="114"/>
      <c r="F107" s="114"/>
      <c r="G107" s="114"/>
      <c r="H107" s="114"/>
      <c r="I107" s="114"/>
      <c r="J107" s="115">
        <f>J151</f>
        <v>0</v>
      </c>
      <c r="L107" s="112"/>
    </row>
    <row r="108" spans="2:47" s="9" customFormat="1" ht="19.899999999999999" customHeight="1">
      <c r="B108" s="112"/>
      <c r="D108" s="113" t="s">
        <v>4606</v>
      </c>
      <c r="E108" s="114"/>
      <c r="F108" s="114"/>
      <c r="G108" s="114"/>
      <c r="H108" s="114"/>
      <c r="I108" s="114"/>
      <c r="J108" s="115">
        <f>J153</f>
        <v>0</v>
      </c>
      <c r="L108" s="112"/>
    </row>
    <row r="109" spans="2:47" s="9" customFormat="1" ht="19.899999999999999" customHeight="1">
      <c r="B109" s="112"/>
      <c r="D109" s="113" t="s">
        <v>4607</v>
      </c>
      <c r="E109" s="114"/>
      <c r="F109" s="114"/>
      <c r="G109" s="114"/>
      <c r="H109" s="114"/>
      <c r="I109" s="114"/>
      <c r="J109" s="115">
        <f>J155</f>
        <v>0</v>
      </c>
      <c r="L109" s="112"/>
    </row>
    <row r="110" spans="2:47" s="9" customFormat="1" ht="19.899999999999999" customHeight="1">
      <c r="B110" s="112"/>
      <c r="D110" s="113" t="s">
        <v>4608</v>
      </c>
      <c r="E110" s="114"/>
      <c r="F110" s="114"/>
      <c r="G110" s="114"/>
      <c r="H110" s="114"/>
      <c r="I110" s="114"/>
      <c r="J110" s="115">
        <f>J156</f>
        <v>0</v>
      </c>
      <c r="L110" s="112"/>
    </row>
    <row r="111" spans="2:47" s="1" customFormat="1" ht="21.75" customHeight="1">
      <c r="B111" s="32"/>
      <c r="L111" s="32"/>
    </row>
    <row r="112" spans="2:47" s="1" customFormat="1" ht="6.95" customHeight="1">
      <c r="B112" s="44"/>
      <c r="C112" s="45"/>
      <c r="D112" s="45"/>
      <c r="E112" s="45"/>
      <c r="F112" s="45"/>
      <c r="G112" s="45"/>
      <c r="H112" s="45"/>
      <c r="I112" s="45"/>
      <c r="J112" s="45"/>
      <c r="K112" s="45"/>
      <c r="L112" s="32"/>
    </row>
    <row r="116" spans="2:12" s="1" customFormat="1" ht="6.95" customHeight="1">
      <c r="B116" s="46"/>
      <c r="C116" s="47"/>
      <c r="D116" s="47"/>
      <c r="E116" s="47"/>
      <c r="F116" s="47"/>
      <c r="G116" s="47"/>
      <c r="H116" s="47"/>
      <c r="I116" s="47"/>
      <c r="J116" s="47"/>
      <c r="K116" s="47"/>
      <c r="L116" s="32"/>
    </row>
    <row r="117" spans="2:12" s="1" customFormat="1" ht="24.95" customHeight="1">
      <c r="B117" s="32"/>
      <c r="C117" s="21" t="s">
        <v>249</v>
      </c>
      <c r="L117" s="32"/>
    </row>
    <row r="118" spans="2:12" s="1" customFormat="1" ht="6.95" customHeight="1">
      <c r="B118" s="32"/>
      <c r="L118" s="32"/>
    </row>
    <row r="119" spans="2:12" s="1" customFormat="1" ht="12" customHeight="1">
      <c r="B119" s="32"/>
      <c r="C119" s="27" t="s">
        <v>16</v>
      </c>
      <c r="L119" s="32"/>
    </row>
    <row r="120" spans="2:12" s="1" customFormat="1" ht="16.5" customHeight="1">
      <c r="B120" s="32"/>
      <c r="E120" s="248" t="str">
        <f>E7</f>
        <v>Transformace domova Černovice – Lidmaň V. – Černovice</v>
      </c>
      <c r="F120" s="249"/>
      <c r="G120" s="249"/>
      <c r="H120" s="249"/>
      <c r="L120" s="32"/>
    </row>
    <row r="121" spans="2:12" ht="12" customHeight="1">
      <c r="B121" s="20"/>
      <c r="C121" s="27" t="s">
        <v>213</v>
      </c>
      <c r="L121" s="20"/>
    </row>
    <row r="122" spans="2:12" s="1" customFormat="1" ht="16.5" customHeight="1">
      <c r="B122" s="32"/>
      <c r="E122" s="248" t="s">
        <v>3650</v>
      </c>
      <c r="F122" s="250"/>
      <c r="G122" s="250"/>
      <c r="H122" s="250"/>
      <c r="L122" s="32"/>
    </row>
    <row r="123" spans="2:12" s="1" customFormat="1" ht="12" customHeight="1">
      <c r="B123" s="32"/>
      <c r="C123" s="27" t="s">
        <v>215</v>
      </c>
      <c r="L123" s="32"/>
    </row>
    <row r="124" spans="2:12" s="1" customFormat="1" ht="16.5" customHeight="1">
      <c r="B124" s="32"/>
      <c r="E124" s="230" t="str">
        <f>E11</f>
        <v>IO 09.2 - AREÁLOVÉ ROZVODY -NN-SO_02</v>
      </c>
      <c r="F124" s="250"/>
      <c r="G124" s="250"/>
      <c r="H124" s="250"/>
      <c r="L124" s="32"/>
    </row>
    <row r="125" spans="2:12" s="1" customFormat="1" ht="6.95" customHeight="1">
      <c r="B125" s="32"/>
      <c r="L125" s="32"/>
    </row>
    <row r="126" spans="2:12" s="1" customFormat="1" ht="12" customHeight="1">
      <c r="B126" s="32"/>
      <c r="C126" s="27" t="s">
        <v>20</v>
      </c>
      <c r="F126" s="25" t="str">
        <f>F14</f>
        <v xml:space="preserve"> </v>
      </c>
      <c r="I126" s="27" t="s">
        <v>22</v>
      </c>
      <c r="J126" s="52" t="str">
        <f>IF(J14="","",J14)</f>
        <v>10. 12. 2025</v>
      </c>
      <c r="L126" s="32"/>
    </row>
    <row r="127" spans="2:12" s="1" customFormat="1" ht="6.95" customHeight="1">
      <c r="B127" s="32"/>
      <c r="L127" s="32"/>
    </row>
    <row r="128" spans="2:12" s="1" customFormat="1" ht="25.7" customHeight="1">
      <c r="B128" s="32"/>
      <c r="C128" s="27" t="s">
        <v>24</v>
      </c>
      <c r="F128" s="25" t="str">
        <f>E17</f>
        <v>Kraj Vysočina</v>
      </c>
      <c r="I128" s="27" t="s">
        <v>30</v>
      </c>
      <c r="J128" s="30" t="str">
        <f>E23</f>
        <v>ARPIK OSTRAVA s.r.o.</v>
      </c>
      <c r="L128" s="32"/>
    </row>
    <row r="129" spans="2:65" s="1" customFormat="1" ht="15.2" customHeight="1">
      <c r="B129" s="32"/>
      <c r="C129" s="27" t="s">
        <v>28</v>
      </c>
      <c r="F129" s="25" t="str">
        <f>IF(E20="","",E20)</f>
        <v>Vyplň údaj</v>
      </c>
      <c r="I129" s="27" t="s">
        <v>33</v>
      </c>
      <c r="J129" s="30" t="str">
        <f>E26</f>
        <v xml:space="preserve"> </v>
      </c>
      <c r="L129" s="32"/>
    </row>
    <row r="130" spans="2:65" s="1" customFormat="1" ht="10.35" customHeight="1">
      <c r="B130" s="32"/>
      <c r="L130" s="32"/>
    </row>
    <row r="131" spans="2:65" s="10" customFormat="1" ht="29.25" customHeight="1">
      <c r="B131" s="116"/>
      <c r="C131" s="117" t="s">
        <v>250</v>
      </c>
      <c r="D131" s="118" t="s">
        <v>61</v>
      </c>
      <c r="E131" s="118" t="s">
        <v>57</v>
      </c>
      <c r="F131" s="118" t="s">
        <v>58</v>
      </c>
      <c r="G131" s="118" t="s">
        <v>251</v>
      </c>
      <c r="H131" s="118" t="s">
        <v>252</v>
      </c>
      <c r="I131" s="118" t="s">
        <v>253</v>
      </c>
      <c r="J131" s="118" t="s">
        <v>219</v>
      </c>
      <c r="K131" s="119" t="s">
        <v>254</v>
      </c>
      <c r="L131" s="116"/>
      <c r="M131" s="59" t="s">
        <v>1</v>
      </c>
      <c r="N131" s="60" t="s">
        <v>40</v>
      </c>
      <c r="O131" s="60" t="s">
        <v>255</v>
      </c>
      <c r="P131" s="60" t="s">
        <v>256</v>
      </c>
      <c r="Q131" s="60" t="s">
        <v>257</v>
      </c>
      <c r="R131" s="60" t="s">
        <v>258</v>
      </c>
      <c r="S131" s="60" t="s">
        <v>259</v>
      </c>
      <c r="T131" s="61" t="s">
        <v>260</v>
      </c>
    </row>
    <row r="132" spans="2:65" s="1" customFormat="1" ht="22.9" customHeight="1">
      <c r="B132" s="32"/>
      <c r="C132" s="64" t="s">
        <v>261</v>
      </c>
      <c r="J132" s="120">
        <f>BK132</f>
        <v>0</v>
      </c>
      <c r="L132" s="32"/>
      <c r="M132" s="62"/>
      <c r="N132" s="53"/>
      <c r="O132" s="53"/>
      <c r="P132" s="121">
        <f>P133+P148</f>
        <v>0</v>
      </c>
      <c r="Q132" s="53"/>
      <c r="R132" s="121">
        <f>R133+R148</f>
        <v>0</v>
      </c>
      <c r="S132" s="53"/>
      <c r="T132" s="122">
        <f>T133+T148</f>
        <v>0</v>
      </c>
      <c r="AT132" s="17" t="s">
        <v>75</v>
      </c>
      <c r="AU132" s="17" t="s">
        <v>221</v>
      </c>
      <c r="BK132" s="123">
        <f>BK133+BK148</f>
        <v>0</v>
      </c>
    </row>
    <row r="133" spans="2:65" s="11" customFormat="1" ht="25.9" customHeight="1">
      <c r="B133" s="124"/>
      <c r="D133" s="125" t="s">
        <v>75</v>
      </c>
      <c r="E133" s="126" t="s">
        <v>2571</v>
      </c>
      <c r="F133" s="126" t="s">
        <v>2849</v>
      </c>
      <c r="I133" s="127"/>
      <c r="J133" s="128">
        <f>BK133</f>
        <v>0</v>
      </c>
      <c r="L133" s="124"/>
      <c r="M133" s="129"/>
      <c r="P133" s="130">
        <f>P134+P136+P139+P141+P143</f>
        <v>0</v>
      </c>
      <c r="R133" s="130">
        <f>R134+R136+R139+R141+R143</f>
        <v>0</v>
      </c>
      <c r="T133" s="131">
        <f>T134+T136+T139+T141+T143</f>
        <v>0</v>
      </c>
      <c r="AR133" s="125" t="s">
        <v>83</v>
      </c>
      <c r="AT133" s="132" t="s">
        <v>75</v>
      </c>
      <c r="AU133" s="132" t="s">
        <v>76</v>
      </c>
      <c r="AY133" s="125" t="s">
        <v>264</v>
      </c>
      <c r="BK133" s="133">
        <f>BK134+BK136+BK139+BK141+BK143</f>
        <v>0</v>
      </c>
    </row>
    <row r="134" spans="2:65" s="11" customFormat="1" ht="22.9" customHeight="1">
      <c r="B134" s="124"/>
      <c r="D134" s="125" t="s">
        <v>75</v>
      </c>
      <c r="E134" s="134" t="s">
        <v>2573</v>
      </c>
      <c r="F134" s="134" t="s">
        <v>2941</v>
      </c>
      <c r="I134" s="127"/>
      <c r="J134" s="135">
        <f>BK134</f>
        <v>0</v>
      </c>
      <c r="L134" s="124"/>
      <c r="M134" s="129"/>
      <c r="P134" s="130">
        <f>P135</f>
        <v>0</v>
      </c>
      <c r="R134" s="130">
        <f>R135</f>
        <v>0</v>
      </c>
      <c r="T134" s="131">
        <f>T135</f>
        <v>0</v>
      </c>
      <c r="AR134" s="125" t="s">
        <v>83</v>
      </c>
      <c r="AT134" s="132" t="s">
        <v>75</v>
      </c>
      <c r="AU134" s="132" t="s">
        <v>83</v>
      </c>
      <c r="AY134" s="125" t="s">
        <v>264</v>
      </c>
      <c r="BK134" s="133">
        <f>BK135</f>
        <v>0</v>
      </c>
    </row>
    <row r="135" spans="2:65" s="1" customFormat="1" ht="16.5" customHeight="1">
      <c r="B135" s="136"/>
      <c r="C135" s="137" t="s">
        <v>76</v>
      </c>
      <c r="D135" s="137" t="s">
        <v>266</v>
      </c>
      <c r="E135" s="138" t="s">
        <v>4626</v>
      </c>
      <c r="F135" s="139" t="s">
        <v>4610</v>
      </c>
      <c r="G135" s="140" t="s">
        <v>428</v>
      </c>
      <c r="H135" s="141">
        <v>40</v>
      </c>
      <c r="I135" s="142"/>
      <c r="J135" s="143">
        <f>ROUND(I135*H135,2)</f>
        <v>0</v>
      </c>
      <c r="K135" s="139" t="s">
        <v>1</v>
      </c>
      <c r="L135" s="32"/>
      <c r="M135" s="144" t="s">
        <v>1</v>
      </c>
      <c r="N135" s="145" t="s">
        <v>42</v>
      </c>
      <c r="P135" s="146">
        <f>O135*H135</f>
        <v>0</v>
      </c>
      <c r="Q135" s="146">
        <v>0</v>
      </c>
      <c r="R135" s="146">
        <f>Q135*H135</f>
        <v>0</v>
      </c>
      <c r="S135" s="146">
        <v>0</v>
      </c>
      <c r="T135" s="147">
        <f>S135*H135</f>
        <v>0</v>
      </c>
      <c r="AR135" s="148" t="s">
        <v>271</v>
      </c>
      <c r="AT135" s="148" t="s">
        <v>266</v>
      </c>
      <c r="AU135" s="148" t="s">
        <v>89</v>
      </c>
      <c r="AY135" s="17" t="s">
        <v>264</v>
      </c>
      <c r="BE135" s="149">
        <f>IF(N135="základní",J135,0)</f>
        <v>0</v>
      </c>
      <c r="BF135" s="149">
        <f>IF(N135="snížená",J135,0)</f>
        <v>0</v>
      </c>
      <c r="BG135" s="149">
        <f>IF(N135="zákl. přenesená",J135,0)</f>
        <v>0</v>
      </c>
      <c r="BH135" s="149">
        <f>IF(N135="sníž. přenesená",J135,0)</f>
        <v>0</v>
      </c>
      <c r="BI135" s="149">
        <f>IF(N135="nulová",J135,0)</f>
        <v>0</v>
      </c>
      <c r="BJ135" s="17" t="s">
        <v>89</v>
      </c>
      <c r="BK135" s="149">
        <f>ROUND(I135*H135,2)</f>
        <v>0</v>
      </c>
      <c r="BL135" s="17" t="s">
        <v>271</v>
      </c>
      <c r="BM135" s="148" t="s">
        <v>89</v>
      </c>
    </row>
    <row r="136" spans="2:65" s="11" customFormat="1" ht="22.9" customHeight="1">
      <c r="B136" s="124"/>
      <c r="D136" s="125" t="s">
        <v>75</v>
      </c>
      <c r="E136" s="134" t="s">
        <v>2586</v>
      </c>
      <c r="F136" s="134" t="s">
        <v>2908</v>
      </c>
      <c r="I136" s="127"/>
      <c r="J136" s="135">
        <f>BK136</f>
        <v>0</v>
      </c>
      <c r="L136" s="124"/>
      <c r="M136" s="129"/>
      <c r="P136" s="130">
        <f>SUM(P137:P138)</f>
        <v>0</v>
      </c>
      <c r="R136" s="130">
        <f>SUM(R137:R138)</f>
        <v>0</v>
      </c>
      <c r="T136" s="131">
        <f>SUM(T137:T138)</f>
        <v>0</v>
      </c>
      <c r="AR136" s="125" t="s">
        <v>83</v>
      </c>
      <c r="AT136" s="132" t="s">
        <v>75</v>
      </c>
      <c r="AU136" s="132" t="s">
        <v>83</v>
      </c>
      <c r="AY136" s="125" t="s">
        <v>264</v>
      </c>
      <c r="BK136" s="133">
        <f>SUM(BK137:BK138)</f>
        <v>0</v>
      </c>
    </row>
    <row r="137" spans="2:65" s="1" customFormat="1" ht="16.5" customHeight="1">
      <c r="B137" s="136"/>
      <c r="C137" s="137" t="s">
        <v>76</v>
      </c>
      <c r="D137" s="137" t="s">
        <v>266</v>
      </c>
      <c r="E137" s="138" t="s">
        <v>4627</v>
      </c>
      <c r="F137" s="139" t="s">
        <v>4612</v>
      </c>
      <c r="G137" s="140" t="s">
        <v>428</v>
      </c>
      <c r="H137" s="141">
        <v>40</v>
      </c>
      <c r="I137" s="142"/>
      <c r="J137" s="143">
        <f>ROUND(I137*H137,2)</f>
        <v>0</v>
      </c>
      <c r="K137" s="139" t="s">
        <v>1</v>
      </c>
      <c r="L137" s="32"/>
      <c r="M137" s="144" t="s">
        <v>1</v>
      </c>
      <c r="N137" s="145" t="s">
        <v>42</v>
      </c>
      <c r="P137" s="146">
        <f>O137*H137</f>
        <v>0</v>
      </c>
      <c r="Q137" s="146">
        <v>0</v>
      </c>
      <c r="R137" s="146">
        <f>Q137*H137</f>
        <v>0</v>
      </c>
      <c r="S137" s="146">
        <v>0</v>
      </c>
      <c r="T137" s="147">
        <f>S137*H137</f>
        <v>0</v>
      </c>
      <c r="AR137" s="148" t="s">
        <v>271</v>
      </c>
      <c r="AT137" s="148" t="s">
        <v>266</v>
      </c>
      <c r="AU137" s="148" t="s">
        <v>89</v>
      </c>
      <c r="AY137" s="17" t="s">
        <v>264</v>
      </c>
      <c r="BE137" s="149">
        <f>IF(N137="základní",J137,0)</f>
        <v>0</v>
      </c>
      <c r="BF137" s="149">
        <f>IF(N137="snížená",J137,0)</f>
        <v>0</v>
      </c>
      <c r="BG137" s="149">
        <f>IF(N137="zákl. přenesená",J137,0)</f>
        <v>0</v>
      </c>
      <c r="BH137" s="149">
        <f>IF(N137="sníž. přenesená",J137,0)</f>
        <v>0</v>
      </c>
      <c r="BI137" s="149">
        <f>IF(N137="nulová",J137,0)</f>
        <v>0</v>
      </c>
      <c r="BJ137" s="17" t="s">
        <v>89</v>
      </c>
      <c r="BK137" s="149">
        <f>ROUND(I137*H137,2)</f>
        <v>0</v>
      </c>
      <c r="BL137" s="17" t="s">
        <v>271</v>
      </c>
      <c r="BM137" s="148" t="s">
        <v>271</v>
      </c>
    </row>
    <row r="138" spans="2:65" s="1" customFormat="1" ht="16.5" customHeight="1">
      <c r="B138" s="136"/>
      <c r="C138" s="137" t="s">
        <v>76</v>
      </c>
      <c r="D138" s="137" t="s">
        <v>266</v>
      </c>
      <c r="E138" s="138" t="s">
        <v>4628</v>
      </c>
      <c r="F138" s="139" t="s">
        <v>2942</v>
      </c>
      <c r="G138" s="140" t="s">
        <v>428</v>
      </c>
      <c r="H138" s="141">
        <v>40</v>
      </c>
      <c r="I138" s="142"/>
      <c r="J138" s="143">
        <f>ROUND(I138*H138,2)</f>
        <v>0</v>
      </c>
      <c r="K138" s="139" t="s">
        <v>1</v>
      </c>
      <c r="L138" s="32"/>
      <c r="M138" s="144" t="s">
        <v>1</v>
      </c>
      <c r="N138" s="145" t="s">
        <v>42</v>
      </c>
      <c r="P138" s="146">
        <f>O138*H138</f>
        <v>0</v>
      </c>
      <c r="Q138" s="146">
        <v>0</v>
      </c>
      <c r="R138" s="146">
        <f>Q138*H138</f>
        <v>0</v>
      </c>
      <c r="S138" s="146">
        <v>0</v>
      </c>
      <c r="T138" s="147">
        <f>S138*H138</f>
        <v>0</v>
      </c>
      <c r="AR138" s="148" t="s">
        <v>271</v>
      </c>
      <c r="AT138" s="148" t="s">
        <v>266</v>
      </c>
      <c r="AU138" s="148" t="s">
        <v>89</v>
      </c>
      <c r="AY138" s="17" t="s">
        <v>264</v>
      </c>
      <c r="BE138" s="149">
        <f>IF(N138="základní",J138,0)</f>
        <v>0</v>
      </c>
      <c r="BF138" s="149">
        <f>IF(N138="snížená",J138,0)</f>
        <v>0</v>
      </c>
      <c r="BG138" s="149">
        <f>IF(N138="zákl. přenesená",J138,0)</f>
        <v>0</v>
      </c>
      <c r="BH138" s="149">
        <f>IF(N138="sníž. přenesená",J138,0)</f>
        <v>0</v>
      </c>
      <c r="BI138" s="149">
        <f>IF(N138="nulová",J138,0)</f>
        <v>0</v>
      </c>
      <c r="BJ138" s="17" t="s">
        <v>89</v>
      </c>
      <c r="BK138" s="149">
        <f>ROUND(I138*H138,2)</f>
        <v>0</v>
      </c>
      <c r="BL138" s="17" t="s">
        <v>271</v>
      </c>
      <c r="BM138" s="148" t="s">
        <v>303</v>
      </c>
    </row>
    <row r="139" spans="2:65" s="11" customFormat="1" ht="22.9" customHeight="1">
      <c r="B139" s="124"/>
      <c r="D139" s="125" t="s">
        <v>75</v>
      </c>
      <c r="E139" s="134" t="s">
        <v>2590</v>
      </c>
      <c r="F139" s="134" t="s">
        <v>2912</v>
      </c>
      <c r="I139" s="127"/>
      <c r="J139" s="135">
        <f>BK139</f>
        <v>0</v>
      </c>
      <c r="L139" s="124"/>
      <c r="M139" s="129"/>
      <c r="P139" s="130">
        <f>P140</f>
        <v>0</v>
      </c>
      <c r="R139" s="130">
        <f>R140</f>
        <v>0</v>
      </c>
      <c r="T139" s="131">
        <f>T140</f>
        <v>0</v>
      </c>
      <c r="AR139" s="125" t="s">
        <v>83</v>
      </c>
      <c r="AT139" s="132" t="s">
        <v>75</v>
      </c>
      <c r="AU139" s="132" t="s">
        <v>83</v>
      </c>
      <c r="AY139" s="125" t="s">
        <v>264</v>
      </c>
      <c r="BK139" s="133">
        <f>BK140</f>
        <v>0</v>
      </c>
    </row>
    <row r="140" spans="2:65" s="1" customFormat="1" ht="16.5" customHeight="1">
      <c r="B140" s="136"/>
      <c r="C140" s="137" t="s">
        <v>76</v>
      </c>
      <c r="D140" s="137" t="s">
        <v>266</v>
      </c>
      <c r="E140" s="138" t="s">
        <v>4614</v>
      </c>
      <c r="F140" s="139" t="s">
        <v>2913</v>
      </c>
      <c r="G140" s="140" t="s">
        <v>428</v>
      </c>
      <c r="H140" s="141">
        <v>40</v>
      </c>
      <c r="I140" s="142"/>
      <c r="J140" s="143">
        <f>ROUND(I140*H140,2)</f>
        <v>0</v>
      </c>
      <c r="K140" s="139" t="s">
        <v>1</v>
      </c>
      <c r="L140" s="32"/>
      <c r="M140" s="144" t="s">
        <v>1</v>
      </c>
      <c r="N140" s="145" t="s">
        <v>42</v>
      </c>
      <c r="P140" s="146">
        <f>O140*H140</f>
        <v>0</v>
      </c>
      <c r="Q140" s="146">
        <v>0</v>
      </c>
      <c r="R140" s="146">
        <f>Q140*H140</f>
        <v>0</v>
      </c>
      <c r="S140" s="146">
        <v>0</v>
      </c>
      <c r="T140" s="147">
        <f>S140*H140</f>
        <v>0</v>
      </c>
      <c r="AR140" s="148" t="s">
        <v>271</v>
      </c>
      <c r="AT140" s="148" t="s">
        <v>266</v>
      </c>
      <c r="AU140" s="148" t="s">
        <v>89</v>
      </c>
      <c r="AY140" s="17" t="s">
        <v>264</v>
      </c>
      <c r="BE140" s="149">
        <f>IF(N140="základní",J140,0)</f>
        <v>0</v>
      </c>
      <c r="BF140" s="149">
        <f>IF(N140="snížená",J140,0)</f>
        <v>0</v>
      </c>
      <c r="BG140" s="149">
        <f>IF(N140="zákl. přenesená",J140,0)</f>
        <v>0</v>
      </c>
      <c r="BH140" s="149">
        <f>IF(N140="sníž. přenesená",J140,0)</f>
        <v>0</v>
      </c>
      <c r="BI140" s="149">
        <f>IF(N140="nulová",J140,0)</f>
        <v>0</v>
      </c>
      <c r="BJ140" s="17" t="s">
        <v>89</v>
      </c>
      <c r="BK140" s="149">
        <f>ROUND(I140*H140,2)</f>
        <v>0</v>
      </c>
      <c r="BL140" s="17" t="s">
        <v>271</v>
      </c>
      <c r="BM140" s="148" t="s">
        <v>314</v>
      </c>
    </row>
    <row r="141" spans="2:65" s="11" customFormat="1" ht="22.9" customHeight="1">
      <c r="B141" s="124"/>
      <c r="D141" s="125" t="s">
        <v>75</v>
      </c>
      <c r="E141" s="134" t="s">
        <v>2594</v>
      </c>
      <c r="F141" s="134" t="s">
        <v>2850</v>
      </c>
      <c r="I141" s="127"/>
      <c r="J141" s="135">
        <f>BK141</f>
        <v>0</v>
      </c>
      <c r="L141" s="124"/>
      <c r="M141" s="129"/>
      <c r="P141" s="130">
        <f>P142</f>
        <v>0</v>
      </c>
      <c r="R141" s="130">
        <f>R142</f>
        <v>0</v>
      </c>
      <c r="T141" s="131">
        <f>T142</f>
        <v>0</v>
      </c>
      <c r="AR141" s="125" t="s">
        <v>83</v>
      </c>
      <c r="AT141" s="132" t="s">
        <v>75</v>
      </c>
      <c r="AU141" s="132" t="s">
        <v>83</v>
      </c>
      <c r="AY141" s="125" t="s">
        <v>264</v>
      </c>
      <c r="BK141" s="133">
        <f>BK142</f>
        <v>0</v>
      </c>
    </row>
    <row r="142" spans="2:65" s="1" customFormat="1" ht="16.5" customHeight="1">
      <c r="B142" s="136"/>
      <c r="C142" s="137" t="s">
        <v>76</v>
      </c>
      <c r="D142" s="137" t="s">
        <v>266</v>
      </c>
      <c r="E142" s="138" t="s">
        <v>96</v>
      </c>
      <c r="F142" s="139" t="s">
        <v>2851</v>
      </c>
      <c r="G142" s="140" t="s">
        <v>428</v>
      </c>
      <c r="H142" s="141">
        <v>40</v>
      </c>
      <c r="I142" s="142"/>
      <c r="J142" s="143">
        <f>ROUND(I142*H142,2)</f>
        <v>0</v>
      </c>
      <c r="K142" s="139" t="s">
        <v>1</v>
      </c>
      <c r="L142" s="32"/>
      <c r="M142" s="144" t="s">
        <v>1</v>
      </c>
      <c r="N142" s="145" t="s">
        <v>42</v>
      </c>
      <c r="P142" s="146">
        <f>O142*H142</f>
        <v>0</v>
      </c>
      <c r="Q142" s="146">
        <v>0</v>
      </c>
      <c r="R142" s="146">
        <f>Q142*H142</f>
        <v>0</v>
      </c>
      <c r="S142" s="146">
        <v>0</v>
      </c>
      <c r="T142" s="147">
        <f>S142*H142</f>
        <v>0</v>
      </c>
      <c r="AR142" s="148" t="s">
        <v>271</v>
      </c>
      <c r="AT142" s="148" t="s">
        <v>266</v>
      </c>
      <c r="AU142" s="148" t="s">
        <v>89</v>
      </c>
      <c r="AY142" s="17" t="s">
        <v>264</v>
      </c>
      <c r="BE142" s="149">
        <f>IF(N142="základní",J142,0)</f>
        <v>0</v>
      </c>
      <c r="BF142" s="149">
        <f>IF(N142="snížená",J142,0)</f>
        <v>0</v>
      </c>
      <c r="BG142" s="149">
        <f>IF(N142="zákl. přenesená",J142,0)</f>
        <v>0</v>
      </c>
      <c r="BH142" s="149">
        <f>IF(N142="sníž. přenesená",J142,0)</f>
        <v>0</v>
      </c>
      <c r="BI142" s="149">
        <f>IF(N142="nulová",J142,0)</f>
        <v>0</v>
      </c>
      <c r="BJ142" s="17" t="s">
        <v>89</v>
      </c>
      <c r="BK142" s="149">
        <f>ROUND(I142*H142,2)</f>
        <v>0</v>
      </c>
      <c r="BL142" s="17" t="s">
        <v>271</v>
      </c>
      <c r="BM142" s="148" t="s">
        <v>328</v>
      </c>
    </row>
    <row r="143" spans="2:65" s="11" customFormat="1" ht="22.9" customHeight="1">
      <c r="B143" s="124"/>
      <c r="D143" s="125" t="s">
        <v>75</v>
      </c>
      <c r="E143" s="134" t="s">
        <v>2600</v>
      </c>
      <c r="F143" s="134" t="s">
        <v>4615</v>
      </c>
      <c r="I143" s="127"/>
      <c r="J143" s="135">
        <f>BK143</f>
        <v>0</v>
      </c>
      <c r="L143" s="124"/>
      <c r="M143" s="129"/>
      <c r="P143" s="130">
        <f>SUM(P144:P147)</f>
        <v>0</v>
      </c>
      <c r="R143" s="130">
        <f>SUM(R144:R147)</f>
        <v>0</v>
      </c>
      <c r="T143" s="131">
        <f>SUM(T144:T147)</f>
        <v>0</v>
      </c>
      <c r="AR143" s="125" t="s">
        <v>83</v>
      </c>
      <c r="AT143" s="132" t="s">
        <v>75</v>
      </c>
      <c r="AU143" s="132" t="s">
        <v>83</v>
      </c>
      <c r="AY143" s="125" t="s">
        <v>264</v>
      </c>
      <c r="BK143" s="133">
        <f>SUM(BK144:BK147)</f>
        <v>0</v>
      </c>
    </row>
    <row r="144" spans="2:65" s="1" customFormat="1" ht="16.5" customHeight="1">
      <c r="B144" s="136"/>
      <c r="C144" s="137" t="s">
        <v>76</v>
      </c>
      <c r="D144" s="137" t="s">
        <v>266</v>
      </c>
      <c r="E144" s="138" t="s">
        <v>4616</v>
      </c>
      <c r="F144" s="139" t="s">
        <v>4617</v>
      </c>
      <c r="G144" s="140" t="s">
        <v>428</v>
      </c>
      <c r="H144" s="141">
        <v>120</v>
      </c>
      <c r="I144" s="142"/>
      <c r="J144" s="143">
        <f>ROUND(I144*H144,2)</f>
        <v>0</v>
      </c>
      <c r="K144" s="139" t="s">
        <v>1</v>
      </c>
      <c r="L144" s="32"/>
      <c r="M144" s="144" t="s">
        <v>1</v>
      </c>
      <c r="N144" s="145" t="s">
        <v>42</v>
      </c>
      <c r="P144" s="146">
        <f>O144*H144</f>
        <v>0</v>
      </c>
      <c r="Q144" s="146">
        <v>0</v>
      </c>
      <c r="R144" s="146">
        <f>Q144*H144</f>
        <v>0</v>
      </c>
      <c r="S144" s="146">
        <v>0</v>
      </c>
      <c r="T144" s="147">
        <f>S144*H144</f>
        <v>0</v>
      </c>
      <c r="AR144" s="148" t="s">
        <v>271</v>
      </c>
      <c r="AT144" s="148" t="s">
        <v>266</v>
      </c>
      <c r="AU144" s="148" t="s">
        <v>89</v>
      </c>
      <c r="AY144" s="17" t="s">
        <v>264</v>
      </c>
      <c r="BE144" s="149">
        <f>IF(N144="základní",J144,0)</f>
        <v>0</v>
      </c>
      <c r="BF144" s="149">
        <f>IF(N144="snížená",J144,0)</f>
        <v>0</v>
      </c>
      <c r="BG144" s="149">
        <f>IF(N144="zákl. přenesená",J144,0)</f>
        <v>0</v>
      </c>
      <c r="BH144" s="149">
        <f>IF(N144="sníž. přenesená",J144,0)</f>
        <v>0</v>
      </c>
      <c r="BI144" s="149">
        <f>IF(N144="nulová",J144,0)</f>
        <v>0</v>
      </c>
      <c r="BJ144" s="17" t="s">
        <v>89</v>
      </c>
      <c r="BK144" s="149">
        <f>ROUND(I144*H144,2)</f>
        <v>0</v>
      </c>
      <c r="BL144" s="17" t="s">
        <v>271</v>
      </c>
      <c r="BM144" s="148" t="s">
        <v>8</v>
      </c>
    </row>
    <row r="145" spans="2:65" s="1" customFormat="1" ht="16.5" customHeight="1">
      <c r="B145" s="136"/>
      <c r="C145" s="137" t="s">
        <v>76</v>
      </c>
      <c r="D145" s="137" t="s">
        <v>266</v>
      </c>
      <c r="E145" s="138" t="s">
        <v>4618</v>
      </c>
      <c r="F145" s="139" t="s">
        <v>4619</v>
      </c>
      <c r="G145" s="140" t="s">
        <v>428</v>
      </c>
      <c r="H145" s="141">
        <v>40</v>
      </c>
      <c r="I145" s="142"/>
      <c r="J145" s="143">
        <f>ROUND(I145*H145,2)</f>
        <v>0</v>
      </c>
      <c r="K145" s="139" t="s">
        <v>1</v>
      </c>
      <c r="L145" s="32"/>
      <c r="M145" s="144" t="s">
        <v>1</v>
      </c>
      <c r="N145" s="145" t="s">
        <v>42</v>
      </c>
      <c r="P145" s="146">
        <f>O145*H145</f>
        <v>0</v>
      </c>
      <c r="Q145" s="146">
        <v>0</v>
      </c>
      <c r="R145" s="146">
        <f>Q145*H145</f>
        <v>0</v>
      </c>
      <c r="S145" s="146">
        <v>0</v>
      </c>
      <c r="T145" s="147">
        <f>S145*H145</f>
        <v>0</v>
      </c>
      <c r="AR145" s="148" t="s">
        <v>271</v>
      </c>
      <c r="AT145" s="148" t="s">
        <v>266</v>
      </c>
      <c r="AU145" s="148" t="s">
        <v>89</v>
      </c>
      <c r="AY145" s="17" t="s">
        <v>264</v>
      </c>
      <c r="BE145" s="149">
        <f>IF(N145="základní",J145,0)</f>
        <v>0</v>
      </c>
      <c r="BF145" s="149">
        <f>IF(N145="snížená",J145,0)</f>
        <v>0</v>
      </c>
      <c r="BG145" s="149">
        <f>IF(N145="zákl. přenesená",J145,0)</f>
        <v>0</v>
      </c>
      <c r="BH145" s="149">
        <f>IF(N145="sníž. přenesená",J145,0)</f>
        <v>0</v>
      </c>
      <c r="BI145" s="149">
        <f>IF(N145="nulová",J145,0)</f>
        <v>0</v>
      </c>
      <c r="BJ145" s="17" t="s">
        <v>89</v>
      </c>
      <c r="BK145" s="149">
        <f>ROUND(I145*H145,2)</f>
        <v>0</v>
      </c>
      <c r="BL145" s="17" t="s">
        <v>271</v>
      </c>
      <c r="BM145" s="148" t="s">
        <v>354</v>
      </c>
    </row>
    <row r="146" spans="2:65" s="1" customFormat="1" ht="16.5" customHeight="1">
      <c r="B146" s="136"/>
      <c r="C146" s="137" t="s">
        <v>76</v>
      </c>
      <c r="D146" s="137" t="s">
        <v>266</v>
      </c>
      <c r="E146" s="138" t="s">
        <v>4583</v>
      </c>
      <c r="F146" s="139" t="s">
        <v>4584</v>
      </c>
      <c r="G146" s="140" t="s">
        <v>428</v>
      </c>
      <c r="H146" s="141">
        <v>120</v>
      </c>
      <c r="I146" s="142"/>
      <c r="J146" s="143">
        <f>ROUND(I146*H146,2)</f>
        <v>0</v>
      </c>
      <c r="K146" s="139" t="s">
        <v>1</v>
      </c>
      <c r="L146" s="32"/>
      <c r="M146" s="144" t="s">
        <v>1</v>
      </c>
      <c r="N146" s="145" t="s">
        <v>42</v>
      </c>
      <c r="P146" s="146">
        <f>O146*H146</f>
        <v>0</v>
      </c>
      <c r="Q146" s="146">
        <v>0</v>
      </c>
      <c r="R146" s="146">
        <f>Q146*H146</f>
        <v>0</v>
      </c>
      <c r="S146" s="146">
        <v>0</v>
      </c>
      <c r="T146" s="147">
        <f>S146*H146</f>
        <v>0</v>
      </c>
      <c r="AR146" s="148" t="s">
        <v>271</v>
      </c>
      <c r="AT146" s="148" t="s">
        <v>266</v>
      </c>
      <c r="AU146" s="148" t="s">
        <v>89</v>
      </c>
      <c r="AY146" s="17" t="s">
        <v>264</v>
      </c>
      <c r="BE146" s="149">
        <f>IF(N146="základní",J146,0)</f>
        <v>0</v>
      </c>
      <c r="BF146" s="149">
        <f>IF(N146="snížená",J146,0)</f>
        <v>0</v>
      </c>
      <c r="BG146" s="149">
        <f>IF(N146="zákl. přenesená",J146,0)</f>
        <v>0</v>
      </c>
      <c r="BH146" s="149">
        <f>IF(N146="sníž. přenesená",J146,0)</f>
        <v>0</v>
      </c>
      <c r="BI146" s="149">
        <f>IF(N146="nulová",J146,0)</f>
        <v>0</v>
      </c>
      <c r="BJ146" s="17" t="s">
        <v>89</v>
      </c>
      <c r="BK146" s="149">
        <f>ROUND(I146*H146,2)</f>
        <v>0</v>
      </c>
      <c r="BL146" s="17" t="s">
        <v>271</v>
      </c>
      <c r="BM146" s="148" t="s">
        <v>366</v>
      </c>
    </row>
    <row r="147" spans="2:65" s="1" customFormat="1" ht="16.5" customHeight="1">
      <c r="B147" s="136"/>
      <c r="C147" s="137" t="s">
        <v>76</v>
      </c>
      <c r="D147" s="137" t="s">
        <v>266</v>
      </c>
      <c r="E147" s="138" t="s">
        <v>4620</v>
      </c>
      <c r="F147" s="139" t="s">
        <v>4621</v>
      </c>
      <c r="G147" s="140" t="s">
        <v>1468</v>
      </c>
      <c r="H147" s="141">
        <v>1</v>
      </c>
      <c r="I147" s="142"/>
      <c r="J147" s="143">
        <f>ROUND(I147*H147,2)</f>
        <v>0</v>
      </c>
      <c r="K147" s="139" t="s">
        <v>1</v>
      </c>
      <c r="L147" s="32"/>
      <c r="M147" s="144" t="s">
        <v>1</v>
      </c>
      <c r="N147" s="145" t="s">
        <v>42</v>
      </c>
      <c r="P147" s="146">
        <f>O147*H147</f>
        <v>0</v>
      </c>
      <c r="Q147" s="146">
        <v>0</v>
      </c>
      <c r="R147" s="146">
        <f>Q147*H147</f>
        <v>0</v>
      </c>
      <c r="S147" s="146">
        <v>0</v>
      </c>
      <c r="T147" s="147">
        <f>S147*H147</f>
        <v>0</v>
      </c>
      <c r="AR147" s="148" t="s">
        <v>271</v>
      </c>
      <c r="AT147" s="148" t="s">
        <v>266</v>
      </c>
      <c r="AU147" s="148" t="s">
        <v>89</v>
      </c>
      <c r="AY147" s="17" t="s">
        <v>264</v>
      </c>
      <c r="BE147" s="149">
        <f>IF(N147="základní",J147,0)</f>
        <v>0</v>
      </c>
      <c r="BF147" s="149">
        <f>IF(N147="snížená",J147,0)</f>
        <v>0</v>
      </c>
      <c r="BG147" s="149">
        <f>IF(N147="zákl. přenesená",J147,0)</f>
        <v>0</v>
      </c>
      <c r="BH147" s="149">
        <f>IF(N147="sníž. přenesená",J147,0)</f>
        <v>0</v>
      </c>
      <c r="BI147" s="149">
        <f>IF(N147="nulová",J147,0)</f>
        <v>0</v>
      </c>
      <c r="BJ147" s="17" t="s">
        <v>89</v>
      </c>
      <c r="BK147" s="149">
        <f>ROUND(I147*H147,2)</f>
        <v>0</v>
      </c>
      <c r="BL147" s="17" t="s">
        <v>271</v>
      </c>
      <c r="BM147" s="148" t="s">
        <v>377</v>
      </c>
    </row>
    <row r="148" spans="2:65" s="11" customFormat="1" ht="25.9" customHeight="1">
      <c r="B148" s="124"/>
      <c r="D148" s="125" t="s">
        <v>75</v>
      </c>
      <c r="E148" s="126" t="s">
        <v>2604</v>
      </c>
      <c r="F148" s="126" t="s">
        <v>2955</v>
      </c>
      <c r="I148" s="127"/>
      <c r="J148" s="128">
        <f>BK148</f>
        <v>0</v>
      </c>
      <c r="L148" s="124"/>
      <c r="M148" s="129"/>
      <c r="P148" s="130">
        <f>P149+P151+P153+P155+P156</f>
        <v>0</v>
      </c>
      <c r="R148" s="130">
        <f>R149+R151+R153+R155+R156</f>
        <v>0</v>
      </c>
      <c r="T148" s="131">
        <f>T149+T151+T153+T155+T156</f>
        <v>0</v>
      </c>
      <c r="AR148" s="125" t="s">
        <v>83</v>
      </c>
      <c r="AT148" s="132" t="s">
        <v>75</v>
      </c>
      <c r="AU148" s="132" t="s">
        <v>76</v>
      </c>
      <c r="AY148" s="125" t="s">
        <v>264</v>
      </c>
      <c r="BK148" s="133">
        <f>BK149+BK151+BK153+BK155+BK156</f>
        <v>0</v>
      </c>
    </row>
    <row r="149" spans="2:65" s="11" customFormat="1" ht="22.9" customHeight="1">
      <c r="B149" s="124"/>
      <c r="D149" s="125" t="s">
        <v>75</v>
      </c>
      <c r="E149" s="134" t="s">
        <v>2610</v>
      </c>
      <c r="F149" s="134" t="s">
        <v>2957</v>
      </c>
      <c r="I149" s="127"/>
      <c r="J149" s="135">
        <f>BK149</f>
        <v>0</v>
      </c>
      <c r="L149" s="124"/>
      <c r="M149" s="129"/>
      <c r="P149" s="130">
        <f>P150</f>
        <v>0</v>
      </c>
      <c r="R149" s="130">
        <f>R150</f>
        <v>0</v>
      </c>
      <c r="T149" s="131">
        <f>T150</f>
        <v>0</v>
      </c>
      <c r="AR149" s="125" t="s">
        <v>83</v>
      </c>
      <c r="AT149" s="132" t="s">
        <v>75</v>
      </c>
      <c r="AU149" s="132" t="s">
        <v>83</v>
      </c>
      <c r="AY149" s="125" t="s">
        <v>264</v>
      </c>
      <c r="BK149" s="133">
        <f>BK150</f>
        <v>0</v>
      </c>
    </row>
    <row r="150" spans="2:65" s="1" customFormat="1" ht="16.5" customHeight="1">
      <c r="B150" s="136"/>
      <c r="C150" s="137" t="s">
        <v>76</v>
      </c>
      <c r="D150" s="137" t="s">
        <v>266</v>
      </c>
      <c r="E150" s="138" t="s">
        <v>4594</v>
      </c>
      <c r="F150" s="139" t="s">
        <v>4595</v>
      </c>
      <c r="G150" s="140" t="s">
        <v>269</v>
      </c>
      <c r="H150" s="141">
        <v>4</v>
      </c>
      <c r="I150" s="142"/>
      <c r="J150" s="143">
        <f>ROUND(I150*H150,2)</f>
        <v>0</v>
      </c>
      <c r="K150" s="139" t="s">
        <v>1</v>
      </c>
      <c r="L150" s="32"/>
      <c r="M150" s="144" t="s">
        <v>1</v>
      </c>
      <c r="N150" s="145" t="s">
        <v>42</v>
      </c>
      <c r="P150" s="146">
        <f>O150*H150</f>
        <v>0</v>
      </c>
      <c r="Q150" s="146">
        <v>0</v>
      </c>
      <c r="R150" s="146">
        <f>Q150*H150</f>
        <v>0</v>
      </c>
      <c r="S150" s="146">
        <v>0</v>
      </c>
      <c r="T150" s="147">
        <f>S150*H150</f>
        <v>0</v>
      </c>
      <c r="AR150" s="148" t="s">
        <v>271</v>
      </c>
      <c r="AT150" s="148" t="s">
        <v>266</v>
      </c>
      <c r="AU150" s="148" t="s">
        <v>89</v>
      </c>
      <c r="AY150" s="17" t="s">
        <v>264</v>
      </c>
      <c r="BE150" s="149">
        <f>IF(N150="základní",J150,0)</f>
        <v>0</v>
      </c>
      <c r="BF150" s="149">
        <f>IF(N150="snížená",J150,0)</f>
        <v>0</v>
      </c>
      <c r="BG150" s="149">
        <f>IF(N150="zákl. přenesená",J150,0)</f>
        <v>0</v>
      </c>
      <c r="BH150" s="149">
        <f>IF(N150="sníž. přenesená",J150,0)</f>
        <v>0</v>
      </c>
      <c r="BI150" s="149">
        <f>IF(N150="nulová",J150,0)</f>
        <v>0</v>
      </c>
      <c r="BJ150" s="17" t="s">
        <v>89</v>
      </c>
      <c r="BK150" s="149">
        <f>ROUND(I150*H150,2)</f>
        <v>0</v>
      </c>
      <c r="BL150" s="17" t="s">
        <v>271</v>
      </c>
      <c r="BM150" s="148" t="s">
        <v>396</v>
      </c>
    </row>
    <row r="151" spans="2:65" s="11" customFormat="1" ht="22.9" customHeight="1">
      <c r="B151" s="124"/>
      <c r="D151" s="125" t="s">
        <v>75</v>
      </c>
      <c r="E151" s="134" t="s">
        <v>2632</v>
      </c>
      <c r="F151" s="134" t="s">
        <v>2963</v>
      </c>
      <c r="I151" s="127"/>
      <c r="J151" s="135">
        <f>BK151</f>
        <v>0</v>
      </c>
      <c r="L151" s="124"/>
      <c r="M151" s="129"/>
      <c r="P151" s="130">
        <f>P152</f>
        <v>0</v>
      </c>
      <c r="R151" s="130">
        <f>R152</f>
        <v>0</v>
      </c>
      <c r="T151" s="131">
        <f>T152</f>
        <v>0</v>
      </c>
      <c r="AR151" s="125" t="s">
        <v>83</v>
      </c>
      <c r="AT151" s="132" t="s">
        <v>75</v>
      </c>
      <c r="AU151" s="132" t="s">
        <v>83</v>
      </c>
      <c r="AY151" s="125" t="s">
        <v>264</v>
      </c>
      <c r="BK151" s="133">
        <f>BK152</f>
        <v>0</v>
      </c>
    </row>
    <row r="152" spans="2:65" s="1" customFormat="1" ht="16.5" customHeight="1">
      <c r="B152" s="136"/>
      <c r="C152" s="137" t="s">
        <v>76</v>
      </c>
      <c r="D152" s="137" t="s">
        <v>266</v>
      </c>
      <c r="E152" s="138" t="s">
        <v>4622</v>
      </c>
      <c r="F152" s="139" t="s">
        <v>2964</v>
      </c>
      <c r="G152" s="140" t="s">
        <v>269</v>
      </c>
      <c r="H152" s="141">
        <v>4</v>
      </c>
      <c r="I152" s="142"/>
      <c r="J152" s="143">
        <f>ROUND(I152*H152,2)</f>
        <v>0</v>
      </c>
      <c r="K152" s="139" t="s">
        <v>1</v>
      </c>
      <c r="L152" s="32"/>
      <c r="M152" s="144" t="s">
        <v>1</v>
      </c>
      <c r="N152" s="145" t="s">
        <v>42</v>
      </c>
      <c r="P152" s="146">
        <f>O152*H152</f>
        <v>0</v>
      </c>
      <c r="Q152" s="146">
        <v>0</v>
      </c>
      <c r="R152" s="146">
        <f>Q152*H152</f>
        <v>0</v>
      </c>
      <c r="S152" s="146">
        <v>0</v>
      </c>
      <c r="T152" s="147">
        <f>S152*H152</f>
        <v>0</v>
      </c>
      <c r="AR152" s="148" t="s">
        <v>271</v>
      </c>
      <c r="AT152" s="148" t="s">
        <v>266</v>
      </c>
      <c r="AU152" s="148" t="s">
        <v>89</v>
      </c>
      <c r="AY152" s="17" t="s">
        <v>264</v>
      </c>
      <c r="BE152" s="149">
        <f>IF(N152="základní",J152,0)</f>
        <v>0</v>
      </c>
      <c r="BF152" s="149">
        <f>IF(N152="snížená",J152,0)</f>
        <v>0</v>
      </c>
      <c r="BG152" s="149">
        <f>IF(N152="zákl. přenesená",J152,0)</f>
        <v>0</v>
      </c>
      <c r="BH152" s="149">
        <f>IF(N152="sníž. přenesená",J152,0)</f>
        <v>0</v>
      </c>
      <c r="BI152" s="149">
        <f>IF(N152="nulová",J152,0)</f>
        <v>0</v>
      </c>
      <c r="BJ152" s="17" t="s">
        <v>89</v>
      </c>
      <c r="BK152" s="149">
        <f>ROUND(I152*H152,2)</f>
        <v>0</v>
      </c>
      <c r="BL152" s="17" t="s">
        <v>271</v>
      </c>
      <c r="BM152" s="148" t="s">
        <v>407</v>
      </c>
    </row>
    <row r="153" spans="2:65" s="11" customFormat="1" ht="22.9" customHeight="1">
      <c r="B153" s="124"/>
      <c r="D153" s="125" t="s">
        <v>75</v>
      </c>
      <c r="E153" s="134" t="s">
        <v>2640</v>
      </c>
      <c r="F153" s="134" t="s">
        <v>2961</v>
      </c>
      <c r="I153" s="127"/>
      <c r="J153" s="135">
        <f>BK153</f>
        <v>0</v>
      </c>
      <c r="L153" s="124"/>
      <c r="M153" s="129"/>
      <c r="P153" s="130">
        <f>P154</f>
        <v>0</v>
      </c>
      <c r="R153" s="130">
        <f>R154</f>
        <v>0</v>
      </c>
      <c r="T153" s="131">
        <f>T154</f>
        <v>0</v>
      </c>
      <c r="AR153" s="125" t="s">
        <v>83</v>
      </c>
      <c r="AT153" s="132" t="s">
        <v>75</v>
      </c>
      <c r="AU153" s="132" t="s">
        <v>83</v>
      </c>
      <c r="AY153" s="125" t="s">
        <v>264</v>
      </c>
      <c r="BK153" s="133">
        <f>BK154</f>
        <v>0</v>
      </c>
    </row>
    <row r="154" spans="2:65" s="1" customFormat="1" ht="16.5" customHeight="1">
      <c r="B154" s="136"/>
      <c r="C154" s="137" t="s">
        <v>76</v>
      </c>
      <c r="D154" s="137" t="s">
        <v>266</v>
      </c>
      <c r="E154" s="138" t="s">
        <v>4596</v>
      </c>
      <c r="F154" s="139" t="s">
        <v>2962</v>
      </c>
      <c r="G154" s="140" t="s">
        <v>269</v>
      </c>
      <c r="H154" s="141">
        <v>8</v>
      </c>
      <c r="I154" s="142"/>
      <c r="J154" s="143">
        <f>ROUND(I154*H154,2)</f>
        <v>0</v>
      </c>
      <c r="K154" s="139" t="s">
        <v>1</v>
      </c>
      <c r="L154" s="32"/>
      <c r="M154" s="144" t="s">
        <v>1</v>
      </c>
      <c r="N154" s="145" t="s">
        <v>42</v>
      </c>
      <c r="P154" s="146">
        <f>O154*H154</f>
        <v>0</v>
      </c>
      <c r="Q154" s="146">
        <v>0</v>
      </c>
      <c r="R154" s="146">
        <f>Q154*H154</f>
        <v>0</v>
      </c>
      <c r="S154" s="146">
        <v>0</v>
      </c>
      <c r="T154" s="147">
        <f>S154*H154</f>
        <v>0</v>
      </c>
      <c r="AR154" s="148" t="s">
        <v>271</v>
      </c>
      <c r="AT154" s="148" t="s">
        <v>266</v>
      </c>
      <c r="AU154" s="148" t="s">
        <v>89</v>
      </c>
      <c r="AY154" s="17" t="s">
        <v>264</v>
      </c>
      <c r="BE154" s="149">
        <f>IF(N154="základní",J154,0)</f>
        <v>0</v>
      </c>
      <c r="BF154" s="149">
        <f>IF(N154="snížená",J154,0)</f>
        <v>0</v>
      </c>
      <c r="BG154" s="149">
        <f>IF(N154="zákl. přenesená",J154,0)</f>
        <v>0</v>
      </c>
      <c r="BH154" s="149">
        <f>IF(N154="sníž. přenesená",J154,0)</f>
        <v>0</v>
      </c>
      <c r="BI154" s="149">
        <f>IF(N154="nulová",J154,0)</f>
        <v>0</v>
      </c>
      <c r="BJ154" s="17" t="s">
        <v>89</v>
      </c>
      <c r="BK154" s="149">
        <f>ROUND(I154*H154,2)</f>
        <v>0</v>
      </c>
      <c r="BL154" s="17" t="s">
        <v>271</v>
      </c>
      <c r="BM154" s="148" t="s">
        <v>425</v>
      </c>
    </row>
    <row r="155" spans="2:65" s="11" customFormat="1" ht="22.9" customHeight="1">
      <c r="B155" s="124"/>
      <c r="D155" s="125" t="s">
        <v>75</v>
      </c>
      <c r="E155" s="134" t="s">
        <v>2644</v>
      </c>
      <c r="F155" s="134" t="s">
        <v>2965</v>
      </c>
      <c r="I155" s="127"/>
      <c r="J155" s="135">
        <f>BK155</f>
        <v>0</v>
      </c>
      <c r="L155" s="124"/>
      <c r="M155" s="129"/>
      <c r="P155" s="130">
        <v>0</v>
      </c>
      <c r="R155" s="130">
        <v>0</v>
      </c>
      <c r="T155" s="131">
        <v>0</v>
      </c>
      <c r="AR155" s="125" t="s">
        <v>83</v>
      </c>
      <c r="AT155" s="132" t="s">
        <v>75</v>
      </c>
      <c r="AU155" s="132" t="s">
        <v>83</v>
      </c>
      <c r="AY155" s="125" t="s">
        <v>264</v>
      </c>
      <c r="BK155" s="133">
        <v>0</v>
      </c>
    </row>
    <row r="156" spans="2:65" s="11" customFormat="1" ht="22.9" customHeight="1">
      <c r="B156" s="124"/>
      <c r="D156" s="125" t="s">
        <v>75</v>
      </c>
      <c r="E156" s="134" t="s">
        <v>2656</v>
      </c>
      <c r="F156" s="134" t="s">
        <v>2967</v>
      </c>
      <c r="I156" s="127"/>
      <c r="J156" s="135">
        <f>BK156</f>
        <v>0</v>
      </c>
      <c r="L156" s="124"/>
      <c r="M156" s="129"/>
      <c r="P156" s="130">
        <f>SUM(P157:P158)</f>
        <v>0</v>
      </c>
      <c r="R156" s="130">
        <f>SUM(R157:R158)</f>
        <v>0</v>
      </c>
      <c r="T156" s="131">
        <f>SUM(T157:T158)</f>
        <v>0</v>
      </c>
      <c r="AR156" s="125" t="s">
        <v>83</v>
      </c>
      <c r="AT156" s="132" t="s">
        <v>75</v>
      </c>
      <c r="AU156" s="132" t="s">
        <v>83</v>
      </c>
      <c r="AY156" s="125" t="s">
        <v>264</v>
      </c>
      <c r="BK156" s="133">
        <f>SUM(BK157:BK158)</f>
        <v>0</v>
      </c>
    </row>
    <row r="157" spans="2:65" s="1" customFormat="1" ht="16.5" customHeight="1">
      <c r="B157" s="136"/>
      <c r="C157" s="137" t="s">
        <v>76</v>
      </c>
      <c r="D157" s="137" t="s">
        <v>266</v>
      </c>
      <c r="E157" s="138" t="s">
        <v>4623</v>
      </c>
      <c r="F157" s="139" t="s">
        <v>2968</v>
      </c>
      <c r="G157" s="140" t="s">
        <v>269</v>
      </c>
      <c r="H157" s="141">
        <v>8</v>
      </c>
      <c r="I157" s="142"/>
      <c r="J157" s="143">
        <f>ROUND(I157*H157,2)</f>
        <v>0</v>
      </c>
      <c r="K157" s="139" t="s">
        <v>1</v>
      </c>
      <c r="L157" s="32"/>
      <c r="M157" s="144" t="s">
        <v>1</v>
      </c>
      <c r="N157" s="145" t="s">
        <v>42</v>
      </c>
      <c r="P157" s="146">
        <f>O157*H157</f>
        <v>0</v>
      </c>
      <c r="Q157" s="146">
        <v>0</v>
      </c>
      <c r="R157" s="146">
        <f>Q157*H157</f>
        <v>0</v>
      </c>
      <c r="S157" s="146">
        <v>0</v>
      </c>
      <c r="T157" s="147">
        <f>S157*H157</f>
        <v>0</v>
      </c>
      <c r="AR157" s="148" t="s">
        <v>271</v>
      </c>
      <c r="AT157" s="148" t="s">
        <v>266</v>
      </c>
      <c r="AU157" s="148" t="s">
        <v>89</v>
      </c>
      <c r="AY157" s="17" t="s">
        <v>264</v>
      </c>
      <c r="BE157" s="149">
        <f>IF(N157="základní",J157,0)</f>
        <v>0</v>
      </c>
      <c r="BF157" s="149">
        <f>IF(N157="snížená",J157,0)</f>
        <v>0</v>
      </c>
      <c r="BG157" s="149">
        <f>IF(N157="zákl. přenesená",J157,0)</f>
        <v>0</v>
      </c>
      <c r="BH157" s="149">
        <f>IF(N157="sníž. přenesená",J157,0)</f>
        <v>0</v>
      </c>
      <c r="BI157" s="149">
        <f>IF(N157="nulová",J157,0)</f>
        <v>0</v>
      </c>
      <c r="BJ157" s="17" t="s">
        <v>89</v>
      </c>
      <c r="BK157" s="149">
        <f>ROUND(I157*H157,2)</f>
        <v>0</v>
      </c>
      <c r="BL157" s="17" t="s">
        <v>271</v>
      </c>
      <c r="BM157" s="148" t="s">
        <v>437</v>
      </c>
    </row>
    <row r="158" spans="2:65" s="1" customFormat="1" ht="16.5" customHeight="1">
      <c r="B158" s="136"/>
      <c r="C158" s="137" t="s">
        <v>76</v>
      </c>
      <c r="D158" s="137" t="s">
        <v>266</v>
      </c>
      <c r="E158" s="138" t="s">
        <v>4624</v>
      </c>
      <c r="F158" s="139" t="s">
        <v>2969</v>
      </c>
      <c r="G158" s="140" t="s">
        <v>269</v>
      </c>
      <c r="H158" s="141">
        <v>4</v>
      </c>
      <c r="I158" s="142"/>
      <c r="J158" s="143">
        <f>ROUND(I158*H158,2)</f>
        <v>0</v>
      </c>
      <c r="K158" s="139" t="s">
        <v>1</v>
      </c>
      <c r="L158" s="32"/>
      <c r="M158" s="200" t="s">
        <v>1</v>
      </c>
      <c r="N158" s="201" t="s">
        <v>42</v>
      </c>
      <c r="O158" s="195"/>
      <c r="P158" s="202">
        <f>O158*H158</f>
        <v>0</v>
      </c>
      <c r="Q158" s="202">
        <v>0</v>
      </c>
      <c r="R158" s="202">
        <f>Q158*H158</f>
        <v>0</v>
      </c>
      <c r="S158" s="202">
        <v>0</v>
      </c>
      <c r="T158" s="203">
        <f>S158*H158</f>
        <v>0</v>
      </c>
      <c r="AR158" s="148" t="s">
        <v>271</v>
      </c>
      <c r="AT158" s="148" t="s">
        <v>266</v>
      </c>
      <c r="AU158" s="148" t="s">
        <v>89</v>
      </c>
      <c r="AY158" s="17" t="s">
        <v>264</v>
      </c>
      <c r="BE158" s="149">
        <f>IF(N158="základní",J158,0)</f>
        <v>0</v>
      </c>
      <c r="BF158" s="149">
        <f>IF(N158="snížená",J158,0)</f>
        <v>0</v>
      </c>
      <c r="BG158" s="149">
        <f>IF(N158="zákl. přenesená",J158,0)</f>
        <v>0</v>
      </c>
      <c r="BH158" s="149">
        <f>IF(N158="sníž. přenesená",J158,0)</f>
        <v>0</v>
      </c>
      <c r="BI158" s="149">
        <f>IF(N158="nulová",J158,0)</f>
        <v>0</v>
      </c>
      <c r="BJ158" s="17" t="s">
        <v>89</v>
      </c>
      <c r="BK158" s="149">
        <f>ROUND(I158*H158,2)</f>
        <v>0</v>
      </c>
      <c r="BL158" s="17" t="s">
        <v>271</v>
      </c>
      <c r="BM158" s="148" t="s">
        <v>447</v>
      </c>
    </row>
    <row r="159" spans="2:65" s="1" customFormat="1" ht="6.95" customHeight="1">
      <c r="B159" s="44"/>
      <c r="C159" s="45"/>
      <c r="D159" s="45"/>
      <c r="E159" s="45"/>
      <c r="F159" s="45"/>
      <c r="G159" s="45"/>
      <c r="H159" s="45"/>
      <c r="I159" s="45"/>
      <c r="J159" s="45"/>
      <c r="K159" s="45"/>
      <c r="L159" s="32"/>
    </row>
  </sheetData>
  <autoFilter ref="C131:K158" xr:uid="{00000000-0009-0000-0000-000025000000}"/>
  <mergeCells count="12">
    <mergeCell ref="E124:H124"/>
    <mergeCell ref="L2:V2"/>
    <mergeCell ref="E85:H85"/>
    <mergeCell ref="E87:H87"/>
    <mergeCell ref="E89:H89"/>
    <mergeCell ref="E120:H120"/>
    <mergeCell ref="E122:H122"/>
    <mergeCell ref="E7:H7"/>
    <mergeCell ref="E9:H9"/>
    <mergeCell ref="E11:H11"/>
    <mergeCell ref="E20:H20"/>
    <mergeCell ref="E29:H29"/>
  </mergeCells>
  <pageMargins left="0.39374999999999999" right="0.39374999999999999" top="0.39374999999999999" bottom="0.39374999999999999" header="0" footer="0"/>
  <pageSetup paperSize="9" fitToHeight="100" orientation="landscape" blackAndWhite="1"/>
  <headerFooter>
    <oddFooter>&amp;CStrana &amp;P z &amp;N</oddFooter>
  </headerFooter>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pageSetUpPr fitToPage="1"/>
  </sheetPr>
  <dimension ref="B2:BM138"/>
  <sheetViews>
    <sheetView showGridLines="0" workbookViewId="0"/>
  </sheetViews>
  <sheetFormatPr defaultRowHeight="15"/>
  <cols>
    <col min="1" max="1" width="8.33203125" customWidth="1"/>
    <col min="2" max="2" width="1.1640625" customWidth="1"/>
    <col min="3" max="3" width="4.1640625" customWidth="1"/>
    <col min="4" max="4" width="4.33203125" customWidth="1"/>
    <col min="5" max="5" width="17.1640625" customWidth="1"/>
    <col min="6" max="6" width="100.83203125" customWidth="1"/>
    <col min="7" max="7" width="7.5" customWidth="1"/>
    <col min="8" max="8" width="14" customWidth="1"/>
    <col min="9" max="9" width="15.83203125" customWidth="1"/>
    <col min="10" max="11" width="22.33203125"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50000000000003" customHeight="1">
      <c r="L2" s="223" t="s">
        <v>5</v>
      </c>
      <c r="M2" s="208"/>
      <c r="N2" s="208"/>
      <c r="O2" s="208"/>
      <c r="P2" s="208"/>
      <c r="Q2" s="208"/>
      <c r="R2" s="208"/>
      <c r="S2" s="208"/>
      <c r="T2" s="208"/>
      <c r="U2" s="208"/>
      <c r="V2" s="208"/>
      <c r="AT2" s="17" t="s">
        <v>205</v>
      </c>
    </row>
    <row r="3" spans="2:46" ht="6.95" customHeight="1">
      <c r="B3" s="18"/>
      <c r="C3" s="19"/>
      <c r="D3" s="19"/>
      <c r="E3" s="19"/>
      <c r="F3" s="19"/>
      <c r="G3" s="19"/>
      <c r="H3" s="19"/>
      <c r="I3" s="19"/>
      <c r="J3" s="19"/>
      <c r="K3" s="19"/>
      <c r="L3" s="20"/>
      <c r="AT3" s="17" t="s">
        <v>83</v>
      </c>
    </row>
    <row r="4" spans="2:46" ht="24.95" customHeight="1">
      <c r="B4" s="20"/>
      <c r="D4" s="21" t="s">
        <v>212</v>
      </c>
      <c r="L4" s="20"/>
      <c r="M4" s="93" t="s">
        <v>10</v>
      </c>
      <c r="AT4" s="17" t="s">
        <v>3</v>
      </c>
    </row>
    <row r="5" spans="2:46" ht="6.95" customHeight="1">
      <c r="B5" s="20"/>
      <c r="L5" s="20"/>
    </row>
    <row r="6" spans="2:46" ht="12" customHeight="1">
      <c r="B6" s="20"/>
      <c r="D6" s="27" t="s">
        <v>16</v>
      </c>
      <c r="L6" s="20"/>
    </row>
    <row r="7" spans="2:46" ht="16.5" customHeight="1">
      <c r="B7" s="20"/>
      <c r="E7" s="248" t="str">
        <f>'Rekapitulace stavby'!K6</f>
        <v>Transformace domova Černovice – Lidmaň V. – Černovice</v>
      </c>
      <c r="F7" s="249"/>
      <c r="G7" s="249"/>
      <c r="H7" s="249"/>
      <c r="L7" s="20"/>
    </row>
    <row r="8" spans="2:46" ht="12" customHeight="1">
      <c r="B8" s="20"/>
      <c r="D8" s="27" t="s">
        <v>213</v>
      </c>
      <c r="L8" s="20"/>
    </row>
    <row r="9" spans="2:46" s="1" customFormat="1" ht="16.5" customHeight="1">
      <c r="B9" s="32"/>
      <c r="E9" s="248" t="s">
        <v>3650</v>
      </c>
      <c r="F9" s="250"/>
      <c r="G9" s="250"/>
      <c r="H9" s="250"/>
      <c r="L9" s="32"/>
    </row>
    <row r="10" spans="2:46" s="1" customFormat="1" ht="12" customHeight="1">
      <c r="B10" s="32"/>
      <c r="D10" s="27" t="s">
        <v>215</v>
      </c>
      <c r="L10" s="32"/>
    </row>
    <row r="11" spans="2:46" s="1" customFormat="1" ht="16.5" customHeight="1">
      <c r="B11" s="32"/>
      <c r="E11" s="230" t="s">
        <v>4629</v>
      </c>
      <c r="F11" s="250"/>
      <c r="G11" s="250"/>
      <c r="H11" s="250"/>
      <c r="L11" s="32"/>
    </row>
    <row r="12" spans="2:46" s="1" customFormat="1" ht="11.25">
      <c r="B12" s="32"/>
      <c r="L12" s="32"/>
    </row>
    <row r="13" spans="2:46" s="1" customFormat="1" ht="12" customHeight="1">
      <c r="B13" s="32"/>
      <c r="D13" s="27" t="s">
        <v>18</v>
      </c>
      <c r="F13" s="25" t="s">
        <v>1</v>
      </c>
      <c r="I13" s="27" t="s">
        <v>19</v>
      </c>
      <c r="J13" s="25" t="s">
        <v>1</v>
      </c>
      <c r="L13" s="32"/>
    </row>
    <row r="14" spans="2:46" s="1" customFormat="1" ht="12" customHeight="1">
      <c r="B14" s="32"/>
      <c r="D14" s="27" t="s">
        <v>20</v>
      </c>
      <c r="F14" s="25" t="s">
        <v>21</v>
      </c>
      <c r="I14" s="27" t="s">
        <v>22</v>
      </c>
      <c r="J14" s="52" t="str">
        <f>'Rekapitulace stavby'!AN8</f>
        <v>10. 12. 2025</v>
      </c>
      <c r="L14" s="32"/>
    </row>
    <row r="15" spans="2:46" s="1" customFormat="1" ht="10.9" customHeight="1">
      <c r="B15" s="32"/>
      <c r="L15" s="32"/>
    </row>
    <row r="16" spans="2:46" s="1" customFormat="1" ht="12" customHeight="1">
      <c r="B16" s="32"/>
      <c r="D16" s="27" t="s">
        <v>24</v>
      </c>
      <c r="I16" s="27" t="s">
        <v>25</v>
      </c>
      <c r="J16" s="25" t="str">
        <f>IF('Rekapitulace stavby'!AN10="","",'Rekapitulace stavby'!AN10)</f>
        <v/>
      </c>
      <c r="L16" s="32"/>
    </row>
    <row r="17" spans="2:12" s="1" customFormat="1" ht="18" customHeight="1">
      <c r="B17" s="32"/>
      <c r="E17" s="25" t="str">
        <f>IF('Rekapitulace stavby'!E11="","",'Rekapitulace stavby'!E11)</f>
        <v>Kraj Vysočina</v>
      </c>
      <c r="I17" s="27" t="s">
        <v>27</v>
      </c>
      <c r="J17" s="25" t="str">
        <f>IF('Rekapitulace stavby'!AN11="","",'Rekapitulace stavby'!AN11)</f>
        <v/>
      </c>
      <c r="L17" s="32"/>
    </row>
    <row r="18" spans="2:12" s="1" customFormat="1" ht="6.95" customHeight="1">
      <c r="B18" s="32"/>
      <c r="L18" s="32"/>
    </row>
    <row r="19" spans="2:12" s="1" customFormat="1" ht="12" customHeight="1">
      <c r="B19" s="32"/>
      <c r="D19" s="27" t="s">
        <v>28</v>
      </c>
      <c r="I19" s="27" t="s">
        <v>25</v>
      </c>
      <c r="J19" s="28" t="str">
        <f>'Rekapitulace stavby'!AN13</f>
        <v>Vyplň údaj</v>
      </c>
      <c r="L19" s="32"/>
    </row>
    <row r="20" spans="2:12" s="1" customFormat="1" ht="18" customHeight="1">
      <c r="B20" s="32"/>
      <c r="E20" s="251" t="str">
        <f>'Rekapitulace stavby'!E14</f>
        <v>Vyplň údaj</v>
      </c>
      <c r="F20" s="207"/>
      <c r="G20" s="207"/>
      <c r="H20" s="207"/>
      <c r="I20" s="27" t="s">
        <v>27</v>
      </c>
      <c r="J20" s="28" t="str">
        <f>'Rekapitulace stavby'!AN14</f>
        <v>Vyplň údaj</v>
      </c>
      <c r="L20" s="32"/>
    </row>
    <row r="21" spans="2:12" s="1" customFormat="1" ht="6.95" customHeight="1">
      <c r="B21" s="32"/>
      <c r="L21" s="32"/>
    </row>
    <row r="22" spans="2:12" s="1" customFormat="1" ht="12" customHeight="1">
      <c r="B22" s="32"/>
      <c r="D22" s="27" t="s">
        <v>30</v>
      </c>
      <c r="I22" s="27" t="s">
        <v>25</v>
      </c>
      <c r="J22" s="25" t="str">
        <f>IF('Rekapitulace stavby'!AN16="","",'Rekapitulace stavby'!AN16)</f>
        <v/>
      </c>
      <c r="L22" s="32"/>
    </row>
    <row r="23" spans="2:12" s="1" customFormat="1" ht="18" customHeight="1">
      <c r="B23" s="32"/>
      <c r="E23" s="25" t="str">
        <f>IF('Rekapitulace stavby'!E17="","",'Rekapitulace stavby'!E17)</f>
        <v>ARPIK OSTRAVA s.r.o.</v>
      </c>
      <c r="I23" s="27" t="s">
        <v>27</v>
      </c>
      <c r="J23" s="25" t="str">
        <f>IF('Rekapitulace stavby'!AN17="","",'Rekapitulace stavby'!AN17)</f>
        <v/>
      </c>
      <c r="L23" s="32"/>
    </row>
    <row r="24" spans="2:12" s="1" customFormat="1" ht="6.95" customHeight="1">
      <c r="B24" s="32"/>
      <c r="L24" s="32"/>
    </row>
    <row r="25" spans="2:12" s="1" customFormat="1" ht="12" customHeight="1">
      <c r="B25" s="32"/>
      <c r="D25" s="27" t="s">
        <v>33</v>
      </c>
      <c r="I25" s="27" t="s">
        <v>25</v>
      </c>
      <c r="J25" s="25" t="str">
        <f>IF('Rekapitulace stavby'!AN19="","",'Rekapitulace stavby'!AN19)</f>
        <v/>
      </c>
      <c r="L25" s="32"/>
    </row>
    <row r="26" spans="2:12" s="1" customFormat="1" ht="18" customHeight="1">
      <c r="B26" s="32"/>
      <c r="E26" s="25" t="str">
        <f>IF('Rekapitulace stavby'!E20="","",'Rekapitulace stavby'!E20)</f>
        <v xml:space="preserve"> </v>
      </c>
      <c r="I26" s="27" t="s">
        <v>27</v>
      </c>
      <c r="J26" s="25" t="str">
        <f>IF('Rekapitulace stavby'!AN20="","",'Rekapitulace stavby'!AN20)</f>
        <v/>
      </c>
      <c r="L26" s="32"/>
    </row>
    <row r="27" spans="2:12" s="1" customFormat="1" ht="6.95" customHeight="1">
      <c r="B27" s="32"/>
      <c r="L27" s="32"/>
    </row>
    <row r="28" spans="2:12" s="1" customFormat="1" ht="12" customHeight="1">
      <c r="B28" s="32"/>
      <c r="D28" s="27" t="s">
        <v>34</v>
      </c>
      <c r="L28" s="32"/>
    </row>
    <row r="29" spans="2:12" s="7" customFormat="1" ht="16.5" customHeight="1">
      <c r="B29" s="94"/>
      <c r="E29" s="212" t="s">
        <v>1</v>
      </c>
      <c r="F29" s="212"/>
      <c r="G29" s="212"/>
      <c r="H29" s="212"/>
      <c r="L29" s="94"/>
    </row>
    <row r="30" spans="2:12" s="1" customFormat="1" ht="6.95" customHeight="1">
      <c r="B30" s="32"/>
      <c r="L30" s="32"/>
    </row>
    <row r="31" spans="2:12" s="1" customFormat="1" ht="6.95" customHeight="1">
      <c r="B31" s="32"/>
      <c r="D31" s="53"/>
      <c r="E31" s="53"/>
      <c r="F31" s="53"/>
      <c r="G31" s="53"/>
      <c r="H31" s="53"/>
      <c r="I31" s="53"/>
      <c r="J31" s="53"/>
      <c r="K31" s="53"/>
      <c r="L31" s="32"/>
    </row>
    <row r="32" spans="2:12" s="1" customFormat="1" ht="25.35" customHeight="1">
      <c r="B32" s="32"/>
      <c r="D32" s="95" t="s">
        <v>36</v>
      </c>
      <c r="J32" s="66">
        <f>ROUND(J124, 2)</f>
        <v>0</v>
      </c>
      <c r="L32" s="32"/>
    </row>
    <row r="33" spans="2:12" s="1" customFormat="1" ht="6.95" customHeight="1">
      <c r="B33" s="32"/>
      <c r="D33" s="53"/>
      <c r="E33" s="53"/>
      <c r="F33" s="53"/>
      <c r="G33" s="53"/>
      <c r="H33" s="53"/>
      <c r="I33" s="53"/>
      <c r="J33" s="53"/>
      <c r="K33" s="53"/>
      <c r="L33" s="32"/>
    </row>
    <row r="34" spans="2:12" s="1" customFormat="1" ht="14.45" customHeight="1">
      <c r="B34" s="32"/>
      <c r="F34" s="35" t="s">
        <v>38</v>
      </c>
      <c r="I34" s="35" t="s">
        <v>37</v>
      </c>
      <c r="J34" s="35" t="s">
        <v>39</v>
      </c>
      <c r="L34" s="32"/>
    </row>
    <row r="35" spans="2:12" s="1" customFormat="1" ht="14.45" customHeight="1">
      <c r="B35" s="32"/>
      <c r="D35" s="55" t="s">
        <v>40</v>
      </c>
      <c r="E35" s="27" t="s">
        <v>41</v>
      </c>
      <c r="F35" s="86">
        <f>ROUND((SUM(BE124:BE137)),  2)</f>
        <v>0</v>
      </c>
      <c r="I35" s="96">
        <v>0.21</v>
      </c>
      <c r="J35" s="86">
        <f>ROUND(((SUM(BE124:BE137))*I35),  2)</f>
        <v>0</v>
      </c>
      <c r="L35" s="32"/>
    </row>
    <row r="36" spans="2:12" s="1" customFormat="1" ht="14.45" customHeight="1">
      <c r="B36" s="32"/>
      <c r="E36" s="27" t="s">
        <v>42</v>
      </c>
      <c r="F36" s="86">
        <f>ROUND((SUM(BF124:BF137)),  2)</f>
        <v>0</v>
      </c>
      <c r="I36" s="96">
        <v>0.12</v>
      </c>
      <c r="J36" s="86">
        <f>ROUND(((SUM(BF124:BF137))*I36),  2)</f>
        <v>0</v>
      </c>
      <c r="L36" s="32"/>
    </row>
    <row r="37" spans="2:12" s="1" customFormat="1" ht="14.45" hidden="1" customHeight="1">
      <c r="B37" s="32"/>
      <c r="E37" s="27" t="s">
        <v>43</v>
      </c>
      <c r="F37" s="86">
        <f>ROUND((SUM(BG124:BG137)),  2)</f>
        <v>0</v>
      </c>
      <c r="I37" s="96">
        <v>0.21</v>
      </c>
      <c r="J37" s="86">
        <f>0</f>
        <v>0</v>
      </c>
      <c r="L37" s="32"/>
    </row>
    <row r="38" spans="2:12" s="1" customFormat="1" ht="14.45" hidden="1" customHeight="1">
      <c r="B38" s="32"/>
      <c r="E38" s="27" t="s">
        <v>44</v>
      </c>
      <c r="F38" s="86">
        <f>ROUND((SUM(BH124:BH137)),  2)</f>
        <v>0</v>
      </c>
      <c r="I38" s="96">
        <v>0.12</v>
      </c>
      <c r="J38" s="86">
        <f>0</f>
        <v>0</v>
      </c>
      <c r="L38" s="32"/>
    </row>
    <row r="39" spans="2:12" s="1" customFormat="1" ht="14.45" hidden="1" customHeight="1">
      <c r="B39" s="32"/>
      <c r="E39" s="27" t="s">
        <v>45</v>
      </c>
      <c r="F39" s="86">
        <f>ROUND((SUM(BI124:BI137)),  2)</f>
        <v>0</v>
      </c>
      <c r="I39" s="96">
        <v>0</v>
      </c>
      <c r="J39" s="86">
        <f>0</f>
        <v>0</v>
      </c>
      <c r="L39" s="32"/>
    </row>
    <row r="40" spans="2:12" s="1" customFormat="1" ht="6.95" customHeight="1">
      <c r="B40" s="32"/>
      <c r="L40" s="32"/>
    </row>
    <row r="41" spans="2:12" s="1" customFormat="1" ht="25.35" customHeight="1">
      <c r="B41" s="32"/>
      <c r="C41" s="97"/>
      <c r="D41" s="98" t="s">
        <v>46</v>
      </c>
      <c r="E41" s="57"/>
      <c r="F41" s="57"/>
      <c r="G41" s="99" t="s">
        <v>47</v>
      </c>
      <c r="H41" s="100" t="s">
        <v>48</v>
      </c>
      <c r="I41" s="57"/>
      <c r="J41" s="101">
        <f>SUM(J32:J39)</f>
        <v>0</v>
      </c>
      <c r="K41" s="102"/>
      <c r="L41" s="32"/>
    </row>
    <row r="42" spans="2:12" s="1" customFormat="1" ht="14.45" customHeight="1">
      <c r="B42" s="32"/>
      <c r="L42" s="32"/>
    </row>
    <row r="43" spans="2:12" ht="14.45" customHeight="1">
      <c r="B43" s="20"/>
      <c r="L43" s="20"/>
    </row>
    <row r="44" spans="2:12" ht="14.45" customHeight="1">
      <c r="B44" s="20"/>
      <c r="L44" s="20"/>
    </row>
    <row r="45" spans="2:12" ht="14.45" customHeight="1">
      <c r="B45" s="20"/>
      <c r="L45" s="20"/>
    </row>
    <row r="46" spans="2:12" ht="14.45" customHeight="1">
      <c r="B46" s="20"/>
      <c r="L46" s="20"/>
    </row>
    <row r="47" spans="2:12" ht="14.45" customHeight="1">
      <c r="B47" s="20"/>
      <c r="L47" s="20"/>
    </row>
    <row r="48" spans="2:12" ht="14.45" customHeight="1">
      <c r="B48" s="20"/>
      <c r="L48" s="20"/>
    </row>
    <row r="49" spans="2:12" ht="14.45" customHeight="1">
      <c r="B49" s="20"/>
      <c r="L49" s="20"/>
    </row>
    <row r="50" spans="2:12" s="1" customFormat="1" ht="14.45" customHeight="1">
      <c r="B50" s="32"/>
      <c r="D50" s="41" t="s">
        <v>49</v>
      </c>
      <c r="E50" s="42"/>
      <c r="F50" s="42"/>
      <c r="G50" s="41" t="s">
        <v>50</v>
      </c>
      <c r="H50" s="42"/>
      <c r="I50" s="42"/>
      <c r="J50" s="42"/>
      <c r="K50" s="42"/>
      <c r="L50" s="32"/>
    </row>
    <row r="51" spans="2:12" ht="11.25">
      <c r="B51" s="20"/>
      <c r="L51" s="20"/>
    </row>
    <row r="52" spans="2:12" ht="11.25">
      <c r="B52" s="20"/>
      <c r="L52" s="20"/>
    </row>
    <row r="53" spans="2:12" ht="11.25">
      <c r="B53" s="20"/>
      <c r="L53" s="20"/>
    </row>
    <row r="54" spans="2:12" ht="11.25">
      <c r="B54" s="20"/>
      <c r="L54" s="20"/>
    </row>
    <row r="55" spans="2:12" ht="11.25">
      <c r="B55" s="20"/>
      <c r="L55" s="20"/>
    </row>
    <row r="56" spans="2:12" ht="11.25">
      <c r="B56" s="20"/>
      <c r="L56" s="20"/>
    </row>
    <row r="57" spans="2:12" ht="11.25">
      <c r="B57" s="20"/>
      <c r="L57" s="20"/>
    </row>
    <row r="58" spans="2:12" ht="11.25">
      <c r="B58" s="20"/>
      <c r="L58" s="20"/>
    </row>
    <row r="59" spans="2:12" ht="11.25">
      <c r="B59" s="20"/>
      <c r="L59" s="20"/>
    </row>
    <row r="60" spans="2:12" ht="11.25">
      <c r="B60" s="20"/>
      <c r="L60" s="20"/>
    </row>
    <row r="61" spans="2:12" s="1" customFormat="1" ht="12.75">
      <c r="B61" s="32"/>
      <c r="D61" s="43" t="s">
        <v>51</v>
      </c>
      <c r="E61" s="34"/>
      <c r="F61" s="103" t="s">
        <v>52</v>
      </c>
      <c r="G61" s="43" t="s">
        <v>51</v>
      </c>
      <c r="H61" s="34"/>
      <c r="I61" s="34"/>
      <c r="J61" s="104" t="s">
        <v>52</v>
      </c>
      <c r="K61" s="34"/>
      <c r="L61" s="32"/>
    </row>
    <row r="62" spans="2:12" ht="11.25">
      <c r="B62" s="20"/>
      <c r="L62" s="20"/>
    </row>
    <row r="63" spans="2:12" ht="11.25">
      <c r="B63" s="20"/>
      <c r="L63" s="20"/>
    </row>
    <row r="64" spans="2:12" ht="11.25">
      <c r="B64" s="20"/>
      <c r="L64" s="20"/>
    </row>
    <row r="65" spans="2:12" s="1" customFormat="1" ht="12.75">
      <c r="B65" s="32"/>
      <c r="D65" s="41" t="s">
        <v>53</v>
      </c>
      <c r="E65" s="42"/>
      <c r="F65" s="42"/>
      <c r="G65" s="41" t="s">
        <v>54</v>
      </c>
      <c r="H65" s="42"/>
      <c r="I65" s="42"/>
      <c r="J65" s="42"/>
      <c r="K65" s="42"/>
      <c r="L65" s="32"/>
    </row>
    <row r="66" spans="2:12" ht="11.25">
      <c r="B66" s="20"/>
      <c r="L66" s="20"/>
    </row>
    <row r="67" spans="2:12" ht="11.25">
      <c r="B67" s="20"/>
      <c r="L67" s="20"/>
    </row>
    <row r="68" spans="2:12" ht="11.25">
      <c r="B68" s="20"/>
      <c r="L68" s="20"/>
    </row>
    <row r="69" spans="2:12" ht="11.25">
      <c r="B69" s="20"/>
      <c r="L69" s="20"/>
    </row>
    <row r="70" spans="2:12" ht="11.25">
      <c r="B70" s="20"/>
      <c r="L70" s="20"/>
    </row>
    <row r="71" spans="2:12" ht="11.25">
      <c r="B71" s="20"/>
      <c r="L71" s="20"/>
    </row>
    <row r="72" spans="2:12" ht="11.25">
      <c r="B72" s="20"/>
      <c r="L72" s="20"/>
    </row>
    <row r="73" spans="2:12" ht="11.25">
      <c r="B73" s="20"/>
      <c r="L73" s="20"/>
    </row>
    <row r="74" spans="2:12" ht="11.25">
      <c r="B74" s="20"/>
      <c r="L74" s="20"/>
    </row>
    <row r="75" spans="2:12" ht="11.25">
      <c r="B75" s="20"/>
      <c r="L75" s="20"/>
    </row>
    <row r="76" spans="2:12" s="1" customFormat="1" ht="12.75">
      <c r="B76" s="32"/>
      <c r="D76" s="43" t="s">
        <v>51</v>
      </c>
      <c r="E76" s="34"/>
      <c r="F76" s="103" t="s">
        <v>52</v>
      </c>
      <c r="G76" s="43" t="s">
        <v>51</v>
      </c>
      <c r="H76" s="34"/>
      <c r="I76" s="34"/>
      <c r="J76" s="104" t="s">
        <v>52</v>
      </c>
      <c r="K76" s="34"/>
      <c r="L76" s="32"/>
    </row>
    <row r="77" spans="2:12" s="1" customFormat="1" ht="14.45" customHeight="1">
      <c r="B77" s="44"/>
      <c r="C77" s="45"/>
      <c r="D77" s="45"/>
      <c r="E77" s="45"/>
      <c r="F77" s="45"/>
      <c r="G77" s="45"/>
      <c r="H77" s="45"/>
      <c r="I77" s="45"/>
      <c r="J77" s="45"/>
      <c r="K77" s="45"/>
      <c r="L77" s="32"/>
    </row>
    <row r="81" spans="2:12" s="1" customFormat="1" ht="6.95" customHeight="1">
      <c r="B81" s="46"/>
      <c r="C81" s="47"/>
      <c r="D81" s="47"/>
      <c r="E81" s="47"/>
      <c r="F81" s="47"/>
      <c r="G81" s="47"/>
      <c r="H81" s="47"/>
      <c r="I81" s="47"/>
      <c r="J81" s="47"/>
      <c r="K81" s="47"/>
      <c r="L81" s="32"/>
    </row>
    <row r="82" spans="2:12" s="1" customFormat="1" ht="24.95" customHeight="1">
      <c r="B82" s="32"/>
      <c r="C82" s="21" t="s">
        <v>217</v>
      </c>
      <c r="L82" s="32"/>
    </row>
    <row r="83" spans="2:12" s="1" customFormat="1" ht="6.95" customHeight="1">
      <c r="B83" s="32"/>
      <c r="L83" s="32"/>
    </row>
    <row r="84" spans="2:12" s="1" customFormat="1" ht="12" customHeight="1">
      <c r="B84" s="32"/>
      <c r="C84" s="27" t="s">
        <v>16</v>
      </c>
      <c r="L84" s="32"/>
    </row>
    <row r="85" spans="2:12" s="1" customFormat="1" ht="16.5" customHeight="1">
      <c r="B85" s="32"/>
      <c r="E85" s="248" t="str">
        <f>E7</f>
        <v>Transformace domova Černovice – Lidmaň V. – Černovice</v>
      </c>
      <c r="F85" s="249"/>
      <c r="G85" s="249"/>
      <c r="H85" s="249"/>
      <c r="L85" s="32"/>
    </row>
    <row r="86" spans="2:12" ht="12" customHeight="1">
      <c r="B86" s="20"/>
      <c r="C86" s="27" t="s">
        <v>213</v>
      </c>
      <c r="L86" s="20"/>
    </row>
    <row r="87" spans="2:12" s="1" customFormat="1" ht="16.5" customHeight="1">
      <c r="B87" s="32"/>
      <c r="E87" s="248" t="s">
        <v>3650</v>
      </c>
      <c r="F87" s="250"/>
      <c r="G87" s="250"/>
      <c r="H87" s="250"/>
      <c r="L87" s="32"/>
    </row>
    <row r="88" spans="2:12" s="1" customFormat="1" ht="12" customHeight="1">
      <c r="B88" s="32"/>
      <c r="C88" s="27" t="s">
        <v>215</v>
      </c>
      <c r="L88" s="32"/>
    </row>
    <row r="89" spans="2:12" s="1" customFormat="1" ht="16.5" customHeight="1">
      <c r="B89" s="32"/>
      <c r="E89" s="230" t="str">
        <f>E11</f>
        <v>IO 10.1 - AREÁLOVÉ ROZVODY SLABOPROUDU-SO_01</v>
      </c>
      <c r="F89" s="250"/>
      <c r="G89" s="250"/>
      <c r="H89" s="250"/>
      <c r="L89" s="32"/>
    </row>
    <row r="90" spans="2:12" s="1" customFormat="1" ht="6.95" customHeight="1">
      <c r="B90" s="32"/>
      <c r="L90" s="32"/>
    </row>
    <row r="91" spans="2:12" s="1" customFormat="1" ht="12" customHeight="1">
      <c r="B91" s="32"/>
      <c r="C91" s="27" t="s">
        <v>20</v>
      </c>
      <c r="F91" s="25" t="str">
        <f>F14</f>
        <v xml:space="preserve"> </v>
      </c>
      <c r="I91" s="27" t="s">
        <v>22</v>
      </c>
      <c r="J91" s="52" t="str">
        <f>IF(J14="","",J14)</f>
        <v>10. 12. 2025</v>
      </c>
      <c r="L91" s="32"/>
    </row>
    <row r="92" spans="2:12" s="1" customFormat="1" ht="6.95" customHeight="1">
      <c r="B92" s="32"/>
      <c r="L92" s="32"/>
    </row>
    <row r="93" spans="2:12" s="1" customFormat="1" ht="25.7" customHeight="1">
      <c r="B93" s="32"/>
      <c r="C93" s="27" t="s">
        <v>24</v>
      </c>
      <c r="F93" s="25" t="str">
        <f>E17</f>
        <v>Kraj Vysočina</v>
      </c>
      <c r="I93" s="27" t="s">
        <v>30</v>
      </c>
      <c r="J93" s="30" t="str">
        <f>E23</f>
        <v>ARPIK OSTRAVA s.r.o.</v>
      </c>
      <c r="L93" s="32"/>
    </row>
    <row r="94" spans="2:12" s="1" customFormat="1" ht="15.2" customHeight="1">
      <c r="B94" s="32"/>
      <c r="C94" s="27" t="s">
        <v>28</v>
      </c>
      <c r="F94" s="25" t="str">
        <f>IF(E20="","",E20)</f>
        <v>Vyplň údaj</v>
      </c>
      <c r="I94" s="27" t="s">
        <v>33</v>
      </c>
      <c r="J94" s="30" t="str">
        <f>E26</f>
        <v xml:space="preserve"> </v>
      </c>
      <c r="L94" s="32"/>
    </row>
    <row r="95" spans="2:12" s="1" customFormat="1" ht="10.35" customHeight="1">
      <c r="B95" s="32"/>
      <c r="L95" s="32"/>
    </row>
    <row r="96" spans="2:12" s="1" customFormat="1" ht="29.25" customHeight="1">
      <c r="B96" s="32"/>
      <c r="C96" s="105" t="s">
        <v>218</v>
      </c>
      <c r="D96" s="97"/>
      <c r="E96" s="97"/>
      <c r="F96" s="97"/>
      <c r="G96" s="97"/>
      <c r="H96" s="97"/>
      <c r="I96" s="97"/>
      <c r="J96" s="106" t="s">
        <v>219</v>
      </c>
      <c r="K96" s="97"/>
      <c r="L96" s="32"/>
    </row>
    <row r="97" spans="2:47" s="1" customFormat="1" ht="10.35" customHeight="1">
      <c r="B97" s="32"/>
      <c r="L97" s="32"/>
    </row>
    <row r="98" spans="2:47" s="1" customFormat="1" ht="22.9" customHeight="1">
      <c r="B98" s="32"/>
      <c r="C98" s="107" t="s">
        <v>220</v>
      </c>
      <c r="J98" s="66">
        <f>J124</f>
        <v>0</v>
      </c>
      <c r="L98" s="32"/>
      <c r="AU98" s="17" t="s">
        <v>221</v>
      </c>
    </row>
    <row r="99" spans="2:47" s="8" customFormat="1" ht="24.95" customHeight="1">
      <c r="B99" s="108"/>
      <c r="D99" s="109" t="s">
        <v>4100</v>
      </c>
      <c r="E99" s="110"/>
      <c r="F99" s="110"/>
      <c r="G99" s="110"/>
      <c r="H99" s="110"/>
      <c r="I99" s="110"/>
      <c r="J99" s="111">
        <f>J125</f>
        <v>0</v>
      </c>
      <c r="L99" s="108"/>
    </row>
    <row r="100" spans="2:47" s="8" customFormat="1" ht="24.95" customHeight="1">
      <c r="B100" s="108"/>
      <c r="D100" s="109" t="s">
        <v>4578</v>
      </c>
      <c r="E100" s="110"/>
      <c r="F100" s="110"/>
      <c r="G100" s="110"/>
      <c r="H100" s="110"/>
      <c r="I100" s="110"/>
      <c r="J100" s="111">
        <f>J132</f>
        <v>0</v>
      </c>
      <c r="L100" s="108"/>
    </row>
    <row r="101" spans="2:47" s="9" customFormat="1" ht="19.899999999999999" customHeight="1">
      <c r="B101" s="112"/>
      <c r="D101" s="113" t="s">
        <v>4579</v>
      </c>
      <c r="E101" s="114"/>
      <c r="F101" s="114"/>
      <c r="G101" s="114"/>
      <c r="H101" s="114"/>
      <c r="I101" s="114"/>
      <c r="J101" s="115">
        <f>J133</f>
        <v>0</v>
      </c>
      <c r="L101" s="112"/>
    </row>
    <row r="102" spans="2:47" s="9" customFormat="1" ht="19.899999999999999" customHeight="1">
      <c r="B102" s="112"/>
      <c r="D102" s="113" t="s">
        <v>4580</v>
      </c>
      <c r="E102" s="114"/>
      <c r="F102" s="114"/>
      <c r="G102" s="114"/>
      <c r="H102" s="114"/>
      <c r="I102" s="114"/>
      <c r="J102" s="115">
        <f>J136</f>
        <v>0</v>
      </c>
      <c r="L102" s="112"/>
    </row>
    <row r="103" spans="2:47" s="1" customFormat="1" ht="21.75" customHeight="1">
      <c r="B103" s="32"/>
      <c r="L103" s="32"/>
    </row>
    <row r="104" spans="2:47" s="1" customFormat="1" ht="6.95" customHeight="1">
      <c r="B104" s="44"/>
      <c r="C104" s="45"/>
      <c r="D104" s="45"/>
      <c r="E104" s="45"/>
      <c r="F104" s="45"/>
      <c r="G104" s="45"/>
      <c r="H104" s="45"/>
      <c r="I104" s="45"/>
      <c r="J104" s="45"/>
      <c r="K104" s="45"/>
      <c r="L104" s="32"/>
    </row>
    <row r="108" spans="2:47" s="1" customFormat="1" ht="6.95" customHeight="1">
      <c r="B108" s="46"/>
      <c r="C108" s="47"/>
      <c r="D108" s="47"/>
      <c r="E108" s="47"/>
      <c r="F108" s="47"/>
      <c r="G108" s="47"/>
      <c r="H108" s="47"/>
      <c r="I108" s="47"/>
      <c r="J108" s="47"/>
      <c r="K108" s="47"/>
      <c r="L108" s="32"/>
    </row>
    <row r="109" spans="2:47" s="1" customFormat="1" ht="24.95" customHeight="1">
      <c r="B109" s="32"/>
      <c r="C109" s="21" t="s">
        <v>249</v>
      </c>
      <c r="L109" s="32"/>
    </row>
    <row r="110" spans="2:47" s="1" customFormat="1" ht="6.95" customHeight="1">
      <c r="B110" s="32"/>
      <c r="L110" s="32"/>
    </row>
    <row r="111" spans="2:47" s="1" customFormat="1" ht="12" customHeight="1">
      <c r="B111" s="32"/>
      <c r="C111" s="27" t="s">
        <v>16</v>
      </c>
      <c r="L111" s="32"/>
    </row>
    <row r="112" spans="2:47" s="1" customFormat="1" ht="16.5" customHeight="1">
      <c r="B112" s="32"/>
      <c r="E112" s="248" t="str">
        <f>E7</f>
        <v>Transformace domova Černovice – Lidmaň V. – Černovice</v>
      </c>
      <c r="F112" s="249"/>
      <c r="G112" s="249"/>
      <c r="H112" s="249"/>
      <c r="L112" s="32"/>
    </row>
    <row r="113" spans="2:65" ht="12" customHeight="1">
      <c r="B113" s="20"/>
      <c r="C113" s="27" t="s">
        <v>213</v>
      </c>
      <c r="L113" s="20"/>
    </row>
    <row r="114" spans="2:65" s="1" customFormat="1" ht="16.5" customHeight="1">
      <c r="B114" s="32"/>
      <c r="E114" s="248" t="s">
        <v>3650</v>
      </c>
      <c r="F114" s="250"/>
      <c r="G114" s="250"/>
      <c r="H114" s="250"/>
      <c r="L114" s="32"/>
    </row>
    <row r="115" spans="2:65" s="1" customFormat="1" ht="12" customHeight="1">
      <c r="B115" s="32"/>
      <c r="C115" s="27" t="s">
        <v>215</v>
      </c>
      <c r="L115" s="32"/>
    </row>
    <row r="116" spans="2:65" s="1" customFormat="1" ht="16.5" customHeight="1">
      <c r="B116" s="32"/>
      <c r="E116" s="230" t="str">
        <f>E11</f>
        <v>IO 10.1 - AREÁLOVÉ ROZVODY SLABOPROUDU-SO_01</v>
      </c>
      <c r="F116" s="250"/>
      <c r="G116" s="250"/>
      <c r="H116" s="250"/>
      <c r="L116" s="32"/>
    </row>
    <row r="117" spans="2:65" s="1" customFormat="1" ht="6.95" customHeight="1">
      <c r="B117" s="32"/>
      <c r="L117" s="32"/>
    </row>
    <row r="118" spans="2:65" s="1" customFormat="1" ht="12" customHeight="1">
      <c r="B118" s="32"/>
      <c r="C118" s="27" t="s">
        <v>20</v>
      </c>
      <c r="F118" s="25" t="str">
        <f>F14</f>
        <v xml:space="preserve"> </v>
      </c>
      <c r="I118" s="27" t="s">
        <v>22</v>
      </c>
      <c r="J118" s="52" t="str">
        <f>IF(J14="","",J14)</f>
        <v>10. 12. 2025</v>
      </c>
      <c r="L118" s="32"/>
    </row>
    <row r="119" spans="2:65" s="1" customFormat="1" ht="6.95" customHeight="1">
      <c r="B119" s="32"/>
      <c r="L119" s="32"/>
    </row>
    <row r="120" spans="2:65" s="1" customFormat="1" ht="25.7" customHeight="1">
      <c r="B120" s="32"/>
      <c r="C120" s="27" t="s">
        <v>24</v>
      </c>
      <c r="F120" s="25" t="str">
        <f>E17</f>
        <v>Kraj Vysočina</v>
      </c>
      <c r="I120" s="27" t="s">
        <v>30</v>
      </c>
      <c r="J120" s="30" t="str">
        <f>E23</f>
        <v>ARPIK OSTRAVA s.r.o.</v>
      </c>
      <c r="L120" s="32"/>
    </row>
    <row r="121" spans="2:65" s="1" customFormat="1" ht="15.2" customHeight="1">
      <c r="B121" s="32"/>
      <c r="C121" s="27" t="s">
        <v>28</v>
      </c>
      <c r="F121" s="25" t="str">
        <f>IF(E20="","",E20)</f>
        <v>Vyplň údaj</v>
      </c>
      <c r="I121" s="27" t="s">
        <v>33</v>
      </c>
      <c r="J121" s="30" t="str">
        <f>E26</f>
        <v xml:space="preserve"> </v>
      </c>
      <c r="L121" s="32"/>
    </row>
    <row r="122" spans="2:65" s="1" customFormat="1" ht="10.35" customHeight="1">
      <c r="B122" s="32"/>
      <c r="L122" s="32"/>
    </row>
    <row r="123" spans="2:65" s="10" customFormat="1" ht="29.25" customHeight="1">
      <c r="B123" s="116"/>
      <c r="C123" s="117" t="s">
        <v>250</v>
      </c>
      <c r="D123" s="118" t="s">
        <v>61</v>
      </c>
      <c r="E123" s="118" t="s">
        <v>57</v>
      </c>
      <c r="F123" s="118" t="s">
        <v>58</v>
      </c>
      <c r="G123" s="118" t="s">
        <v>251</v>
      </c>
      <c r="H123" s="118" t="s">
        <v>252</v>
      </c>
      <c r="I123" s="118" t="s">
        <v>253</v>
      </c>
      <c r="J123" s="118" t="s">
        <v>219</v>
      </c>
      <c r="K123" s="119" t="s">
        <v>254</v>
      </c>
      <c r="L123" s="116"/>
      <c r="M123" s="59" t="s">
        <v>1</v>
      </c>
      <c r="N123" s="60" t="s">
        <v>40</v>
      </c>
      <c r="O123" s="60" t="s">
        <v>255</v>
      </c>
      <c r="P123" s="60" t="s">
        <v>256</v>
      </c>
      <c r="Q123" s="60" t="s">
        <v>257</v>
      </c>
      <c r="R123" s="60" t="s">
        <v>258</v>
      </c>
      <c r="S123" s="60" t="s">
        <v>259</v>
      </c>
      <c r="T123" s="61" t="s">
        <v>260</v>
      </c>
    </row>
    <row r="124" spans="2:65" s="1" customFormat="1" ht="22.9" customHeight="1">
      <c r="B124" s="32"/>
      <c r="C124" s="64" t="s">
        <v>261</v>
      </c>
      <c r="J124" s="120">
        <f>BK124</f>
        <v>0</v>
      </c>
      <c r="L124" s="32"/>
      <c r="M124" s="62"/>
      <c r="N124" s="53"/>
      <c r="O124" s="53"/>
      <c r="P124" s="121">
        <f>P125+P132</f>
        <v>0</v>
      </c>
      <c r="Q124" s="53"/>
      <c r="R124" s="121">
        <f>R125+R132</f>
        <v>0</v>
      </c>
      <c r="S124" s="53"/>
      <c r="T124" s="122">
        <f>T125+T132</f>
        <v>0</v>
      </c>
      <c r="AT124" s="17" t="s">
        <v>75</v>
      </c>
      <c r="AU124" s="17" t="s">
        <v>221</v>
      </c>
      <c r="BK124" s="123">
        <f>BK125+BK132</f>
        <v>0</v>
      </c>
    </row>
    <row r="125" spans="2:65" s="11" customFormat="1" ht="25.9" customHeight="1">
      <c r="B125" s="124"/>
      <c r="D125" s="125" t="s">
        <v>75</v>
      </c>
      <c r="E125" s="126" t="s">
        <v>2571</v>
      </c>
      <c r="F125" s="126" t="s">
        <v>2849</v>
      </c>
      <c r="I125" s="127"/>
      <c r="J125" s="128">
        <f>BK125</f>
        <v>0</v>
      </c>
      <c r="L125" s="124"/>
      <c r="M125" s="129"/>
      <c r="P125" s="130">
        <f>SUM(P126:P131)</f>
        <v>0</v>
      </c>
      <c r="R125" s="130">
        <f>SUM(R126:R131)</f>
        <v>0</v>
      </c>
      <c r="T125" s="131">
        <f>SUM(T126:T131)</f>
        <v>0</v>
      </c>
      <c r="AR125" s="125" t="s">
        <v>83</v>
      </c>
      <c r="AT125" s="132" t="s">
        <v>75</v>
      </c>
      <c r="AU125" s="132" t="s">
        <v>76</v>
      </c>
      <c r="AY125" s="125" t="s">
        <v>264</v>
      </c>
      <c r="BK125" s="133">
        <f>SUM(BK126:BK131)</f>
        <v>0</v>
      </c>
    </row>
    <row r="126" spans="2:65" s="1" customFormat="1" ht="16.5" customHeight="1">
      <c r="B126" s="136"/>
      <c r="C126" s="137" t="s">
        <v>83</v>
      </c>
      <c r="D126" s="137" t="s">
        <v>266</v>
      </c>
      <c r="E126" s="138" t="s">
        <v>4581</v>
      </c>
      <c r="F126" s="139" t="s">
        <v>4582</v>
      </c>
      <c r="G126" s="140" t="s">
        <v>428</v>
      </c>
      <c r="H126" s="141">
        <v>15</v>
      </c>
      <c r="I126" s="142"/>
      <c r="J126" s="143">
        <f>ROUND(I126*H126,2)</f>
        <v>0</v>
      </c>
      <c r="K126" s="139" t="s">
        <v>1</v>
      </c>
      <c r="L126" s="32"/>
      <c r="M126" s="144" t="s">
        <v>1</v>
      </c>
      <c r="N126" s="145" t="s">
        <v>42</v>
      </c>
      <c r="P126" s="146">
        <f>O126*H126</f>
        <v>0</v>
      </c>
      <c r="Q126" s="146">
        <v>0</v>
      </c>
      <c r="R126" s="146">
        <f>Q126*H126</f>
        <v>0</v>
      </c>
      <c r="S126" s="146">
        <v>0</v>
      </c>
      <c r="T126" s="147">
        <f>S126*H126</f>
        <v>0</v>
      </c>
      <c r="AR126" s="148" t="s">
        <v>271</v>
      </c>
      <c r="AT126" s="148" t="s">
        <v>266</v>
      </c>
      <c r="AU126" s="148" t="s">
        <v>83</v>
      </c>
      <c r="AY126" s="17" t="s">
        <v>264</v>
      </c>
      <c r="BE126" s="149">
        <f>IF(N126="základní",J126,0)</f>
        <v>0</v>
      </c>
      <c r="BF126" s="149">
        <f>IF(N126="snížená",J126,0)</f>
        <v>0</v>
      </c>
      <c r="BG126" s="149">
        <f>IF(N126="zákl. přenesená",J126,0)</f>
        <v>0</v>
      </c>
      <c r="BH126" s="149">
        <f>IF(N126="sníž. přenesená",J126,0)</f>
        <v>0</v>
      </c>
      <c r="BI126" s="149">
        <f>IF(N126="nulová",J126,0)</f>
        <v>0</v>
      </c>
      <c r="BJ126" s="17" t="s">
        <v>89</v>
      </c>
      <c r="BK126" s="149">
        <f>ROUND(I126*H126,2)</f>
        <v>0</v>
      </c>
      <c r="BL126" s="17" t="s">
        <v>271</v>
      </c>
      <c r="BM126" s="148" t="s">
        <v>89</v>
      </c>
    </row>
    <row r="127" spans="2:65" s="1" customFormat="1" ht="16.5" customHeight="1">
      <c r="B127" s="136"/>
      <c r="C127" s="137" t="s">
        <v>89</v>
      </c>
      <c r="D127" s="137" t="s">
        <v>266</v>
      </c>
      <c r="E127" s="138" t="s">
        <v>4583</v>
      </c>
      <c r="F127" s="139" t="s">
        <v>4584</v>
      </c>
      <c r="G127" s="140" t="s">
        <v>428</v>
      </c>
      <c r="H127" s="141">
        <v>15</v>
      </c>
      <c r="I127" s="142"/>
      <c r="J127" s="143">
        <f>ROUND(I127*H127,2)</f>
        <v>0</v>
      </c>
      <c r="K127" s="139" t="s">
        <v>1</v>
      </c>
      <c r="L127" s="32"/>
      <c r="M127" s="144" t="s">
        <v>1</v>
      </c>
      <c r="N127" s="145" t="s">
        <v>42</v>
      </c>
      <c r="P127" s="146">
        <f>O127*H127</f>
        <v>0</v>
      </c>
      <c r="Q127" s="146">
        <v>0</v>
      </c>
      <c r="R127" s="146">
        <f>Q127*H127</f>
        <v>0</v>
      </c>
      <c r="S127" s="146">
        <v>0</v>
      </c>
      <c r="T127" s="147">
        <f>S127*H127</f>
        <v>0</v>
      </c>
      <c r="AR127" s="148" t="s">
        <v>271</v>
      </c>
      <c r="AT127" s="148" t="s">
        <v>266</v>
      </c>
      <c r="AU127" s="148" t="s">
        <v>83</v>
      </c>
      <c r="AY127" s="17" t="s">
        <v>264</v>
      </c>
      <c r="BE127" s="149">
        <f>IF(N127="základní",J127,0)</f>
        <v>0</v>
      </c>
      <c r="BF127" s="149">
        <f>IF(N127="snížená",J127,0)</f>
        <v>0</v>
      </c>
      <c r="BG127" s="149">
        <f>IF(N127="zákl. přenesená",J127,0)</f>
        <v>0</v>
      </c>
      <c r="BH127" s="149">
        <f>IF(N127="sníž. přenesená",J127,0)</f>
        <v>0</v>
      </c>
      <c r="BI127" s="149">
        <f>IF(N127="nulová",J127,0)</f>
        <v>0</v>
      </c>
      <c r="BJ127" s="17" t="s">
        <v>89</v>
      </c>
      <c r="BK127" s="149">
        <f>ROUND(I127*H127,2)</f>
        <v>0</v>
      </c>
      <c r="BL127" s="17" t="s">
        <v>271</v>
      </c>
      <c r="BM127" s="148" t="s">
        <v>271</v>
      </c>
    </row>
    <row r="128" spans="2:65" s="1" customFormat="1" ht="16.5" customHeight="1">
      <c r="B128" s="136"/>
      <c r="C128" s="137" t="s">
        <v>96</v>
      </c>
      <c r="D128" s="137" t="s">
        <v>266</v>
      </c>
      <c r="E128" s="138" t="s">
        <v>4585</v>
      </c>
      <c r="F128" s="139" t="s">
        <v>4586</v>
      </c>
      <c r="G128" s="140" t="s">
        <v>428</v>
      </c>
      <c r="H128" s="141">
        <v>15</v>
      </c>
      <c r="I128" s="142"/>
      <c r="J128" s="143">
        <f>ROUND(I128*H128,2)</f>
        <v>0</v>
      </c>
      <c r="K128" s="139" t="s">
        <v>1</v>
      </c>
      <c r="L128" s="32"/>
      <c r="M128" s="144" t="s">
        <v>1</v>
      </c>
      <c r="N128" s="145" t="s">
        <v>42</v>
      </c>
      <c r="P128" s="146">
        <f>O128*H128</f>
        <v>0</v>
      </c>
      <c r="Q128" s="146">
        <v>0</v>
      </c>
      <c r="R128" s="146">
        <f>Q128*H128</f>
        <v>0</v>
      </c>
      <c r="S128" s="146">
        <v>0</v>
      </c>
      <c r="T128" s="147">
        <f>S128*H128</f>
        <v>0</v>
      </c>
      <c r="AR128" s="148" t="s">
        <v>271</v>
      </c>
      <c r="AT128" s="148" t="s">
        <v>266</v>
      </c>
      <c r="AU128" s="148" t="s">
        <v>83</v>
      </c>
      <c r="AY128" s="17" t="s">
        <v>264</v>
      </c>
      <c r="BE128" s="149">
        <f>IF(N128="základní",J128,0)</f>
        <v>0</v>
      </c>
      <c r="BF128" s="149">
        <f>IF(N128="snížená",J128,0)</f>
        <v>0</v>
      </c>
      <c r="BG128" s="149">
        <f>IF(N128="zákl. přenesená",J128,0)</f>
        <v>0</v>
      </c>
      <c r="BH128" s="149">
        <f>IF(N128="sníž. přenesená",J128,0)</f>
        <v>0</v>
      </c>
      <c r="BI128" s="149">
        <f>IF(N128="nulová",J128,0)</f>
        <v>0</v>
      </c>
      <c r="BJ128" s="17" t="s">
        <v>89</v>
      </c>
      <c r="BK128" s="149">
        <f>ROUND(I128*H128,2)</f>
        <v>0</v>
      </c>
      <c r="BL128" s="17" t="s">
        <v>271</v>
      </c>
      <c r="BM128" s="148" t="s">
        <v>303</v>
      </c>
    </row>
    <row r="129" spans="2:65" s="1" customFormat="1" ht="16.5" customHeight="1">
      <c r="B129" s="136"/>
      <c r="C129" s="137" t="s">
        <v>271</v>
      </c>
      <c r="D129" s="137" t="s">
        <v>266</v>
      </c>
      <c r="E129" s="138" t="s">
        <v>4587</v>
      </c>
      <c r="F129" s="139" t="s">
        <v>4588</v>
      </c>
      <c r="G129" s="140" t="s">
        <v>1468</v>
      </c>
      <c r="H129" s="141">
        <v>2</v>
      </c>
      <c r="I129" s="142"/>
      <c r="J129" s="143">
        <f>ROUND(I129*H129,2)</f>
        <v>0</v>
      </c>
      <c r="K129" s="139" t="s">
        <v>1</v>
      </c>
      <c r="L129" s="32"/>
      <c r="M129" s="144" t="s">
        <v>1</v>
      </c>
      <c r="N129" s="145" t="s">
        <v>42</v>
      </c>
      <c r="P129" s="146">
        <f>O129*H129</f>
        <v>0</v>
      </c>
      <c r="Q129" s="146">
        <v>0</v>
      </c>
      <c r="R129" s="146">
        <f>Q129*H129</f>
        <v>0</v>
      </c>
      <c r="S129" s="146">
        <v>0</v>
      </c>
      <c r="T129" s="147">
        <f>S129*H129</f>
        <v>0</v>
      </c>
      <c r="AR129" s="148" t="s">
        <v>271</v>
      </c>
      <c r="AT129" s="148" t="s">
        <v>266</v>
      </c>
      <c r="AU129" s="148" t="s">
        <v>83</v>
      </c>
      <c r="AY129" s="17" t="s">
        <v>264</v>
      </c>
      <c r="BE129" s="149">
        <f>IF(N129="základní",J129,0)</f>
        <v>0</v>
      </c>
      <c r="BF129" s="149">
        <f>IF(N129="snížená",J129,0)</f>
        <v>0</v>
      </c>
      <c r="BG129" s="149">
        <f>IF(N129="zákl. přenesená",J129,0)</f>
        <v>0</v>
      </c>
      <c r="BH129" s="149">
        <f>IF(N129="sníž. přenesená",J129,0)</f>
        <v>0</v>
      </c>
      <c r="BI129" s="149">
        <f>IF(N129="nulová",J129,0)</f>
        <v>0</v>
      </c>
      <c r="BJ129" s="17" t="s">
        <v>89</v>
      </c>
      <c r="BK129" s="149">
        <f>ROUND(I129*H129,2)</f>
        <v>0</v>
      </c>
      <c r="BL129" s="17" t="s">
        <v>271</v>
      </c>
      <c r="BM129" s="148" t="s">
        <v>314</v>
      </c>
    </row>
    <row r="130" spans="2:65" s="1" customFormat="1" ht="16.5" customHeight="1">
      <c r="B130" s="136"/>
      <c r="C130" s="137" t="s">
        <v>297</v>
      </c>
      <c r="D130" s="137" t="s">
        <v>266</v>
      </c>
      <c r="E130" s="138" t="s">
        <v>4589</v>
      </c>
      <c r="F130" s="139" t="s">
        <v>4590</v>
      </c>
      <c r="G130" s="140" t="s">
        <v>1468</v>
      </c>
      <c r="H130" s="141">
        <v>1</v>
      </c>
      <c r="I130" s="142"/>
      <c r="J130" s="143">
        <f>ROUND(I130*H130,2)</f>
        <v>0</v>
      </c>
      <c r="K130" s="139" t="s">
        <v>1</v>
      </c>
      <c r="L130" s="32"/>
      <c r="M130" s="144" t="s">
        <v>1</v>
      </c>
      <c r="N130" s="145" t="s">
        <v>42</v>
      </c>
      <c r="P130" s="146">
        <f>O130*H130</f>
        <v>0</v>
      </c>
      <c r="Q130" s="146">
        <v>0</v>
      </c>
      <c r="R130" s="146">
        <f>Q130*H130</f>
        <v>0</v>
      </c>
      <c r="S130" s="146">
        <v>0</v>
      </c>
      <c r="T130" s="147">
        <f>S130*H130</f>
        <v>0</v>
      </c>
      <c r="AR130" s="148" t="s">
        <v>271</v>
      </c>
      <c r="AT130" s="148" t="s">
        <v>266</v>
      </c>
      <c r="AU130" s="148" t="s">
        <v>83</v>
      </c>
      <c r="AY130" s="17" t="s">
        <v>264</v>
      </c>
      <c r="BE130" s="149">
        <f>IF(N130="základní",J130,0)</f>
        <v>0</v>
      </c>
      <c r="BF130" s="149">
        <f>IF(N130="snížená",J130,0)</f>
        <v>0</v>
      </c>
      <c r="BG130" s="149">
        <f>IF(N130="zákl. přenesená",J130,0)</f>
        <v>0</v>
      </c>
      <c r="BH130" s="149">
        <f>IF(N130="sníž. přenesená",J130,0)</f>
        <v>0</v>
      </c>
      <c r="BI130" s="149">
        <f>IF(N130="nulová",J130,0)</f>
        <v>0</v>
      </c>
      <c r="BJ130" s="17" t="s">
        <v>89</v>
      </c>
      <c r="BK130" s="149">
        <f>ROUND(I130*H130,2)</f>
        <v>0</v>
      </c>
      <c r="BL130" s="17" t="s">
        <v>271</v>
      </c>
      <c r="BM130" s="148" t="s">
        <v>328</v>
      </c>
    </row>
    <row r="131" spans="2:65" s="1" customFormat="1" ht="19.5">
      <c r="B131" s="32"/>
      <c r="D131" s="154" t="s">
        <v>275</v>
      </c>
      <c r="F131" s="155" t="s">
        <v>4630</v>
      </c>
      <c r="I131" s="152"/>
      <c r="L131" s="32"/>
      <c r="M131" s="153"/>
      <c r="T131" s="56"/>
      <c r="AT131" s="17" t="s">
        <v>275</v>
      </c>
      <c r="AU131" s="17" t="s">
        <v>83</v>
      </c>
    </row>
    <row r="132" spans="2:65" s="11" customFormat="1" ht="25.9" customHeight="1">
      <c r="B132" s="124"/>
      <c r="D132" s="125" t="s">
        <v>75</v>
      </c>
      <c r="E132" s="126" t="s">
        <v>2573</v>
      </c>
      <c r="F132" s="126" t="s">
        <v>2955</v>
      </c>
      <c r="I132" s="127"/>
      <c r="J132" s="128">
        <f>BK132</f>
        <v>0</v>
      </c>
      <c r="L132" s="124"/>
      <c r="M132" s="129"/>
      <c r="P132" s="130">
        <f>P133+P136</f>
        <v>0</v>
      </c>
      <c r="R132" s="130">
        <f>R133+R136</f>
        <v>0</v>
      </c>
      <c r="T132" s="131">
        <f>T133+T136</f>
        <v>0</v>
      </c>
      <c r="AR132" s="125" t="s">
        <v>83</v>
      </c>
      <c r="AT132" s="132" t="s">
        <v>75</v>
      </c>
      <c r="AU132" s="132" t="s">
        <v>76</v>
      </c>
      <c r="AY132" s="125" t="s">
        <v>264</v>
      </c>
      <c r="BK132" s="133">
        <f>BK133+BK136</f>
        <v>0</v>
      </c>
    </row>
    <row r="133" spans="2:65" s="11" customFormat="1" ht="22.9" customHeight="1">
      <c r="B133" s="124"/>
      <c r="D133" s="125" t="s">
        <v>75</v>
      </c>
      <c r="E133" s="134" t="s">
        <v>2586</v>
      </c>
      <c r="F133" s="134" t="s">
        <v>2957</v>
      </c>
      <c r="I133" s="127"/>
      <c r="J133" s="135">
        <f>BK133</f>
        <v>0</v>
      </c>
      <c r="L133" s="124"/>
      <c r="M133" s="129"/>
      <c r="P133" s="130">
        <f>SUM(P134:P135)</f>
        <v>0</v>
      </c>
      <c r="R133" s="130">
        <f>SUM(R134:R135)</f>
        <v>0</v>
      </c>
      <c r="T133" s="131">
        <f>SUM(T134:T135)</f>
        <v>0</v>
      </c>
      <c r="AR133" s="125" t="s">
        <v>83</v>
      </c>
      <c r="AT133" s="132" t="s">
        <v>75</v>
      </c>
      <c r="AU133" s="132" t="s">
        <v>83</v>
      </c>
      <c r="AY133" s="125" t="s">
        <v>264</v>
      </c>
      <c r="BK133" s="133">
        <f>SUM(BK134:BK135)</f>
        <v>0</v>
      </c>
    </row>
    <row r="134" spans="2:65" s="1" customFormat="1" ht="16.5" customHeight="1">
      <c r="B134" s="136"/>
      <c r="C134" s="137" t="s">
        <v>303</v>
      </c>
      <c r="D134" s="137" t="s">
        <v>266</v>
      </c>
      <c r="E134" s="138" t="s">
        <v>4592</v>
      </c>
      <c r="F134" s="139" t="s">
        <v>4593</v>
      </c>
      <c r="G134" s="140" t="s">
        <v>269</v>
      </c>
      <c r="H134" s="141">
        <v>3</v>
      </c>
      <c r="I134" s="142"/>
      <c r="J134" s="143">
        <f>ROUND(I134*H134,2)</f>
        <v>0</v>
      </c>
      <c r="K134" s="139" t="s">
        <v>1</v>
      </c>
      <c r="L134" s="32"/>
      <c r="M134" s="144" t="s">
        <v>1</v>
      </c>
      <c r="N134" s="145" t="s">
        <v>42</v>
      </c>
      <c r="P134" s="146">
        <f>O134*H134</f>
        <v>0</v>
      </c>
      <c r="Q134" s="146">
        <v>0</v>
      </c>
      <c r="R134" s="146">
        <f>Q134*H134</f>
        <v>0</v>
      </c>
      <c r="S134" s="146">
        <v>0</v>
      </c>
      <c r="T134" s="147">
        <f>S134*H134</f>
        <v>0</v>
      </c>
      <c r="AR134" s="148" t="s">
        <v>271</v>
      </c>
      <c r="AT134" s="148" t="s">
        <v>266</v>
      </c>
      <c r="AU134" s="148" t="s">
        <v>89</v>
      </c>
      <c r="AY134" s="17" t="s">
        <v>264</v>
      </c>
      <c r="BE134" s="149">
        <f>IF(N134="základní",J134,0)</f>
        <v>0</v>
      </c>
      <c r="BF134" s="149">
        <f>IF(N134="snížená",J134,0)</f>
        <v>0</v>
      </c>
      <c r="BG134" s="149">
        <f>IF(N134="zákl. přenesená",J134,0)</f>
        <v>0</v>
      </c>
      <c r="BH134" s="149">
        <f>IF(N134="sníž. přenesená",J134,0)</f>
        <v>0</v>
      </c>
      <c r="BI134" s="149">
        <f>IF(N134="nulová",J134,0)</f>
        <v>0</v>
      </c>
      <c r="BJ134" s="17" t="s">
        <v>89</v>
      </c>
      <c r="BK134" s="149">
        <f>ROUND(I134*H134,2)</f>
        <v>0</v>
      </c>
      <c r="BL134" s="17" t="s">
        <v>271</v>
      </c>
      <c r="BM134" s="148" t="s">
        <v>8</v>
      </c>
    </row>
    <row r="135" spans="2:65" s="1" customFormat="1" ht="16.5" customHeight="1">
      <c r="B135" s="136"/>
      <c r="C135" s="137" t="s">
        <v>309</v>
      </c>
      <c r="D135" s="137" t="s">
        <v>266</v>
      </c>
      <c r="E135" s="138" t="s">
        <v>4594</v>
      </c>
      <c r="F135" s="139" t="s">
        <v>4595</v>
      </c>
      <c r="G135" s="140" t="s">
        <v>269</v>
      </c>
      <c r="H135" s="141">
        <v>2</v>
      </c>
      <c r="I135" s="142"/>
      <c r="J135" s="143">
        <f>ROUND(I135*H135,2)</f>
        <v>0</v>
      </c>
      <c r="K135" s="139" t="s">
        <v>1</v>
      </c>
      <c r="L135" s="32"/>
      <c r="M135" s="144" t="s">
        <v>1</v>
      </c>
      <c r="N135" s="145" t="s">
        <v>42</v>
      </c>
      <c r="P135" s="146">
        <f>O135*H135</f>
        <v>0</v>
      </c>
      <c r="Q135" s="146">
        <v>0</v>
      </c>
      <c r="R135" s="146">
        <f>Q135*H135</f>
        <v>0</v>
      </c>
      <c r="S135" s="146">
        <v>0</v>
      </c>
      <c r="T135" s="147">
        <f>S135*H135</f>
        <v>0</v>
      </c>
      <c r="AR135" s="148" t="s">
        <v>271</v>
      </c>
      <c r="AT135" s="148" t="s">
        <v>266</v>
      </c>
      <c r="AU135" s="148" t="s">
        <v>89</v>
      </c>
      <c r="AY135" s="17" t="s">
        <v>264</v>
      </c>
      <c r="BE135" s="149">
        <f>IF(N135="základní",J135,0)</f>
        <v>0</v>
      </c>
      <c r="BF135" s="149">
        <f>IF(N135="snížená",J135,0)</f>
        <v>0</v>
      </c>
      <c r="BG135" s="149">
        <f>IF(N135="zákl. přenesená",J135,0)</f>
        <v>0</v>
      </c>
      <c r="BH135" s="149">
        <f>IF(N135="sníž. přenesená",J135,0)</f>
        <v>0</v>
      </c>
      <c r="BI135" s="149">
        <f>IF(N135="nulová",J135,0)</f>
        <v>0</v>
      </c>
      <c r="BJ135" s="17" t="s">
        <v>89</v>
      </c>
      <c r="BK135" s="149">
        <f>ROUND(I135*H135,2)</f>
        <v>0</v>
      </c>
      <c r="BL135" s="17" t="s">
        <v>271</v>
      </c>
      <c r="BM135" s="148" t="s">
        <v>354</v>
      </c>
    </row>
    <row r="136" spans="2:65" s="11" customFormat="1" ht="22.9" customHeight="1">
      <c r="B136" s="124"/>
      <c r="D136" s="125" t="s">
        <v>75</v>
      </c>
      <c r="E136" s="134" t="s">
        <v>2590</v>
      </c>
      <c r="F136" s="134" t="s">
        <v>2961</v>
      </c>
      <c r="I136" s="127"/>
      <c r="J136" s="135">
        <f>BK136</f>
        <v>0</v>
      </c>
      <c r="L136" s="124"/>
      <c r="M136" s="129"/>
      <c r="P136" s="130">
        <f>P137</f>
        <v>0</v>
      </c>
      <c r="R136" s="130">
        <f>R137</f>
        <v>0</v>
      </c>
      <c r="T136" s="131">
        <f>T137</f>
        <v>0</v>
      </c>
      <c r="AR136" s="125" t="s">
        <v>83</v>
      </c>
      <c r="AT136" s="132" t="s">
        <v>75</v>
      </c>
      <c r="AU136" s="132" t="s">
        <v>83</v>
      </c>
      <c r="AY136" s="125" t="s">
        <v>264</v>
      </c>
      <c r="BK136" s="133">
        <f>BK137</f>
        <v>0</v>
      </c>
    </row>
    <row r="137" spans="2:65" s="1" customFormat="1" ht="16.5" customHeight="1">
      <c r="B137" s="136"/>
      <c r="C137" s="137" t="s">
        <v>314</v>
      </c>
      <c r="D137" s="137" t="s">
        <v>266</v>
      </c>
      <c r="E137" s="138" t="s">
        <v>4596</v>
      </c>
      <c r="F137" s="139" t="s">
        <v>2962</v>
      </c>
      <c r="G137" s="140" t="s">
        <v>269</v>
      </c>
      <c r="H137" s="141">
        <v>4</v>
      </c>
      <c r="I137" s="142"/>
      <c r="J137" s="143">
        <f>ROUND(I137*H137,2)</f>
        <v>0</v>
      </c>
      <c r="K137" s="139" t="s">
        <v>1</v>
      </c>
      <c r="L137" s="32"/>
      <c r="M137" s="200" t="s">
        <v>1</v>
      </c>
      <c r="N137" s="201" t="s">
        <v>42</v>
      </c>
      <c r="O137" s="195"/>
      <c r="P137" s="202">
        <f>O137*H137</f>
        <v>0</v>
      </c>
      <c r="Q137" s="202">
        <v>0</v>
      </c>
      <c r="R137" s="202">
        <f>Q137*H137</f>
        <v>0</v>
      </c>
      <c r="S137" s="202">
        <v>0</v>
      </c>
      <c r="T137" s="203">
        <f>S137*H137</f>
        <v>0</v>
      </c>
      <c r="AR137" s="148" t="s">
        <v>271</v>
      </c>
      <c r="AT137" s="148" t="s">
        <v>266</v>
      </c>
      <c r="AU137" s="148" t="s">
        <v>89</v>
      </c>
      <c r="AY137" s="17" t="s">
        <v>264</v>
      </c>
      <c r="BE137" s="149">
        <f>IF(N137="základní",J137,0)</f>
        <v>0</v>
      </c>
      <c r="BF137" s="149">
        <f>IF(N137="snížená",J137,0)</f>
        <v>0</v>
      </c>
      <c r="BG137" s="149">
        <f>IF(N137="zákl. přenesená",J137,0)</f>
        <v>0</v>
      </c>
      <c r="BH137" s="149">
        <f>IF(N137="sníž. přenesená",J137,0)</f>
        <v>0</v>
      </c>
      <c r="BI137" s="149">
        <f>IF(N137="nulová",J137,0)</f>
        <v>0</v>
      </c>
      <c r="BJ137" s="17" t="s">
        <v>89</v>
      </c>
      <c r="BK137" s="149">
        <f>ROUND(I137*H137,2)</f>
        <v>0</v>
      </c>
      <c r="BL137" s="17" t="s">
        <v>271</v>
      </c>
      <c r="BM137" s="148" t="s">
        <v>366</v>
      </c>
    </row>
    <row r="138" spans="2:65" s="1" customFormat="1" ht="6.95" customHeight="1">
      <c r="B138" s="44"/>
      <c r="C138" s="45"/>
      <c r="D138" s="45"/>
      <c r="E138" s="45"/>
      <c r="F138" s="45"/>
      <c r="G138" s="45"/>
      <c r="H138" s="45"/>
      <c r="I138" s="45"/>
      <c r="J138" s="45"/>
      <c r="K138" s="45"/>
      <c r="L138" s="32"/>
    </row>
  </sheetData>
  <autoFilter ref="C123:K137" xr:uid="{00000000-0009-0000-0000-000026000000}"/>
  <mergeCells count="12">
    <mergeCell ref="E116:H116"/>
    <mergeCell ref="L2:V2"/>
    <mergeCell ref="E85:H85"/>
    <mergeCell ref="E87:H87"/>
    <mergeCell ref="E89:H89"/>
    <mergeCell ref="E112:H112"/>
    <mergeCell ref="E114:H114"/>
    <mergeCell ref="E7:H7"/>
    <mergeCell ref="E9:H9"/>
    <mergeCell ref="E11:H11"/>
    <mergeCell ref="E20:H20"/>
    <mergeCell ref="E29:H29"/>
  </mergeCells>
  <pageMargins left="0.39374999999999999" right="0.39374999999999999" top="0.39374999999999999" bottom="0.39374999999999999" header="0" footer="0"/>
  <pageSetup paperSize="9" fitToHeight="100" orientation="landscape" blackAndWhite="1"/>
  <headerFooter>
    <oddFooter>&amp;CStrana &amp;P z &amp;N</oddFooter>
  </headerFooter>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B2:BM217"/>
  <sheetViews>
    <sheetView showGridLines="0" workbookViewId="0"/>
  </sheetViews>
  <sheetFormatPr defaultRowHeight="15"/>
  <cols>
    <col min="1" max="1" width="8.33203125" customWidth="1"/>
    <col min="2" max="2" width="1.1640625" customWidth="1"/>
    <col min="3" max="3" width="4.1640625" customWidth="1"/>
    <col min="4" max="4" width="4.33203125" customWidth="1"/>
    <col min="5" max="5" width="17.1640625" customWidth="1"/>
    <col min="6" max="6" width="100.83203125" customWidth="1"/>
    <col min="7" max="7" width="7.5" customWidth="1"/>
    <col min="8" max="8" width="14" customWidth="1"/>
    <col min="9" max="9" width="15.83203125" customWidth="1"/>
    <col min="10" max="11" width="22.33203125"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50000000000003" customHeight="1">
      <c r="L2" s="223" t="s">
        <v>5</v>
      </c>
      <c r="M2" s="208"/>
      <c r="N2" s="208"/>
      <c r="O2" s="208"/>
      <c r="P2" s="208"/>
      <c r="Q2" s="208"/>
      <c r="R2" s="208"/>
      <c r="S2" s="208"/>
      <c r="T2" s="208"/>
      <c r="U2" s="208"/>
      <c r="V2" s="208"/>
      <c r="AT2" s="17" t="s">
        <v>100</v>
      </c>
    </row>
    <row r="3" spans="2:46" ht="6.95" customHeight="1">
      <c r="B3" s="18"/>
      <c r="C3" s="19"/>
      <c r="D3" s="19"/>
      <c r="E3" s="19"/>
      <c r="F3" s="19"/>
      <c r="G3" s="19"/>
      <c r="H3" s="19"/>
      <c r="I3" s="19"/>
      <c r="J3" s="19"/>
      <c r="K3" s="19"/>
      <c r="L3" s="20"/>
      <c r="AT3" s="17" t="s">
        <v>83</v>
      </c>
    </row>
    <row r="4" spans="2:46" ht="24.95" customHeight="1">
      <c r="B4" s="20"/>
      <c r="D4" s="21" t="s">
        <v>212</v>
      </c>
      <c r="L4" s="20"/>
      <c r="M4" s="93" t="s">
        <v>10</v>
      </c>
      <c r="AT4" s="17" t="s">
        <v>3</v>
      </c>
    </row>
    <row r="5" spans="2:46" ht="6.95" customHeight="1">
      <c r="B5" s="20"/>
      <c r="L5" s="20"/>
    </row>
    <row r="6" spans="2:46" ht="12" customHeight="1">
      <c r="B6" s="20"/>
      <c r="D6" s="27" t="s">
        <v>16</v>
      </c>
      <c r="L6" s="20"/>
    </row>
    <row r="7" spans="2:46" ht="16.5" customHeight="1">
      <c r="B7" s="20"/>
      <c r="E7" s="248" t="str">
        <f>'Rekapitulace stavby'!K6</f>
        <v>Transformace domova Černovice – Lidmaň V. – Černovice</v>
      </c>
      <c r="F7" s="249"/>
      <c r="G7" s="249"/>
      <c r="H7" s="249"/>
      <c r="L7" s="20"/>
    </row>
    <row r="8" spans="2:46" ht="12.75">
      <c r="B8" s="20"/>
      <c r="D8" s="27" t="s">
        <v>213</v>
      </c>
      <c r="L8" s="20"/>
    </row>
    <row r="9" spans="2:46" ht="16.5" customHeight="1">
      <c r="B9" s="20"/>
      <c r="E9" s="248" t="s">
        <v>214</v>
      </c>
      <c r="F9" s="208"/>
      <c r="G9" s="208"/>
      <c r="H9" s="208"/>
      <c r="L9" s="20"/>
    </row>
    <row r="10" spans="2:46" ht="12" customHeight="1">
      <c r="B10" s="20"/>
      <c r="D10" s="27" t="s">
        <v>215</v>
      </c>
      <c r="L10" s="20"/>
    </row>
    <row r="11" spans="2:46" s="1" customFormat="1" ht="16.5" customHeight="1">
      <c r="B11" s="32"/>
      <c r="E11" s="243" t="s">
        <v>1908</v>
      </c>
      <c r="F11" s="250"/>
      <c r="G11" s="250"/>
      <c r="H11" s="250"/>
      <c r="L11" s="32"/>
    </row>
    <row r="12" spans="2:46" s="1" customFormat="1" ht="12" customHeight="1">
      <c r="B12" s="32"/>
      <c r="D12" s="27" t="s">
        <v>1909</v>
      </c>
      <c r="L12" s="32"/>
    </row>
    <row r="13" spans="2:46" s="1" customFormat="1" ht="16.5" customHeight="1">
      <c r="B13" s="32"/>
      <c r="E13" s="230" t="s">
        <v>2368</v>
      </c>
      <c r="F13" s="250"/>
      <c r="G13" s="250"/>
      <c r="H13" s="250"/>
      <c r="L13" s="32"/>
    </row>
    <row r="14" spans="2:46" s="1" customFormat="1" ht="11.25">
      <c r="B14" s="32"/>
      <c r="L14" s="32"/>
    </row>
    <row r="15" spans="2:46" s="1" customFormat="1" ht="12" customHeight="1">
      <c r="B15" s="32"/>
      <c r="D15" s="27" t="s">
        <v>18</v>
      </c>
      <c r="F15" s="25" t="s">
        <v>1</v>
      </c>
      <c r="I15" s="27" t="s">
        <v>19</v>
      </c>
      <c r="J15" s="25" t="s">
        <v>1</v>
      </c>
      <c r="L15" s="32"/>
    </row>
    <row r="16" spans="2:46" s="1" customFormat="1" ht="12" customHeight="1">
      <c r="B16" s="32"/>
      <c r="D16" s="27" t="s">
        <v>20</v>
      </c>
      <c r="F16" s="25" t="s">
        <v>21</v>
      </c>
      <c r="I16" s="27" t="s">
        <v>22</v>
      </c>
      <c r="J16" s="52" t="str">
        <f>'Rekapitulace stavby'!AN8</f>
        <v>10. 12. 2025</v>
      </c>
      <c r="L16" s="32"/>
    </row>
    <row r="17" spans="2:12" s="1" customFormat="1" ht="10.9" customHeight="1">
      <c r="B17" s="32"/>
      <c r="L17" s="32"/>
    </row>
    <row r="18" spans="2:12" s="1" customFormat="1" ht="12" customHeight="1">
      <c r="B18" s="32"/>
      <c r="D18" s="27" t="s">
        <v>24</v>
      </c>
      <c r="I18" s="27" t="s">
        <v>25</v>
      </c>
      <c r="J18" s="25" t="str">
        <f>IF('Rekapitulace stavby'!AN10="","",'Rekapitulace stavby'!AN10)</f>
        <v/>
      </c>
      <c r="L18" s="32"/>
    </row>
    <row r="19" spans="2:12" s="1" customFormat="1" ht="18" customHeight="1">
      <c r="B19" s="32"/>
      <c r="E19" s="25" t="str">
        <f>IF('Rekapitulace stavby'!E11="","",'Rekapitulace stavby'!E11)</f>
        <v>Kraj Vysočina</v>
      </c>
      <c r="I19" s="27" t="s">
        <v>27</v>
      </c>
      <c r="J19" s="25" t="str">
        <f>IF('Rekapitulace stavby'!AN11="","",'Rekapitulace stavby'!AN11)</f>
        <v/>
      </c>
      <c r="L19" s="32"/>
    </row>
    <row r="20" spans="2:12" s="1" customFormat="1" ht="6.95" customHeight="1">
      <c r="B20" s="32"/>
      <c r="L20" s="32"/>
    </row>
    <row r="21" spans="2:12" s="1" customFormat="1" ht="12" customHeight="1">
      <c r="B21" s="32"/>
      <c r="D21" s="27" t="s">
        <v>28</v>
      </c>
      <c r="I21" s="27" t="s">
        <v>25</v>
      </c>
      <c r="J21" s="28" t="str">
        <f>'Rekapitulace stavby'!AN13</f>
        <v>Vyplň údaj</v>
      </c>
      <c r="L21" s="32"/>
    </row>
    <row r="22" spans="2:12" s="1" customFormat="1" ht="18" customHeight="1">
      <c r="B22" s="32"/>
      <c r="E22" s="251" t="str">
        <f>'Rekapitulace stavby'!E14</f>
        <v>Vyplň údaj</v>
      </c>
      <c r="F22" s="207"/>
      <c r="G22" s="207"/>
      <c r="H22" s="207"/>
      <c r="I22" s="27" t="s">
        <v>27</v>
      </c>
      <c r="J22" s="28" t="str">
        <f>'Rekapitulace stavby'!AN14</f>
        <v>Vyplň údaj</v>
      </c>
      <c r="L22" s="32"/>
    </row>
    <row r="23" spans="2:12" s="1" customFormat="1" ht="6.95" customHeight="1">
      <c r="B23" s="32"/>
      <c r="L23" s="32"/>
    </row>
    <row r="24" spans="2:12" s="1" customFormat="1" ht="12" customHeight="1">
      <c r="B24" s="32"/>
      <c r="D24" s="27" t="s">
        <v>30</v>
      </c>
      <c r="I24" s="27" t="s">
        <v>25</v>
      </c>
      <c r="J24" s="25" t="str">
        <f>IF('Rekapitulace stavby'!AN16="","",'Rekapitulace stavby'!AN16)</f>
        <v/>
      </c>
      <c r="L24" s="32"/>
    </row>
    <row r="25" spans="2:12" s="1" customFormat="1" ht="18" customHeight="1">
      <c r="B25" s="32"/>
      <c r="E25" s="25" t="str">
        <f>IF('Rekapitulace stavby'!E17="","",'Rekapitulace stavby'!E17)</f>
        <v>ARPIK OSTRAVA s.r.o.</v>
      </c>
      <c r="I25" s="27" t="s">
        <v>27</v>
      </c>
      <c r="J25" s="25" t="str">
        <f>IF('Rekapitulace stavby'!AN17="","",'Rekapitulace stavby'!AN17)</f>
        <v/>
      </c>
      <c r="L25" s="32"/>
    </row>
    <row r="26" spans="2:12" s="1" customFormat="1" ht="6.95" customHeight="1">
      <c r="B26" s="32"/>
      <c r="L26" s="32"/>
    </row>
    <row r="27" spans="2:12" s="1" customFormat="1" ht="12" customHeight="1">
      <c r="B27" s="32"/>
      <c r="D27" s="27" t="s">
        <v>33</v>
      </c>
      <c r="I27" s="27" t="s">
        <v>25</v>
      </c>
      <c r="J27" s="25" t="str">
        <f>IF('Rekapitulace stavby'!AN19="","",'Rekapitulace stavby'!AN19)</f>
        <v/>
      </c>
      <c r="L27" s="32"/>
    </row>
    <row r="28" spans="2:12" s="1" customFormat="1" ht="18" customHeight="1">
      <c r="B28" s="32"/>
      <c r="E28" s="25" t="str">
        <f>IF('Rekapitulace stavby'!E20="","",'Rekapitulace stavby'!E20)</f>
        <v xml:space="preserve"> </v>
      </c>
      <c r="I28" s="27" t="s">
        <v>27</v>
      </c>
      <c r="J28" s="25" t="str">
        <f>IF('Rekapitulace stavby'!AN20="","",'Rekapitulace stavby'!AN20)</f>
        <v/>
      </c>
      <c r="L28" s="32"/>
    </row>
    <row r="29" spans="2:12" s="1" customFormat="1" ht="6.95" customHeight="1">
      <c r="B29" s="32"/>
      <c r="L29" s="32"/>
    </row>
    <row r="30" spans="2:12" s="1" customFormat="1" ht="12" customHeight="1">
      <c r="B30" s="32"/>
      <c r="D30" s="27" t="s">
        <v>34</v>
      </c>
      <c r="L30" s="32"/>
    </row>
    <row r="31" spans="2:12" s="7" customFormat="1" ht="16.5" customHeight="1">
      <c r="B31" s="94"/>
      <c r="E31" s="212" t="s">
        <v>1</v>
      </c>
      <c r="F31" s="212"/>
      <c r="G31" s="212"/>
      <c r="H31" s="212"/>
      <c r="L31" s="94"/>
    </row>
    <row r="32" spans="2:12" s="1" customFormat="1" ht="6.95" customHeight="1">
      <c r="B32" s="32"/>
      <c r="L32" s="32"/>
    </row>
    <row r="33" spans="2:12" s="1" customFormat="1" ht="6.95" customHeight="1">
      <c r="B33" s="32"/>
      <c r="D33" s="53"/>
      <c r="E33" s="53"/>
      <c r="F33" s="53"/>
      <c r="G33" s="53"/>
      <c r="H33" s="53"/>
      <c r="I33" s="53"/>
      <c r="J33" s="53"/>
      <c r="K33" s="53"/>
      <c r="L33" s="32"/>
    </row>
    <row r="34" spans="2:12" s="1" customFormat="1" ht="25.35" customHeight="1">
      <c r="B34" s="32"/>
      <c r="D34" s="95" t="s">
        <v>36</v>
      </c>
      <c r="J34" s="66">
        <f>ROUND(J134, 2)</f>
        <v>0</v>
      </c>
      <c r="L34" s="32"/>
    </row>
    <row r="35" spans="2:12" s="1" customFormat="1" ht="6.95" customHeight="1">
      <c r="B35" s="32"/>
      <c r="D35" s="53"/>
      <c r="E35" s="53"/>
      <c r="F35" s="53"/>
      <c r="G35" s="53"/>
      <c r="H35" s="53"/>
      <c r="I35" s="53"/>
      <c r="J35" s="53"/>
      <c r="K35" s="53"/>
      <c r="L35" s="32"/>
    </row>
    <row r="36" spans="2:12" s="1" customFormat="1" ht="14.45" customHeight="1">
      <c r="B36" s="32"/>
      <c r="F36" s="35" t="s">
        <v>38</v>
      </c>
      <c r="I36" s="35" t="s">
        <v>37</v>
      </c>
      <c r="J36" s="35" t="s">
        <v>39</v>
      </c>
      <c r="L36" s="32"/>
    </row>
    <row r="37" spans="2:12" s="1" customFormat="1" ht="14.45" customHeight="1">
      <c r="B37" s="32"/>
      <c r="D37" s="55" t="s">
        <v>40</v>
      </c>
      <c r="E37" s="27" t="s">
        <v>41</v>
      </c>
      <c r="F37" s="86">
        <f>ROUND((SUM(BE134:BE216)),  2)</f>
        <v>0</v>
      </c>
      <c r="I37" s="96">
        <v>0.21</v>
      </c>
      <c r="J37" s="86">
        <f>ROUND(((SUM(BE134:BE216))*I37),  2)</f>
        <v>0</v>
      </c>
      <c r="L37" s="32"/>
    </row>
    <row r="38" spans="2:12" s="1" customFormat="1" ht="14.45" customHeight="1">
      <c r="B38" s="32"/>
      <c r="E38" s="27" t="s">
        <v>42</v>
      </c>
      <c r="F38" s="86">
        <f>ROUND((SUM(BF134:BF216)),  2)</f>
        <v>0</v>
      </c>
      <c r="I38" s="96">
        <v>0.12</v>
      </c>
      <c r="J38" s="86">
        <f>ROUND(((SUM(BF134:BF216))*I38),  2)</f>
        <v>0</v>
      </c>
      <c r="L38" s="32"/>
    </row>
    <row r="39" spans="2:12" s="1" customFormat="1" ht="14.45" hidden="1" customHeight="1">
      <c r="B39" s="32"/>
      <c r="E39" s="27" t="s">
        <v>43</v>
      </c>
      <c r="F39" s="86">
        <f>ROUND((SUM(BG134:BG216)),  2)</f>
        <v>0</v>
      </c>
      <c r="I39" s="96">
        <v>0.21</v>
      </c>
      <c r="J39" s="86">
        <f>0</f>
        <v>0</v>
      </c>
      <c r="L39" s="32"/>
    </row>
    <row r="40" spans="2:12" s="1" customFormat="1" ht="14.45" hidden="1" customHeight="1">
      <c r="B40" s="32"/>
      <c r="E40" s="27" t="s">
        <v>44</v>
      </c>
      <c r="F40" s="86">
        <f>ROUND((SUM(BH134:BH216)),  2)</f>
        <v>0</v>
      </c>
      <c r="I40" s="96">
        <v>0.12</v>
      </c>
      <c r="J40" s="86">
        <f>0</f>
        <v>0</v>
      </c>
      <c r="L40" s="32"/>
    </row>
    <row r="41" spans="2:12" s="1" customFormat="1" ht="14.45" hidden="1" customHeight="1">
      <c r="B41" s="32"/>
      <c r="E41" s="27" t="s">
        <v>45</v>
      </c>
      <c r="F41" s="86">
        <f>ROUND((SUM(BI134:BI216)),  2)</f>
        <v>0</v>
      </c>
      <c r="I41" s="96">
        <v>0</v>
      </c>
      <c r="J41" s="86">
        <f>0</f>
        <v>0</v>
      </c>
      <c r="L41" s="32"/>
    </row>
    <row r="42" spans="2:12" s="1" customFormat="1" ht="6.95" customHeight="1">
      <c r="B42" s="32"/>
      <c r="L42" s="32"/>
    </row>
    <row r="43" spans="2:12" s="1" customFormat="1" ht="25.35" customHeight="1">
      <c r="B43" s="32"/>
      <c r="C43" s="97"/>
      <c r="D43" s="98" t="s">
        <v>46</v>
      </c>
      <c r="E43" s="57"/>
      <c r="F43" s="57"/>
      <c r="G43" s="99" t="s">
        <v>47</v>
      </c>
      <c r="H43" s="100" t="s">
        <v>48</v>
      </c>
      <c r="I43" s="57"/>
      <c r="J43" s="101">
        <f>SUM(J34:J41)</f>
        <v>0</v>
      </c>
      <c r="K43" s="102"/>
      <c r="L43" s="32"/>
    </row>
    <row r="44" spans="2:12" s="1" customFormat="1" ht="14.45" customHeight="1">
      <c r="B44" s="32"/>
      <c r="L44" s="32"/>
    </row>
    <row r="45" spans="2:12" ht="14.45" customHeight="1">
      <c r="B45" s="20"/>
      <c r="L45" s="20"/>
    </row>
    <row r="46" spans="2:12" ht="14.45" customHeight="1">
      <c r="B46" s="20"/>
      <c r="L46" s="20"/>
    </row>
    <row r="47" spans="2:12" ht="14.45" customHeight="1">
      <c r="B47" s="20"/>
      <c r="L47" s="20"/>
    </row>
    <row r="48" spans="2:12" ht="14.45" customHeight="1">
      <c r="B48" s="20"/>
      <c r="L48" s="20"/>
    </row>
    <row r="49" spans="2:12" ht="14.45" customHeight="1">
      <c r="B49" s="20"/>
      <c r="L49" s="20"/>
    </row>
    <row r="50" spans="2:12" s="1" customFormat="1" ht="14.45" customHeight="1">
      <c r="B50" s="32"/>
      <c r="D50" s="41" t="s">
        <v>49</v>
      </c>
      <c r="E50" s="42"/>
      <c r="F50" s="42"/>
      <c r="G50" s="41" t="s">
        <v>50</v>
      </c>
      <c r="H50" s="42"/>
      <c r="I50" s="42"/>
      <c r="J50" s="42"/>
      <c r="K50" s="42"/>
      <c r="L50" s="32"/>
    </row>
    <row r="51" spans="2:12" ht="11.25">
      <c r="B51" s="20"/>
      <c r="L51" s="20"/>
    </row>
    <row r="52" spans="2:12" ht="11.25">
      <c r="B52" s="20"/>
      <c r="L52" s="20"/>
    </row>
    <row r="53" spans="2:12" ht="11.25">
      <c r="B53" s="20"/>
      <c r="L53" s="20"/>
    </row>
    <row r="54" spans="2:12" ht="11.25">
      <c r="B54" s="20"/>
      <c r="L54" s="20"/>
    </row>
    <row r="55" spans="2:12" ht="11.25">
      <c r="B55" s="20"/>
      <c r="L55" s="20"/>
    </row>
    <row r="56" spans="2:12" ht="11.25">
      <c r="B56" s="20"/>
      <c r="L56" s="20"/>
    </row>
    <row r="57" spans="2:12" ht="11.25">
      <c r="B57" s="20"/>
      <c r="L57" s="20"/>
    </row>
    <row r="58" spans="2:12" ht="11.25">
      <c r="B58" s="20"/>
      <c r="L58" s="20"/>
    </row>
    <row r="59" spans="2:12" ht="11.25">
      <c r="B59" s="20"/>
      <c r="L59" s="20"/>
    </row>
    <row r="60" spans="2:12" ht="11.25">
      <c r="B60" s="20"/>
      <c r="L60" s="20"/>
    </row>
    <row r="61" spans="2:12" s="1" customFormat="1" ht="12.75">
      <c r="B61" s="32"/>
      <c r="D61" s="43" t="s">
        <v>51</v>
      </c>
      <c r="E61" s="34"/>
      <c r="F61" s="103" t="s">
        <v>52</v>
      </c>
      <c r="G61" s="43" t="s">
        <v>51</v>
      </c>
      <c r="H61" s="34"/>
      <c r="I61" s="34"/>
      <c r="J61" s="104" t="s">
        <v>52</v>
      </c>
      <c r="K61" s="34"/>
      <c r="L61" s="32"/>
    </row>
    <row r="62" spans="2:12" ht="11.25">
      <c r="B62" s="20"/>
      <c r="L62" s="20"/>
    </row>
    <row r="63" spans="2:12" ht="11.25">
      <c r="B63" s="20"/>
      <c r="L63" s="20"/>
    </row>
    <row r="64" spans="2:12" ht="11.25">
      <c r="B64" s="20"/>
      <c r="L64" s="20"/>
    </row>
    <row r="65" spans="2:12" s="1" customFormat="1" ht="12.75">
      <c r="B65" s="32"/>
      <c r="D65" s="41" t="s">
        <v>53</v>
      </c>
      <c r="E65" s="42"/>
      <c r="F65" s="42"/>
      <c r="G65" s="41" t="s">
        <v>54</v>
      </c>
      <c r="H65" s="42"/>
      <c r="I65" s="42"/>
      <c r="J65" s="42"/>
      <c r="K65" s="42"/>
      <c r="L65" s="32"/>
    </row>
    <row r="66" spans="2:12" ht="11.25">
      <c r="B66" s="20"/>
      <c r="L66" s="20"/>
    </row>
    <row r="67" spans="2:12" ht="11.25">
      <c r="B67" s="20"/>
      <c r="L67" s="20"/>
    </row>
    <row r="68" spans="2:12" ht="11.25">
      <c r="B68" s="20"/>
      <c r="L68" s="20"/>
    </row>
    <row r="69" spans="2:12" ht="11.25">
      <c r="B69" s="20"/>
      <c r="L69" s="20"/>
    </row>
    <row r="70" spans="2:12" ht="11.25">
      <c r="B70" s="20"/>
      <c r="L70" s="20"/>
    </row>
    <row r="71" spans="2:12" ht="11.25">
      <c r="B71" s="20"/>
      <c r="L71" s="20"/>
    </row>
    <row r="72" spans="2:12" ht="11.25">
      <c r="B72" s="20"/>
      <c r="L72" s="20"/>
    </row>
    <row r="73" spans="2:12" ht="11.25">
      <c r="B73" s="20"/>
      <c r="L73" s="20"/>
    </row>
    <row r="74" spans="2:12" ht="11.25">
      <c r="B74" s="20"/>
      <c r="L74" s="20"/>
    </row>
    <row r="75" spans="2:12" ht="11.25">
      <c r="B75" s="20"/>
      <c r="L75" s="20"/>
    </row>
    <row r="76" spans="2:12" s="1" customFormat="1" ht="12.75">
      <c r="B76" s="32"/>
      <c r="D76" s="43" t="s">
        <v>51</v>
      </c>
      <c r="E76" s="34"/>
      <c r="F76" s="103" t="s">
        <v>52</v>
      </c>
      <c r="G76" s="43" t="s">
        <v>51</v>
      </c>
      <c r="H76" s="34"/>
      <c r="I76" s="34"/>
      <c r="J76" s="104" t="s">
        <v>52</v>
      </c>
      <c r="K76" s="34"/>
      <c r="L76" s="32"/>
    </row>
    <row r="77" spans="2:12" s="1" customFormat="1" ht="14.45" customHeight="1">
      <c r="B77" s="44"/>
      <c r="C77" s="45"/>
      <c r="D77" s="45"/>
      <c r="E77" s="45"/>
      <c r="F77" s="45"/>
      <c r="G77" s="45"/>
      <c r="H77" s="45"/>
      <c r="I77" s="45"/>
      <c r="J77" s="45"/>
      <c r="K77" s="45"/>
      <c r="L77" s="32"/>
    </row>
    <row r="81" spans="2:12" s="1" customFormat="1" ht="6.95" customHeight="1">
      <c r="B81" s="46"/>
      <c r="C81" s="47"/>
      <c r="D81" s="47"/>
      <c r="E81" s="47"/>
      <c r="F81" s="47"/>
      <c r="G81" s="47"/>
      <c r="H81" s="47"/>
      <c r="I81" s="47"/>
      <c r="J81" s="47"/>
      <c r="K81" s="47"/>
      <c r="L81" s="32"/>
    </row>
    <row r="82" spans="2:12" s="1" customFormat="1" ht="24.95" customHeight="1">
      <c r="B82" s="32"/>
      <c r="C82" s="21" t="s">
        <v>217</v>
      </c>
      <c r="L82" s="32"/>
    </row>
    <row r="83" spans="2:12" s="1" customFormat="1" ht="6.95" customHeight="1">
      <c r="B83" s="32"/>
      <c r="L83" s="32"/>
    </row>
    <row r="84" spans="2:12" s="1" customFormat="1" ht="12" customHeight="1">
      <c r="B84" s="32"/>
      <c r="C84" s="27" t="s">
        <v>16</v>
      </c>
      <c r="L84" s="32"/>
    </row>
    <row r="85" spans="2:12" s="1" customFormat="1" ht="16.5" customHeight="1">
      <c r="B85" s="32"/>
      <c r="E85" s="248" t="str">
        <f>E7</f>
        <v>Transformace domova Černovice – Lidmaň V. – Černovice</v>
      </c>
      <c r="F85" s="249"/>
      <c r="G85" s="249"/>
      <c r="H85" s="249"/>
      <c r="L85" s="32"/>
    </row>
    <row r="86" spans="2:12" ht="12" customHeight="1">
      <c r="B86" s="20"/>
      <c r="C86" s="27" t="s">
        <v>213</v>
      </c>
      <c r="L86" s="20"/>
    </row>
    <row r="87" spans="2:12" ht="16.5" customHeight="1">
      <c r="B87" s="20"/>
      <c r="E87" s="248" t="s">
        <v>214</v>
      </c>
      <c r="F87" s="208"/>
      <c r="G87" s="208"/>
      <c r="H87" s="208"/>
      <c r="L87" s="20"/>
    </row>
    <row r="88" spans="2:12" ht="12" customHeight="1">
      <c r="B88" s="20"/>
      <c r="C88" s="27" t="s">
        <v>215</v>
      </c>
      <c r="L88" s="20"/>
    </row>
    <row r="89" spans="2:12" s="1" customFormat="1" ht="16.5" customHeight="1">
      <c r="B89" s="32"/>
      <c r="E89" s="243" t="s">
        <v>1908</v>
      </c>
      <c r="F89" s="250"/>
      <c r="G89" s="250"/>
      <c r="H89" s="250"/>
      <c r="L89" s="32"/>
    </row>
    <row r="90" spans="2:12" s="1" customFormat="1" ht="12" customHeight="1">
      <c r="B90" s="32"/>
      <c r="C90" s="27" t="s">
        <v>1909</v>
      </c>
      <c r="L90" s="32"/>
    </row>
    <row r="91" spans="2:12" s="1" customFormat="1" ht="16.5" customHeight="1">
      <c r="B91" s="32"/>
      <c r="E91" s="230" t="str">
        <f>E13</f>
        <v>SO 01.D.1.2.B - VYTÁPĚNÍ</v>
      </c>
      <c r="F91" s="250"/>
      <c r="G91" s="250"/>
      <c r="H91" s="250"/>
      <c r="L91" s="32"/>
    </row>
    <row r="92" spans="2:12" s="1" customFormat="1" ht="6.95" customHeight="1">
      <c r="B92" s="32"/>
      <c r="L92" s="32"/>
    </row>
    <row r="93" spans="2:12" s="1" customFormat="1" ht="12" customHeight="1">
      <c r="B93" s="32"/>
      <c r="C93" s="27" t="s">
        <v>20</v>
      </c>
      <c r="F93" s="25" t="str">
        <f>F16</f>
        <v xml:space="preserve"> </v>
      </c>
      <c r="I93" s="27" t="s">
        <v>22</v>
      </c>
      <c r="J93" s="52" t="str">
        <f>IF(J16="","",J16)</f>
        <v>10. 12. 2025</v>
      </c>
      <c r="L93" s="32"/>
    </row>
    <row r="94" spans="2:12" s="1" customFormat="1" ht="6.95" customHeight="1">
      <c r="B94" s="32"/>
      <c r="L94" s="32"/>
    </row>
    <row r="95" spans="2:12" s="1" customFormat="1" ht="25.7" customHeight="1">
      <c r="B95" s="32"/>
      <c r="C95" s="27" t="s">
        <v>24</v>
      </c>
      <c r="F95" s="25" t="str">
        <f>E19</f>
        <v>Kraj Vysočina</v>
      </c>
      <c r="I95" s="27" t="s">
        <v>30</v>
      </c>
      <c r="J95" s="30" t="str">
        <f>E25</f>
        <v>ARPIK OSTRAVA s.r.o.</v>
      </c>
      <c r="L95" s="32"/>
    </row>
    <row r="96" spans="2:12" s="1" customFormat="1" ht="15.2" customHeight="1">
      <c r="B96" s="32"/>
      <c r="C96" s="27" t="s">
        <v>28</v>
      </c>
      <c r="F96" s="25" t="str">
        <f>IF(E22="","",E22)</f>
        <v>Vyplň údaj</v>
      </c>
      <c r="I96" s="27" t="s">
        <v>33</v>
      </c>
      <c r="J96" s="30" t="str">
        <f>E28</f>
        <v xml:space="preserve"> </v>
      </c>
      <c r="L96" s="32"/>
    </row>
    <row r="97" spans="2:47" s="1" customFormat="1" ht="10.35" customHeight="1">
      <c r="B97" s="32"/>
      <c r="L97" s="32"/>
    </row>
    <row r="98" spans="2:47" s="1" customFormat="1" ht="29.25" customHeight="1">
      <c r="B98" s="32"/>
      <c r="C98" s="105" t="s">
        <v>218</v>
      </c>
      <c r="D98" s="97"/>
      <c r="E98" s="97"/>
      <c r="F98" s="97"/>
      <c r="G98" s="97"/>
      <c r="H98" s="97"/>
      <c r="I98" s="97"/>
      <c r="J98" s="106" t="s">
        <v>219</v>
      </c>
      <c r="K98" s="97"/>
      <c r="L98" s="32"/>
    </row>
    <row r="99" spans="2:47" s="1" customFormat="1" ht="10.35" customHeight="1">
      <c r="B99" s="32"/>
      <c r="L99" s="32"/>
    </row>
    <row r="100" spans="2:47" s="1" customFormat="1" ht="22.9" customHeight="1">
      <c r="B100" s="32"/>
      <c r="C100" s="107" t="s">
        <v>220</v>
      </c>
      <c r="J100" s="66">
        <f>J134</f>
        <v>0</v>
      </c>
      <c r="L100" s="32"/>
      <c r="AU100" s="17" t="s">
        <v>221</v>
      </c>
    </row>
    <row r="101" spans="2:47" s="8" customFormat="1" ht="24.95" customHeight="1">
      <c r="B101" s="108"/>
      <c r="D101" s="109" t="s">
        <v>2369</v>
      </c>
      <c r="E101" s="110"/>
      <c r="F101" s="110"/>
      <c r="G101" s="110"/>
      <c r="H101" s="110"/>
      <c r="I101" s="110"/>
      <c r="J101" s="111">
        <f>J135</f>
        <v>0</v>
      </c>
      <c r="L101" s="108"/>
    </row>
    <row r="102" spans="2:47" s="8" customFormat="1" ht="24.95" customHeight="1">
      <c r="B102" s="108"/>
      <c r="D102" s="109" t="s">
        <v>2370</v>
      </c>
      <c r="E102" s="110"/>
      <c r="F102" s="110"/>
      <c r="G102" s="110"/>
      <c r="H102" s="110"/>
      <c r="I102" s="110"/>
      <c r="J102" s="111">
        <f>J138</f>
        <v>0</v>
      </c>
      <c r="L102" s="108"/>
    </row>
    <row r="103" spans="2:47" s="8" customFormat="1" ht="24.95" customHeight="1">
      <c r="B103" s="108"/>
      <c r="D103" s="109" t="s">
        <v>2371</v>
      </c>
      <c r="E103" s="110"/>
      <c r="F103" s="110"/>
      <c r="G103" s="110"/>
      <c r="H103" s="110"/>
      <c r="I103" s="110"/>
      <c r="J103" s="111">
        <f>J145</f>
        <v>0</v>
      </c>
      <c r="L103" s="108"/>
    </row>
    <row r="104" spans="2:47" s="8" customFormat="1" ht="24.95" customHeight="1">
      <c r="B104" s="108"/>
      <c r="D104" s="109" t="s">
        <v>2372</v>
      </c>
      <c r="E104" s="110"/>
      <c r="F104" s="110"/>
      <c r="G104" s="110"/>
      <c r="H104" s="110"/>
      <c r="I104" s="110"/>
      <c r="J104" s="111">
        <f>J160</f>
        <v>0</v>
      </c>
      <c r="L104" s="108"/>
    </row>
    <row r="105" spans="2:47" s="8" customFormat="1" ht="24.95" customHeight="1">
      <c r="B105" s="108"/>
      <c r="D105" s="109" t="s">
        <v>2373</v>
      </c>
      <c r="E105" s="110"/>
      <c r="F105" s="110"/>
      <c r="G105" s="110"/>
      <c r="H105" s="110"/>
      <c r="I105" s="110"/>
      <c r="J105" s="111">
        <f>J172</f>
        <v>0</v>
      </c>
      <c r="L105" s="108"/>
    </row>
    <row r="106" spans="2:47" s="8" customFormat="1" ht="24.95" customHeight="1">
      <c r="B106" s="108"/>
      <c r="D106" s="109" t="s">
        <v>2374</v>
      </c>
      <c r="E106" s="110"/>
      <c r="F106" s="110"/>
      <c r="G106" s="110"/>
      <c r="H106" s="110"/>
      <c r="I106" s="110"/>
      <c r="J106" s="111">
        <f>J183</f>
        <v>0</v>
      </c>
      <c r="L106" s="108"/>
    </row>
    <row r="107" spans="2:47" s="8" customFormat="1" ht="24.95" customHeight="1">
      <c r="B107" s="108"/>
      <c r="D107" s="109" t="s">
        <v>2375</v>
      </c>
      <c r="E107" s="110"/>
      <c r="F107" s="110"/>
      <c r="G107" s="110"/>
      <c r="H107" s="110"/>
      <c r="I107" s="110"/>
      <c r="J107" s="111">
        <f>J188</f>
        <v>0</v>
      </c>
      <c r="L107" s="108"/>
    </row>
    <row r="108" spans="2:47" s="8" customFormat="1" ht="24.95" customHeight="1">
      <c r="B108" s="108"/>
      <c r="D108" s="109" t="s">
        <v>2376</v>
      </c>
      <c r="E108" s="110"/>
      <c r="F108" s="110"/>
      <c r="G108" s="110"/>
      <c r="H108" s="110"/>
      <c r="I108" s="110"/>
      <c r="J108" s="111">
        <f>J207</f>
        <v>0</v>
      </c>
      <c r="L108" s="108"/>
    </row>
    <row r="109" spans="2:47" s="8" customFormat="1" ht="24.95" customHeight="1">
      <c r="B109" s="108"/>
      <c r="D109" s="109" t="s">
        <v>2377</v>
      </c>
      <c r="E109" s="110"/>
      <c r="F109" s="110"/>
      <c r="G109" s="110"/>
      <c r="H109" s="110"/>
      <c r="I109" s="110"/>
      <c r="J109" s="111">
        <f>J210</f>
        <v>0</v>
      </c>
      <c r="L109" s="108"/>
    </row>
    <row r="110" spans="2:47" s="8" customFormat="1" ht="24.95" customHeight="1">
      <c r="B110" s="108"/>
      <c r="D110" s="109" t="s">
        <v>2378</v>
      </c>
      <c r="E110" s="110"/>
      <c r="F110" s="110"/>
      <c r="G110" s="110"/>
      <c r="H110" s="110"/>
      <c r="I110" s="110"/>
      <c r="J110" s="111">
        <f>J212</f>
        <v>0</v>
      </c>
      <c r="L110" s="108"/>
    </row>
    <row r="111" spans="2:47" s="1" customFormat="1" ht="21.75" customHeight="1">
      <c r="B111" s="32"/>
      <c r="L111" s="32"/>
    </row>
    <row r="112" spans="2:47" s="1" customFormat="1" ht="6.95" customHeight="1">
      <c r="B112" s="44"/>
      <c r="C112" s="45"/>
      <c r="D112" s="45"/>
      <c r="E112" s="45"/>
      <c r="F112" s="45"/>
      <c r="G112" s="45"/>
      <c r="H112" s="45"/>
      <c r="I112" s="45"/>
      <c r="J112" s="45"/>
      <c r="K112" s="45"/>
      <c r="L112" s="32"/>
    </row>
    <row r="116" spans="2:12" s="1" customFormat="1" ht="6.95" customHeight="1">
      <c r="B116" s="46"/>
      <c r="C116" s="47"/>
      <c r="D116" s="47"/>
      <c r="E116" s="47"/>
      <c r="F116" s="47"/>
      <c r="G116" s="47"/>
      <c r="H116" s="47"/>
      <c r="I116" s="47"/>
      <c r="J116" s="47"/>
      <c r="K116" s="47"/>
      <c r="L116" s="32"/>
    </row>
    <row r="117" spans="2:12" s="1" customFormat="1" ht="24.95" customHeight="1">
      <c r="B117" s="32"/>
      <c r="C117" s="21" t="s">
        <v>249</v>
      </c>
      <c r="L117" s="32"/>
    </row>
    <row r="118" spans="2:12" s="1" customFormat="1" ht="6.95" customHeight="1">
      <c r="B118" s="32"/>
      <c r="L118" s="32"/>
    </row>
    <row r="119" spans="2:12" s="1" customFormat="1" ht="12" customHeight="1">
      <c r="B119" s="32"/>
      <c r="C119" s="27" t="s">
        <v>16</v>
      </c>
      <c r="L119" s="32"/>
    </row>
    <row r="120" spans="2:12" s="1" customFormat="1" ht="16.5" customHeight="1">
      <c r="B120" s="32"/>
      <c r="E120" s="248" t="str">
        <f>E7</f>
        <v>Transformace domova Černovice – Lidmaň V. – Černovice</v>
      </c>
      <c r="F120" s="249"/>
      <c r="G120" s="249"/>
      <c r="H120" s="249"/>
      <c r="L120" s="32"/>
    </row>
    <row r="121" spans="2:12" ht="12" customHeight="1">
      <c r="B121" s="20"/>
      <c r="C121" s="27" t="s">
        <v>213</v>
      </c>
      <c r="L121" s="20"/>
    </row>
    <row r="122" spans="2:12" ht="16.5" customHeight="1">
      <c r="B122" s="20"/>
      <c r="E122" s="248" t="s">
        <v>214</v>
      </c>
      <c r="F122" s="208"/>
      <c r="G122" s="208"/>
      <c r="H122" s="208"/>
      <c r="L122" s="20"/>
    </row>
    <row r="123" spans="2:12" ht="12" customHeight="1">
      <c r="B123" s="20"/>
      <c r="C123" s="27" t="s">
        <v>215</v>
      </c>
      <c r="L123" s="20"/>
    </row>
    <row r="124" spans="2:12" s="1" customFormat="1" ht="16.5" customHeight="1">
      <c r="B124" s="32"/>
      <c r="E124" s="243" t="s">
        <v>1908</v>
      </c>
      <c r="F124" s="250"/>
      <c r="G124" s="250"/>
      <c r="H124" s="250"/>
      <c r="L124" s="32"/>
    </row>
    <row r="125" spans="2:12" s="1" customFormat="1" ht="12" customHeight="1">
      <c r="B125" s="32"/>
      <c r="C125" s="27" t="s">
        <v>1909</v>
      </c>
      <c r="L125" s="32"/>
    </row>
    <row r="126" spans="2:12" s="1" customFormat="1" ht="16.5" customHeight="1">
      <c r="B126" s="32"/>
      <c r="E126" s="230" t="str">
        <f>E13</f>
        <v>SO 01.D.1.2.B - VYTÁPĚNÍ</v>
      </c>
      <c r="F126" s="250"/>
      <c r="G126" s="250"/>
      <c r="H126" s="250"/>
      <c r="L126" s="32"/>
    </row>
    <row r="127" spans="2:12" s="1" customFormat="1" ht="6.95" customHeight="1">
      <c r="B127" s="32"/>
      <c r="L127" s="32"/>
    </row>
    <row r="128" spans="2:12" s="1" customFormat="1" ht="12" customHeight="1">
      <c r="B128" s="32"/>
      <c r="C128" s="27" t="s">
        <v>20</v>
      </c>
      <c r="F128" s="25" t="str">
        <f>F16</f>
        <v xml:space="preserve"> </v>
      </c>
      <c r="I128" s="27" t="s">
        <v>22</v>
      </c>
      <c r="J128" s="52" t="str">
        <f>IF(J16="","",J16)</f>
        <v>10. 12. 2025</v>
      </c>
      <c r="L128" s="32"/>
    </row>
    <row r="129" spans="2:65" s="1" customFormat="1" ht="6.95" customHeight="1">
      <c r="B129" s="32"/>
      <c r="L129" s="32"/>
    </row>
    <row r="130" spans="2:65" s="1" customFormat="1" ht="25.7" customHeight="1">
      <c r="B130" s="32"/>
      <c r="C130" s="27" t="s">
        <v>24</v>
      </c>
      <c r="F130" s="25" t="str">
        <f>E19</f>
        <v>Kraj Vysočina</v>
      </c>
      <c r="I130" s="27" t="s">
        <v>30</v>
      </c>
      <c r="J130" s="30" t="str">
        <f>E25</f>
        <v>ARPIK OSTRAVA s.r.o.</v>
      </c>
      <c r="L130" s="32"/>
    </row>
    <row r="131" spans="2:65" s="1" customFormat="1" ht="15.2" customHeight="1">
      <c r="B131" s="32"/>
      <c r="C131" s="27" t="s">
        <v>28</v>
      </c>
      <c r="F131" s="25" t="str">
        <f>IF(E22="","",E22)</f>
        <v>Vyplň údaj</v>
      </c>
      <c r="I131" s="27" t="s">
        <v>33</v>
      </c>
      <c r="J131" s="30" t="str">
        <f>E28</f>
        <v xml:space="preserve"> </v>
      </c>
      <c r="L131" s="32"/>
    </row>
    <row r="132" spans="2:65" s="1" customFormat="1" ht="10.35" customHeight="1">
      <c r="B132" s="32"/>
      <c r="L132" s="32"/>
    </row>
    <row r="133" spans="2:65" s="10" customFormat="1" ht="29.25" customHeight="1">
      <c r="B133" s="116"/>
      <c r="C133" s="117" t="s">
        <v>250</v>
      </c>
      <c r="D133" s="118" t="s">
        <v>61</v>
      </c>
      <c r="E133" s="118" t="s">
        <v>57</v>
      </c>
      <c r="F133" s="118" t="s">
        <v>58</v>
      </c>
      <c r="G133" s="118" t="s">
        <v>251</v>
      </c>
      <c r="H133" s="118" t="s">
        <v>252</v>
      </c>
      <c r="I133" s="118" t="s">
        <v>253</v>
      </c>
      <c r="J133" s="118" t="s">
        <v>219</v>
      </c>
      <c r="K133" s="119" t="s">
        <v>254</v>
      </c>
      <c r="L133" s="116"/>
      <c r="M133" s="59" t="s">
        <v>1</v>
      </c>
      <c r="N133" s="60" t="s">
        <v>40</v>
      </c>
      <c r="O133" s="60" t="s">
        <v>255</v>
      </c>
      <c r="P133" s="60" t="s">
        <v>256</v>
      </c>
      <c r="Q133" s="60" t="s">
        <v>257</v>
      </c>
      <c r="R133" s="60" t="s">
        <v>258</v>
      </c>
      <c r="S133" s="60" t="s">
        <v>259</v>
      </c>
      <c r="T133" s="61" t="s">
        <v>260</v>
      </c>
    </row>
    <row r="134" spans="2:65" s="1" customFormat="1" ht="22.9" customHeight="1">
      <c r="B134" s="32"/>
      <c r="C134" s="64" t="s">
        <v>261</v>
      </c>
      <c r="J134" s="120">
        <f>BK134</f>
        <v>0</v>
      </c>
      <c r="L134" s="32"/>
      <c r="M134" s="62"/>
      <c r="N134" s="53"/>
      <c r="O134" s="53"/>
      <c r="P134" s="121">
        <f>P135+P138+P145+P160+P172+P183+P188+P207+P210+P212</f>
        <v>0</v>
      </c>
      <c r="Q134" s="53"/>
      <c r="R134" s="121">
        <f>R135+R138+R145+R160+R172+R183+R188+R207+R210+R212</f>
        <v>0</v>
      </c>
      <c r="S134" s="53"/>
      <c r="T134" s="122">
        <f>T135+T138+T145+T160+T172+T183+T188+T207+T210+T212</f>
        <v>0</v>
      </c>
      <c r="AT134" s="17" t="s">
        <v>75</v>
      </c>
      <c r="AU134" s="17" t="s">
        <v>221</v>
      </c>
      <c r="BK134" s="123">
        <f>BK135+BK138+BK145+BK160+BK172+BK183+BK188+BK207+BK210+BK212</f>
        <v>0</v>
      </c>
    </row>
    <row r="135" spans="2:65" s="11" customFormat="1" ht="25.9" customHeight="1">
      <c r="B135" s="124"/>
      <c r="D135" s="125" t="s">
        <v>75</v>
      </c>
      <c r="E135" s="126" t="s">
        <v>846</v>
      </c>
      <c r="F135" s="126" t="s">
        <v>2379</v>
      </c>
      <c r="I135" s="127"/>
      <c r="J135" s="128">
        <f>BK135</f>
        <v>0</v>
      </c>
      <c r="L135" s="124"/>
      <c r="M135" s="129"/>
      <c r="P135" s="130">
        <f>SUM(P136:P137)</f>
        <v>0</v>
      </c>
      <c r="R135" s="130">
        <f>SUM(R136:R137)</f>
        <v>0</v>
      </c>
      <c r="T135" s="131">
        <f>SUM(T136:T137)</f>
        <v>0</v>
      </c>
      <c r="AR135" s="125" t="s">
        <v>83</v>
      </c>
      <c r="AT135" s="132" t="s">
        <v>75</v>
      </c>
      <c r="AU135" s="132" t="s">
        <v>76</v>
      </c>
      <c r="AY135" s="125" t="s">
        <v>264</v>
      </c>
      <c r="BK135" s="133">
        <f>SUM(BK136:BK137)</f>
        <v>0</v>
      </c>
    </row>
    <row r="136" spans="2:65" s="1" customFormat="1" ht="16.5" customHeight="1">
      <c r="B136" s="136"/>
      <c r="C136" s="137" t="s">
        <v>83</v>
      </c>
      <c r="D136" s="137" t="s">
        <v>266</v>
      </c>
      <c r="E136" s="138" t="s">
        <v>2380</v>
      </c>
      <c r="F136" s="139" t="s">
        <v>2381</v>
      </c>
      <c r="G136" s="140" t="s">
        <v>428</v>
      </c>
      <c r="H136" s="141">
        <v>4</v>
      </c>
      <c r="I136" s="142"/>
      <c r="J136" s="143">
        <f>ROUND(I136*H136,2)</f>
        <v>0</v>
      </c>
      <c r="K136" s="139" t="s">
        <v>1</v>
      </c>
      <c r="L136" s="32"/>
      <c r="M136" s="144" t="s">
        <v>1</v>
      </c>
      <c r="N136" s="145" t="s">
        <v>42</v>
      </c>
      <c r="P136" s="146">
        <f>O136*H136</f>
        <v>0</v>
      </c>
      <c r="Q136" s="146">
        <v>0</v>
      </c>
      <c r="R136" s="146">
        <f>Q136*H136</f>
        <v>0</v>
      </c>
      <c r="S136" s="146">
        <v>0</v>
      </c>
      <c r="T136" s="147">
        <f>S136*H136</f>
        <v>0</v>
      </c>
      <c r="AR136" s="148" t="s">
        <v>271</v>
      </c>
      <c r="AT136" s="148" t="s">
        <v>266</v>
      </c>
      <c r="AU136" s="148" t="s">
        <v>83</v>
      </c>
      <c r="AY136" s="17" t="s">
        <v>264</v>
      </c>
      <c r="BE136" s="149">
        <f>IF(N136="základní",J136,0)</f>
        <v>0</v>
      </c>
      <c r="BF136" s="149">
        <f>IF(N136="snížená",J136,0)</f>
        <v>0</v>
      </c>
      <c r="BG136" s="149">
        <f>IF(N136="zákl. přenesená",J136,0)</f>
        <v>0</v>
      </c>
      <c r="BH136" s="149">
        <f>IF(N136="sníž. přenesená",J136,0)</f>
        <v>0</v>
      </c>
      <c r="BI136" s="149">
        <f>IF(N136="nulová",J136,0)</f>
        <v>0</v>
      </c>
      <c r="BJ136" s="17" t="s">
        <v>89</v>
      </c>
      <c r="BK136" s="149">
        <f>ROUND(I136*H136,2)</f>
        <v>0</v>
      </c>
      <c r="BL136" s="17" t="s">
        <v>271</v>
      </c>
      <c r="BM136" s="148" t="s">
        <v>89</v>
      </c>
    </row>
    <row r="137" spans="2:65" s="1" customFormat="1" ht="16.5" customHeight="1">
      <c r="B137" s="136"/>
      <c r="C137" s="137" t="s">
        <v>89</v>
      </c>
      <c r="D137" s="137" t="s">
        <v>266</v>
      </c>
      <c r="E137" s="138" t="s">
        <v>2382</v>
      </c>
      <c r="F137" s="139" t="s">
        <v>2383</v>
      </c>
      <c r="G137" s="140" t="s">
        <v>319</v>
      </c>
      <c r="H137" s="141">
        <v>5.1999999999999998E-2</v>
      </c>
      <c r="I137" s="142"/>
      <c r="J137" s="143">
        <f>ROUND(I137*H137,2)</f>
        <v>0</v>
      </c>
      <c r="K137" s="139" t="s">
        <v>1</v>
      </c>
      <c r="L137" s="32"/>
      <c r="M137" s="144" t="s">
        <v>1</v>
      </c>
      <c r="N137" s="145" t="s">
        <v>42</v>
      </c>
      <c r="P137" s="146">
        <f>O137*H137</f>
        <v>0</v>
      </c>
      <c r="Q137" s="146">
        <v>0</v>
      </c>
      <c r="R137" s="146">
        <f>Q137*H137</f>
        <v>0</v>
      </c>
      <c r="S137" s="146">
        <v>0</v>
      </c>
      <c r="T137" s="147">
        <f>S137*H137</f>
        <v>0</v>
      </c>
      <c r="AR137" s="148" t="s">
        <v>271</v>
      </c>
      <c r="AT137" s="148" t="s">
        <v>266</v>
      </c>
      <c r="AU137" s="148" t="s">
        <v>83</v>
      </c>
      <c r="AY137" s="17" t="s">
        <v>264</v>
      </c>
      <c r="BE137" s="149">
        <f>IF(N137="základní",J137,0)</f>
        <v>0</v>
      </c>
      <c r="BF137" s="149">
        <f>IF(N137="snížená",J137,0)</f>
        <v>0</v>
      </c>
      <c r="BG137" s="149">
        <f>IF(N137="zákl. přenesená",J137,0)</f>
        <v>0</v>
      </c>
      <c r="BH137" s="149">
        <f>IF(N137="sníž. přenesená",J137,0)</f>
        <v>0</v>
      </c>
      <c r="BI137" s="149">
        <f>IF(N137="nulová",J137,0)</f>
        <v>0</v>
      </c>
      <c r="BJ137" s="17" t="s">
        <v>89</v>
      </c>
      <c r="BK137" s="149">
        <f>ROUND(I137*H137,2)</f>
        <v>0</v>
      </c>
      <c r="BL137" s="17" t="s">
        <v>271</v>
      </c>
      <c r="BM137" s="148" t="s">
        <v>271</v>
      </c>
    </row>
    <row r="138" spans="2:65" s="11" customFormat="1" ht="25.9" customHeight="1">
      <c r="B138" s="124"/>
      <c r="D138" s="125" t="s">
        <v>75</v>
      </c>
      <c r="E138" s="126" t="s">
        <v>1156</v>
      </c>
      <c r="F138" s="126" t="s">
        <v>1157</v>
      </c>
      <c r="I138" s="127"/>
      <c r="J138" s="128">
        <f>BK138</f>
        <v>0</v>
      </c>
      <c r="L138" s="124"/>
      <c r="M138" s="129"/>
      <c r="P138" s="130">
        <f>SUM(P139:P144)</f>
        <v>0</v>
      </c>
      <c r="R138" s="130">
        <f>SUM(R139:R144)</f>
        <v>0</v>
      </c>
      <c r="T138" s="131">
        <f>SUM(T139:T144)</f>
        <v>0</v>
      </c>
      <c r="AR138" s="125" t="s">
        <v>89</v>
      </c>
      <c r="AT138" s="132" t="s">
        <v>75</v>
      </c>
      <c r="AU138" s="132" t="s">
        <v>76</v>
      </c>
      <c r="AY138" s="125" t="s">
        <v>264</v>
      </c>
      <c r="BK138" s="133">
        <f>SUM(BK139:BK144)</f>
        <v>0</v>
      </c>
    </row>
    <row r="139" spans="2:65" s="1" customFormat="1" ht="16.5" customHeight="1">
      <c r="B139" s="136"/>
      <c r="C139" s="137" t="s">
        <v>96</v>
      </c>
      <c r="D139" s="137" t="s">
        <v>266</v>
      </c>
      <c r="E139" s="138" t="s">
        <v>2384</v>
      </c>
      <c r="F139" s="139" t="s">
        <v>2385</v>
      </c>
      <c r="G139" s="140" t="s">
        <v>428</v>
      </c>
      <c r="H139" s="141">
        <v>88</v>
      </c>
      <c r="I139" s="142"/>
      <c r="J139" s="143">
        <f t="shared" ref="J139:J144" si="0">ROUND(I139*H139,2)</f>
        <v>0</v>
      </c>
      <c r="K139" s="139" t="s">
        <v>1</v>
      </c>
      <c r="L139" s="32"/>
      <c r="M139" s="144" t="s">
        <v>1</v>
      </c>
      <c r="N139" s="145" t="s">
        <v>42</v>
      </c>
      <c r="P139" s="146">
        <f t="shared" ref="P139:P144" si="1">O139*H139</f>
        <v>0</v>
      </c>
      <c r="Q139" s="146">
        <v>0</v>
      </c>
      <c r="R139" s="146">
        <f t="shared" ref="R139:R144" si="2">Q139*H139</f>
        <v>0</v>
      </c>
      <c r="S139" s="146">
        <v>0</v>
      </c>
      <c r="T139" s="147">
        <f t="shared" ref="T139:T144" si="3">S139*H139</f>
        <v>0</v>
      </c>
      <c r="AR139" s="148" t="s">
        <v>366</v>
      </c>
      <c r="AT139" s="148" t="s">
        <v>266</v>
      </c>
      <c r="AU139" s="148" t="s">
        <v>83</v>
      </c>
      <c r="AY139" s="17" t="s">
        <v>264</v>
      </c>
      <c r="BE139" s="149">
        <f t="shared" ref="BE139:BE144" si="4">IF(N139="základní",J139,0)</f>
        <v>0</v>
      </c>
      <c r="BF139" s="149">
        <f t="shared" ref="BF139:BF144" si="5">IF(N139="snížená",J139,0)</f>
        <v>0</v>
      </c>
      <c r="BG139" s="149">
        <f t="shared" ref="BG139:BG144" si="6">IF(N139="zákl. přenesená",J139,0)</f>
        <v>0</v>
      </c>
      <c r="BH139" s="149">
        <f t="shared" ref="BH139:BH144" si="7">IF(N139="sníž. přenesená",J139,0)</f>
        <v>0</v>
      </c>
      <c r="BI139" s="149">
        <f t="shared" ref="BI139:BI144" si="8">IF(N139="nulová",J139,0)</f>
        <v>0</v>
      </c>
      <c r="BJ139" s="17" t="s">
        <v>89</v>
      </c>
      <c r="BK139" s="149">
        <f t="shared" ref="BK139:BK144" si="9">ROUND(I139*H139,2)</f>
        <v>0</v>
      </c>
      <c r="BL139" s="17" t="s">
        <v>366</v>
      </c>
      <c r="BM139" s="148" t="s">
        <v>303</v>
      </c>
    </row>
    <row r="140" spans="2:65" s="1" customFormat="1" ht="16.5" customHeight="1">
      <c r="B140" s="136"/>
      <c r="C140" s="137" t="s">
        <v>271</v>
      </c>
      <c r="D140" s="137" t="s">
        <v>266</v>
      </c>
      <c r="E140" s="138" t="s">
        <v>2386</v>
      </c>
      <c r="F140" s="139" t="s">
        <v>2387</v>
      </c>
      <c r="G140" s="140" t="s">
        <v>428</v>
      </c>
      <c r="H140" s="141">
        <v>13</v>
      </c>
      <c r="I140" s="142"/>
      <c r="J140" s="143">
        <f t="shared" si="0"/>
        <v>0</v>
      </c>
      <c r="K140" s="139" t="s">
        <v>1</v>
      </c>
      <c r="L140" s="32"/>
      <c r="M140" s="144" t="s">
        <v>1</v>
      </c>
      <c r="N140" s="145" t="s">
        <v>42</v>
      </c>
      <c r="P140" s="146">
        <f t="shared" si="1"/>
        <v>0</v>
      </c>
      <c r="Q140" s="146">
        <v>0</v>
      </c>
      <c r="R140" s="146">
        <f t="shared" si="2"/>
        <v>0</v>
      </c>
      <c r="S140" s="146">
        <v>0</v>
      </c>
      <c r="T140" s="147">
        <f t="shared" si="3"/>
        <v>0</v>
      </c>
      <c r="AR140" s="148" t="s">
        <v>366</v>
      </c>
      <c r="AT140" s="148" t="s">
        <v>266</v>
      </c>
      <c r="AU140" s="148" t="s">
        <v>83</v>
      </c>
      <c r="AY140" s="17" t="s">
        <v>264</v>
      </c>
      <c r="BE140" s="149">
        <f t="shared" si="4"/>
        <v>0</v>
      </c>
      <c r="BF140" s="149">
        <f t="shared" si="5"/>
        <v>0</v>
      </c>
      <c r="BG140" s="149">
        <f t="shared" si="6"/>
        <v>0</v>
      </c>
      <c r="BH140" s="149">
        <f t="shared" si="7"/>
        <v>0</v>
      </c>
      <c r="BI140" s="149">
        <f t="shared" si="8"/>
        <v>0</v>
      </c>
      <c r="BJ140" s="17" t="s">
        <v>89</v>
      </c>
      <c r="BK140" s="149">
        <f t="shared" si="9"/>
        <v>0</v>
      </c>
      <c r="BL140" s="17" t="s">
        <v>366</v>
      </c>
      <c r="BM140" s="148" t="s">
        <v>314</v>
      </c>
    </row>
    <row r="141" spans="2:65" s="1" customFormat="1" ht="16.5" customHeight="1">
      <c r="B141" s="136"/>
      <c r="C141" s="137" t="s">
        <v>297</v>
      </c>
      <c r="D141" s="137" t="s">
        <v>266</v>
      </c>
      <c r="E141" s="138" t="s">
        <v>2388</v>
      </c>
      <c r="F141" s="139" t="s">
        <v>2389</v>
      </c>
      <c r="G141" s="140" t="s">
        <v>428</v>
      </c>
      <c r="H141" s="141">
        <v>49</v>
      </c>
      <c r="I141" s="142"/>
      <c r="J141" s="143">
        <f t="shared" si="0"/>
        <v>0</v>
      </c>
      <c r="K141" s="139" t="s">
        <v>1</v>
      </c>
      <c r="L141" s="32"/>
      <c r="M141" s="144" t="s">
        <v>1</v>
      </c>
      <c r="N141" s="145" t="s">
        <v>42</v>
      </c>
      <c r="P141" s="146">
        <f t="shared" si="1"/>
        <v>0</v>
      </c>
      <c r="Q141" s="146">
        <v>0</v>
      </c>
      <c r="R141" s="146">
        <f t="shared" si="2"/>
        <v>0</v>
      </c>
      <c r="S141" s="146">
        <v>0</v>
      </c>
      <c r="T141" s="147">
        <f t="shared" si="3"/>
        <v>0</v>
      </c>
      <c r="AR141" s="148" t="s">
        <v>366</v>
      </c>
      <c r="AT141" s="148" t="s">
        <v>266</v>
      </c>
      <c r="AU141" s="148" t="s">
        <v>83</v>
      </c>
      <c r="AY141" s="17" t="s">
        <v>264</v>
      </c>
      <c r="BE141" s="149">
        <f t="shared" si="4"/>
        <v>0</v>
      </c>
      <c r="BF141" s="149">
        <f t="shared" si="5"/>
        <v>0</v>
      </c>
      <c r="BG141" s="149">
        <f t="shared" si="6"/>
        <v>0</v>
      </c>
      <c r="BH141" s="149">
        <f t="shared" si="7"/>
        <v>0</v>
      </c>
      <c r="BI141" s="149">
        <f t="shared" si="8"/>
        <v>0</v>
      </c>
      <c r="BJ141" s="17" t="s">
        <v>89</v>
      </c>
      <c r="BK141" s="149">
        <f t="shared" si="9"/>
        <v>0</v>
      </c>
      <c r="BL141" s="17" t="s">
        <v>366</v>
      </c>
      <c r="BM141" s="148" t="s">
        <v>328</v>
      </c>
    </row>
    <row r="142" spans="2:65" s="1" customFormat="1" ht="16.5" customHeight="1">
      <c r="B142" s="136"/>
      <c r="C142" s="137" t="s">
        <v>303</v>
      </c>
      <c r="D142" s="137" t="s">
        <v>266</v>
      </c>
      <c r="E142" s="138" t="s">
        <v>2390</v>
      </c>
      <c r="F142" s="139" t="s">
        <v>2391</v>
      </c>
      <c r="G142" s="140" t="s">
        <v>428</v>
      </c>
      <c r="H142" s="141">
        <v>18</v>
      </c>
      <c r="I142" s="142"/>
      <c r="J142" s="143">
        <f t="shared" si="0"/>
        <v>0</v>
      </c>
      <c r="K142" s="139" t="s">
        <v>1</v>
      </c>
      <c r="L142" s="32"/>
      <c r="M142" s="144" t="s">
        <v>1</v>
      </c>
      <c r="N142" s="145" t="s">
        <v>42</v>
      </c>
      <c r="P142" s="146">
        <f t="shared" si="1"/>
        <v>0</v>
      </c>
      <c r="Q142" s="146">
        <v>0</v>
      </c>
      <c r="R142" s="146">
        <f t="shared" si="2"/>
        <v>0</v>
      </c>
      <c r="S142" s="146">
        <v>0</v>
      </c>
      <c r="T142" s="147">
        <f t="shared" si="3"/>
        <v>0</v>
      </c>
      <c r="AR142" s="148" t="s">
        <v>366</v>
      </c>
      <c r="AT142" s="148" t="s">
        <v>266</v>
      </c>
      <c r="AU142" s="148" t="s">
        <v>83</v>
      </c>
      <c r="AY142" s="17" t="s">
        <v>264</v>
      </c>
      <c r="BE142" s="149">
        <f t="shared" si="4"/>
        <v>0</v>
      </c>
      <c r="BF142" s="149">
        <f t="shared" si="5"/>
        <v>0</v>
      </c>
      <c r="BG142" s="149">
        <f t="shared" si="6"/>
        <v>0</v>
      </c>
      <c r="BH142" s="149">
        <f t="shared" si="7"/>
        <v>0</v>
      </c>
      <c r="BI142" s="149">
        <f t="shared" si="8"/>
        <v>0</v>
      </c>
      <c r="BJ142" s="17" t="s">
        <v>89</v>
      </c>
      <c r="BK142" s="149">
        <f t="shared" si="9"/>
        <v>0</v>
      </c>
      <c r="BL142" s="17" t="s">
        <v>366</v>
      </c>
      <c r="BM142" s="148" t="s">
        <v>8</v>
      </c>
    </row>
    <row r="143" spans="2:65" s="1" customFormat="1" ht="16.5" customHeight="1">
      <c r="B143" s="136"/>
      <c r="C143" s="137" t="s">
        <v>309</v>
      </c>
      <c r="D143" s="137" t="s">
        <v>266</v>
      </c>
      <c r="E143" s="138" t="s">
        <v>2392</v>
      </c>
      <c r="F143" s="139" t="s">
        <v>2393</v>
      </c>
      <c r="G143" s="140" t="s">
        <v>428</v>
      </c>
      <c r="H143" s="141">
        <v>7</v>
      </c>
      <c r="I143" s="142"/>
      <c r="J143" s="143">
        <f t="shared" si="0"/>
        <v>0</v>
      </c>
      <c r="K143" s="139" t="s">
        <v>1</v>
      </c>
      <c r="L143" s="32"/>
      <c r="M143" s="144" t="s">
        <v>1</v>
      </c>
      <c r="N143" s="145" t="s">
        <v>42</v>
      </c>
      <c r="P143" s="146">
        <f t="shared" si="1"/>
        <v>0</v>
      </c>
      <c r="Q143" s="146">
        <v>0</v>
      </c>
      <c r="R143" s="146">
        <f t="shared" si="2"/>
        <v>0</v>
      </c>
      <c r="S143" s="146">
        <v>0</v>
      </c>
      <c r="T143" s="147">
        <f t="shared" si="3"/>
        <v>0</v>
      </c>
      <c r="AR143" s="148" t="s">
        <v>366</v>
      </c>
      <c r="AT143" s="148" t="s">
        <v>266</v>
      </c>
      <c r="AU143" s="148" t="s">
        <v>83</v>
      </c>
      <c r="AY143" s="17" t="s">
        <v>264</v>
      </c>
      <c r="BE143" s="149">
        <f t="shared" si="4"/>
        <v>0</v>
      </c>
      <c r="BF143" s="149">
        <f t="shared" si="5"/>
        <v>0</v>
      </c>
      <c r="BG143" s="149">
        <f t="shared" si="6"/>
        <v>0</v>
      </c>
      <c r="BH143" s="149">
        <f t="shared" si="7"/>
        <v>0</v>
      </c>
      <c r="BI143" s="149">
        <f t="shared" si="8"/>
        <v>0</v>
      </c>
      <c r="BJ143" s="17" t="s">
        <v>89</v>
      </c>
      <c r="BK143" s="149">
        <f t="shared" si="9"/>
        <v>0</v>
      </c>
      <c r="BL143" s="17" t="s">
        <v>366</v>
      </c>
      <c r="BM143" s="148" t="s">
        <v>354</v>
      </c>
    </row>
    <row r="144" spans="2:65" s="1" customFormat="1" ht="16.5" customHeight="1">
      <c r="B144" s="136"/>
      <c r="C144" s="137" t="s">
        <v>314</v>
      </c>
      <c r="D144" s="137" t="s">
        <v>266</v>
      </c>
      <c r="E144" s="138" t="s">
        <v>2394</v>
      </c>
      <c r="F144" s="139" t="s">
        <v>2395</v>
      </c>
      <c r="G144" s="140" t="s">
        <v>1455</v>
      </c>
      <c r="H144" s="193"/>
      <c r="I144" s="142"/>
      <c r="J144" s="143">
        <f t="shared" si="0"/>
        <v>0</v>
      </c>
      <c r="K144" s="139" t="s">
        <v>1</v>
      </c>
      <c r="L144" s="32"/>
      <c r="M144" s="144" t="s">
        <v>1</v>
      </c>
      <c r="N144" s="145" t="s">
        <v>42</v>
      </c>
      <c r="P144" s="146">
        <f t="shared" si="1"/>
        <v>0</v>
      </c>
      <c r="Q144" s="146">
        <v>0</v>
      </c>
      <c r="R144" s="146">
        <f t="shared" si="2"/>
        <v>0</v>
      </c>
      <c r="S144" s="146">
        <v>0</v>
      </c>
      <c r="T144" s="147">
        <f t="shared" si="3"/>
        <v>0</v>
      </c>
      <c r="AR144" s="148" t="s">
        <v>366</v>
      </c>
      <c r="AT144" s="148" t="s">
        <v>266</v>
      </c>
      <c r="AU144" s="148" t="s">
        <v>83</v>
      </c>
      <c r="AY144" s="17" t="s">
        <v>264</v>
      </c>
      <c r="BE144" s="149">
        <f t="shared" si="4"/>
        <v>0</v>
      </c>
      <c r="BF144" s="149">
        <f t="shared" si="5"/>
        <v>0</v>
      </c>
      <c r="BG144" s="149">
        <f t="shared" si="6"/>
        <v>0</v>
      </c>
      <c r="BH144" s="149">
        <f t="shared" si="7"/>
        <v>0</v>
      </c>
      <c r="BI144" s="149">
        <f t="shared" si="8"/>
        <v>0</v>
      </c>
      <c r="BJ144" s="17" t="s">
        <v>89</v>
      </c>
      <c r="BK144" s="149">
        <f t="shared" si="9"/>
        <v>0</v>
      </c>
      <c r="BL144" s="17" t="s">
        <v>366</v>
      </c>
      <c r="BM144" s="148" t="s">
        <v>366</v>
      </c>
    </row>
    <row r="145" spans="2:65" s="11" customFormat="1" ht="25.9" customHeight="1">
      <c r="B145" s="124"/>
      <c r="D145" s="125" t="s">
        <v>75</v>
      </c>
      <c r="E145" s="126" t="s">
        <v>2396</v>
      </c>
      <c r="F145" s="126" t="s">
        <v>2397</v>
      </c>
      <c r="I145" s="127"/>
      <c r="J145" s="128">
        <f>BK145</f>
        <v>0</v>
      </c>
      <c r="L145" s="124"/>
      <c r="M145" s="129"/>
      <c r="P145" s="130">
        <f>SUM(P146:P159)</f>
        <v>0</v>
      </c>
      <c r="R145" s="130">
        <f>SUM(R146:R159)</f>
        <v>0</v>
      </c>
      <c r="T145" s="131">
        <f>SUM(T146:T159)</f>
        <v>0</v>
      </c>
      <c r="AR145" s="125" t="s">
        <v>89</v>
      </c>
      <c r="AT145" s="132" t="s">
        <v>75</v>
      </c>
      <c r="AU145" s="132" t="s">
        <v>76</v>
      </c>
      <c r="AY145" s="125" t="s">
        <v>264</v>
      </c>
      <c r="BK145" s="133">
        <f>SUM(BK146:BK159)</f>
        <v>0</v>
      </c>
    </row>
    <row r="146" spans="2:65" s="1" customFormat="1" ht="16.5" customHeight="1">
      <c r="B146" s="136"/>
      <c r="C146" s="137" t="s">
        <v>323</v>
      </c>
      <c r="D146" s="137" t="s">
        <v>266</v>
      </c>
      <c r="E146" s="138" t="s">
        <v>2398</v>
      </c>
      <c r="F146" s="139" t="s">
        <v>2399</v>
      </c>
      <c r="G146" s="140" t="s">
        <v>1862</v>
      </c>
      <c r="H146" s="141">
        <v>1</v>
      </c>
      <c r="I146" s="142"/>
      <c r="J146" s="143">
        <f>ROUND(I146*H146,2)</f>
        <v>0</v>
      </c>
      <c r="K146" s="139" t="s">
        <v>1</v>
      </c>
      <c r="L146" s="32"/>
      <c r="M146" s="144" t="s">
        <v>1</v>
      </c>
      <c r="N146" s="145" t="s">
        <v>42</v>
      </c>
      <c r="P146" s="146">
        <f>O146*H146</f>
        <v>0</v>
      </c>
      <c r="Q146" s="146">
        <v>0</v>
      </c>
      <c r="R146" s="146">
        <f>Q146*H146</f>
        <v>0</v>
      </c>
      <c r="S146" s="146">
        <v>0</v>
      </c>
      <c r="T146" s="147">
        <f>S146*H146</f>
        <v>0</v>
      </c>
      <c r="AR146" s="148" t="s">
        <v>366</v>
      </c>
      <c r="AT146" s="148" t="s">
        <v>266</v>
      </c>
      <c r="AU146" s="148" t="s">
        <v>83</v>
      </c>
      <c r="AY146" s="17" t="s">
        <v>264</v>
      </c>
      <c r="BE146" s="149">
        <f>IF(N146="základní",J146,0)</f>
        <v>0</v>
      </c>
      <c r="BF146" s="149">
        <f>IF(N146="snížená",J146,0)</f>
        <v>0</v>
      </c>
      <c r="BG146" s="149">
        <f>IF(N146="zákl. přenesená",J146,0)</f>
        <v>0</v>
      </c>
      <c r="BH146" s="149">
        <f>IF(N146="sníž. přenesená",J146,0)</f>
        <v>0</v>
      </c>
      <c r="BI146" s="149">
        <f>IF(N146="nulová",J146,0)</f>
        <v>0</v>
      </c>
      <c r="BJ146" s="17" t="s">
        <v>89</v>
      </c>
      <c r="BK146" s="149">
        <f>ROUND(I146*H146,2)</f>
        <v>0</v>
      </c>
      <c r="BL146" s="17" t="s">
        <v>366</v>
      </c>
      <c r="BM146" s="148" t="s">
        <v>377</v>
      </c>
    </row>
    <row r="147" spans="2:65" s="1" customFormat="1" ht="16.5" customHeight="1">
      <c r="B147" s="136"/>
      <c r="C147" s="137" t="s">
        <v>328</v>
      </c>
      <c r="D147" s="137" t="s">
        <v>266</v>
      </c>
      <c r="E147" s="138" t="s">
        <v>2400</v>
      </c>
      <c r="F147" s="139" t="s">
        <v>2401</v>
      </c>
      <c r="G147" s="140" t="s">
        <v>1468</v>
      </c>
      <c r="H147" s="141">
        <v>1</v>
      </c>
      <c r="I147" s="142"/>
      <c r="J147" s="143">
        <f>ROUND(I147*H147,2)</f>
        <v>0</v>
      </c>
      <c r="K147" s="139" t="s">
        <v>1</v>
      </c>
      <c r="L147" s="32"/>
      <c r="M147" s="144" t="s">
        <v>1</v>
      </c>
      <c r="N147" s="145" t="s">
        <v>42</v>
      </c>
      <c r="P147" s="146">
        <f>O147*H147</f>
        <v>0</v>
      </c>
      <c r="Q147" s="146">
        <v>0</v>
      </c>
      <c r="R147" s="146">
        <f>Q147*H147</f>
        <v>0</v>
      </c>
      <c r="S147" s="146">
        <v>0</v>
      </c>
      <c r="T147" s="147">
        <f>S147*H147</f>
        <v>0</v>
      </c>
      <c r="AR147" s="148" t="s">
        <v>366</v>
      </c>
      <c r="AT147" s="148" t="s">
        <v>266</v>
      </c>
      <c r="AU147" s="148" t="s">
        <v>83</v>
      </c>
      <c r="AY147" s="17" t="s">
        <v>264</v>
      </c>
      <c r="BE147" s="149">
        <f>IF(N147="základní",J147,0)</f>
        <v>0</v>
      </c>
      <c r="BF147" s="149">
        <f>IF(N147="snížená",J147,0)</f>
        <v>0</v>
      </c>
      <c r="BG147" s="149">
        <f>IF(N147="zákl. přenesená",J147,0)</f>
        <v>0</v>
      </c>
      <c r="BH147" s="149">
        <f>IF(N147="sníž. přenesená",J147,0)</f>
        <v>0</v>
      </c>
      <c r="BI147" s="149">
        <f>IF(N147="nulová",J147,0)</f>
        <v>0</v>
      </c>
      <c r="BJ147" s="17" t="s">
        <v>89</v>
      </c>
      <c r="BK147" s="149">
        <f>ROUND(I147*H147,2)</f>
        <v>0</v>
      </c>
      <c r="BL147" s="17" t="s">
        <v>366</v>
      </c>
      <c r="BM147" s="148" t="s">
        <v>396</v>
      </c>
    </row>
    <row r="148" spans="2:65" s="1" customFormat="1" ht="16.5" customHeight="1">
      <c r="B148" s="136"/>
      <c r="C148" s="137" t="s">
        <v>334</v>
      </c>
      <c r="D148" s="137" t="s">
        <v>266</v>
      </c>
      <c r="E148" s="138" t="s">
        <v>2402</v>
      </c>
      <c r="F148" s="139" t="s">
        <v>2403</v>
      </c>
      <c r="G148" s="140" t="s">
        <v>1468</v>
      </c>
      <c r="H148" s="141">
        <v>1</v>
      </c>
      <c r="I148" s="142"/>
      <c r="J148" s="143">
        <f>ROUND(I148*H148,2)</f>
        <v>0</v>
      </c>
      <c r="K148" s="139" t="s">
        <v>1</v>
      </c>
      <c r="L148" s="32"/>
      <c r="M148" s="144" t="s">
        <v>1</v>
      </c>
      <c r="N148" s="145" t="s">
        <v>42</v>
      </c>
      <c r="P148" s="146">
        <f>O148*H148</f>
        <v>0</v>
      </c>
      <c r="Q148" s="146">
        <v>0</v>
      </c>
      <c r="R148" s="146">
        <f>Q148*H148</f>
        <v>0</v>
      </c>
      <c r="S148" s="146">
        <v>0</v>
      </c>
      <c r="T148" s="147">
        <f>S148*H148</f>
        <v>0</v>
      </c>
      <c r="AR148" s="148" t="s">
        <v>366</v>
      </c>
      <c r="AT148" s="148" t="s">
        <v>266</v>
      </c>
      <c r="AU148" s="148" t="s">
        <v>83</v>
      </c>
      <c r="AY148" s="17" t="s">
        <v>264</v>
      </c>
      <c r="BE148" s="149">
        <f>IF(N148="základní",J148,0)</f>
        <v>0</v>
      </c>
      <c r="BF148" s="149">
        <f>IF(N148="snížená",J148,0)</f>
        <v>0</v>
      </c>
      <c r="BG148" s="149">
        <f>IF(N148="zákl. přenesená",J148,0)</f>
        <v>0</v>
      </c>
      <c r="BH148" s="149">
        <f>IF(N148="sníž. přenesená",J148,0)</f>
        <v>0</v>
      </c>
      <c r="BI148" s="149">
        <f>IF(N148="nulová",J148,0)</f>
        <v>0</v>
      </c>
      <c r="BJ148" s="17" t="s">
        <v>89</v>
      </c>
      <c r="BK148" s="149">
        <f>ROUND(I148*H148,2)</f>
        <v>0</v>
      </c>
      <c r="BL148" s="17" t="s">
        <v>366</v>
      </c>
      <c r="BM148" s="148" t="s">
        <v>407</v>
      </c>
    </row>
    <row r="149" spans="2:65" s="1" customFormat="1" ht="107.25">
      <c r="B149" s="32"/>
      <c r="D149" s="154" t="s">
        <v>275</v>
      </c>
      <c r="F149" s="155" t="s">
        <v>2404</v>
      </c>
      <c r="I149" s="152"/>
      <c r="L149" s="32"/>
      <c r="M149" s="153"/>
      <c r="T149" s="56"/>
      <c r="AT149" s="17" t="s">
        <v>275</v>
      </c>
      <c r="AU149" s="17" t="s">
        <v>83</v>
      </c>
    </row>
    <row r="150" spans="2:65" s="1" customFormat="1" ht="16.5" customHeight="1">
      <c r="B150" s="136"/>
      <c r="C150" s="137" t="s">
        <v>8</v>
      </c>
      <c r="D150" s="137" t="s">
        <v>266</v>
      </c>
      <c r="E150" s="138" t="s">
        <v>2405</v>
      </c>
      <c r="F150" s="139" t="s">
        <v>2406</v>
      </c>
      <c r="G150" s="140" t="s">
        <v>1468</v>
      </c>
      <c r="H150" s="141">
        <v>1</v>
      </c>
      <c r="I150" s="142"/>
      <c r="J150" s="143">
        <f t="shared" ref="J150:J159" si="10">ROUND(I150*H150,2)</f>
        <v>0</v>
      </c>
      <c r="K150" s="139" t="s">
        <v>1</v>
      </c>
      <c r="L150" s="32"/>
      <c r="M150" s="144" t="s">
        <v>1</v>
      </c>
      <c r="N150" s="145" t="s">
        <v>42</v>
      </c>
      <c r="P150" s="146">
        <f t="shared" ref="P150:P159" si="11">O150*H150</f>
        <v>0</v>
      </c>
      <c r="Q150" s="146">
        <v>0</v>
      </c>
      <c r="R150" s="146">
        <f t="shared" ref="R150:R159" si="12">Q150*H150</f>
        <v>0</v>
      </c>
      <c r="S150" s="146">
        <v>0</v>
      </c>
      <c r="T150" s="147">
        <f t="shared" ref="T150:T159" si="13">S150*H150</f>
        <v>0</v>
      </c>
      <c r="AR150" s="148" t="s">
        <v>366</v>
      </c>
      <c r="AT150" s="148" t="s">
        <v>266</v>
      </c>
      <c r="AU150" s="148" t="s">
        <v>83</v>
      </c>
      <c r="AY150" s="17" t="s">
        <v>264</v>
      </c>
      <c r="BE150" s="149">
        <f t="shared" ref="BE150:BE159" si="14">IF(N150="základní",J150,0)</f>
        <v>0</v>
      </c>
      <c r="BF150" s="149">
        <f t="shared" ref="BF150:BF159" si="15">IF(N150="snížená",J150,0)</f>
        <v>0</v>
      </c>
      <c r="BG150" s="149">
        <f t="shared" ref="BG150:BG159" si="16">IF(N150="zákl. přenesená",J150,0)</f>
        <v>0</v>
      </c>
      <c r="BH150" s="149">
        <f t="shared" ref="BH150:BH159" si="17">IF(N150="sníž. přenesená",J150,0)</f>
        <v>0</v>
      </c>
      <c r="BI150" s="149">
        <f t="shared" ref="BI150:BI159" si="18">IF(N150="nulová",J150,0)</f>
        <v>0</v>
      </c>
      <c r="BJ150" s="17" t="s">
        <v>89</v>
      </c>
      <c r="BK150" s="149">
        <f t="shared" ref="BK150:BK159" si="19">ROUND(I150*H150,2)</f>
        <v>0</v>
      </c>
      <c r="BL150" s="17" t="s">
        <v>366</v>
      </c>
      <c r="BM150" s="148" t="s">
        <v>425</v>
      </c>
    </row>
    <row r="151" spans="2:65" s="1" customFormat="1" ht="16.5" customHeight="1">
      <c r="B151" s="136"/>
      <c r="C151" s="137" t="s">
        <v>348</v>
      </c>
      <c r="D151" s="137" t="s">
        <v>266</v>
      </c>
      <c r="E151" s="138" t="s">
        <v>2407</v>
      </c>
      <c r="F151" s="139" t="s">
        <v>2408</v>
      </c>
      <c r="G151" s="140" t="s">
        <v>1468</v>
      </c>
      <c r="H151" s="141">
        <v>2</v>
      </c>
      <c r="I151" s="142"/>
      <c r="J151" s="143">
        <f t="shared" si="10"/>
        <v>0</v>
      </c>
      <c r="K151" s="139" t="s">
        <v>1</v>
      </c>
      <c r="L151" s="32"/>
      <c r="M151" s="144" t="s">
        <v>1</v>
      </c>
      <c r="N151" s="145" t="s">
        <v>42</v>
      </c>
      <c r="P151" s="146">
        <f t="shared" si="11"/>
        <v>0</v>
      </c>
      <c r="Q151" s="146">
        <v>0</v>
      </c>
      <c r="R151" s="146">
        <f t="shared" si="12"/>
        <v>0</v>
      </c>
      <c r="S151" s="146">
        <v>0</v>
      </c>
      <c r="T151" s="147">
        <f t="shared" si="13"/>
        <v>0</v>
      </c>
      <c r="AR151" s="148" t="s">
        <v>366</v>
      </c>
      <c r="AT151" s="148" t="s">
        <v>266</v>
      </c>
      <c r="AU151" s="148" t="s">
        <v>83</v>
      </c>
      <c r="AY151" s="17" t="s">
        <v>264</v>
      </c>
      <c r="BE151" s="149">
        <f t="shared" si="14"/>
        <v>0</v>
      </c>
      <c r="BF151" s="149">
        <f t="shared" si="15"/>
        <v>0</v>
      </c>
      <c r="BG151" s="149">
        <f t="shared" si="16"/>
        <v>0</v>
      </c>
      <c r="BH151" s="149">
        <f t="shared" si="17"/>
        <v>0</v>
      </c>
      <c r="BI151" s="149">
        <f t="shared" si="18"/>
        <v>0</v>
      </c>
      <c r="BJ151" s="17" t="s">
        <v>89</v>
      </c>
      <c r="BK151" s="149">
        <f t="shared" si="19"/>
        <v>0</v>
      </c>
      <c r="BL151" s="17" t="s">
        <v>366</v>
      </c>
      <c r="BM151" s="148" t="s">
        <v>437</v>
      </c>
    </row>
    <row r="152" spans="2:65" s="1" customFormat="1" ht="16.5" customHeight="1">
      <c r="B152" s="136"/>
      <c r="C152" s="137" t="s">
        <v>354</v>
      </c>
      <c r="D152" s="137" t="s">
        <v>266</v>
      </c>
      <c r="E152" s="138" t="s">
        <v>2409</v>
      </c>
      <c r="F152" s="139" t="s">
        <v>2410</v>
      </c>
      <c r="G152" s="140" t="s">
        <v>1468</v>
      </c>
      <c r="H152" s="141">
        <v>1</v>
      </c>
      <c r="I152" s="142"/>
      <c r="J152" s="143">
        <f t="shared" si="10"/>
        <v>0</v>
      </c>
      <c r="K152" s="139" t="s">
        <v>1</v>
      </c>
      <c r="L152" s="32"/>
      <c r="M152" s="144" t="s">
        <v>1</v>
      </c>
      <c r="N152" s="145" t="s">
        <v>42</v>
      </c>
      <c r="P152" s="146">
        <f t="shared" si="11"/>
        <v>0</v>
      </c>
      <c r="Q152" s="146">
        <v>0</v>
      </c>
      <c r="R152" s="146">
        <f t="shared" si="12"/>
        <v>0</v>
      </c>
      <c r="S152" s="146">
        <v>0</v>
      </c>
      <c r="T152" s="147">
        <f t="shared" si="13"/>
        <v>0</v>
      </c>
      <c r="AR152" s="148" t="s">
        <v>366</v>
      </c>
      <c r="AT152" s="148" t="s">
        <v>266</v>
      </c>
      <c r="AU152" s="148" t="s">
        <v>83</v>
      </c>
      <c r="AY152" s="17" t="s">
        <v>264</v>
      </c>
      <c r="BE152" s="149">
        <f t="shared" si="14"/>
        <v>0</v>
      </c>
      <c r="BF152" s="149">
        <f t="shared" si="15"/>
        <v>0</v>
      </c>
      <c r="BG152" s="149">
        <f t="shared" si="16"/>
        <v>0</v>
      </c>
      <c r="BH152" s="149">
        <f t="shared" si="17"/>
        <v>0</v>
      </c>
      <c r="BI152" s="149">
        <f t="shared" si="18"/>
        <v>0</v>
      </c>
      <c r="BJ152" s="17" t="s">
        <v>89</v>
      </c>
      <c r="BK152" s="149">
        <f t="shared" si="19"/>
        <v>0</v>
      </c>
      <c r="BL152" s="17" t="s">
        <v>366</v>
      </c>
      <c r="BM152" s="148" t="s">
        <v>447</v>
      </c>
    </row>
    <row r="153" spans="2:65" s="1" customFormat="1" ht="16.5" customHeight="1">
      <c r="B153" s="136"/>
      <c r="C153" s="137" t="s">
        <v>361</v>
      </c>
      <c r="D153" s="137" t="s">
        <v>266</v>
      </c>
      <c r="E153" s="138" t="s">
        <v>2411</v>
      </c>
      <c r="F153" s="139" t="s">
        <v>2412</v>
      </c>
      <c r="G153" s="140" t="s">
        <v>1468</v>
      </c>
      <c r="H153" s="141">
        <v>1</v>
      </c>
      <c r="I153" s="142"/>
      <c r="J153" s="143">
        <f t="shared" si="10"/>
        <v>0</v>
      </c>
      <c r="K153" s="139" t="s">
        <v>1</v>
      </c>
      <c r="L153" s="32"/>
      <c r="M153" s="144" t="s">
        <v>1</v>
      </c>
      <c r="N153" s="145" t="s">
        <v>42</v>
      </c>
      <c r="P153" s="146">
        <f t="shared" si="11"/>
        <v>0</v>
      </c>
      <c r="Q153" s="146">
        <v>0</v>
      </c>
      <c r="R153" s="146">
        <f t="shared" si="12"/>
        <v>0</v>
      </c>
      <c r="S153" s="146">
        <v>0</v>
      </c>
      <c r="T153" s="147">
        <f t="shared" si="13"/>
        <v>0</v>
      </c>
      <c r="AR153" s="148" t="s">
        <v>366</v>
      </c>
      <c r="AT153" s="148" t="s">
        <v>266</v>
      </c>
      <c r="AU153" s="148" t="s">
        <v>83</v>
      </c>
      <c r="AY153" s="17" t="s">
        <v>264</v>
      </c>
      <c r="BE153" s="149">
        <f t="shared" si="14"/>
        <v>0</v>
      </c>
      <c r="BF153" s="149">
        <f t="shared" si="15"/>
        <v>0</v>
      </c>
      <c r="BG153" s="149">
        <f t="shared" si="16"/>
        <v>0</v>
      </c>
      <c r="BH153" s="149">
        <f t="shared" si="17"/>
        <v>0</v>
      </c>
      <c r="BI153" s="149">
        <f t="shared" si="18"/>
        <v>0</v>
      </c>
      <c r="BJ153" s="17" t="s">
        <v>89</v>
      </c>
      <c r="BK153" s="149">
        <f t="shared" si="19"/>
        <v>0</v>
      </c>
      <c r="BL153" s="17" t="s">
        <v>366</v>
      </c>
      <c r="BM153" s="148" t="s">
        <v>457</v>
      </c>
    </row>
    <row r="154" spans="2:65" s="1" customFormat="1" ht="16.5" customHeight="1">
      <c r="B154" s="136"/>
      <c r="C154" s="137" t="s">
        <v>366</v>
      </c>
      <c r="D154" s="137" t="s">
        <v>266</v>
      </c>
      <c r="E154" s="138" t="s">
        <v>2413</v>
      </c>
      <c r="F154" s="139" t="s">
        <v>2414</v>
      </c>
      <c r="G154" s="140" t="s">
        <v>1468</v>
      </c>
      <c r="H154" s="141">
        <v>1</v>
      </c>
      <c r="I154" s="142"/>
      <c r="J154" s="143">
        <f t="shared" si="10"/>
        <v>0</v>
      </c>
      <c r="K154" s="139" t="s">
        <v>1</v>
      </c>
      <c r="L154" s="32"/>
      <c r="M154" s="144" t="s">
        <v>1</v>
      </c>
      <c r="N154" s="145" t="s">
        <v>42</v>
      </c>
      <c r="P154" s="146">
        <f t="shared" si="11"/>
        <v>0</v>
      </c>
      <c r="Q154" s="146">
        <v>0</v>
      </c>
      <c r="R154" s="146">
        <f t="shared" si="12"/>
        <v>0</v>
      </c>
      <c r="S154" s="146">
        <v>0</v>
      </c>
      <c r="T154" s="147">
        <f t="shared" si="13"/>
        <v>0</v>
      </c>
      <c r="AR154" s="148" t="s">
        <v>366</v>
      </c>
      <c r="AT154" s="148" t="s">
        <v>266</v>
      </c>
      <c r="AU154" s="148" t="s">
        <v>83</v>
      </c>
      <c r="AY154" s="17" t="s">
        <v>264</v>
      </c>
      <c r="BE154" s="149">
        <f t="shared" si="14"/>
        <v>0</v>
      </c>
      <c r="BF154" s="149">
        <f t="shared" si="15"/>
        <v>0</v>
      </c>
      <c r="BG154" s="149">
        <f t="shared" si="16"/>
        <v>0</v>
      </c>
      <c r="BH154" s="149">
        <f t="shared" si="17"/>
        <v>0</v>
      </c>
      <c r="BI154" s="149">
        <f t="shared" si="18"/>
        <v>0</v>
      </c>
      <c r="BJ154" s="17" t="s">
        <v>89</v>
      </c>
      <c r="BK154" s="149">
        <f t="shared" si="19"/>
        <v>0</v>
      </c>
      <c r="BL154" s="17" t="s">
        <v>366</v>
      </c>
      <c r="BM154" s="148" t="s">
        <v>468</v>
      </c>
    </row>
    <row r="155" spans="2:65" s="1" customFormat="1" ht="16.5" customHeight="1">
      <c r="B155" s="136"/>
      <c r="C155" s="137" t="s">
        <v>371</v>
      </c>
      <c r="D155" s="137" t="s">
        <v>266</v>
      </c>
      <c r="E155" s="138" t="s">
        <v>2415</v>
      </c>
      <c r="F155" s="139" t="s">
        <v>2416</v>
      </c>
      <c r="G155" s="140" t="s">
        <v>1468</v>
      </c>
      <c r="H155" s="141">
        <v>1</v>
      </c>
      <c r="I155" s="142"/>
      <c r="J155" s="143">
        <f t="shared" si="10"/>
        <v>0</v>
      </c>
      <c r="K155" s="139" t="s">
        <v>1</v>
      </c>
      <c r="L155" s="32"/>
      <c r="M155" s="144" t="s">
        <v>1</v>
      </c>
      <c r="N155" s="145" t="s">
        <v>42</v>
      </c>
      <c r="P155" s="146">
        <f t="shared" si="11"/>
        <v>0</v>
      </c>
      <c r="Q155" s="146">
        <v>0</v>
      </c>
      <c r="R155" s="146">
        <f t="shared" si="12"/>
        <v>0</v>
      </c>
      <c r="S155" s="146">
        <v>0</v>
      </c>
      <c r="T155" s="147">
        <f t="shared" si="13"/>
        <v>0</v>
      </c>
      <c r="AR155" s="148" t="s">
        <v>366</v>
      </c>
      <c r="AT155" s="148" t="s">
        <v>266</v>
      </c>
      <c r="AU155" s="148" t="s">
        <v>83</v>
      </c>
      <c r="AY155" s="17" t="s">
        <v>264</v>
      </c>
      <c r="BE155" s="149">
        <f t="shared" si="14"/>
        <v>0</v>
      </c>
      <c r="BF155" s="149">
        <f t="shared" si="15"/>
        <v>0</v>
      </c>
      <c r="BG155" s="149">
        <f t="shared" si="16"/>
        <v>0</v>
      </c>
      <c r="BH155" s="149">
        <f t="shared" si="17"/>
        <v>0</v>
      </c>
      <c r="BI155" s="149">
        <f t="shared" si="18"/>
        <v>0</v>
      </c>
      <c r="BJ155" s="17" t="s">
        <v>89</v>
      </c>
      <c r="BK155" s="149">
        <f t="shared" si="19"/>
        <v>0</v>
      </c>
      <c r="BL155" s="17" t="s">
        <v>366</v>
      </c>
      <c r="BM155" s="148" t="s">
        <v>483</v>
      </c>
    </row>
    <row r="156" spans="2:65" s="1" customFormat="1" ht="16.5" customHeight="1">
      <c r="B156" s="136"/>
      <c r="C156" s="137" t="s">
        <v>377</v>
      </c>
      <c r="D156" s="137" t="s">
        <v>266</v>
      </c>
      <c r="E156" s="138" t="s">
        <v>2417</v>
      </c>
      <c r="F156" s="139" t="s">
        <v>2418</v>
      </c>
      <c r="G156" s="140" t="s">
        <v>1468</v>
      </c>
      <c r="H156" s="141">
        <v>1</v>
      </c>
      <c r="I156" s="142"/>
      <c r="J156" s="143">
        <f t="shared" si="10"/>
        <v>0</v>
      </c>
      <c r="K156" s="139" t="s">
        <v>1</v>
      </c>
      <c r="L156" s="32"/>
      <c r="M156" s="144" t="s">
        <v>1</v>
      </c>
      <c r="N156" s="145" t="s">
        <v>42</v>
      </c>
      <c r="P156" s="146">
        <f t="shared" si="11"/>
        <v>0</v>
      </c>
      <c r="Q156" s="146">
        <v>0</v>
      </c>
      <c r="R156" s="146">
        <f t="shared" si="12"/>
        <v>0</v>
      </c>
      <c r="S156" s="146">
        <v>0</v>
      </c>
      <c r="T156" s="147">
        <f t="shared" si="13"/>
        <v>0</v>
      </c>
      <c r="AR156" s="148" t="s">
        <v>366</v>
      </c>
      <c r="AT156" s="148" t="s">
        <v>266</v>
      </c>
      <c r="AU156" s="148" t="s">
        <v>83</v>
      </c>
      <c r="AY156" s="17" t="s">
        <v>264</v>
      </c>
      <c r="BE156" s="149">
        <f t="shared" si="14"/>
        <v>0</v>
      </c>
      <c r="BF156" s="149">
        <f t="shared" si="15"/>
        <v>0</v>
      </c>
      <c r="BG156" s="149">
        <f t="shared" si="16"/>
        <v>0</v>
      </c>
      <c r="BH156" s="149">
        <f t="shared" si="17"/>
        <v>0</v>
      </c>
      <c r="BI156" s="149">
        <f t="shared" si="18"/>
        <v>0</v>
      </c>
      <c r="BJ156" s="17" t="s">
        <v>89</v>
      </c>
      <c r="BK156" s="149">
        <f t="shared" si="19"/>
        <v>0</v>
      </c>
      <c r="BL156" s="17" t="s">
        <v>366</v>
      </c>
      <c r="BM156" s="148" t="s">
        <v>496</v>
      </c>
    </row>
    <row r="157" spans="2:65" s="1" customFormat="1" ht="16.5" customHeight="1">
      <c r="B157" s="136"/>
      <c r="C157" s="137" t="s">
        <v>387</v>
      </c>
      <c r="D157" s="137" t="s">
        <v>266</v>
      </c>
      <c r="E157" s="138" t="s">
        <v>2419</v>
      </c>
      <c r="F157" s="139" t="s">
        <v>2420</v>
      </c>
      <c r="G157" s="140" t="s">
        <v>1468</v>
      </c>
      <c r="H157" s="141">
        <v>1</v>
      </c>
      <c r="I157" s="142"/>
      <c r="J157" s="143">
        <f t="shared" si="10"/>
        <v>0</v>
      </c>
      <c r="K157" s="139" t="s">
        <v>1</v>
      </c>
      <c r="L157" s="32"/>
      <c r="M157" s="144" t="s">
        <v>1</v>
      </c>
      <c r="N157" s="145" t="s">
        <v>42</v>
      </c>
      <c r="P157" s="146">
        <f t="shared" si="11"/>
        <v>0</v>
      </c>
      <c r="Q157" s="146">
        <v>0</v>
      </c>
      <c r="R157" s="146">
        <f t="shared" si="12"/>
        <v>0</v>
      </c>
      <c r="S157" s="146">
        <v>0</v>
      </c>
      <c r="T157" s="147">
        <f t="shared" si="13"/>
        <v>0</v>
      </c>
      <c r="AR157" s="148" t="s">
        <v>366</v>
      </c>
      <c r="AT157" s="148" t="s">
        <v>266</v>
      </c>
      <c r="AU157" s="148" t="s">
        <v>83</v>
      </c>
      <c r="AY157" s="17" t="s">
        <v>264</v>
      </c>
      <c r="BE157" s="149">
        <f t="shared" si="14"/>
        <v>0</v>
      </c>
      <c r="BF157" s="149">
        <f t="shared" si="15"/>
        <v>0</v>
      </c>
      <c r="BG157" s="149">
        <f t="shared" si="16"/>
        <v>0</v>
      </c>
      <c r="BH157" s="149">
        <f t="shared" si="17"/>
        <v>0</v>
      </c>
      <c r="BI157" s="149">
        <f t="shared" si="18"/>
        <v>0</v>
      </c>
      <c r="BJ157" s="17" t="s">
        <v>89</v>
      </c>
      <c r="BK157" s="149">
        <f t="shared" si="19"/>
        <v>0</v>
      </c>
      <c r="BL157" s="17" t="s">
        <v>366</v>
      </c>
      <c r="BM157" s="148" t="s">
        <v>509</v>
      </c>
    </row>
    <row r="158" spans="2:65" s="1" customFormat="1" ht="16.5" customHeight="1">
      <c r="B158" s="136"/>
      <c r="C158" s="137" t="s">
        <v>396</v>
      </c>
      <c r="D158" s="137" t="s">
        <v>266</v>
      </c>
      <c r="E158" s="138" t="s">
        <v>2421</v>
      </c>
      <c r="F158" s="139" t="s">
        <v>2422</v>
      </c>
      <c r="G158" s="140" t="s">
        <v>1468</v>
      </c>
      <c r="H158" s="141">
        <v>1</v>
      </c>
      <c r="I158" s="142"/>
      <c r="J158" s="143">
        <f t="shared" si="10"/>
        <v>0</v>
      </c>
      <c r="K158" s="139" t="s">
        <v>1</v>
      </c>
      <c r="L158" s="32"/>
      <c r="M158" s="144" t="s">
        <v>1</v>
      </c>
      <c r="N158" s="145" t="s">
        <v>42</v>
      </c>
      <c r="P158" s="146">
        <f t="shared" si="11"/>
        <v>0</v>
      </c>
      <c r="Q158" s="146">
        <v>0</v>
      </c>
      <c r="R158" s="146">
        <f t="shared" si="12"/>
        <v>0</v>
      </c>
      <c r="S158" s="146">
        <v>0</v>
      </c>
      <c r="T158" s="147">
        <f t="shared" si="13"/>
        <v>0</v>
      </c>
      <c r="AR158" s="148" t="s">
        <v>366</v>
      </c>
      <c r="AT158" s="148" t="s">
        <v>266</v>
      </c>
      <c r="AU158" s="148" t="s">
        <v>83</v>
      </c>
      <c r="AY158" s="17" t="s">
        <v>264</v>
      </c>
      <c r="BE158" s="149">
        <f t="shared" si="14"/>
        <v>0</v>
      </c>
      <c r="BF158" s="149">
        <f t="shared" si="15"/>
        <v>0</v>
      </c>
      <c r="BG158" s="149">
        <f t="shared" si="16"/>
        <v>0</v>
      </c>
      <c r="BH158" s="149">
        <f t="shared" si="17"/>
        <v>0</v>
      </c>
      <c r="BI158" s="149">
        <f t="shared" si="18"/>
        <v>0</v>
      </c>
      <c r="BJ158" s="17" t="s">
        <v>89</v>
      </c>
      <c r="BK158" s="149">
        <f t="shared" si="19"/>
        <v>0</v>
      </c>
      <c r="BL158" s="17" t="s">
        <v>366</v>
      </c>
      <c r="BM158" s="148" t="s">
        <v>521</v>
      </c>
    </row>
    <row r="159" spans="2:65" s="1" customFormat="1" ht="16.5" customHeight="1">
      <c r="B159" s="136"/>
      <c r="C159" s="137" t="s">
        <v>7</v>
      </c>
      <c r="D159" s="137" t="s">
        <v>266</v>
      </c>
      <c r="E159" s="138" t="s">
        <v>2423</v>
      </c>
      <c r="F159" s="139" t="s">
        <v>2424</v>
      </c>
      <c r="G159" s="140" t="s">
        <v>1455</v>
      </c>
      <c r="H159" s="193"/>
      <c r="I159" s="142"/>
      <c r="J159" s="143">
        <f t="shared" si="10"/>
        <v>0</v>
      </c>
      <c r="K159" s="139" t="s">
        <v>1</v>
      </c>
      <c r="L159" s="32"/>
      <c r="M159" s="144" t="s">
        <v>1</v>
      </c>
      <c r="N159" s="145" t="s">
        <v>42</v>
      </c>
      <c r="P159" s="146">
        <f t="shared" si="11"/>
        <v>0</v>
      </c>
      <c r="Q159" s="146">
        <v>0</v>
      </c>
      <c r="R159" s="146">
        <f t="shared" si="12"/>
        <v>0</v>
      </c>
      <c r="S159" s="146">
        <v>0</v>
      </c>
      <c r="T159" s="147">
        <f t="shared" si="13"/>
        <v>0</v>
      </c>
      <c r="AR159" s="148" t="s">
        <v>366</v>
      </c>
      <c r="AT159" s="148" t="s">
        <v>266</v>
      </c>
      <c r="AU159" s="148" t="s">
        <v>83</v>
      </c>
      <c r="AY159" s="17" t="s">
        <v>264</v>
      </c>
      <c r="BE159" s="149">
        <f t="shared" si="14"/>
        <v>0</v>
      </c>
      <c r="BF159" s="149">
        <f t="shared" si="15"/>
        <v>0</v>
      </c>
      <c r="BG159" s="149">
        <f t="shared" si="16"/>
        <v>0</v>
      </c>
      <c r="BH159" s="149">
        <f t="shared" si="17"/>
        <v>0</v>
      </c>
      <c r="BI159" s="149">
        <f t="shared" si="18"/>
        <v>0</v>
      </c>
      <c r="BJ159" s="17" t="s">
        <v>89</v>
      </c>
      <c r="BK159" s="149">
        <f t="shared" si="19"/>
        <v>0</v>
      </c>
      <c r="BL159" s="17" t="s">
        <v>366</v>
      </c>
      <c r="BM159" s="148" t="s">
        <v>533</v>
      </c>
    </row>
    <row r="160" spans="2:65" s="11" customFormat="1" ht="25.9" customHeight="1">
      <c r="B160" s="124"/>
      <c r="D160" s="125" t="s">
        <v>75</v>
      </c>
      <c r="E160" s="126" t="s">
        <v>2425</v>
      </c>
      <c r="F160" s="126" t="s">
        <v>2426</v>
      </c>
      <c r="I160" s="127"/>
      <c r="J160" s="128">
        <f>BK160</f>
        <v>0</v>
      </c>
      <c r="L160" s="124"/>
      <c r="M160" s="129"/>
      <c r="P160" s="130">
        <f>SUM(P161:P171)</f>
        <v>0</v>
      </c>
      <c r="R160" s="130">
        <f>SUM(R161:R171)</f>
        <v>0</v>
      </c>
      <c r="T160" s="131">
        <f>SUM(T161:T171)</f>
        <v>0</v>
      </c>
      <c r="AR160" s="125" t="s">
        <v>89</v>
      </c>
      <c r="AT160" s="132" t="s">
        <v>75</v>
      </c>
      <c r="AU160" s="132" t="s">
        <v>76</v>
      </c>
      <c r="AY160" s="125" t="s">
        <v>264</v>
      </c>
      <c r="BK160" s="133">
        <f>SUM(BK161:BK171)</f>
        <v>0</v>
      </c>
    </row>
    <row r="161" spans="2:65" s="1" customFormat="1" ht="16.5" customHeight="1">
      <c r="B161" s="136"/>
      <c r="C161" s="137" t="s">
        <v>407</v>
      </c>
      <c r="D161" s="137" t="s">
        <v>266</v>
      </c>
      <c r="E161" s="138" t="s">
        <v>2427</v>
      </c>
      <c r="F161" s="139" t="s">
        <v>2428</v>
      </c>
      <c r="G161" s="140" t="s">
        <v>428</v>
      </c>
      <c r="H161" s="141">
        <v>63</v>
      </c>
      <c r="I161" s="142"/>
      <c r="J161" s="143">
        <f t="shared" ref="J161:J171" si="20">ROUND(I161*H161,2)</f>
        <v>0</v>
      </c>
      <c r="K161" s="139" t="s">
        <v>1</v>
      </c>
      <c r="L161" s="32"/>
      <c r="M161" s="144" t="s">
        <v>1</v>
      </c>
      <c r="N161" s="145" t="s">
        <v>42</v>
      </c>
      <c r="P161" s="146">
        <f t="shared" ref="P161:P171" si="21">O161*H161</f>
        <v>0</v>
      </c>
      <c r="Q161" s="146">
        <v>0</v>
      </c>
      <c r="R161" s="146">
        <f t="shared" ref="R161:R171" si="22">Q161*H161</f>
        <v>0</v>
      </c>
      <c r="S161" s="146">
        <v>0</v>
      </c>
      <c r="T161" s="147">
        <f t="shared" ref="T161:T171" si="23">S161*H161</f>
        <v>0</v>
      </c>
      <c r="AR161" s="148" t="s">
        <v>366</v>
      </c>
      <c r="AT161" s="148" t="s">
        <v>266</v>
      </c>
      <c r="AU161" s="148" t="s">
        <v>83</v>
      </c>
      <c r="AY161" s="17" t="s">
        <v>264</v>
      </c>
      <c r="BE161" s="149">
        <f t="shared" ref="BE161:BE171" si="24">IF(N161="základní",J161,0)</f>
        <v>0</v>
      </c>
      <c r="BF161" s="149">
        <f t="shared" ref="BF161:BF171" si="25">IF(N161="snížená",J161,0)</f>
        <v>0</v>
      </c>
      <c r="BG161" s="149">
        <f t="shared" ref="BG161:BG171" si="26">IF(N161="zákl. přenesená",J161,0)</f>
        <v>0</v>
      </c>
      <c r="BH161" s="149">
        <f t="shared" ref="BH161:BH171" si="27">IF(N161="sníž. přenesená",J161,0)</f>
        <v>0</v>
      </c>
      <c r="BI161" s="149">
        <f t="shared" ref="BI161:BI171" si="28">IF(N161="nulová",J161,0)</f>
        <v>0</v>
      </c>
      <c r="BJ161" s="17" t="s">
        <v>89</v>
      </c>
      <c r="BK161" s="149">
        <f t="shared" ref="BK161:BK171" si="29">ROUND(I161*H161,2)</f>
        <v>0</v>
      </c>
      <c r="BL161" s="17" t="s">
        <v>366</v>
      </c>
      <c r="BM161" s="148" t="s">
        <v>549</v>
      </c>
    </row>
    <row r="162" spans="2:65" s="1" customFormat="1" ht="16.5" customHeight="1">
      <c r="B162" s="136"/>
      <c r="C162" s="137" t="s">
        <v>418</v>
      </c>
      <c r="D162" s="137" t="s">
        <v>266</v>
      </c>
      <c r="E162" s="138" t="s">
        <v>2429</v>
      </c>
      <c r="F162" s="139" t="s">
        <v>2430</v>
      </c>
      <c r="G162" s="140" t="s">
        <v>428</v>
      </c>
      <c r="H162" s="141">
        <v>18</v>
      </c>
      <c r="I162" s="142"/>
      <c r="J162" s="143">
        <f t="shared" si="20"/>
        <v>0</v>
      </c>
      <c r="K162" s="139" t="s">
        <v>1</v>
      </c>
      <c r="L162" s="32"/>
      <c r="M162" s="144" t="s">
        <v>1</v>
      </c>
      <c r="N162" s="145" t="s">
        <v>42</v>
      </c>
      <c r="P162" s="146">
        <f t="shared" si="21"/>
        <v>0</v>
      </c>
      <c r="Q162" s="146">
        <v>0</v>
      </c>
      <c r="R162" s="146">
        <f t="shared" si="22"/>
        <v>0</v>
      </c>
      <c r="S162" s="146">
        <v>0</v>
      </c>
      <c r="T162" s="147">
        <f t="shared" si="23"/>
        <v>0</v>
      </c>
      <c r="AR162" s="148" t="s">
        <v>366</v>
      </c>
      <c r="AT162" s="148" t="s">
        <v>266</v>
      </c>
      <c r="AU162" s="148" t="s">
        <v>83</v>
      </c>
      <c r="AY162" s="17" t="s">
        <v>264</v>
      </c>
      <c r="BE162" s="149">
        <f t="shared" si="24"/>
        <v>0</v>
      </c>
      <c r="BF162" s="149">
        <f t="shared" si="25"/>
        <v>0</v>
      </c>
      <c r="BG162" s="149">
        <f t="shared" si="26"/>
        <v>0</v>
      </c>
      <c r="BH162" s="149">
        <f t="shared" si="27"/>
        <v>0</v>
      </c>
      <c r="BI162" s="149">
        <f t="shared" si="28"/>
        <v>0</v>
      </c>
      <c r="BJ162" s="17" t="s">
        <v>89</v>
      </c>
      <c r="BK162" s="149">
        <f t="shared" si="29"/>
        <v>0</v>
      </c>
      <c r="BL162" s="17" t="s">
        <v>366</v>
      </c>
      <c r="BM162" s="148" t="s">
        <v>559</v>
      </c>
    </row>
    <row r="163" spans="2:65" s="1" customFormat="1" ht="16.5" customHeight="1">
      <c r="B163" s="136"/>
      <c r="C163" s="137" t="s">
        <v>425</v>
      </c>
      <c r="D163" s="137" t="s">
        <v>266</v>
      </c>
      <c r="E163" s="138" t="s">
        <v>2431</v>
      </c>
      <c r="F163" s="139" t="s">
        <v>2432</v>
      </c>
      <c r="G163" s="140" t="s">
        <v>428</v>
      </c>
      <c r="H163" s="141">
        <v>7</v>
      </c>
      <c r="I163" s="142"/>
      <c r="J163" s="143">
        <f t="shared" si="20"/>
        <v>0</v>
      </c>
      <c r="K163" s="139" t="s">
        <v>1</v>
      </c>
      <c r="L163" s="32"/>
      <c r="M163" s="144" t="s">
        <v>1</v>
      </c>
      <c r="N163" s="145" t="s">
        <v>42</v>
      </c>
      <c r="P163" s="146">
        <f t="shared" si="21"/>
        <v>0</v>
      </c>
      <c r="Q163" s="146">
        <v>0</v>
      </c>
      <c r="R163" s="146">
        <f t="shared" si="22"/>
        <v>0</v>
      </c>
      <c r="S163" s="146">
        <v>0</v>
      </c>
      <c r="T163" s="147">
        <f t="shared" si="23"/>
        <v>0</v>
      </c>
      <c r="AR163" s="148" t="s">
        <v>366</v>
      </c>
      <c r="AT163" s="148" t="s">
        <v>266</v>
      </c>
      <c r="AU163" s="148" t="s">
        <v>83</v>
      </c>
      <c r="AY163" s="17" t="s">
        <v>264</v>
      </c>
      <c r="BE163" s="149">
        <f t="shared" si="24"/>
        <v>0</v>
      </c>
      <c r="BF163" s="149">
        <f t="shared" si="25"/>
        <v>0</v>
      </c>
      <c r="BG163" s="149">
        <f t="shared" si="26"/>
        <v>0</v>
      </c>
      <c r="BH163" s="149">
        <f t="shared" si="27"/>
        <v>0</v>
      </c>
      <c r="BI163" s="149">
        <f t="shared" si="28"/>
        <v>0</v>
      </c>
      <c r="BJ163" s="17" t="s">
        <v>89</v>
      </c>
      <c r="BK163" s="149">
        <f t="shared" si="29"/>
        <v>0</v>
      </c>
      <c r="BL163" s="17" t="s">
        <v>366</v>
      </c>
      <c r="BM163" s="148" t="s">
        <v>570</v>
      </c>
    </row>
    <row r="164" spans="2:65" s="1" customFormat="1" ht="16.5" customHeight="1">
      <c r="B164" s="136"/>
      <c r="C164" s="137" t="s">
        <v>431</v>
      </c>
      <c r="D164" s="137" t="s">
        <v>266</v>
      </c>
      <c r="E164" s="138" t="s">
        <v>2433</v>
      </c>
      <c r="F164" s="139" t="s">
        <v>2434</v>
      </c>
      <c r="G164" s="140" t="s">
        <v>434</v>
      </c>
      <c r="H164" s="141">
        <v>6</v>
      </c>
      <c r="I164" s="142"/>
      <c r="J164" s="143">
        <f t="shared" si="20"/>
        <v>0</v>
      </c>
      <c r="K164" s="139" t="s">
        <v>1</v>
      </c>
      <c r="L164" s="32"/>
      <c r="M164" s="144" t="s">
        <v>1</v>
      </c>
      <c r="N164" s="145" t="s">
        <v>42</v>
      </c>
      <c r="P164" s="146">
        <f t="shared" si="21"/>
        <v>0</v>
      </c>
      <c r="Q164" s="146">
        <v>0</v>
      </c>
      <c r="R164" s="146">
        <f t="shared" si="22"/>
        <v>0</v>
      </c>
      <c r="S164" s="146">
        <v>0</v>
      </c>
      <c r="T164" s="147">
        <f t="shared" si="23"/>
        <v>0</v>
      </c>
      <c r="AR164" s="148" t="s">
        <v>366</v>
      </c>
      <c r="AT164" s="148" t="s">
        <v>266</v>
      </c>
      <c r="AU164" s="148" t="s">
        <v>83</v>
      </c>
      <c r="AY164" s="17" t="s">
        <v>264</v>
      </c>
      <c r="BE164" s="149">
        <f t="shared" si="24"/>
        <v>0</v>
      </c>
      <c r="BF164" s="149">
        <f t="shared" si="25"/>
        <v>0</v>
      </c>
      <c r="BG164" s="149">
        <f t="shared" si="26"/>
        <v>0</v>
      </c>
      <c r="BH164" s="149">
        <f t="shared" si="27"/>
        <v>0</v>
      </c>
      <c r="BI164" s="149">
        <f t="shared" si="28"/>
        <v>0</v>
      </c>
      <c r="BJ164" s="17" t="s">
        <v>89</v>
      </c>
      <c r="BK164" s="149">
        <f t="shared" si="29"/>
        <v>0</v>
      </c>
      <c r="BL164" s="17" t="s">
        <v>366</v>
      </c>
      <c r="BM164" s="148" t="s">
        <v>584</v>
      </c>
    </row>
    <row r="165" spans="2:65" s="1" customFormat="1" ht="16.5" customHeight="1">
      <c r="B165" s="136"/>
      <c r="C165" s="137" t="s">
        <v>437</v>
      </c>
      <c r="D165" s="137" t="s">
        <v>266</v>
      </c>
      <c r="E165" s="138" t="s">
        <v>2435</v>
      </c>
      <c r="F165" s="139" t="s">
        <v>2436</v>
      </c>
      <c r="G165" s="140" t="s">
        <v>434</v>
      </c>
      <c r="H165" s="141">
        <v>2</v>
      </c>
      <c r="I165" s="142"/>
      <c r="J165" s="143">
        <f t="shared" si="20"/>
        <v>0</v>
      </c>
      <c r="K165" s="139" t="s">
        <v>1</v>
      </c>
      <c r="L165" s="32"/>
      <c r="M165" s="144" t="s">
        <v>1</v>
      </c>
      <c r="N165" s="145" t="s">
        <v>42</v>
      </c>
      <c r="P165" s="146">
        <f t="shared" si="21"/>
        <v>0</v>
      </c>
      <c r="Q165" s="146">
        <v>0</v>
      </c>
      <c r="R165" s="146">
        <f t="shared" si="22"/>
        <v>0</v>
      </c>
      <c r="S165" s="146">
        <v>0</v>
      </c>
      <c r="T165" s="147">
        <f t="shared" si="23"/>
        <v>0</v>
      </c>
      <c r="AR165" s="148" t="s">
        <v>366</v>
      </c>
      <c r="AT165" s="148" t="s">
        <v>266</v>
      </c>
      <c r="AU165" s="148" t="s">
        <v>83</v>
      </c>
      <c r="AY165" s="17" t="s">
        <v>264</v>
      </c>
      <c r="BE165" s="149">
        <f t="shared" si="24"/>
        <v>0</v>
      </c>
      <c r="BF165" s="149">
        <f t="shared" si="25"/>
        <v>0</v>
      </c>
      <c r="BG165" s="149">
        <f t="shared" si="26"/>
        <v>0</v>
      </c>
      <c r="BH165" s="149">
        <f t="shared" si="27"/>
        <v>0</v>
      </c>
      <c r="BI165" s="149">
        <f t="shared" si="28"/>
        <v>0</v>
      </c>
      <c r="BJ165" s="17" t="s">
        <v>89</v>
      </c>
      <c r="BK165" s="149">
        <f t="shared" si="29"/>
        <v>0</v>
      </c>
      <c r="BL165" s="17" t="s">
        <v>366</v>
      </c>
      <c r="BM165" s="148" t="s">
        <v>596</v>
      </c>
    </row>
    <row r="166" spans="2:65" s="1" customFormat="1" ht="16.5" customHeight="1">
      <c r="B166" s="136"/>
      <c r="C166" s="137" t="s">
        <v>442</v>
      </c>
      <c r="D166" s="137" t="s">
        <v>266</v>
      </c>
      <c r="E166" s="138" t="s">
        <v>2437</v>
      </c>
      <c r="F166" s="139" t="s">
        <v>2438</v>
      </c>
      <c r="G166" s="140" t="s">
        <v>428</v>
      </c>
      <c r="H166" s="141">
        <v>13</v>
      </c>
      <c r="I166" s="142"/>
      <c r="J166" s="143">
        <f t="shared" si="20"/>
        <v>0</v>
      </c>
      <c r="K166" s="139" t="s">
        <v>1</v>
      </c>
      <c r="L166" s="32"/>
      <c r="M166" s="144" t="s">
        <v>1</v>
      </c>
      <c r="N166" s="145" t="s">
        <v>42</v>
      </c>
      <c r="P166" s="146">
        <f t="shared" si="21"/>
        <v>0</v>
      </c>
      <c r="Q166" s="146">
        <v>0</v>
      </c>
      <c r="R166" s="146">
        <f t="shared" si="22"/>
        <v>0</v>
      </c>
      <c r="S166" s="146">
        <v>0</v>
      </c>
      <c r="T166" s="147">
        <f t="shared" si="23"/>
        <v>0</v>
      </c>
      <c r="AR166" s="148" t="s">
        <v>366</v>
      </c>
      <c r="AT166" s="148" t="s">
        <v>266</v>
      </c>
      <c r="AU166" s="148" t="s">
        <v>83</v>
      </c>
      <c r="AY166" s="17" t="s">
        <v>264</v>
      </c>
      <c r="BE166" s="149">
        <f t="shared" si="24"/>
        <v>0</v>
      </c>
      <c r="BF166" s="149">
        <f t="shared" si="25"/>
        <v>0</v>
      </c>
      <c r="BG166" s="149">
        <f t="shared" si="26"/>
        <v>0</v>
      </c>
      <c r="BH166" s="149">
        <f t="shared" si="27"/>
        <v>0</v>
      </c>
      <c r="BI166" s="149">
        <f t="shared" si="28"/>
        <v>0</v>
      </c>
      <c r="BJ166" s="17" t="s">
        <v>89</v>
      </c>
      <c r="BK166" s="149">
        <f t="shared" si="29"/>
        <v>0</v>
      </c>
      <c r="BL166" s="17" t="s">
        <v>366</v>
      </c>
      <c r="BM166" s="148" t="s">
        <v>607</v>
      </c>
    </row>
    <row r="167" spans="2:65" s="1" customFormat="1" ht="16.5" customHeight="1">
      <c r="B167" s="136"/>
      <c r="C167" s="137" t="s">
        <v>447</v>
      </c>
      <c r="D167" s="137" t="s">
        <v>266</v>
      </c>
      <c r="E167" s="138" t="s">
        <v>2439</v>
      </c>
      <c r="F167" s="139" t="s">
        <v>2440</v>
      </c>
      <c r="G167" s="140" t="s">
        <v>1468</v>
      </c>
      <c r="H167" s="141">
        <v>2</v>
      </c>
      <c r="I167" s="142"/>
      <c r="J167" s="143">
        <f t="shared" si="20"/>
        <v>0</v>
      </c>
      <c r="K167" s="139" t="s">
        <v>1</v>
      </c>
      <c r="L167" s="32"/>
      <c r="M167" s="144" t="s">
        <v>1</v>
      </c>
      <c r="N167" s="145" t="s">
        <v>42</v>
      </c>
      <c r="P167" s="146">
        <f t="shared" si="21"/>
        <v>0</v>
      </c>
      <c r="Q167" s="146">
        <v>0</v>
      </c>
      <c r="R167" s="146">
        <f t="shared" si="22"/>
        <v>0</v>
      </c>
      <c r="S167" s="146">
        <v>0</v>
      </c>
      <c r="T167" s="147">
        <f t="shared" si="23"/>
        <v>0</v>
      </c>
      <c r="AR167" s="148" t="s">
        <v>366</v>
      </c>
      <c r="AT167" s="148" t="s">
        <v>266</v>
      </c>
      <c r="AU167" s="148" t="s">
        <v>83</v>
      </c>
      <c r="AY167" s="17" t="s">
        <v>264</v>
      </c>
      <c r="BE167" s="149">
        <f t="shared" si="24"/>
        <v>0</v>
      </c>
      <c r="BF167" s="149">
        <f t="shared" si="25"/>
        <v>0</v>
      </c>
      <c r="BG167" s="149">
        <f t="shared" si="26"/>
        <v>0</v>
      </c>
      <c r="BH167" s="149">
        <f t="shared" si="27"/>
        <v>0</v>
      </c>
      <c r="BI167" s="149">
        <f t="shared" si="28"/>
        <v>0</v>
      </c>
      <c r="BJ167" s="17" t="s">
        <v>89</v>
      </c>
      <c r="BK167" s="149">
        <f t="shared" si="29"/>
        <v>0</v>
      </c>
      <c r="BL167" s="17" t="s">
        <v>366</v>
      </c>
      <c r="BM167" s="148" t="s">
        <v>623</v>
      </c>
    </row>
    <row r="168" spans="2:65" s="1" customFormat="1" ht="16.5" customHeight="1">
      <c r="B168" s="136"/>
      <c r="C168" s="137" t="s">
        <v>452</v>
      </c>
      <c r="D168" s="137" t="s">
        <v>266</v>
      </c>
      <c r="E168" s="138" t="s">
        <v>2441</v>
      </c>
      <c r="F168" s="139" t="s">
        <v>2442</v>
      </c>
      <c r="G168" s="140" t="s">
        <v>1468</v>
      </c>
      <c r="H168" s="141">
        <v>2</v>
      </c>
      <c r="I168" s="142"/>
      <c r="J168" s="143">
        <f t="shared" si="20"/>
        <v>0</v>
      </c>
      <c r="K168" s="139" t="s">
        <v>1</v>
      </c>
      <c r="L168" s="32"/>
      <c r="M168" s="144" t="s">
        <v>1</v>
      </c>
      <c r="N168" s="145" t="s">
        <v>42</v>
      </c>
      <c r="P168" s="146">
        <f t="shared" si="21"/>
        <v>0</v>
      </c>
      <c r="Q168" s="146">
        <v>0</v>
      </c>
      <c r="R168" s="146">
        <f t="shared" si="22"/>
        <v>0</v>
      </c>
      <c r="S168" s="146">
        <v>0</v>
      </c>
      <c r="T168" s="147">
        <f t="shared" si="23"/>
        <v>0</v>
      </c>
      <c r="AR168" s="148" t="s">
        <v>366</v>
      </c>
      <c r="AT168" s="148" t="s">
        <v>266</v>
      </c>
      <c r="AU168" s="148" t="s">
        <v>83</v>
      </c>
      <c r="AY168" s="17" t="s">
        <v>264</v>
      </c>
      <c r="BE168" s="149">
        <f t="shared" si="24"/>
        <v>0</v>
      </c>
      <c r="BF168" s="149">
        <f t="shared" si="25"/>
        <v>0</v>
      </c>
      <c r="BG168" s="149">
        <f t="shared" si="26"/>
        <v>0</v>
      </c>
      <c r="BH168" s="149">
        <f t="shared" si="27"/>
        <v>0</v>
      </c>
      <c r="BI168" s="149">
        <f t="shared" si="28"/>
        <v>0</v>
      </c>
      <c r="BJ168" s="17" t="s">
        <v>89</v>
      </c>
      <c r="BK168" s="149">
        <f t="shared" si="29"/>
        <v>0</v>
      </c>
      <c r="BL168" s="17" t="s">
        <v>366</v>
      </c>
      <c r="BM168" s="148" t="s">
        <v>634</v>
      </c>
    </row>
    <row r="169" spans="2:65" s="1" customFormat="1" ht="16.5" customHeight="1">
      <c r="B169" s="136"/>
      <c r="C169" s="137" t="s">
        <v>457</v>
      </c>
      <c r="D169" s="137" t="s">
        <v>266</v>
      </c>
      <c r="E169" s="138" t="s">
        <v>2443</v>
      </c>
      <c r="F169" s="139" t="s">
        <v>2444</v>
      </c>
      <c r="G169" s="140" t="s">
        <v>1468</v>
      </c>
      <c r="H169" s="141">
        <v>1</v>
      </c>
      <c r="I169" s="142"/>
      <c r="J169" s="143">
        <f t="shared" si="20"/>
        <v>0</v>
      </c>
      <c r="K169" s="139" t="s">
        <v>1</v>
      </c>
      <c r="L169" s="32"/>
      <c r="M169" s="144" t="s">
        <v>1</v>
      </c>
      <c r="N169" s="145" t="s">
        <v>42</v>
      </c>
      <c r="P169" s="146">
        <f t="shared" si="21"/>
        <v>0</v>
      </c>
      <c r="Q169" s="146">
        <v>0</v>
      </c>
      <c r="R169" s="146">
        <f t="shared" si="22"/>
        <v>0</v>
      </c>
      <c r="S169" s="146">
        <v>0</v>
      </c>
      <c r="T169" s="147">
        <f t="shared" si="23"/>
        <v>0</v>
      </c>
      <c r="AR169" s="148" t="s">
        <v>366</v>
      </c>
      <c r="AT169" s="148" t="s">
        <v>266</v>
      </c>
      <c r="AU169" s="148" t="s">
        <v>83</v>
      </c>
      <c r="AY169" s="17" t="s">
        <v>264</v>
      </c>
      <c r="BE169" s="149">
        <f t="shared" si="24"/>
        <v>0</v>
      </c>
      <c r="BF169" s="149">
        <f t="shared" si="25"/>
        <v>0</v>
      </c>
      <c r="BG169" s="149">
        <f t="shared" si="26"/>
        <v>0</v>
      </c>
      <c r="BH169" s="149">
        <f t="shared" si="27"/>
        <v>0</v>
      </c>
      <c r="BI169" s="149">
        <f t="shared" si="28"/>
        <v>0</v>
      </c>
      <c r="BJ169" s="17" t="s">
        <v>89</v>
      </c>
      <c r="BK169" s="149">
        <f t="shared" si="29"/>
        <v>0</v>
      </c>
      <c r="BL169" s="17" t="s">
        <v>366</v>
      </c>
      <c r="BM169" s="148" t="s">
        <v>644</v>
      </c>
    </row>
    <row r="170" spans="2:65" s="1" customFormat="1" ht="16.5" customHeight="1">
      <c r="B170" s="136"/>
      <c r="C170" s="137" t="s">
        <v>462</v>
      </c>
      <c r="D170" s="137" t="s">
        <v>266</v>
      </c>
      <c r="E170" s="138" t="s">
        <v>2445</v>
      </c>
      <c r="F170" s="139" t="s">
        <v>2446</v>
      </c>
      <c r="G170" s="140" t="s">
        <v>428</v>
      </c>
      <c r="H170" s="141">
        <v>88</v>
      </c>
      <c r="I170" s="142"/>
      <c r="J170" s="143">
        <f t="shared" si="20"/>
        <v>0</v>
      </c>
      <c r="K170" s="139" t="s">
        <v>1</v>
      </c>
      <c r="L170" s="32"/>
      <c r="M170" s="144" t="s">
        <v>1</v>
      </c>
      <c r="N170" s="145" t="s">
        <v>42</v>
      </c>
      <c r="P170" s="146">
        <f t="shared" si="21"/>
        <v>0</v>
      </c>
      <c r="Q170" s="146">
        <v>0</v>
      </c>
      <c r="R170" s="146">
        <f t="shared" si="22"/>
        <v>0</v>
      </c>
      <c r="S170" s="146">
        <v>0</v>
      </c>
      <c r="T170" s="147">
        <f t="shared" si="23"/>
        <v>0</v>
      </c>
      <c r="AR170" s="148" t="s">
        <v>366</v>
      </c>
      <c r="AT170" s="148" t="s">
        <v>266</v>
      </c>
      <c r="AU170" s="148" t="s">
        <v>83</v>
      </c>
      <c r="AY170" s="17" t="s">
        <v>264</v>
      </c>
      <c r="BE170" s="149">
        <f t="shared" si="24"/>
        <v>0</v>
      </c>
      <c r="BF170" s="149">
        <f t="shared" si="25"/>
        <v>0</v>
      </c>
      <c r="BG170" s="149">
        <f t="shared" si="26"/>
        <v>0</v>
      </c>
      <c r="BH170" s="149">
        <f t="shared" si="27"/>
        <v>0</v>
      </c>
      <c r="BI170" s="149">
        <f t="shared" si="28"/>
        <v>0</v>
      </c>
      <c r="BJ170" s="17" t="s">
        <v>89</v>
      </c>
      <c r="BK170" s="149">
        <f t="shared" si="29"/>
        <v>0</v>
      </c>
      <c r="BL170" s="17" t="s">
        <v>366</v>
      </c>
      <c r="BM170" s="148" t="s">
        <v>654</v>
      </c>
    </row>
    <row r="171" spans="2:65" s="1" customFormat="1" ht="16.5" customHeight="1">
      <c r="B171" s="136"/>
      <c r="C171" s="137" t="s">
        <v>468</v>
      </c>
      <c r="D171" s="137" t="s">
        <v>266</v>
      </c>
      <c r="E171" s="138" t="s">
        <v>2447</v>
      </c>
      <c r="F171" s="139" t="s">
        <v>2448</v>
      </c>
      <c r="G171" s="140" t="s">
        <v>1455</v>
      </c>
      <c r="H171" s="193"/>
      <c r="I171" s="142"/>
      <c r="J171" s="143">
        <f t="shared" si="20"/>
        <v>0</v>
      </c>
      <c r="K171" s="139" t="s">
        <v>1</v>
      </c>
      <c r="L171" s="32"/>
      <c r="M171" s="144" t="s">
        <v>1</v>
      </c>
      <c r="N171" s="145" t="s">
        <v>42</v>
      </c>
      <c r="P171" s="146">
        <f t="shared" si="21"/>
        <v>0</v>
      </c>
      <c r="Q171" s="146">
        <v>0</v>
      </c>
      <c r="R171" s="146">
        <f t="shared" si="22"/>
        <v>0</v>
      </c>
      <c r="S171" s="146">
        <v>0</v>
      </c>
      <c r="T171" s="147">
        <f t="shared" si="23"/>
        <v>0</v>
      </c>
      <c r="AR171" s="148" t="s">
        <v>366</v>
      </c>
      <c r="AT171" s="148" t="s">
        <v>266</v>
      </c>
      <c r="AU171" s="148" t="s">
        <v>83</v>
      </c>
      <c r="AY171" s="17" t="s">
        <v>264</v>
      </c>
      <c r="BE171" s="149">
        <f t="shared" si="24"/>
        <v>0</v>
      </c>
      <c r="BF171" s="149">
        <f t="shared" si="25"/>
        <v>0</v>
      </c>
      <c r="BG171" s="149">
        <f t="shared" si="26"/>
        <v>0</v>
      </c>
      <c r="BH171" s="149">
        <f t="shared" si="27"/>
        <v>0</v>
      </c>
      <c r="BI171" s="149">
        <f t="shared" si="28"/>
        <v>0</v>
      </c>
      <c r="BJ171" s="17" t="s">
        <v>89</v>
      </c>
      <c r="BK171" s="149">
        <f t="shared" si="29"/>
        <v>0</v>
      </c>
      <c r="BL171" s="17" t="s">
        <v>366</v>
      </c>
      <c r="BM171" s="148" t="s">
        <v>665</v>
      </c>
    </row>
    <row r="172" spans="2:65" s="11" customFormat="1" ht="25.9" customHeight="1">
      <c r="B172" s="124"/>
      <c r="D172" s="125" t="s">
        <v>75</v>
      </c>
      <c r="E172" s="126" t="s">
        <v>2350</v>
      </c>
      <c r="F172" s="126" t="s">
        <v>2449</v>
      </c>
      <c r="I172" s="127"/>
      <c r="J172" s="128">
        <f>BK172</f>
        <v>0</v>
      </c>
      <c r="L172" s="124"/>
      <c r="M172" s="129"/>
      <c r="P172" s="130">
        <f>SUM(P173:P182)</f>
        <v>0</v>
      </c>
      <c r="R172" s="130">
        <f>SUM(R173:R182)</f>
        <v>0</v>
      </c>
      <c r="T172" s="131">
        <f>SUM(T173:T182)</f>
        <v>0</v>
      </c>
      <c r="AR172" s="125" t="s">
        <v>89</v>
      </c>
      <c r="AT172" s="132" t="s">
        <v>75</v>
      </c>
      <c r="AU172" s="132" t="s">
        <v>76</v>
      </c>
      <c r="AY172" s="125" t="s">
        <v>264</v>
      </c>
      <c r="BK172" s="133">
        <f>SUM(BK173:BK182)</f>
        <v>0</v>
      </c>
    </row>
    <row r="173" spans="2:65" s="1" customFormat="1" ht="16.5" customHeight="1">
      <c r="B173" s="136"/>
      <c r="C173" s="137" t="s">
        <v>474</v>
      </c>
      <c r="D173" s="137" t="s">
        <v>266</v>
      </c>
      <c r="E173" s="138" t="s">
        <v>2450</v>
      </c>
      <c r="F173" s="139" t="s">
        <v>2451</v>
      </c>
      <c r="G173" s="140" t="s">
        <v>434</v>
      </c>
      <c r="H173" s="141">
        <v>3</v>
      </c>
      <c r="I173" s="142"/>
      <c r="J173" s="143">
        <f t="shared" ref="J173:J182" si="30">ROUND(I173*H173,2)</f>
        <v>0</v>
      </c>
      <c r="K173" s="139" t="s">
        <v>1</v>
      </c>
      <c r="L173" s="32"/>
      <c r="M173" s="144" t="s">
        <v>1</v>
      </c>
      <c r="N173" s="145" t="s">
        <v>42</v>
      </c>
      <c r="P173" s="146">
        <f t="shared" ref="P173:P182" si="31">O173*H173</f>
        <v>0</v>
      </c>
      <c r="Q173" s="146">
        <v>0</v>
      </c>
      <c r="R173" s="146">
        <f t="shared" ref="R173:R182" si="32">Q173*H173</f>
        <v>0</v>
      </c>
      <c r="S173" s="146">
        <v>0</v>
      </c>
      <c r="T173" s="147">
        <f t="shared" ref="T173:T182" si="33">S173*H173</f>
        <v>0</v>
      </c>
      <c r="AR173" s="148" t="s">
        <v>366</v>
      </c>
      <c r="AT173" s="148" t="s">
        <v>266</v>
      </c>
      <c r="AU173" s="148" t="s">
        <v>83</v>
      </c>
      <c r="AY173" s="17" t="s">
        <v>264</v>
      </c>
      <c r="BE173" s="149">
        <f t="shared" ref="BE173:BE182" si="34">IF(N173="základní",J173,0)</f>
        <v>0</v>
      </c>
      <c r="BF173" s="149">
        <f t="shared" ref="BF173:BF182" si="35">IF(N173="snížená",J173,0)</f>
        <v>0</v>
      </c>
      <c r="BG173" s="149">
        <f t="shared" ref="BG173:BG182" si="36">IF(N173="zákl. přenesená",J173,0)</f>
        <v>0</v>
      </c>
      <c r="BH173" s="149">
        <f t="shared" ref="BH173:BH182" si="37">IF(N173="sníž. přenesená",J173,0)</f>
        <v>0</v>
      </c>
      <c r="BI173" s="149">
        <f t="shared" ref="BI173:BI182" si="38">IF(N173="nulová",J173,0)</f>
        <v>0</v>
      </c>
      <c r="BJ173" s="17" t="s">
        <v>89</v>
      </c>
      <c r="BK173" s="149">
        <f t="shared" ref="BK173:BK182" si="39">ROUND(I173*H173,2)</f>
        <v>0</v>
      </c>
      <c r="BL173" s="17" t="s">
        <v>366</v>
      </c>
      <c r="BM173" s="148" t="s">
        <v>677</v>
      </c>
    </row>
    <row r="174" spans="2:65" s="1" customFormat="1" ht="16.5" customHeight="1">
      <c r="B174" s="136"/>
      <c r="C174" s="137" t="s">
        <v>483</v>
      </c>
      <c r="D174" s="137" t="s">
        <v>266</v>
      </c>
      <c r="E174" s="138" t="s">
        <v>2452</v>
      </c>
      <c r="F174" s="139" t="s">
        <v>2453</v>
      </c>
      <c r="G174" s="140" t="s">
        <v>434</v>
      </c>
      <c r="H174" s="141">
        <v>2</v>
      </c>
      <c r="I174" s="142"/>
      <c r="J174" s="143">
        <f t="shared" si="30"/>
        <v>0</v>
      </c>
      <c r="K174" s="139" t="s">
        <v>1</v>
      </c>
      <c r="L174" s="32"/>
      <c r="M174" s="144" t="s">
        <v>1</v>
      </c>
      <c r="N174" s="145" t="s">
        <v>42</v>
      </c>
      <c r="P174" s="146">
        <f t="shared" si="31"/>
        <v>0</v>
      </c>
      <c r="Q174" s="146">
        <v>0</v>
      </c>
      <c r="R174" s="146">
        <f t="shared" si="32"/>
        <v>0</v>
      </c>
      <c r="S174" s="146">
        <v>0</v>
      </c>
      <c r="T174" s="147">
        <f t="shared" si="33"/>
        <v>0</v>
      </c>
      <c r="AR174" s="148" t="s">
        <v>366</v>
      </c>
      <c r="AT174" s="148" t="s">
        <v>266</v>
      </c>
      <c r="AU174" s="148" t="s">
        <v>83</v>
      </c>
      <c r="AY174" s="17" t="s">
        <v>264</v>
      </c>
      <c r="BE174" s="149">
        <f t="shared" si="34"/>
        <v>0</v>
      </c>
      <c r="BF174" s="149">
        <f t="shared" si="35"/>
        <v>0</v>
      </c>
      <c r="BG174" s="149">
        <f t="shared" si="36"/>
        <v>0</v>
      </c>
      <c r="BH174" s="149">
        <f t="shared" si="37"/>
        <v>0</v>
      </c>
      <c r="BI174" s="149">
        <f t="shared" si="38"/>
        <v>0</v>
      </c>
      <c r="BJ174" s="17" t="s">
        <v>89</v>
      </c>
      <c r="BK174" s="149">
        <f t="shared" si="39"/>
        <v>0</v>
      </c>
      <c r="BL174" s="17" t="s">
        <v>366</v>
      </c>
      <c r="BM174" s="148" t="s">
        <v>688</v>
      </c>
    </row>
    <row r="175" spans="2:65" s="1" customFormat="1" ht="16.5" customHeight="1">
      <c r="B175" s="136"/>
      <c r="C175" s="137" t="s">
        <v>491</v>
      </c>
      <c r="D175" s="137" t="s">
        <v>266</v>
      </c>
      <c r="E175" s="138" t="s">
        <v>2454</v>
      </c>
      <c r="F175" s="139" t="s">
        <v>2455</v>
      </c>
      <c r="G175" s="140" t="s">
        <v>434</v>
      </c>
      <c r="H175" s="141">
        <v>3</v>
      </c>
      <c r="I175" s="142"/>
      <c r="J175" s="143">
        <f t="shared" si="30"/>
        <v>0</v>
      </c>
      <c r="K175" s="139" t="s">
        <v>1</v>
      </c>
      <c r="L175" s="32"/>
      <c r="M175" s="144" t="s">
        <v>1</v>
      </c>
      <c r="N175" s="145" t="s">
        <v>42</v>
      </c>
      <c r="P175" s="146">
        <f t="shared" si="31"/>
        <v>0</v>
      </c>
      <c r="Q175" s="146">
        <v>0</v>
      </c>
      <c r="R175" s="146">
        <f t="shared" si="32"/>
        <v>0</v>
      </c>
      <c r="S175" s="146">
        <v>0</v>
      </c>
      <c r="T175" s="147">
        <f t="shared" si="33"/>
        <v>0</v>
      </c>
      <c r="AR175" s="148" t="s">
        <v>366</v>
      </c>
      <c r="AT175" s="148" t="s">
        <v>266</v>
      </c>
      <c r="AU175" s="148" t="s">
        <v>83</v>
      </c>
      <c r="AY175" s="17" t="s">
        <v>264</v>
      </c>
      <c r="BE175" s="149">
        <f t="shared" si="34"/>
        <v>0</v>
      </c>
      <c r="BF175" s="149">
        <f t="shared" si="35"/>
        <v>0</v>
      </c>
      <c r="BG175" s="149">
        <f t="shared" si="36"/>
        <v>0</v>
      </c>
      <c r="BH175" s="149">
        <f t="shared" si="37"/>
        <v>0</v>
      </c>
      <c r="BI175" s="149">
        <f t="shared" si="38"/>
        <v>0</v>
      </c>
      <c r="BJ175" s="17" t="s">
        <v>89</v>
      </c>
      <c r="BK175" s="149">
        <f t="shared" si="39"/>
        <v>0</v>
      </c>
      <c r="BL175" s="17" t="s">
        <v>366</v>
      </c>
      <c r="BM175" s="148" t="s">
        <v>699</v>
      </c>
    </row>
    <row r="176" spans="2:65" s="1" customFormat="1" ht="16.5" customHeight="1">
      <c r="B176" s="136"/>
      <c r="C176" s="137" t="s">
        <v>496</v>
      </c>
      <c r="D176" s="137" t="s">
        <v>266</v>
      </c>
      <c r="E176" s="138" t="s">
        <v>2456</v>
      </c>
      <c r="F176" s="139" t="s">
        <v>2457</v>
      </c>
      <c r="G176" s="140" t="s">
        <v>434</v>
      </c>
      <c r="H176" s="141">
        <v>4</v>
      </c>
      <c r="I176" s="142"/>
      <c r="J176" s="143">
        <f t="shared" si="30"/>
        <v>0</v>
      </c>
      <c r="K176" s="139" t="s">
        <v>1</v>
      </c>
      <c r="L176" s="32"/>
      <c r="M176" s="144" t="s">
        <v>1</v>
      </c>
      <c r="N176" s="145" t="s">
        <v>42</v>
      </c>
      <c r="P176" s="146">
        <f t="shared" si="31"/>
        <v>0</v>
      </c>
      <c r="Q176" s="146">
        <v>0</v>
      </c>
      <c r="R176" s="146">
        <f t="shared" si="32"/>
        <v>0</v>
      </c>
      <c r="S176" s="146">
        <v>0</v>
      </c>
      <c r="T176" s="147">
        <f t="shared" si="33"/>
        <v>0</v>
      </c>
      <c r="AR176" s="148" t="s">
        <v>366</v>
      </c>
      <c r="AT176" s="148" t="s">
        <v>266</v>
      </c>
      <c r="AU176" s="148" t="s">
        <v>83</v>
      </c>
      <c r="AY176" s="17" t="s">
        <v>264</v>
      </c>
      <c r="BE176" s="149">
        <f t="shared" si="34"/>
        <v>0</v>
      </c>
      <c r="BF176" s="149">
        <f t="shared" si="35"/>
        <v>0</v>
      </c>
      <c r="BG176" s="149">
        <f t="shared" si="36"/>
        <v>0</v>
      </c>
      <c r="BH176" s="149">
        <f t="shared" si="37"/>
        <v>0</v>
      </c>
      <c r="BI176" s="149">
        <f t="shared" si="38"/>
        <v>0</v>
      </c>
      <c r="BJ176" s="17" t="s">
        <v>89</v>
      </c>
      <c r="BK176" s="149">
        <f t="shared" si="39"/>
        <v>0</v>
      </c>
      <c r="BL176" s="17" t="s">
        <v>366</v>
      </c>
      <c r="BM176" s="148" t="s">
        <v>710</v>
      </c>
    </row>
    <row r="177" spans="2:65" s="1" customFormat="1" ht="16.5" customHeight="1">
      <c r="B177" s="136"/>
      <c r="C177" s="137" t="s">
        <v>502</v>
      </c>
      <c r="D177" s="137" t="s">
        <v>266</v>
      </c>
      <c r="E177" s="138" t="s">
        <v>2458</v>
      </c>
      <c r="F177" s="139" t="s">
        <v>2459</v>
      </c>
      <c r="G177" s="140" t="s">
        <v>434</v>
      </c>
      <c r="H177" s="141">
        <v>1</v>
      </c>
      <c r="I177" s="142"/>
      <c r="J177" s="143">
        <f t="shared" si="30"/>
        <v>0</v>
      </c>
      <c r="K177" s="139" t="s">
        <v>1</v>
      </c>
      <c r="L177" s="32"/>
      <c r="M177" s="144" t="s">
        <v>1</v>
      </c>
      <c r="N177" s="145" t="s">
        <v>42</v>
      </c>
      <c r="P177" s="146">
        <f t="shared" si="31"/>
        <v>0</v>
      </c>
      <c r="Q177" s="146">
        <v>0</v>
      </c>
      <c r="R177" s="146">
        <f t="shared" si="32"/>
        <v>0</v>
      </c>
      <c r="S177" s="146">
        <v>0</v>
      </c>
      <c r="T177" s="147">
        <f t="shared" si="33"/>
        <v>0</v>
      </c>
      <c r="AR177" s="148" t="s">
        <v>366</v>
      </c>
      <c r="AT177" s="148" t="s">
        <v>266</v>
      </c>
      <c r="AU177" s="148" t="s">
        <v>83</v>
      </c>
      <c r="AY177" s="17" t="s">
        <v>264</v>
      </c>
      <c r="BE177" s="149">
        <f t="shared" si="34"/>
        <v>0</v>
      </c>
      <c r="BF177" s="149">
        <f t="shared" si="35"/>
        <v>0</v>
      </c>
      <c r="BG177" s="149">
        <f t="shared" si="36"/>
        <v>0</v>
      </c>
      <c r="BH177" s="149">
        <f t="shared" si="37"/>
        <v>0</v>
      </c>
      <c r="BI177" s="149">
        <f t="shared" si="38"/>
        <v>0</v>
      </c>
      <c r="BJ177" s="17" t="s">
        <v>89</v>
      </c>
      <c r="BK177" s="149">
        <f t="shared" si="39"/>
        <v>0</v>
      </c>
      <c r="BL177" s="17" t="s">
        <v>366</v>
      </c>
      <c r="BM177" s="148" t="s">
        <v>724</v>
      </c>
    </row>
    <row r="178" spans="2:65" s="1" customFormat="1" ht="16.5" customHeight="1">
      <c r="B178" s="136"/>
      <c r="C178" s="137" t="s">
        <v>509</v>
      </c>
      <c r="D178" s="137" t="s">
        <v>266</v>
      </c>
      <c r="E178" s="138" t="s">
        <v>2460</v>
      </c>
      <c r="F178" s="139" t="s">
        <v>2461</v>
      </c>
      <c r="G178" s="140" t="s">
        <v>434</v>
      </c>
      <c r="H178" s="141">
        <v>1</v>
      </c>
      <c r="I178" s="142"/>
      <c r="J178" s="143">
        <f t="shared" si="30"/>
        <v>0</v>
      </c>
      <c r="K178" s="139" t="s">
        <v>1</v>
      </c>
      <c r="L178" s="32"/>
      <c r="M178" s="144" t="s">
        <v>1</v>
      </c>
      <c r="N178" s="145" t="s">
        <v>42</v>
      </c>
      <c r="P178" s="146">
        <f t="shared" si="31"/>
        <v>0</v>
      </c>
      <c r="Q178" s="146">
        <v>0</v>
      </c>
      <c r="R178" s="146">
        <f t="shared" si="32"/>
        <v>0</v>
      </c>
      <c r="S178" s="146">
        <v>0</v>
      </c>
      <c r="T178" s="147">
        <f t="shared" si="33"/>
        <v>0</v>
      </c>
      <c r="AR178" s="148" t="s">
        <v>366</v>
      </c>
      <c r="AT178" s="148" t="s">
        <v>266</v>
      </c>
      <c r="AU178" s="148" t="s">
        <v>83</v>
      </c>
      <c r="AY178" s="17" t="s">
        <v>264</v>
      </c>
      <c r="BE178" s="149">
        <f t="shared" si="34"/>
        <v>0</v>
      </c>
      <c r="BF178" s="149">
        <f t="shared" si="35"/>
        <v>0</v>
      </c>
      <c r="BG178" s="149">
        <f t="shared" si="36"/>
        <v>0</v>
      </c>
      <c r="BH178" s="149">
        <f t="shared" si="37"/>
        <v>0</v>
      </c>
      <c r="BI178" s="149">
        <f t="shared" si="38"/>
        <v>0</v>
      </c>
      <c r="BJ178" s="17" t="s">
        <v>89</v>
      </c>
      <c r="BK178" s="149">
        <f t="shared" si="39"/>
        <v>0</v>
      </c>
      <c r="BL178" s="17" t="s">
        <v>366</v>
      </c>
      <c r="BM178" s="148" t="s">
        <v>735</v>
      </c>
    </row>
    <row r="179" spans="2:65" s="1" customFormat="1" ht="16.5" customHeight="1">
      <c r="B179" s="136"/>
      <c r="C179" s="137" t="s">
        <v>515</v>
      </c>
      <c r="D179" s="137" t="s">
        <v>266</v>
      </c>
      <c r="E179" s="138" t="s">
        <v>2462</v>
      </c>
      <c r="F179" s="139" t="s">
        <v>2463</v>
      </c>
      <c r="G179" s="140" t="s">
        <v>434</v>
      </c>
      <c r="H179" s="141">
        <v>6</v>
      </c>
      <c r="I179" s="142"/>
      <c r="J179" s="143">
        <f t="shared" si="30"/>
        <v>0</v>
      </c>
      <c r="K179" s="139" t="s">
        <v>1</v>
      </c>
      <c r="L179" s="32"/>
      <c r="M179" s="144" t="s">
        <v>1</v>
      </c>
      <c r="N179" s="145" t="s">
        <v>42</v>
      </c>
      <c r="P179" s="146">
        <f t="shared" si="31"/>
        <v>0</v>
      </c>
      <c r="Q179" s="146">
        <v>0</v>
      </c>
      <c r="R179" s="146">
        <f t="shared" si="32"/>
        <v>0</v>
      </c>
      <c r="S179" s="146">
        <v>0</v>
      </c>
      <c r="T179" s="147">
        <f t="shared" si="33"/>
        <v>0</v>
      </c>
      <c r="AR179" s="148" t="s">
        <v>366</v>
      </c>
      <c r="AT179" s="148" t="s">
        <v>266</v>
      </c>
      <c r="AU179" s="148" t="s">
        <v>83</v>
      </c>
      <c r="AY179" s="17" t="s">
        <v>264</v>
      </c>
      <c r="BE179" s="149">
        <f t="shared" si="34"/>
        <v>0</v>
      </c>
      <c r="BF179" s="149">
        <f t="shared" si="35"/>
        <v>0</v>
      </c>
      <c r="BG179" s="149">
        <f t="shared" si="36"/>
        <v>0</v>
      </c>
      <c r="BH179" s="149">
        <f t="shared" si="37"/>
        <v>0</v>
      </c>
      <c r="BI179" s="149">
        <f t="shared" si="38"/>
        <v>0</v>
      </c>
      <c r="BJ179" s="17" t="s">
        <v>89</v>
      </c>
      <c r="BK179" s="149">
        <f t="shared" si="39"/>
        <v>0</v>
      </c>
      <c r="BL179" s="17" t="s">
        <v>366</v>
      </c>
      <c r="BM179" s="148" t="s">
        <v>745</v>
      </c>
    </row>
    <row r="180" spans="2:65" s="1" customFormat="1" ht="16.5" customHeight="1">
      <c r="B180" s="136"/>
      <c r="C180" s="137" t="s">
        <v>521</v>
      </c>
      <c r="D180" s="137" t="s">
        <v>266</v>
      </c>
      <c r="E180" s="138" t="s">
        <v>2464</v>
      </c>
      <c r="F180" s="139" t="s">
        <v>2465</v>
      </c>
      <c r="G180" s="140" t="s">
        <v>1468</v>
      </c>
      <c r="H180" s="141">
        <v>2</v>
      </c>
      <c r="I180" s="142"/>
      <c r="J180" s="143">
        <f t="shared" si="30"/>
        <v>0</v>
      </c>
      <c r="K180" s="139" t="s">
        <v>1</v>
      </c>
      <c r="L180" s="32"/>
      <c r="M180" s="144" t="s">
        <v>1</v>
      </c>
      <c r="N180" s="145" t="s">
        <v>42</v>
      </c>
      <c r="P180" s="146">
        <f t="shared" si="31"/>
        <v>0</v>
      </c>
      <c r="Q180" s="146">
        <v>0</v>
      </c>
      <c r="R180" s="146">
        <f t="shared" si="32"/>
        <v>0</v>
      </c>
      <c r="S180" s="146">
        <v>0</v>
      </c>
      <c r="T180" s="147">
        <f t="shared" si="33"/>
        <v>0</v>
      </c>
      <c r="AR180" s="148" t="s">
        <v>366</v>
      </c>
      <c r="AT180" s="148" t="s">
        <v>266</v>
      </c>
      <c r="AU180" s="148" t="s">
        <v>83</v>
      </c>
      <c r="AY180" s="17" t="s">
        <v>264</v>
      </c>
      <c r="BE180" s="149">
        <f t="shared" si="34"/>
        <v>0</v>
      </c>
      <c r="BF180" s="149">
        <f t="shared" si="35"/>
        <v>0</v>
      </c>
      <c r="BG180" s="149">
        <f t="shared" si="36"/>
        <v>0</v>
      </c>
      <c r="BH180" s="149">
        <f t="shared" si="37"/>
        <v>0</v>
      </c>
      <c r="BI180" s="149">
        <f t="shared" si="38"/>
        <v>0</v>
      </c>
      <c r="BJ180" s="17" t="s">
        <v>89</v>
      </c>
      <c r="BK180" s="149">
        <f t="shared" si="39"/>
        <v>0</v>
      </c>
      <c r="BL180" s="17" t="s">
        <v>366</v>
      </c>
      <c r="BM180" s="148" t="s">
        <v>758</v>
      </c>
    </row>
    <row r="181" spans="2:65" s="1" customFormat="1" ht="16.5" customHeight="1">
      <c r="B181" s="136"/>
      <c r="C181" s="137" t="s">
        <v>526</v>
      </c>
      <c r="D181" s="137" t="s">
        <v>266</v>
      </c>
      <c r="E181" s="138" t="s">
        <v>2466</v>
      </c>
      <c r="F181" s="139" t="s">
        <v>2467</v>
      </c>
      <c r="G181" s="140" t="s">
        <v>1468</v>
      </c>
      <c r="H181" s="141">
        <v>1</v>
      </c>
      <c r="I181" s="142"/>
      <c r="J181" s="143">
        <f t="shared" si="30"/>
        <v>0</v>
      </c>
      <c r="K181" s="139" t="s">
        <v>1</v>
      </c>
      <c r="L181" s="32"/>
      <c r="M181" s="144" t="s">
        <v>1</v>
      </c>
      <c r="N181" s="145" t="s">
        <v>42</v>
      </c>
      <c r="P181" s="146">
        <f t="shared" si="31"/>
        <v>0</v>
      </c>
      <c r="Q181" s="146">
        <v>0</v>
      </c>
      <c r="R181" s="146">
        <f t="shared" si="32"/>
        <v>0</v>
      </c>
      <c r="S181" s="146">
        <v>0</v>
      </c>
      <c r="T181" s="147">
        <f t="shared" si="33"/>
        <v>0</v>
      </c>
      <c r="AR181" s="148" t="s">
        <v>366</v>
      </c>
      <c r="AT181" s="148" t="s">
        <v>266</v>
      </c>
      <c r="AU181" s="148" t="s">
        <v>83</v>
      </c>
      <c r="AY181" s="17" t="s">
        <v>264</v>
      </c>
      <c r="BE181" s="149">
        <f t="shared" si="34"/>
        <v>0</v>
      </c>
      <c r="BF181" s="149">
        <f t="shared" si="35"/>
        <v>0</v>
      </c>
      <c r="BG181" s="149">
        <f t="shared" si="36"/>
        <v>0</v>
      </c>
      <c r="BH181" s="149">
        <f t="shared" si="37"/>
        <v>0</v>
      </c>
      <c r="BI181" s="149">
        <f t="shared" si="38"/>
        <v>0</v>
      </c>
      <c r="BJ181" s="17" t="s">
        <v>89</v>
      </c>
      <c r="BK181" s="149">
        <f t="shared" si="39"/>
        <v>0</v>
      </c>
      <c r="BL181" s="17" t="s">
        <v>366</v>
      </c>
      <c r="BM181" s="148" t="s">
        <v>771</v>
      </c>
    </row>
    <row r="182" spans="2:65" s="1" customFormat="1" ht="16.5" customHeight="1">
      <c r="B182" s="136"/>
      <c r="C182" s="137" t="s">
        <v>533</v>
      </c>
      <c r="D182" s="137" t="s">
        <v>266</v>
      </c>
      <c r="E182" s="138" t="s">
        <v>2468</v>
      </c>
      <c r="F182" s="139" t="s">
        <v>2469</v>
      </c>
      <c r="G182" s="140" t="s">
        <v>1455</v>
      </c>
      <c r="H182" s="193"/>
      <c r="I182" s="142"/>
      <c r="J182" s="143">
        <f t="shared" si="30"/>
        <v>0</v>
      </c>
      <c r="K182" s="139" t="s">
        <v>1</v>
      </c>
      <c r="L182" s="32"/>
      <c r="M182" s="144" t="s">
        <v>1</v>
      </c>
      <c r="N182" s="145" t="s">
        <v>42</v>
      </c>
      <c r="P182" s="146">
        <f t="shared" si="31"/>
        <v>0</v>
      </c>
      <c r="Q182" s="146">
        <v>0</v>
      </c>
      <c r="R182" s="146">
        <f t="shared" si="32"/>
        <v>0</v>
      </c>
      <c r="S182" s="146">
        <v>0</v>
      </c>
      <c r="T182" s="147">
        <f t="shared" si="33"/>
        <v>0</v>
      </c>
      <c r="AR182" s="148" t="s">
        <v>366</v>
      </c>
      <c r="AT182" s="148" t="s">
        <v>266</v>
      </c>
      <c r="AU182" s="148" t="s">
        <v>83</v>
      </c>
      <c r="AY182" s="17" t="s">
        <v>264</v>
      </c>
      <c r="BE182" s="149">
        <f t="shared" si="34"/>
        <v>0</v>
      </c>
      <c r="BF182" s="149">
        <f t="shared" si="35"/>
        <v>0</v>
      </c>
      <c r="BG182" s="149">
        <f t="shared" si="36"/>
        <v>0</v>
      </c>
      <c r="BH182" s="149">
        <f t="shared" si="37"/>
        <v>0</v>
      </c>
      <c r="BI182" s="149">
        <f t="shared" si="38"/>
        <v>0</v>
      </c>
      <c r="BJ182" s="17" t="s">
        <v>89</v>
      </c>
      <c r="BK182" s="149">
        <f t="shared" si="39"/>
        <v>0</v>
      </c>
      <c r="BL182" s="17" t="s">
        <v>366</v>
      </c>
      <c r="BM182" s="148" t="s">
        <v>781</v>
      </c>
    </row>
    <row r="183" spans="2:65" s="11" customFormat="1" ht="25.9" customHeight="1">
      <c r="B183" s="124"/>
      <c r="D183" s="125" t="s">
        <v>75</v>
      </c>
      <c r="E183" s="126" t="s">
        <v>2470</v>
      </c>
      <c r="F183" s="126" t="s">
        <v>2471</v>
      </c>
      <c r="I183" s="127"/>
      <c r="J183" s="128">
        <f>BK183</f>
        <v>0</v>
      </c>
      <c r="L183" s="124"/>
      <c r="M183" s="129"/>
      <c r="P183" s="130">
        <f>SUM(P184:P187)</f>
        <v>0</v>
      </c>
      <c r="R183" s="130">
        <f>SUM(R184:R187)</f>
        <v>0</v>
      </c>
      <c r="T183" s="131">
        <f>SUM(T184:T187)</f>
        <v>0</v>
      </c>
      <c r="AR183" s="125" t="s">
        <v>89</v>
      </c>
      <c r="AT183" s="132" t="s">
        <v>75</v>
      </c>
      <c r="AU183" s="132" t="s">
        <v>76</v>
      </c>
      <c r="AY183" s="125" t="s">
        <v>264</v>
      </c>
      <c r="BK183" s="133">
        <f>SUM(BK184:BK187)</f>
        <v>0</v>
      </c>
    </row>
    <row r="184" spans="2:65" s="1" customFormat="1" ht="16.5" customHeight="1">
      <c r="B184" s="136"/>
      <c r="C184" s="137" t="s">
        <v>541</v>
      </c>
      <c r="D184" s="137" t="s">
        <v>266</v>
      </c>
      <c r="E184" s="138" t="s">
        <v>2472</v>
      </c>
      <c r="F184" s="139" t="s">
        <v>2473</v>
      </c>
      <c r="G184" s="140" t="s">
        <v>434</v>
      </c>
      <c r="H184" s="141">
        <v>5</v>
      </c>
      <c r="I184" s="142"/>
      <c r="J184" s="143">
        <f>ROUND(I184*H184,2)</f>
        <v>0</v>
      </c>
      <c r="K184" s="139" t="s">
        <v>1</v>
      </c>
      <c r="L184" s="32"/>
      <c r="M184" s="144" t="s">
        <v>1</v>
      </c>
      <c r="N184" s="145" t="s">
        <v>42</v>
      </c>
      <c r="P184" s="146">
        <f>O184*H184</f>
        <v>0</v>
      </c>
      <c r="Q184" s="146">
        <v>0</v>
      </c>
      <c r="R184" s="146">
        <f>Q184*H184</f>
        <v>0</v>
      </c>
      <c r="S184" s="146">
        <v>0</v>
      </c>
      <c r="T184" s="147">
        <f>S184*H184</f>
        <v>0</v>
      </c>
      <c r="AR184" s="148" t="s">
        <v>366</v>
      </c>
      <c r="AT184" s="148" t="s">
        <v>266</v>
      </c>
      <c r="AU184" s="148" t="s">
        <v>83</v>
      </c>
      <c r="AY184" s="17" t="s">
        <v>264</v>
      </c>
      <c r="BE184" s="149">
        <f>IF(N184="základní",J184,0)</f>
        <v>0</v>
      </c>
      <c r="BF184" s="149">
        <f>IF(N184="snížená",J184,0)</f>
        <v>0</v>
      </c>
      <c r="BG184" s="149">
        <f>IF(N184="zákl. přenesená",J184,0)</f>
        <v>0</v>
      </c>
      <c r="BH184" s="149">
        <f>IF(N184="sníž. přenesená",J184,0)</f>
        <v>0</v>
      </c>
      <c r="BI184" s="149">
        <f>IF(N184="nulová",J184,0)</f>
        <v>0</v>
      </c>
      <c r="BJ184" s="17" t="s">
        <v>89</v>
      </c>
      <c r="BK184" s="149">
        <f>ROUND(I184*H184,2)</f>
        <v>0</v>
      </c>
      <c r="BL184" s="17" t="s">
        <v>366</v>
      </c>
      <c r="BM184" s="148" t="s">
        <v>791</v>
      </c>
    </row>
    <row r="185" spans="2:65" s="1" customFormat="1" ht="16.5" customHeight="1">
      <c r="B185" s="136"/>
      <c r="C185" s="137" t="s">
        <v>549</v>
      </c>
      <c r="D185" s="137" t="s">
        <v>266</v>
      </c>
      <c r="E185" s="138" t="s">
        <v>2474</v>
      </c>
      <c r="F185" s="139" t="s">
        <v>2475</v>
      </c>
      <c r="G185" s="140" t="s">
        <v>1468</v>
      </c>
      <c r="H185" s="141">
        <v>3</v>
      </c>
      <c r="I185" s="142"/>
      <c r="J185" s="143">
        <f>ROUND(I185*H185,2)</f>
        <v>0</v>
      </c>
      <c r="K185" s="139" t="s">
        <v>1</v>
      </c>
      <c r="L185" s="32"/>
      <c r="M185" s="144" t="s">
        <v>1</v>
      </c>
      <c r="N185" s="145" t="s">
        <v>42</v>
      </c>
      <c r="P185" s="146">
        <f>O185*H185</f>
        <v>0</v>
      </c>
      <c r="Q185" s="146">
        <v>0</v>
      </c>
      <c r="R185" s="146">
        <f>Q185*H185</f>
        <v>0</v>
      </c>
      <c r="S185" s="146">
        <v>0</v>
      </c>
      <c r="T185" s="147">
        <f>S185*H185</f>
        <v>0</v>
      </c>
      <c r="AR185" s="148" t="s">
        <v>366</v>
      </c>
      <c r="AT185" s="148" t="s">
        <v>266</v>
      </c>
      <c r="AU185" s="148" t="s">
        <v>83</v>
      </c>
      <c r="AY185" s="17" t="s">
        <v>264</v>
      </c>
      <c r="BE185" s="149">
        <f>IF(N185="základní",J185,0)</f>
        <v>0</v>
      </c>
      <c r="BF185" s="149">
        <f>IF(N185="snížená",J185,0)</f>
        <v>0</v>
      </c>
      <c r="BG185" s="149">
        <f>IF(N185="zákl. přenesená",J185,0)</f>
        <v>0</v>
      </c>
      <c r="BH185" s="149">
        <f>IF(N185="sníž. přenesená",J185,0)</f>
        <v>0</v>
      </c>
      <c r="BI185" s="149">
        <f>IF(N185="nulová",J185,0)</f>
        <v>0</v>
      </c>
      <c r="BJ185" s="17" t="s">
        <v>89</v>
      </c>
      <c r="BK185" s="149">
        <f>ROUND(I185*H185,2)</f>
        <v>0</v>
      </c>
      <c r="BL185" s="17" t="s">
        <v>366</v>
      </c>
      <c r="BM185" s="148" t="s">
        <v>802</v>
      </c>
    </row>
    <row r="186" spans="2:65" s="1" customFormat="1" ht="16.5" customHeight="1">
      <c r="B186" s="136"/>
      <c r="C186" s="137" t="s">
        <v>554</v>
      </c>
      <c r="D186" s="137" t="s">
        <v>266</v>
      </c>
      <c r="E186" s="138" t="s">
        <v>2476</v>
      </c>
      <c r="F186" s="139" t="s">
        <v>2477</v>
      </c>
      <c r="G186" s="140" t="s">
        <v>1468</v>
      </c>
      <c r="H186" s="141">
        <v>2</v>
      </c>
      <c r="I186" s="142"/>
      <c r="J186" s="143">
        <f>ROUND(I186*H186,2)</f>
        <v>0</v>
      </c>
      <c r="K186" s="139" t="s">
        <v>1</v>
      </c>
      <c r="L186" s="32"/>
      <c r="M186" s="144" t="s">
        <v>1</v>
      </c>
      <c r="N186" s="145" t="s">
        <v>42</v>
      </c>
      <c r="P186" s="146">
        <f>O186*H186</f>
        <v>0</v>
      </c>
      <c r="Q186" s="146">
        <v>0</v>
      </c>
      <c r="R186" s="146">
        <f>Q186*H186</f>
        <v>0</v>
      </c>
      <c r="S186" s="146">
        <v>0</v>
      </c>
      <c r="T186" s="147">
        <f>S186*H186</f>
        <v>0</v>
      </c>
      <c r="AR186" s="148" t="s">
        <v>366</v>
      </c>
      <c r="AT186" s="148" t="s">
        <v>266</v>
      </c>
      <c r="AU186" s="148" t="s">
        <v>83</v>
      </c>
      <c r="AY186" s="17" t="s">
        <v>264</v>
      </c>
      <c r="BE186" s="149">
        <f>IF(N186="základní",J186,0)</f>
        <v>0</v>
      </c>
      <c r="BF186" s="149">
        <f>IF(N186="snížená",J186,0)</f>
        <v>0</v>
      </c>
      <c r="BG186" s="149">
        <f>IF(N186="zákl. přenesená",J186,0)</f>
        <v>0</v>
      </c>
      <c r="BH186" s="149">
        <f>IF(N186="sníž. přenesená",J186,0)</f>
        <v>0</v>
      </c>
      <c r="BI186" s="149">
        <f>IF(N186="nulová",J186,0)</f>
        <v>0</v>
      </c>
      <c r="BJ186" s="17" t="s">
        <v>89</v>
      </c>
      <c r="BK186" s="149">
        <f>ROUND(I186*H186,2)</f>
        <v>0</v>
      </c>
      <c r="BL186" s="17" t="s">
        <v>366</v>
      </c>
      <c r="BM186" s="148" t="s">
        <v>812</v>
      </c>
    </row>
    <row r="187" spans="2:65" s="1" customFormat="1" ht="16.5" customHeight="1">
      <c r="B187" s="136"/>
      <c r="C187" s="137" t="s">
        <v>559</v>
      </c>
      <c r="D187" s="137" t="s">
        <v>266</v>
      </c>
      <c r="E187" s="138" t="s">
        <v>2478</v>
      </c>
      <c r="F187" s="139" t="s">
        <v>2479</v>
      </c>
      <c r="G187" s="140" t="s">
        <v>1455</v>
      </c>
      <c r="H187" s="193"/>
      <c r="I187" s="142"/>
      <c r="J187" s="143">
        <f>ROUND(I187*H187,2)</f>
        <v>0</v>
      </c>
      <c r="K187" s="139" t="s">
        <v>1</v>
      </c>
      <c r="L187" s="32"/>
      <c r="M187" s="144" t="s">
        <v>1</v>
      </c>
      <c r="N187" s="145" t="s">
        <v>42</v>
      </c>
      <c r="P187" s="146">
        <f>O187*H187</f>
        <v>0</v>
      </c>
      <c r="Q187" s="146">
        <v>0</v>
      </c>
      <c r="R187" s="146">
        <f>Q187*H187</f>
        <v>0</v>
      </c>
      <c r="S187" s="146">
        <v>0</v>
      </c>
      <c r="T187" s="147">
        <f>S187*H187</f>
        <v>0</v>
      </c>
      <c r="AR187" s="148" t="s">
        <v>366</v>
      </c>
      <c r="AT187" s="148" t="s">
        <v>266</v>
      </c>
      <c r="AU187" s="148" t="s">
        <v>83</v>
      </c>
      <c r="AY187" s="17" t="s">
        <v>264</v>
      </c>
      <c r="BE187" s="149">
        <f>IF(N187="základní",J187,0)</f>
        <v>0</v>
      </c>
      <c r="BF187" s="149">
        <f>IF(N187="snížená",J187,0)</f>
        <v>0</v>
      </c>
      <c r="BG187" s="149">
        <f>IF(N187="zákl. přenesená",J187,0)</f>
        <v>0</v>
      </c>
      <c r="BH187" s="149">
        <f>IF(N187="sníž. přenesená",J187,0)</f>
        <v>0</v>
      </c>
      <c r="BI187" s="149">
        <f>IF(N187="nulová",J187,0)</f>
        <v>0</v>
      </c>
      <c r="BJ187" s="17" t="s">
        <v>89</v>
      </c>
      <c r="BK187" s="149">
        <f>ROUND(I187*H187,2)</f>
        <v>0</v>
      </c>
      <c r="BL187" s="17" t="s">
        <v>366</v>
      </c>
      <c r="BM187" s="148" t="s">
        <v>822</v>
      </c>
    </row>
    <row r="188" spans="2:65" s="11" customFormat="1" ht="25.9" customHeight="1">
      <c r="B188" s="124"/>
      <c r="D188" s="125" t="s">
        <v>75</v>
      </c>
      <c r="E188" s="126" t="s">
        <v>2480</v>
      </c>
      <c r="F188" s="126" t="s">
        <v>2481</v>
      </c>
      <c r="I188" s="127"/>
      <c r="J188" s="128">
        <f>BK188</f>
        <v>0</v>
      </c>
      <c r="L188" s="124"/>
      <c r="M188" s="129"/>
      <c r="P188" s="130">
        <f>SUM(P189:P206)</f>
        <v>0</v>
      </c>
      <c r="R188" s="130">
        <f>SUM(R189:R206)</f>
        <v>0</v>
      </c>
      <c r="T188" s="131">
        <f>SUM(T189:T206)</f>
        <v>0</v>
      </c>
      <c r="AR188" s="125" t="s">
        <v>89</v>
      </c>
      <c r="AT188" s="132" t="s">
        <v>75</v>
      </c>
      <c r="AU188" s="132" t="s">
        <v>76</v>
      </c>
      <c r="AY188" s="125" t="s">
        <v>264</v>
      </c>
      <c r="BK188" s="133">
        <f>SUM(BK189:BK206)</f>
        <v>0</v>
      </c>
    </row>
    <row r="189" spans="2:65" s="1" customFormat="1" ht="16.5" customHeight="1">
      <c r="B189" s="136"/>
      <c r="C189" s="137" t="s">
        <v>564</v>
      </c>
      <c r="D189" s="137" t="s">
        <v>266</v>
      </c>
      <c r="E189" s="138" t="s">
        <v>2482</v>
      </c>
      <c r="F189" s="139" t="s">
        <v>2483</v>
      </c>
      <c r="G189" s="140" t="s">
        <v>1468</v>
      </c>
      <c r="H189" s="141">
        <v>5</v>
      </c>
      <c r="I189" s="142"/>
      <c r="J189" s="143">
        <f t="shared" ref="J189:J206" si="40">ROUND(I189*H189,2)</f>
        <v>0</v>
      </c>
      <c r="K189" s="139" t="s">
        <v>1</v>
      </c>
      <c r="L189" s="32"/>
      <c r="M189" s="144" t="s">
        <v>1</v>
      </c>
      <c r="N189" s="145" t="s">
        <v>42</v>
      </c>
      <c r="P189" s="146">
        <f t="shared" ref="P189:P206" si="41">O189*H189</f>
        <v>0</v>
      </c>
      <c r="Q189" s="146">
        <v>0</v>
      </c>
      <c r="R189" s="146">
        <f t="shared" ref="R189:R206" si="42">Q189*H189</f>
        <v>0</v>
      </c>
      <c r="S189" s="146">
        <v>0</v>
      </c>
      <c r="T189" s="147">
        <f t="shared" ref="T189:T206" si="43">S189*H189</f>
        <v>0</v>
      </c>
      <c r="AR189" s="148" t="s">
        <v>366</v>
      </c>
      <c r="AT189" s="148" t="s">
        <v>266</v>
      </c>
      <c r="AU189" s="148" t="s">
        <v>83</v>
      </c>
      <c r="AY189" s="17" t="s">
        <v>264</v>
      </c>
      <c r="BE189" s="149">
        <f t="shared" ref="BE189:BE206" si="44">IF(N189="základní",J189,0)</f>
        <v>0</v>
      </c>
      <c r="BF189" s="149">
        <f t="shared" ref="BF189:BF206" si="45">IF(N189="snížená",J189,0)</f>
        <v>0</v>
      </c>
      <c r="BG189" s="149">
        <f t="shared" ref="BG189:BG206" si="46">IF(N189="zákl. přenesená",J189,0)</f>
        <v>0</v>
      </c>
      <c r="BH189" s="149">
        <f t="shared" ref="BH189:BH206" si="47">IF(N189="sníž. přenesená",J189,0)</f>
        <v>0</v>
      </c>
      <c r="BI189" s="149">
        <f t="shared" ref="BI189:BI206" si="48">IF(N189="nulová",J189,0)</f>
        <v>0</v>
      </c>
      <c r="BJ189" s="17" t="s">
        <v>89</v>
      </c>
      <c r="BK189" s="149">
        <f t="shared" ref="BK189:BK206" si="49">ROUND(I189*H189,2)</f>
        <v>0</v>
      </c>
      <c r="BL189" s="17" t="s">
        <v>366</v>
      </c>
      <c r="BM189" s="148" t="s">
        <v>832</v>
      </c>
    </row>
    <row r="190" spans="2:65" s="1" customFormat="1" ht="16.5" customHeight="1">
      <c r="B190" s="136"/>
      <c r="C190" s="137" t="s">
        <v>570</v>
      </c>
      <c r="D190" s="137" t="s">
        <v>266</v>
      </c>
      <c r="E190" s="138" t="s">
        <v>2484</v>
      </c>
      <c r="F190" s="139" t="s">
        <v>2485</v>
      </c>
      <c r="G190" s="140" t="s">
        <v>1468</v>
      </c>
      <c r="H190" s="141">
        <v>38</v>
      </c>
      <c r="I190" s="142"/>
      <c r="J190" s="143">
        <f t="shared" si="40"/>
        <v>0</v>
      </c>
      <c r="K190" s="139" t="s">
        <v>1</v>
      </c>
      <c r="L190" s="32"/>
      <c r="M190" s="144" t="s">
        <v>1</v>
      </c>
      <c r="N190" s="145" t="s">
        <v>42</v>
      </c>
      <c r="P190" s="146">
        <f t="shared" si="41"/>
        <v>0</v>
      </c>
      <c r="Q190" s="146">
        <v>0</v>
      </c>
      <c r="R190" s="146">
        <f t="shared" si="42"/>
        <v>0</v>
      </c>
      <c r="S190" s="146">
        <v>0</v>
      </c>
      <c r="T190" s="147">
        <f t="shared" si="43"/>
        <v>0</v>
      </c>
      <c r="AR190" s="148" t="s">
        <v>366</v>
      </c>
      <c r="AT190" s="148" t="s">
        <v>266</v>
      </c>
      <c r="AU190" s="148" t="s">
        <v>83</v>
      </c>
      <c r="AY190" s="17" t="s">
        <v>264</v>
      </c>
      <c r="BE190" s="149">
        <f t="shared" si="44"/>
        <v>0</v>
      </c>
      <c r="BF190" s="149">
        <f t="shared" si="45"/>
        <v>0</v>
      </c>
      <c r="BG190" s="149">
        <f t="shared" si="46"/>
        <v>0</v>
      </c>
      <c r="BH190" s="149">
        <f t="shared" si="47"/>
        <v>0</v>
      </c>
      <c r="BI190" s="149">
        <f t="shared" si="48"/>
        <v>0</v>
      </c>
      <c r="BJ190" s="17" t="s">
        <v>89</v>
      </c>
      <c r="BK190" s="149">
        <f t="shared" si="49"/>
        <v>0</v>
      </c>
      <c r="BL190" s="17" t="s">
        <v>366</v>
      </c>
      <c r="BM190" s="148" t="s">
        <v>842</v>
      </c>
    </row>
    <row r="191" spans="2:65" s="1" customFormat="1" ht="16.5" customHeight="1">
      <c r="B191" s="136"/>
      <c r="C191" s="137" t="s">
        <v>577</v>
      </c>
      <c r="D191" s="137" t="s">
        <v>266</v>
      </c>
      <c r="E191" s="138" t="s">
        <v>2486</v>
      </c>
      <c r="F191" s="139" t="s">
        <v>2487</v>
      </c>
      <c r="G191" s="140" t="s">
        <v>1468</v>
      </c>
      <c r="H191" s="141">
        <v>12</v>
      </c>
      <c r="I191" s="142"/>
      <c r="J191" s="143">
        <f t="shared" si="40"/>
        <v>0</v>
      </c>
      <c r="K191" s="139" t="s">
        <v>1</v>
      </c>
      <c r="L191" s="32"/>
      <c r="M191" s="144" t="s">
        <v>1</v>
      </c>
      <c r="N191" s="145" t="s">
        <v>42</v>
      </c>
      <c r="P191" s="146">
        <f t="shared" si="41"/>
        <v>0</v>
      </c>
      <c r="Q191" s="146">
        <v>0</v>
      </c>
      <c r="R191" s="146">
        <f t="shared" si="42"/>
        <v>0</v>
      </c>
      <c r="S191" s="146">
        <v>0</v>
      </c>
      <c r="T191" s="147">
        <f t="shared" si="43"/>
        <v>0</v>
      </c>
      <c r="AR191" s="148" t="s">
        <v>366</v>
      </c>
      <c r="AT191" s="148" t="s">
        <v>266</v>
      </c>
      <c r="AU191" s="148" t="s">
        <v>83</v>
      </c>
      <c r="AY191" s="17" t="s">
        <v>264</v>
      </c>
      <c r="BE191" s="149">
        <f t="shared" si="44"/>
        <v>0</v>
      </c>
      <c r="BF191" s="149">
        <f t="shared" si="45"/>
        <v>0</v>
      </c>
      <c r="BG191" s="149">
        <f t="shared" si="46"/>
        <v>0</v>
      </c>
      <c r="BH191" s="149">
        <f t="shared" si="47"/>
        <v>0</v>
      </c>
      <c r="BI191" s="149">
        <f t="shared" si="48"/>
        <v>0</v>
      </c>
      <c r="BJ191" s="17" t="s">
        <v>89</v>
      </c>
      <c r="BK191" s="149">
        <f t="shared" si="49"/>
        <v>0</v>
      </c>
      <c r="BL191" s="17" t="s">
        <v>366</v>
      </c>
      <c r="BM191" s="148" t="s">
        <v>851</v>
      </c>
    </row>
    <row r="192" spans="2:65" s="1" customFormat="1" ht="16.5" customHeight="1">
      <c r="B192" s="136"/>
      <c r="C192" s="137" t="s">
        <v>584</v>
      </c>
      <c r="D192" s="137" t="s">
        <v>266</v>
      </c>
      <c r="E192" s="138" t="s">
        <v>2488</v>
      </c>
      <c r="F192" s="139" t="s">
        <v>2489</v>
      </c>
      <c r="G192" s="140" t="s">
        <v>1468</v>
      </c>
      <c r="H192" s="141">
        <v>3</v>
      </c>
      <c r="I192" s="142"/>
      <c r="J192" s="143">
        <f t="shared" si="40"/>
        <v>0</v>
      </c>
      <c r="K192" s="139" t="s">
        <v>1</v>
      </c>
      <c r="L192" s="32"/>
      <c r="M192" s="144" t="s">
        <v>1</v>
      </c>
      <c r="N192" s="145" t="s">
        <v>42</v>
      </c>
      <c r="P192" s="146">
        <f t="shared" si="41"/>
        <v>0</v>
      </c>
      <c r="Q192" s="146">
        <v>0</v>
      </c>
      <c r="R192" s="146">
        <f t="shared" si="42"/>
        <v>0</v>
      </c>
      <c r="S192" s="146">
        <v>0</v>
      </c>
      <c r="T192" s="147">
        <f t="shared" si="43"/>
        <v>0</v>
      </c>
      <c r="AR192" s="148" t="s">
        <v>366</v>
      </c>
      <c r="AT192" s="148" t="s">
        <v>266</v>
      </c>
      <c r="AU192" s="148" t="s">
        <v>83</v>
      </c>
      <c r="AY192" s="17" t="s">
        <v>264</v>
      </c>
      <c r="BE192" s="149">
        <f t="shared" si="44"/>
        <v>0</v>
      </c>
      <c r="BF192" s="149">
        <f t="shared" si="45"/>
        <v>0</v>
      </c>
      <c r="BG192" s="149">
        <f t="shared" si="46"/>
        <v>0</v>
      </c>
      <c r="BH192" s="149">
        <f t="shared" si="47"/>
        <v>0</v>
      </c>
      <c r="BI192" s="149">
        <f t="shared" si="48"/>
        <v>0</v>
      </c>
      <c r="BJ192" s="17" t="s">
        <v>89</v>
      </c>
      <c r="BK192" s="149">
        <f t="shared" si="49"/>
        <v>0</v>
      </c>
      <c r="BL192" s="17" t="s">
        <v>366</v>
      </c>
      <c r="BM192" s="148" t="s">
        <v>862</v>
      </c>
    </row>
    <row r="193" spans="2:65" s="1" customFormat="1" ht="16.5" customHeight="1">
      <c r="B193" s="136"/>
      <c r="C193" s="137" t="s">
        <v>589</v>
      </c>
      <c r="D193" s="137" t="s">
        <v>266</v>
      </c>
      <c r="E193" s="138" t="s">
        <v>2490</v>
      </c>
      <c r="F193" s="139" t="s">
        <v>2491</v>
      </c>
      <c r="G193" s="140" t="s">
        <v>1468</v>
      </c>
      <c r="H193" s="141">
        <v>12</v>
      </c>
      <c r="I193" s="142"/>
      <c r="J193" s="143">
        <f t="shared" si="40"/>
        <v>0</v>
      </c>
      <c r="K193" s="139" t="s">
        <v>1</v>
      </c>
      <c r="L193" s="32"/>
      <c r="M193" s="144" t="s">
        <v>1</v>
      </c>
      <c r="N193" s="145" t="s">
        <v>42</v>
      </c>
      <c r="P193" s="146">
        <f t="shared" si="41"/>
        <v>0</v>
      </c>
      <c r="Q193" s="146">
        <v>0</v>
      </c>
      <c r="R193" s="146">
        <f t="shared" si="42"/>
        <v>0</v>
      </c>
      <c r="S193" s="146">
        <v>0</v>
      </c>
      <c r="T193" s="147">
        <f t="shared" si="43"/>
        <v>0</v>
      </c>
      <c r="AR193" s="148" t="s">
        <v>366</v>
      </c>
      <c r="AT193" s="148" t="s">
        <v>266</v>
      </c>
      <c r="AU193" s="148" t="s">
        <v>83</v>
      </c>
      <c r="AY193" s="17" t="s">
        <v>264</v>
      </c>
      <c r="BE193" s="149">
        <f t="shared" si="44"/>
        <v>0</v>
      </c>
      <c r="BF193" s="149">
        <f t="shared" si="45"/>
        <v>0</v>
      </c>
      <c r="BG193" s="149">
        <f t="shared" si="46"/>
        <v>0</v>
      </c>
      <c r="BH193" s="149">
        <f t="shared" si="47"/>
        <v>0</v>
      </c>
      <c r="BI193" s="149">
        <f t="shared" si="48"/>
        <v>0</v>
      </c>
      <c r="BJ193" s="17" t="s">
        <v>89</v>
      </c>
      <c r="BK193" s="149">
        <f t="shared" si="49"/>
        <v>0</v>
      </c>
      <c r="BL193" s="17" t="s">
        <v>366</v>
      </c>
      <c r="BM193" s="148" t="s">
        <v>873</v>
      </c>
    </row>
    <row r="194" spans="2:65" s="1" customFormat="1" ht="16.5" customHeight="1">
      <c r="B194" s="136"/>
      <c r="C194" s="137" t="s">
        <v>596</v>
      </c>
      <c r="D194" s="137" t="s">
        <v>266</v>
      </c>
      <c r="E194" s="138" t="s">
        <v>2492</v>
      </c>
      <c r="F194" s="139" t="s">
        <v>2493</v>
      </c>
      <c r="G194" s="140" t="s">
        <v>1468</v>
      </c>
      <c r="H194" s="141">
        <v>1</v>
      </c>
      <c r="I194" s="142"/>
      <c r="J194" s="143">
        <f t="shared" si="40"/>
        <v>0</v>
      </c>
      <c r="K194" s="139" t="s">
        <v>1</v>
      </c>
      <c r="L194" s="32"/>
      <c r="M194" s="144" t="s">
        <v>1</v>
      </c>
      <c r="N194" s="145" t="s">
        <v>42</v>
      </c>
      <c r="P194" s="146">
        <f t="shared" si="41"/>
        <v>0</v>
      </c>
      <c r="Q194" s="146">
        <v>0</v>
      </c>
      <c r="R194" s="146">
        <f t="shared" si="42"/>
        <v>0</v>
      </c>
      <c r="S194" s="146">
        <v>0</v>
      </c>
      <c r="T194" s="147">
        <f t="shared" si="43"/>
        <v>0</v>
      </c>
      <c r="AR194" s="148" t="s">
        <v>366</v>
      </c>
      <c r="AT194" s="148" t="s">
        <v>266</v>
      </c>
      <c r="AU194" s="148" t="s">
        <v>83</v>
      </c>
      <c r="AY194" s="17" t="s">
        <v>264</v>
      </c>
      <c r="BE194" s="149">
        <f t="shared" si="44"/>
        <v>0</v>
      </c>
      <c r="BF194" s="149">
        <f t="shared" si="45"/>
        <v>0</v>
      </c>
      <c r="BG194" s="149">
        <f t="shared" si="46"/>
        <v>0</v>
      </c>
      <c r="BH194" s="149">
        <f t="shared" si="47"/>
        <v>0</v>
      </c>
      <c r="BI194" s="149">
        <f t="shared" si="48"/>
        <v>0</v>
      </c>
      <c r="BJ194" s="17" t="s">
        <v>89</v>
      </c>
      <c r="BK194" s="149">
        <f t="shared" si="49"/>
        <v>0</v>
      </c>
      <c r="BL194" s="17" t="s">
        <v>366</v>
      </c>
      <c r="BM194" s="148" t="s">
        <v>888</v>
      </c>
    </row>
    <row r="195" spans="2:65" s="1" customFormat="1" ht="16.5" customHeight="1">
      <c r="B195" s="136"/>
      <c r="C195" s="137" t="s">
        <v>601</v>
      </c>
      <c r="D195" s="137" t="s">
        <v>266</v>
      </c>
      <c r="E195" s="138" t="s">
        <v>2494</v>
      </c>
      <c r="F195" s="139" t="s">
        <v>2495</v>
      </c>
      <c r="G195" s="140" t="s">
        <v>341</v>
      </c>
      <c r="H195" s="141">
        <v>291</v>
      </c>
      <c r="I195" s="142"/>
      <c r="J195" s="143">
        <f t="shared" si="40"/>
        <v>0</v>
      </c>
      <c r="K195" s="139" t="s">
        <v>1</v>
      </c>
      <c r="L195" s="32"/>
      <c r="M195" s="144" t="s">
        <v>1</v>
      </c>
      <c r="N195" s="145" t="s">
        <v>42</v>
      </c>
      <c r="P195" s="146">
        <f t="shared" si="41"/>
        <v>0</v>
      </c>
      <c r="Q195" s="146">
        <v>0</v>
      </c>
      <c r="R195" s="146">
        <f t="shared" si="42"/>
        <v>0</v>
      </c>
      <c r="S195" s="146">
        <v>0</v>
      </c>
      <c r="T195" s="147">
        <f t="shared" si="43"/>
        <v>0</v>
      </c>
      <c r="AR195" s="148" t="s">
        <v>366</v>
      </c>
      <c r="AT195" s="148" t="s">
        <v>266</v>
      </c>
      <c r="AU195" s="148" t="s">
        <v>83</v>
      </c>
      <c r="AY195" s="17" t="s">
        <v>264</v>
      </c>
      <c r="BE195" s="149">
        <f t="shared" si="44"/>
        <v>0</v>
      </c>
      <c r="BF195" s="149">
        <f t="shared" si="45"/>
        <v>0</v>
      </c>
      <c r="BG195" s="149">
        <f t="shared" si="46"/>
        <v>0</v>
      </c>
      <c r="BH195" s="149">
        <f t="shared" si="47"/>
        <v>0</v>
      </c>
      <c r="BI195" s="149">
        <f t="shared" si="48"/>
        <v>0</v>
      </c>
      <c r="BJ195" s="17" t="s">
        <v>89</v>
      </c>
      <c r="BK195" s="149">
        <f t="shared" si="49"/>
        <v>0</v>
      </c>
      <c r="BL195" s="17" t="s">
        <v>366</v>
      </c>
      <c r="BM195" s="148" t="s">
        <v>901</v>
      </c>
    </row>
    <row r="196" spans="2:65" s="1" customFormat="1" ht="16.5" customHeight="1">
      <c r="B196" s="136"/>
      <c r="C196" s="137" t="s">
        <v>607</v>
      </c>
      <c r="D196" s="137" t="s">
        <v>266</v>
      </c>
      <c r="E196" s="138" t="s">
        <v>2496</v>
      </c>
      <c r="F196" s="139" t="s">
        <v>2497</v>
      </c>
      <c r="G196" s="140" t="s">
        <v>1468</v>
      </c>
      <c r="H196" s="141">
        <v>38</v>
      </c>
      <c r="I196" s="142"/>
      <c r="J196" s="143">
        <f t="shared" si="40"/>
        <v>0</v>
      </c>
      <c r="K196" s="139" t="s">
        <v>1</v>
      </c>
      <c r="L196" s="32"/>
      <c r="M196" s="144" t="s">
        <v>1</v>
      </c>
      <c r="N196" s="145" t="s">
        <v>42</v>
      </c>
      <c r="P196" s="146">
        <f t="shared" si="41"/>
        <v>0</v>
      </c>
      <c r="Q196" s="146">
        <v>0</v>
      </c>
      <c r="R196" s="146">
        <f t="shared" si="42"/>
        <v>0</v>
      </c>
      <c r="S196" s="146">
        <v>0</v>
      </c>
      <c r="T196" s="147">
        <f t="shared" si="43"/>
        <v>0</v>
      </c>
      <c r="AR196" s="148" t="s">
        <v>366</v>
      </c>
      <c r="AT196" s="148" t="s">
        <v>266</v>
      </c>
      <c r="AU196" s="148" t="s">
        <v>83</v>
      </c>
      <c r="AY196" s="17" t="s">
        <v>264</v>
      </c>
      <c r="BE196" s="149">
        <f t="shared" si="44"/>
        <v>0</v>
      </c>
      <c r="BF196" s="149">
        <f t="shared" si="45"/>
        <v>0</v>
      </c>
      <c r="BG196" s="149">
        <f t="shared" si="46"/>
        <v>0</v>
      </c>
      <c r="BH196" s="149">
        <f t="shared" si="47"/>
        <v>0</v>
      </c>
      <c r="BI196" s="149">
        <f t="shared" si="48"/>
        <v>0</v>
      </c>
      <c r="BJ196" s="17" t="s">
        <v>89</v>
      </c>
      <c r="BK196" s="149">
        <f t="shared" si="49"/>
        <v>0</v>
      </c>
      <c r="BL196" s="17" t="s">
        <v>366</v>
      </c>
      <c r="BM196" s="148" t="s">
        <v>913</v>
      </c>
    </row>
    <row r="197" spans="2:65" s="1" customFormat="1" ht="16.5" customHeight="1">
      <c r="B197" s="136"/>
      <c r="C197" s="137" t="s">
        <v>615</v>
      </c>
      <c r="D197" s="137" t="s">
        <v>266</v>
      </c>
      <c r="E197" s="138" t="s">
        <v>2498</v>
      </c>
      <c r="F197" s="139" t="s">
        <v>2499</v>
      </c>
      <c r="G197" s="140" t="s">
        <v>428</v>
      </c>
      <c r="H197" s="141">
        <v>320</v>
      </c>
      <c r="I197" s="142"/>
      <c r="J197" s="143">
        <f t="shared" si="40"/>
        <v>0</v>
      </c>
      <c r="K197" s="139" t="s">
        <v>1</v>
      </c>
      <c r="L197" s="32"/>
      <c r="M197" s="144" t="s">
        <v>1</v>
      </c>
      <c r="N197" s="145" t="s">
        <v>42</v>
      </c>
      <c r="P197" s="146">
        <f t="shared" si="41"/>
        <v>0</v>
      </c>
      <c r="Q197" s="146">
        <v>0</v>
      </c>
      <c r="R197" s="146">
        <f t="shared" si="42"/>
        <v>0</v>
      </c>
      <c r="S197" s="146">
        <v>0</v>
      </c>
      <c r="T197" s="147">
        <f t="shared" si="43"/>
        <v>0</v>
      </c>
      <c r="AR197" s="148" t="s">
        <v>366</v>
      </c>
      <c r="AT197" s="148" t="s">
        <v>266</v>
      </c>
      <c r="AU197" s="148" t="s">
        <v>83</v>
      </c>
      <c r="AY197" s="17" t="s">
        <v>264</v>
      </c>
      <c r="BE197" s="149">
        <f t="shared" si="44"/>
        <v>0</v>
      </c>
      <c r="BF197" s="149">
        <f t="shared" si="45"/>
        <v>0</v>
      </c>
      <c r="BG197" s="149">
        <f t="shared" si="46"/>
        <v>0</v>
      </c>
      <c r="BH197" s="149">
        <f t="shared" si="47"/>
        <v>0</v>
      </c>
      <c r="BI197" s="149">
        <f t="shared" si="48"/>
        <v>0</v>
      </c>
      <c r="BJ197" s="17" t="s">
        <v>89</v>
      </c>
      <c r="BK197" s="149">
        <f t="shared" si="49"/>
        <v>0</v>
      </c>
      <c r="BL197" s="17" t="s">
        <v>366</v>
      </c>
      <c r="BM197" s="148" t="s">
        <v>926</v>
      </c>
    </row>
    <row r="198" spans="2:65" s="1" customFormat="1" ht="16.5" customHeight="1">
      <c r="B198" s="136"/>
      <c r="C198" s="137" t="s">
        <v>623</v>
      </c>
      <c r="D198" s="137" t="s">
        <v>266</v>
      </c>
      <c r="E198" s="138" t="s">
        <v>2500</v>
      </c>
      <c r="F198" s="139" t="s">
        <v>2501</v>
      </c>
      <c r="G198" s="140" t="s">
        <v>428</v>
      </c>
      <c r="H198" s="141">
        <v>1070</v>
      </c>
      <c r="I198" s="142"/>
      <c r="J198" s="143">
        <f t="shared" si="40"/>
        <v>0</v>
      </c>
      <c r="K198" s="139" t="s">
        <v>1</v>
      </c>
      <c r="L198" s="32"/>
      <c r="M198" s="144" t="s">
        <v>1</v>
      </c>
      <c r="N198" s="145" t="s">
        <v>42</v>
      </c>
      <c r="P198" s="146">
        <f t="shared" si="41"/>
        <v>0</v>
      </c>
      <c r="Q198" s="146">
        <v>0</v>
      </c>
      <c r="R198" s="146">
        <f t="shared" si="42"/>
        <v>0</v>
      </c>
      <c r="S198" s="146">
        <v>0</v>
      </c>
      <c r="T198" s="147">
        <f t="shared" si="43"/>
        <v>0</v>
      </c>
      <c r="AR198" s="148" t="s">
        <v>366</v>
      </c>
      <c r="AT198" s="148" t="s">
        <v>266</v>
      </c>
      <c r="AU198" s="148" t="s">
        <v>83</v>
      </c>
      <c r="AY198" s="17" t="s">
        <v>264</v>
      </c>
      <c r="BE198" s="149">
        <f t="shared" si="44"/>
        <v>0</v>
      </c>
      <c r="BF198" s="149">
        <f t="shared" si="45"/>
        <v>0</v>
      </c>
      <c r="BG198" s="149">
        <f t="shared" si="46"/>
        <v>0</v>
      </c>
      <c r="BH198" s="149">
        <f t="shared" si="47"/>
        <v>0</v>
      </c>
      <c r="BI198" s="149">
        <f t="shared" si="48"/>
        <v>0</v>
      </c>
      <c r="BJ198" s="17" t="s">
        <v>89</v>
      </c>
      <c r="BK198" s="149">
        <f t="shared" si="49"/>
        <v>0</v>
      </c>
      <c r="BL198" s="17" t="s">
        <v>366</v>
      </c>
      <c r="BM198" s="148" t="s">
        <v>937</v>
      </c>
    </row>
    <row r="199" spans="2:65" s="1" customFormat="1" ht="16.5" customHeight="1">
      <c r="B199" s="136"/>
      <c r="C199" s="137" t="s">
        <v>628</v>
      </c>
      <c r="D199" s="137" t="s">
        <v>266</v>
      </c>
      <c r="E199" s="138" t="s">
        <v>2502</v>
      </c>
      <c r="F199" s="139" t="s">
        <v>2503</v>
      </c>
      <c r="G199" s="140" t="s">
        <v>428</v>
      </c>
      <c r="H199" s="141">
        <v>65</v>
      </c>
      <c r="I199" s="142"/>
      <c r="J199" s="143">
        <f t="shared" si="40"/>
        <v>0</v>
      </c>
      <c r="K199" s="139" t="s">
        <v>1</v>
      </c>
      <c r="L199" s="32"/>
      <c r="M199" s="144" t="s">
        <v>1</v>
      </c>
      <c r="N199" s="145" t="s">
        <v>42</v>
      </c>
      <c r="P199" s="146">
        <f t="shared" si="41"/>
        <v>0</v>
      </c>
      <c r="Q199" s="146">
        <v>0</v>
      </c>
      <c r="R199" s="146">
        <f t="shared" si="42"/>
        <v>0</v>
      </c>
      <c r="S199" s="146">
        <v>0</v>
      </c>
      <c r="T199" s="147">
        <f t="shared" si="43"/>
        <v>0</v>
      </c>
      <c r="AR199" s="148" t="s">
        <v>366</v>
      </c>
      <c r="AT199" s="148" t="s">
        <v>266</v>
      </c>
      <c r="AU199" s="148" t="s">
        <v>83</v>
      </c>
      <c r="AY199" s="17" t="s">
        <v>264</v>
      </c>
      <c r="BE199" s="149">
        <f t="shared" si="44"/>
        <v>0</v>
      </c>
      <c r="BF199" s="149">
        <f t="shared" si="45"/>
        <v>0</v>
      </c>
      <c r="BG199" s="149">
        <f t="shared" si="46"/>
        <v>0</v>
      </c>
      <c r="BH199" s="149">
        <f t="shared" si="47"/>
        <v>0</v>
      </c>
      <c r="BI199" s="149">
        <f t="shared" si="48"/>
        <v>0</v>
      </c>
      <c r="BJ199" s="17" t="s">
        <v>89</v>
      </c>
      <c r="BK199" s="149">
        <f t="shared" si="49"/>
        <v>0</v>
      </c>
      <c r="BL199" s="17" t="s">
        <v>366</v>
      </c>
      <c r="BM199" s="148" t="s">
        <v>955</v>
      </c>
    </row>
    <row r="200" spans="2:65" s="1" customFormat="1" ht="16.5" customHeight="1">
      <c r="B200" s="136"/>
      <c r="C200" s="137" t="s">
        <v>634</v>
      </c>
      <c r="D200" s="137" t="s">
        <v>266</v>
      </c>
      <c r="E200" s="138" t="s">
        <v>2504</v>
      </c>
      <c r="F200" s="139" t="s">
        <v>2505</v>
      </c>
      <c r="G200" s="140" t="s">
        <v>434</v>
      </c>
      <c r="H200" s="141">
        <v>1</v>
      </c>
      <c r="I200" s="142"/>
      <c r="J200" s="143">
        <f t="shared" si="40"/>
        <v>0</v>
      </c>
      <c r="K200" s="139" t="s">
        <v>1</v>
      </c>
      <c r="L200" s="32"/>
      <c r="M200" s="144" t="s">
        <v>1</v>
      </c>
      <c r="N200" s="145" t="s">
        <v>42</v>
      </c>
      <c r="P200" s="146">
        <f t="shared" si="41"/>
        <v>0</v>
      </c>
      <c r="Q200" s="146">
        <v>0</v>
      </c>
      <c r="R200" s="146">
        <f t="shared" si="42"/>
        <v>0</v>
      </c>
      <c r="S200" s="146">
        <v>0</v>
      </c>
      <c r="T200" s="147">
        <f t="shared" si="43"/>
        <v>0</v>
      </c>
      <c r="AR200" s="148" t="s">
        <v>366</v>
      </c>
      <c r="AT200" s="148" t="s">
        <v>266</v>
      </c>
      <c r="AU200" s="148" t="s">
        <v>83</v>
      </c>
      <c r="AY200" s="17" t="s">
        <v>264</v>
      </c>
      <c r="BE200" s="149">
        <f t="shared" si="44"/>
        <v>0</v>
      </c>
      <c r="BF200" s="149">
        <f t="shared" si="45"/>
        <v>0</v>
      </c>
      <c r="BG200" s="149">
        <f t="shared" si="46"/>
        <v>0</v>
      </c>
      <c r="BH200" s="149">
        <f t="shared" si="47"/>
        <v>0</v>
      </c>
      <c r="BI200" s="149">
        <f t="shared" si="48"/>
        <v>0</v>
      </c>
      <c r="BJ200" s="17" t="s">
        <v>89</v>
      </c>
      <c r="BK200" s="149">
        <f t="shared" si="49"/>
        <v>0</v>
      </c>
      <c r="BL200" s="17" t="s">
        <v>366</v>
      </c>
      <c r="BM200" s="148" t="s">
        <v>965</v>
      </c>
    </row>
    <row r="201" spans="2:65" s="1" customFormat="1" ht="16.5" customHeight="1">
      <c r="B201" s="136"/>
      <c r="C201" s="137" t="s">
        <v>639</v>
      </c>
      <c r="D201" s="137" t="s">
        <v>266</v>
      </c>
      <c r="E201" s="138" t="s">
        <v>2506</v>
      </c>
      <c r="F201" s="139" t="s">
        <v>2507</v>
      </c>
      <c r="G201" s="140" t="s">
        <v>434</v>
      </c>
      <c r="H201" s="141">
        <v>2</v>
      </c>
      <c r="I201" s="142"/>
      <c r="J201" s="143">
        <f t="shared" si="40"/>
        <v>0</v>
      </c>
      <c r="K201" s="139" t="s">
        <v>1</v>
      </c>
      <c r="L201" s="32"/>
      <c r="M201" s="144" t="s">
        <v>1</v>
      </c>
      <c r="N201" s="145" t="s">
        <v>42</v>
      </c>
      <c r="P201" s="146">
        <f t="shared" si="41"/>
        <v>0</v>
      </c>
      <c r="Q201" s="146">
        <v>0</v>
      </c>
      <c r="R201" s="146">
        <f t="shared" si="42"/>
        <v>0</v>
      </c>
      <c r="S201" s="146">
        <v>0</v>
      </c>
      <c r="T201" s="147">
        <f t="shared" si="43"/>
        <v>0</v>
      </c>
      <c r="AR201" s="148" t="s">
        <v>366</v>
      </c>
      <c r="AT201" s="148" t="s">
        <v>266</v>
      </c>
      <c r="AU201" s="148" t="s">
        <v>83</v>
      </c>
      <c r="AY201" s="17" t="s">
        <v>264</v>
      </c>
      <c r="BE201" s="149">
        <f t="shared" si="44"/>
        <v>0</v>
      </c>
      <c r="BF201" s="149">
        <f t="shared" si="45"/>
        <v>0</v>
      </c>
      <c r="BG201" s="149">
        <f t="shared" si="46"/>
        <v>0</v>
      </c>
      <c r="BH201" s="149">
        <f t="shared" si="47"/>
        <v>0</v>
      </c>
      <c r="BI201" s="149">
        <f t="shared" si="48"/>
        <v>0</v>
      </c>
      <c r="BJ201" s="17" t="s">
        <v>89</v>
      </c>
      <c r="BK201" s="149">
        <f t="shared" si="49"/>
        <v>0</v>
      </c>
      <c r="BL201" s="17" t="s">
        <v>366</v>
      </c>
      <c r="BM201" s="148" t="s">
        <v>975</v>
      </c>
    </row>
    <row r="202" spans="2:65" s="1" customFormat="1" ht="16.5" customHeight="1">
      <c r="B202" s="136"/>
      <c r="C202" s="137" t="s">
        <v>644</v>
      </c>
      <c r="D202" s="137" t="s">
        <v>266</v>
      </c>
      <c r="E202" s="138" t="s">
        <v>2508</v>
      </c>
      <c r="F202" s="139" t="s">
        <v>2509</v>
      </c>
      <c r="G202" s="140" t="s">
        <v>434</v>
      </c>
      <c r="H202" s="141">
        <v>1</v>
      </c>
      <c r="I202" s="142"/>
      <c r="J202" s="143">
        <f t="shared" si="40"/>
        <v>0</v>
      </c>
      <c r="K202" s="139" t="s">
        <v>1</v>
      </c>
      <c r="L202" s="32"/>
      <c r="M202" s="144" t="s">
        <v>1</v>
      </c>
      <c r="N202" s="145" t="s">
        <v>42</v>
      </c>
      <c r="P202" s="146">
        <f t="shared" si="41"/>
        <v>0</v>
      </c>
      <c r="Q202" s="146">
        <v>0</v>
      </c>
      <c r="R202" s="146">
        <f t="shared" si="42"/>
        <v>0</v>
      </c>
      <c r="S202" s="146">
        <v>0</v>
      </c>
      <c r="T202" s="147">
        <f t="shared" si="43"/>
        <v>0</v>
      </c>
      <c r="AR202" s="148" t="s">
        <v>366</v>
      </c>
      <c r="AT202" s="148" t="s">
        <v>266</v>
      </c>
      <c r="AU202" s="148" t="s">
        <v>83</v>
      </c>
      <c r="AY202" s="17" t="s">
        <v>264</v>
      </c>
      <c r="BE202" s="149">
        <f t="shared" si="44"/>
        <v>0</v>
      </c>
      <c r="BF202" s="149">
        <f t="shared" si="45"/>
        <v>0</v>
      </c>
      <c r="BG202" s="149">
        <f t="shared" si="46"/>
        <v>0</v>
      </c>
      <c r="BH202" s="149">
        <f t="shared" si="47"/>
        <v>0</v>
      </c>
      <c r="BI202" s="149">
        <f t="shared" si="48"/>
        <v>0</v>
      </c>
      <c r="BJ202" s="17" t="s">
        <v>89</v>
      </c>
      <c r="BK202" s="149">
        <f t="shared" si="49"/>
        <v>0</v>
      </c>
      <c r="BL202" s="17" t="s">
        <v>366</v>
      </c>
      <c r="BM202" s="148" t="s">
        <v>989</v>
      </c>
    </row>
    <row r="203" spans="2:65" s="1" customFormat="1" ht="16.5" customHeight="1">
      <c r="B203" s="136"/>
      <c r="C203" s="137" t="s">
        <v>649</v>
      </c>
      <c r="D203" s="137" t="s">
        <v>266</v>
      </c>
      <c r="E203" s="138" t="s">
        <v>2510</v>
      </c>
      <c r="F203" s="139" t="s">
        <v>2511</v>
      </c>
      <c r="G203" s="140" t="s">
        <v>434</v>
      </c>
      <c r="H203" s="141">
        <v>2</v>
      </c>
      <c r="I203" s="142"/>
      <c r="J203" s="143">
        <f t="shared" si="40"/>
        <v>0</v>
      </c>
      <c r="K203" s="139" t="s">
        <v>1</v>
      </c>
      <c r="L203" s="32"/>
      <c r="M203" s="144" t="s">
        <v>1</v>
      </c>
      <c r="N203" s="145" t="s">
        <v>42</v>
      </c>
      <c r="P203" s="146">
        <f t="shared" si="41"/>
        <v>0</v>
      </c>
      <c r="Q203" s="146">
        <v>0</v>
      </c>
      <c r="R203" s="146">
        <f t="shared" si="42"/>
        <v>0</v>
      </c>
      <c r="S203" s="146">
        <v>0</v>
      </c>
      <c r="T203" s="147">
        <f t="shared" si="43"/>
        <v>0</v>
      </c>
      <c r="AR203" s="148" t="s">
        <v>366</v>
      </c>
      <c r="AT203" s="148" t="s">
        <v>266</v>
      </c>
      <c r="AU203" s="148" t="s">
        <v>83</v>
      </c>
      <c r="AY203" s="17" t="s">
        <v>264</v>
      </c>
      <c r="BE203" s="149">
        <f t="shared" si="44"/>
        <v>0</v>
      </c>
      <c r="BF203" s="149">
        <f t="shared" si="45"/>
        <v>0</v>
      </c>
      <c r="BG203" s="149">
        <f t="shared" si="46"/>
        <v>0</v>
      </c>
      <c r="BH203" s="149">
        <f t="shared" si="47"/>
        <v>0</v>
      </c>
      <c r="BI203" s="149">
        <f t="shared" si="48"/>
        <v>0</v>
      </c>
      <c r="BJ203" s="17" t="s">
        <v>89</v>
      </c>
      <c r="BK203" s="149">
        <f t="shared" si="49"/>
        <v>0</v>
      </c>
      <c r="BL203" s="17" t="s">
        <v>366</v>
      </c>
      <c r="BM203" s="148" t="s">
        <v>1000</v>
      </c>
    </row>
    <row r="204" spans="2:65" s="1" customFormat="1" ht="16.5" customHeight="1">
      <c r="B204" s="136"/>
      <c r="C204" s="137" t="s">
        <v>654</v>
      </c>
      <c r="D204" s="137" t="s">
        <v>266</v>
      </c>
      <c r="E204" s="138" t="s">
        <v>2512</v>
      </c>
      <c r="F204" s="139" t="s">
        <v>2513</v>
      </c>
      <c r="G204" s="140" t="s">
        <v>434</v>
      </c>
      <c r="H204" s="141">
        <v>38</v>
      </c>
      <c r="I204" s="142"/>
      <c r="J204" s="143">
        <f t="shared" si="40"/>
        <v>0</v>
      </c>
      <c r="K204" s="139" t="s">
        <v>1</v>
      </c>
      <c r="L204" s="32"/>
      <c r="M204" s="144" t="s">
        <v>1</v>
      </c>
      <c r="N204" s="145" t="s">
        <v>42</v>
      </c>
      <c r="P204" s="146">
        <f t="shared" si="41"/>
        <v>0</v>
      </c>
      <c r="Q204" s="146">
        <v>0</v>
      </c>
      <c r="R204" s="146">
        <f t="shared" si="42"/>
        <v>0</v>
      </c>
      <c r="S204" s="146">
        <v>0</v>
      </c>
      <c r="T204" s="147">
        <f t="shared" si="43"/>
        <v>0</v>
      </c>
      <c r="AR204" s="148" t="s">
        <v>366</v>
      </c>
      <c r="AT204" s="148" t="s">
        <v>266</v>
      </c>
      <c r="AU204" s="148" t="s">
        <v>83</v>
      </c>
      <c r="AY204" s="17" t="s">
        <v>264</v>
      </c>
      <c r="BE204" s="149">
        <f t="shared" si="44"/>
        <v>0</v>
      </c>
      <c r="BF204" s="149">
        <f t="shared" si="45"/>
        <v>0</v>
      </c>
      <c r="BG204" s="149">
        <f t="shared" si="46"/>
        <v>0</v>
      </c>
      <c r="BH204" s="149">
        <f t="shared" si="47"/>
        <v>0</v>
      </c>
      <c r="BI204" s="149">
        <f t="shared" si="48"/>
        <v>0</v>
      </c>
      <c r="BJ204" s="17" t="s">
        <v>89</v>
      </c>
      <c r="BK204" s="149">
        <f t="shared" si="49"/>
        <v>0</v>
      </c>
      <c r="BL204" s="17" t="s">
        <v>366</v>
      </c>
      <c r="BM204" s="148" t="s">
        <v>1013</v>
      </c>
    </row>
    <row r="205" spans="2:65" s="1" customFormat="1" ht="16.5" customHeight="1">
      <c r="B205" s="136"/>
      <c r="C205" s="137" t="s">
        <v>659</v>
      </c>
      <c r="D205" s="137" t="s">
        <v>266</v>
      </c>
      <c r="E205" s="138" t="s">
        <v>2514</v>
      </c>
      <c r="F205" s="139" t="s">
        <v>2515</v>
      </c>
      <c r="G205" s="140" t="s">
        <v>1468</v>
      </c>
      <c r="H205" s="141">
        <v>3</v>
      </c>
      <c r="I205" s="142"/>
      <c r="J205" s="143">
        <f t="shared" si="40"/>
        <v>0</v>
      </c>
      <c r="K205" s="139" t="s">
        <v>1</v>
      </c>
      <c r="L205" s="32"/>
      <c r="M205" s="144" t="s">
        <v>1</v>
      </c>
      <c r="N205" s="145" t="s">
        <v>42</v>
      </c>
      <c r="P205" s="146">
        <f t="shared" si="41"/>
        <v>0</v>
      </c>
      <c r="Q205" s="146">
        <v>0</v>
      </c>
      <c r="R205" s="146">
        <f t="shared" si="42"/>
        <v>0</v>
      </c>
      <c r="S205" s="146">
        <v>0</v>
      </c>
      <c r="T205" s="147">
        <f t="shared" si="43"/>
        <v>0</v>
      </c>
      <c r="AR205" s="148" t="s">
        <v>366</v>
      </c>
      <c r="AT205" s="148" t="s">
        <v>266</v>
      </c>
      <c r="AU205" s="148" t="s">
        <v>83</v>
      </c>
      <c r="AY205" s="17" t="s">
        <v>264</v>
      </c>
      <c r="BE205" s="149">
        <f t="shared" si="44"/>
        <v>0</v>
      </c>
      <c r="BF205" s="149">
        <f t="shared" si="45"/>
        <v>0</v>
      </c>
      <c r="BG205" s="149">
        <f t="shared" si="46"/>
        <v>0</v>
      </c>
      <c r="BH205" s="149">
        <f t="shared" si="47"/>
        <v>0</v>
      </c>
      <c r="BI205" s="149">
        <f t="shared" si="48"/>
        <v>0</v>
      </c>
      <c r="BJ205" s="17" t="s">
        <v>89</v>
      </c>
      <c r="BK205" s="149">
        <f t="shared" si="49"/>
        <v>0</v>
      </c>
      <c r="BL205" s="17" t="s">
        <v>366</v>
      </c>
      <c r="BM205" s="148" t="s">
        <v>1029</v>
      </c>
    </row>
    <row r="206" spans="2:65" s="1" customFormat="1" ht="16.5" customHeight="1">
      <c r="B206" s="136"/>
      <c r="C206" s="137" t="s">
        <v>665</v>
      </c>
      <c r="D206" s="137" t="s">
        <v>266</v>
      </c>
      <c r="E206" s="138" t="s">
        <v>2516</v>
      </c>
      <c r="F206" s="139" t="s">
        <v>2517</v>
      </c>
      <c r="G206" s="140" t="s">
        <v>1455</v>
      </c>
      <c r="H206" s="193"/>
      <c r="I206" s="142"/>
      <c r="J206" s="143">
        <f t="shared" si="40"/>
        <v>0</v>
      </c>
      <c r="K206" s="139" t="s">
        <v>1</v>
      </c>
      <c r="L206" s="32"/>
      <c r="M206" s="144" t="s">
        <v>1</v>
      </c>
      <c r="N206" s="145" t="s">
        <v>42</v>
      </c>
      <c r="P206" s="146">
        <f t="shared" si="41"/>
        <v>0</v>
      </c>
      <c r="Q206" s="146">
        <v>0</v>
      </c>
      <c r="R206" s="146">
        <f t="shared" si="42"/>
        <v>0</v>
      </c>
      <c r="S206" s="146">
        <v>0</v>
      </c>
      <c r="T206" s="147">
        <f t="shared" si="43"/>
        <v>0</v>
      </c>
      <c r="AR206" s="148" t="s">
        <v>366</v>
      </c>
      <c r="AT206" s="148" t="s">
        <v>266</v>
      </c>
      <c r="AU206" s="148" t="s">
        <v>83</v>
      </c>
      <c r="AY206" s="17" t="s">
        <v>264</v>
      </c>
      <c r="BE206" s="149">
        <f t="shared" si="44"/>
        <v>0</v>
      </c>
      <c r="BF206" s="149">
        <f t="shared" si="45"/>
        <v>0</v>
      </c>
      <c r="BG206" s="149">
        <f t="shared" si="46"/>
        <v>0</v>
      </c>
      <c r="BH206" s="149">
        <f t="shared" si="47"/>
        <v>0</v>
      </c>
      <c r="BI206" s="149">
        <f t="shared" si="48"/>
        <v>0</v>
      </c>
      <c r="BJ206" s="17" t="s">
        <v>89</v>
      </c>
      <c r="BK206" s="149">
        <f t="shared" si="49"/>
        <v>0</v>
      </c>
      <c r="BL206" s="17" t="s">
        <v>366</v>
      </c>
      <c r="BM206" s="148" t="s">
        <v>1040</v>
      </c>
    </row>
    <row r="207" spans="2:65" s="11" customFormat="1" ht="25.9" customHeight="1">
      <c r="B207" s="124"/>
      <c r="D207" s="125" t="s">
        <v>75</v>
      </c>
      <c r="E207" s="126" t="s">
        <v>1557</v>
      </c>
      <c r="F207" s="126" t="s">
        <v>1558</v>
      </c>
      <c r="I207" s="127"/>
      <c r="J207" s="128">
        <f>BK207</f>
        <v>0</v>
      </c>
      <c r="L207" s="124"/>
      <c r="M207" s="129"/>
      <c r="P207" s="130">
        <f>SUM(P208:P209)</f>
        <v>0</v>
      </c>
      <c r="R207" s="130">
        <f>SUM(R208:R209)</f>
        <v>0</v>
      </c>
      <c r="T207" s="131">
        <f>SUM(T208:T209)</f>
        <v>0</v>
      </c>
      <c r="AR207" s="125" t="s">
        <v>89</v>
      </c>
      <c r="AT207" s="132" t="s">
        <v>75</v>
      </c>
      <c r="AU207" s="132" t="s">
        <v>76</v>
      </c>
      <c r="AY207" s="125" t="s">
        <v>264</v>
      </c>
      <c r="BK207" s="133">
        <f>SUM(BK208:BK209)</f>
        <v>0</v>
      </c>
    </row>
    <row r="208" spans="2:65" s="1" customFormat="1" ht="16.5" customHeight="1">
      <c r="B208" s="136"/>
      <c r="C208" s="137" t="s">
        <v>672</v>
      </c>
      <c r="D208" s="137" t="s">
        <v>266</v>
      </c>
      <c r="E208" s="138" t="s">
        <v>1557</v>
      </c>
      <c r="F208" s="139" t="s">
        <v>2518</v>
      </c>
      <c r="G208" s="140" t="s">
        <v>1562</v>
      </c>
      <c r="H208" s="141">
        <v>100</v>
      </c>
      <c r="I208" s="142"/>
      <c r="J208" s="143">
        <f>ROUND(I208*H208,2)</f>
        <v>0</v>
      </c>
      <c r="K208" s="139" t="s">
        <v>1</v>
      </c>
      <c r="L208" s="32"/>
      <c r="M208" s="144" t="s">
        <v>1</v>
      </c>
      <c r="N208" s="145" t="s">
        <v>42</v>
      </c>
      <c r="P208" s="146">
        <f>O208*H208</f>
        <v>0</v>
      </c>
      <c r="Q208" s="146">
        <v>0</v>
      </c>
      <c r="R208" s="146">
        <f>Q208*H208</f>
        <v>0</v>
      </c>
      <c r="S208" s="146">
        <v>0</v>
      </c>
      <c r="T208" s="147">
        <f>S208*H208</f>
        <v>0</v>
      </c>
      <c r="AR208" s="148" t="s">
        <v>366</v>
      </c>
      <c r="AT208" s="148" t="s">
        <v>266</v>
      </c>
      <c r="AU208" s="148" t="s">
        <v>83</v>
      </c>
      <c r="AY208" s="17" t="s">
        <v>264</v>
      </c>
      <c r="BE208" s="149">
        <f>IF(N208="základní",J208,0)</f>
        <v>0</v>
      </c>
      <c r="BF208" s="149">
        <f>IF(N208="snížená",J208,0)</f>
        <v>0</v>
      </c>
      <c r="BG208" s="149">
        <f>IF(N208="zákl. přenesená",J208,0)</f>
        <v>0</v>
      </c>
      <c r="BH208" s="149">
        <f>IF(N208="sníž. přenesená",J208,0)</f>
        <v>0</v>
      </c>
      <c r="BI208" s="149">
        <f>IF(N208="nulová",J208,0)</f>
        <v>0</v>
      </c>
      <c r="BJ208" s="17" t="s">
        <v>89</v>
      </c>
      <c r="BK208" s="149">
        <f>ROUND(I208*H208,2)</f>
        <v>0</v>
      </c>
      <c r="BL208" s="17" t="s">
        <v>366</v>
      </c>
      <c r="BM208" s="148" t="s">
        <v>1052</v>
      </c>
    </row>
    <row r="209" spans="2:65" s="1" customFormat="1" ht="16.5" customHeight="1">
      <c r="B209" s="136"/>
      <c r="C209" s="137" t="s">
        <v>677</v>
      </c>
      <c r="D209" s="137" t="s">
        <v>266</v>
      </c>
      <c r="E209" s="138" t="s">
        <v>2519</v>
      </c>
      <c r="F209" s="139" t="s">
        <v>2520</v>
      </c>
      <c r="G209" s="140" t="s">
        <v>1455</v>
      </c>
      <c r="H209" s="193"/>
      <c r="I209" s="142"/>
      <c r="J209" s="143">
        <f>ROUND(I209*H209,2)</f>
        <v>0</v>
      </c>
      <c r="K209" s="139" t="s">
        <v>1</v>
      </c>
      <c r="L209" s="32"/>
      <c r="M209" s="144" t="s">
        <v>1</v>
      </c>
      <c r="N209" s="145" t="s">
        <v>42</v>
      </c>
      <c r="P209" s="146">
        <f>O209*H209</f>
        <v>0</v>
      </c>
      <c r="Q209" s="146">
        <v>0</v>
      </c>
      <c r="R209" s="146">
        <f>Q209*H209</f>
        <v>0</v>
      </c>
      <c r="S209" s="146">
        <v>0</v>
      </c>
      <c r="T209" s="147">
        <f>S209*H209</f>
        <v>0</v>
      </c>
      <c r="AR209" s="148" t="s">
        <v>366</v>
      </c>
      <c r="AT209" s="148" t="s">
        <v>266</v>
      </c>
      <c r="AU209" s="148" t="s">
        <v>83</v>
      </c>
      <c r="AY209" s="17" t="s">
        <v>264</v>
      </c>
      <c r="BE209" s="149">
        <f>IF(N209="základní",J209,0)</f>
        <v>0</v>
      </c>
      <c r="BF209" s="149">
        <f>IF(N209="snížená",J209,0)</f>
        <v>0</v>
      </c>
      <c r="BG209" s="149">
        <f>IF(N209="zákl. přenesená",J209,0)</f>
        <v>0</v>
      </c>
      <c r="BH209" s="149">
        <f>IF(N209="sníž. přenesená",J209,0)</f>
        <v>0</v>
      </c>
      <c r="BI209" s="149">
        <f>IF(N209="nulová",J209,0)</f>
        <v>0</v>
      </c>
      <c r="BJ209" s="17" t="s">
        <v>89</v>
      </c>
      <c r="BK209" s="149">
        <f>ROUND(I209*H209,2)</f>
        <v>0</v>
      </c>
      <c r="BL209" s="17" t="s">
        <v>366</v>
      </c>
      <c r="BM209" s="148" t="s">
        <v>1060</v>
      </c>
    </row>
    <row r="210" spans="2:65" s="11" customFormat="1" ht="25.9" customHeight="1">
      <c r="B210" s="124"/>
      <c r="D210" s="125" t="s">
        <v>75</v>
      </c>
      <c r="E210" s="126" t="s">
        <v>2521</v>
      </c>
      <c r="F210" s="126" t="s">
        <v>2522</v>
      </c>
      <c r="I210" s="127"/>
      <c r="J210" s="128">
        <f>BK210</f>
        <v>0</v>
      </c>
      <c r="L210" s="124"/>
      <c r="M210" s="129"/>
      <c r="P210" s="130">
        <f>P211</f>
        <v>0</v>
      </c>
      <c r="R210" s="130">
        <f>R211</f>
        <v>0</v>
      </c>
      <c r="T210" s="131">
        <f>T211</f>
        <v>0</v>
      </c>
      <c r="AR210" s="125" t="s">
        <v>83</v>
      </c>
      <c r="AT210" s="132" t="s">
        <v>75</v>
      </c>
      <c r="AU210" s="132" t="s">
        <v>76</v>
      </c>
      <c r="AY210" s="125" t="s">
        <v>264</v>
      </c>
      <c r="BK210" s="133">
        <f>BK211</f>
        <v>0</v>
      </c>
    </row>
    <row r="211" spans="2:65" s="1" customFormat="1" ht="16.5" customHeight="1">
      <c r="B211" s="136"/>
      <c r="C211" s="137" t="s">
        <v>682</v>
      </c>
      <c r="D211" s="137" t="s">
        <v>266</v>
      </c>
      <c r="E211" s="138" t="s">
        <v>2523</v>
      </c>
      <c r="F211" s="139" t="s">
        <v>2524</v>
      </c>
      <c r="G211" s="140" t="s">
        <v>2525</v>
      </c>
      <c r="H211" s="141">
        <v>48</v>
      </c>
      <c r="I211" s="142"/>
      <c r="J211" s="143">
        <f>ROUND(I211*H211,2)</f>
        <v>0</v>
      </c>
      <c r="K211" s="139" t="s">
        <v>1</v>
      </c>
      <c r="L211" s="32"/>
      <c r="M211" s="144" t="s">
        <v>1</v>
      </c>
      <c r="N211" s="145" t="s">
        <v>42</v>
      </c>
      <c r="P211" s="146">
        <f>O211*H211</f>
        <v>0</v>
      </c>
      <c r="Q211" s="146">
        <v>0</v>
      </c>
      <c r="R211" s="146">
        <f>Q211*H211</f>
        <v>0</v>
      </c>
      <c r="S211" s="146">
        <v>0</v>
      </c>
      <c r="T211" s="147">
        <f>S211*H211</f>
        <v>0</v>
      </c>
      <c r="AR211" s="148" t="s">
        <v>271</v>
      </c>
      <c r="AT211" s="148" t="s">
        <v>266</v>
      </c>
      <c r="AU211" s="148" t="s">
        <v>83</v>
      </c>
      <c r="AY211" s="17" t="s">
        <v>264</v>
      </c>
      <c r="BE211" s="149">
        <f>IF(N211="základní",J211,0)</f>
        <v>0</v>
      </c>
      <c r="BF211" s="149">
        <f>IF(N211="snížená",J211,0)</f>
        <v>0</v>
      </c>
      <c r="BG211" s="149">
        <f>IF(N211="zákl. přenesená",J211,0)</f>
        <v>0</v>
      </c>
      <c r="BH211" s="149">
        <f>IF(N211="sníž. přenesená",J211,0)</f>
        <v>0</v>
      </c>
      <c r="BI211" s="149">
        <f>IF(N211="nulová",J211,0)</f>
        <v>0</v>
      </c>
      <c r="BJ211" s="17" t="s">
        <v>89</v>
      </c>
      <c r="BK211" s="149">
        <f>ROUND(I211*H211,2)</f>
        <v>0</v>
      </c>
      <c r="BL211" s="17" t="s">
        <v>271</v>
      </c>
      <c r="BM211" s="148" t="s">
        <v>1070</v>
      </c>
    </row>
    <row r="212" spans="2:65" s="11" customFormat="1" ht="25.9" customHeight="1">
      <c r="B212" s="124"/>
      <c r="D212" s="125" t="s">
        <v>75</v>
      </c>
      <c r="E212" s="126" t="s">
        <v>2526</v>
      </c>
      <c r="F212" s="126" t="s">
        <v>2527</v>
      </c>
      <c r="I212" s="127"/>
      <c r="J212" s="128">
        <f>BK212</f>
        <v>0</v>
      </c>
      <c r="L212" s="124"/>
      <c r="M212" s="129"/>
      <c r="P212" s="130">
        <f>SUM(P213:P216)</f>
        <v>0</v>
      </c>
      <c r="R212" s="130">
        <f>SUM(R213:R216)</f>
        <v>0</v>
      </c>
      <c r="T212" s="131">
        <f>SUM(T213:T216)</f>
        <v>0</v>
      </c>
      <c r="AR212" s="125" t="s">
        <v>83</v>
      </c>
      <c r="AT212" s="132" t="s">
        <v>75</v>
      </c>
      <c r="AU212" s="132" t="s">
        <v>76</v>
      </c>
      <c r="AY212" s="125" t="s">
        <v>264</v>
      </c>
      <c r="BK212" s="133">
        <f>SUM(BK213:BK216)</f>
        <v>0</v>
      </c>
    </row>
    <row r="213" spans="2:65" s="1" customFormat="1" ht="16.5" customHeight="1">
      <c r="B213" s="136"/>
      <c r="C213" s="137" t="s">
        <v>688</v>
      </c>
      <c r="D213" s="137" t="s">
        <v>266</v>
      </c>
      <c r="E213" s="138" t="s">
        <v>2528</v>
      </c>
      <c r="F213" s="139" t="s">
        <v>2529</v>
      </c>
      <c r="G213" s="140" t="s">
        <v>319</v>
      </c>
      <c r="H213" s="141">
        <v>5.1999999999999998E-2</v>
      </c>
      <c r="I213" s="142"/>
      <c r="J213" s="143">
        <f>ROUND(I213*H213,2)</f>
        <v>0</v>
      </c>
      <c r="K213" s="139" t="s">
        <v>1</v>
      </c>
      <c r="L213" s="32"/>
      <c r="M213" s="144" t="s">
        <v>1</v>
      </c>
      <c r="N213" s="145" t="s">
        <v>42</v>
      </c>
      <c r="P213" s="146">
        <f>O213*H213</f>
        <v>0</v>
      </c>
      <c r="Q213" s="146">
        <v>0</v>
      </c>
      <c r="R213" s="146">
        <f>Q213*H213</f>
        <v>0</v>
      </c>
      <c r="S213" s="146">
        <v>0</v>
      </c>
      <c r="T213" s="147">
        <f>S213*H213</f>
        <v>0</v>
      </c>
      <c r="AR213" s="148" t="s">
        <v>271</v>
      </c>
      <c r="AT213" s="148" t="s">
        <v>266</v>
      </c>
      <c r="AU213" s="148" t="s">
        <v>83</v>
      </c>
      <c r="AY213" s="17" t="s">
        <v>264</v>
      </c>
      <c r="BE213" s="149">
        <f>IF(N213="základní",J213,0)</f>
        <v>0</v>
      </c>
      <c r="BF213" s="149">
        <f>IF(N213="snížená",J213,0)</f>
        <v>0</v>
      </c>
      <c r="BG213" s="149">
        <f>IF(N213="zákl. přenesená",J213,0)</f>
        <v>0</v>
      </c>
      <c r="BH213" s="149">
        <f>IF(N213="sníž. přenesená",J213,0)</f>
        <v>0</v>
      </c>
      <c r="BI213" s="149">
        <f>IF(N213="nulová",J213,0)</f>
        <v>0</v>
      </c>
      <c r="BJ213" s="17" t="s">
        <v>89</v>
      </c>
      <c r="BK213" s="149">
        <f>ROUND(I213*H213,2)</f>
        <v>0</v>
      </c>
      <c r="BL213" s="17" t="s">
        <v>271</v>
      </c>
      <c r="BM213" s="148" t="s">
        <v>1078</v>
      </c>
    </row>
    <row r="214" spans="2:65" s="1" customFormat="1" ht="16.5" customHeight="1">
      <c r="B214" s="136"/>
      <c r="C214" s="137" t="s">
        <v>693</v>
      </c>
      <c r="D214" s="137" t="s">
        <v>266</v>
      </c>
      <c r="E214" s="138" t="s">
        <v>2530</v>
      </c>
      <c r="F214" s="139" t="s">
        <v>2531</v>
      </c>
      <c r="G214" s="140" t="s">
        <v>319</v>
      </c>
      <c r="H214" s="141">
        <v>0.78</v>
      </c>
      <c r="I214" s="142"/>
      <c r="J214" s="143">
        <f>ROUND(I214*H214,2)</f>
        <v>0</v>
      </c>
      <c r="K214" s="139" t="s">
        <v>1</v>
      </c>
      <c r="L214" s="32"/>
      <c r="M214" s="144" t="s">
        <v>1</v>
      </c>
      <c r="N214" s="145" t="s">
        <v>42</v>
      </c>
      <c r="P214" s="146">
        <f>O214*H214</f>
        <v>0</v>
      </c>
      <c r="Q214" s="146">
        <v>0</v>
      </c>
      <c r="R214" s="146">
        <f>Q214*H214</f>
        <v>0</v>
      </c>
      <c r="S214" s="146">
        <v>0</v>
      </c>
      <c r="T214" s="147">
        <f>S214*H214</f>
        <v>0</v>
      </c>
      <c r="AR214" s="148" t="s">
        <v>271</v>
      </c>
      <c r="AT214" s="148" t="s">
        <v>266</v>
      </c>
      <c r="AU214" s="148" t="s">
        <v>83</v>
      </c>
      <c r="AY214" s="17" t="s">
        <v>264</v>
      </c>
      <c r="BE214" s="149">
        <f>IF(N214="základní",J214,0)</f>
        <v>0</v>
      </c>
      <c r="BF214" s="149">
        <f>IF(N214="snížená",J214,0)</f>
        <v>0</v>
      </c>
      <c r="BG214" s="149">
        <f>IF(N214="zákl. přenesená",J214,0)</f>
        <v>0</v>
      </c>
      <c r="BH214" s="149">
        <f>IF(N214="sníž. přenesená",J214,0)</f>
        <v>0</v>
      </c>
      <c r="BI214" s="149">
        <f>IF(N214="nulová",J214,0)</f>
        <v>0</v>
      </c>
      <c r="BJ214" s="17" t="s">
        <v>89</v>
      </c>
      <c r="BK214" s="149">
        <f>ROUND(I214*H214,2)</f>
        <v>0</v>
      </c>
      <c r="BL214" s="17" t="s">
        <v>271</v>
      </c>
      <c r="BM214" s="148" t="s">
        <v>1090</v>
      </c>
    </row>
    <row r="215" spans="2:65" s="1" customFormat="1" ht="16.5" customHeight="1">
      <c r="B215" s="136"/>
      <c r="C215" s="137" t="s">
        <v>699</v>
      </c>
      <c r="D215" s="137" t="s">
        <v>266</v>
      </c>
      <c r="E215" s="138" t="s">
        <v>2532</v>
      </c>
      <c r="F215" s="139" t="s">
        <v>2533</v>
      </c>
      <c r="G215" s="140" t="s">
        <v>319</v>
      </c>
      <c r="H215" s="141">
        <v>5.1999999999999998E-2</v>
      </c>
      <c r="I215" s="142"/>
      <c r="J215" s="143">
        <f>ROUND(I215*H215,2)</f>
        <v>0</v>
      </c>
      <c r="K215" s="139" t="s">
        <v>1</v>
      </c>
      <c r="L215" s="32"/>
      <c r="M215" s="144" t="s">
        <v>1</v>
      </c>
      <c r="N215" s="145" t="s">
        <v>42</v>
      </c>
      <c r="P215" s="146">
        <f>O215*H215</f>
        <v>0</v>
      </c>
      <c r="Q215" s="146">
        <v>0</v>
      </c>
      <c r="R215" s="146">
        <f>Q215*H215</f>
        <v>0</v>
      </c>
      <c r="S215" s="146">
        <v>0</v>
      </c>
      <c r="T215" s="147">
        <f>S215*H215</f>
        <v>0</v>
      </c>
      <c r="AR215" s="148" t="s">
        <v>271</v>
      </c>
      <c r="AT215" s="148" t="s">
        <v>266</v>
      </c>
      <c r="AU215" s="148" t="s">
        <v>83</v>
      </c>
      <c r="AY215" s="17" t="s">
        <v>264</v>
      </c>
      <c r="BE215" s="149">
        <f>IF(N215="základní",J215,0)</f>
        <v>0</v>
      </c>
      <c r="BF215" s="149">
        <f>IF(N215="snížená",J215,0)</f>
        <v>0</v>
      </c>
      <c r="BG215" s="149">
        <f>IF(N215="zákl. přenesená",J215,0)</f>
        <v>0</v>
      </c>
      <c r="BH215" s="149">
        <f>IF(N215="sníž. přenesená",J215,0)</f>
        <v>0</v>
      </c>
      <c r="BI215" s="149">
        <f>IF(N215="nulová",J215,0)</f>
        <v>0</v>
      </c>
      <c r="BJ215" s="17" t="s">
        <v>89</v>
      </c>
      <c r="BK215" s="149">
        <f>ROUND(I215*H215,2)</f>
        <v>0</v>
      </c>
      <c r="BL215" s="17" t="s">
        <v>271</v>
      </c>
      <c r="BM215" s="148" t="s">
        <v>1099</v>
      </c>
    </row>
    <row r="216" spans="2:65" s="1" customFormat="1" ht="16.5" customHeight="1">
      <c r="B216" s="136"/>
      <c r="C216" s="137" t="s">
        <v>705</v>
      </c>
      <c r="D216" s="137" t="s">
        <v>266</v>
      </c>
      <c r="E216" s="138" t="s">
        <v>2534</v>
      </c>
      <c r="F216" s="139" t="s">
        <v>2535</v>
      </c>
      <c r="G216" s="140" t="s">
        <v>319</v>
      </c>
      <c r="H216" s="141">
        <v>5.1999999999999998E-2</v>
      </c>
      <c r="I216" s="142"/>
      <c r="J216" s="143">
        <f>ROUND(I216*H216,2)</f>
        <v>0</v>
      </c>
      <c r="K216" s="139" t="s">
        <v>1</v>
      </c>
      <c r="L216" s="32"/>
      <c r="M216" s="200" t="s">
        <v>1</v>
      </c>
      <c r="N216" s="201" t="s">
        <v>42</v>
      </c>
      <c r="O216" s="195"/>
      <c r="P216" s="202">
        <f>O216*H216</f>
        <v>0</v>
      </c>
      <c r="Q216" s="202">
        <v>0</v>
      </c>
      <c r="R216" s="202">
        <f>Q216*H216</f>
        <v>0</v>
      </c>
      <c r="S216" s="202">
        <v>0</v>
      </c>
      <c r="T216" s="203">
        <f>S216*H216</f>
        <v>0</v>
      </c>
      <c r="AR216" s="148" t="s">
        <v>271</v>
      </c>
      <c r="AT216" s="148" t="s">
        <v>266</v>
      </c>
      <c r="AU216" s="148" t="s">
        <v>83</v>
      </c>
      <c r="AY216" s="17" t="s">
        <v>264</v>
      </c>
      <c r="BE216" s="149">
        <f>IF(N216="základní",J216,0)</f>
        <v>0</v>
      </c>
      <c r="BF216" s="149">
        <f>IF(N216="snížená",J216,0)</f>
        <v>0</v>
      </c>
      <c r="BG216" s="149">
        <f>IF(N216="zákl. přenesená",J216,0)</f>
        <v>0</v>
      </c>
      <c r="BH216" s="149">
        <f>IF(N216="sníž. přenesená",J216,0)</f>
        <v>0</v>
      </c>
      <c r="BI216" s="149">
        <f>IF(N216="nulová",J216,0)</f>
        <v>0</v>
      </c>
      <c r="BJ216" s="17" t="s">
        <v>89</v>
      </c>
      <c r="BK216" s="149">
        <f>ROUND(I216*H216,2)</f>
        <v>0</v>
      </c>
      <c r="BL216" s="17" t="s">
        <v>271</v>
      </c>
      <c r="BM216" s="148" t="s">
        <v>1109</v>
      </c>
    </row>
    <row r="217" spans="2:65" s="1" customFormat="1" ht="6.95" customHeight="1">
      <c r="B217" s="44"/>
      <c r="C217" s="45"/>
      <c r="D217" s="45"/>
      <c r="E217" s="45"/>
      <c r="F217" s="45"/>
      <c r="G217" s="45"/>
      <c r="H217" s="45"/>
      <c r="I217" s="45"/>
      <c r="J217" s="45"/>
      <c r="K217" s="45"/>
      <c r="L217" s="32"/>
    </row>
  </sheetData>
  <autoFilter ref="C133:K216" xr:uid="{00000000-0009-0000-0000-000003000000}"/>
  <mergeCells count="15">
    <mergeCell ref="E120:H120"/>
    <mergeCell ref="E124:H124"/>
    <mergeCell ref="E122:H122"/>
    <mergeCell ref="E126:H126"/>
    <mergeCell ref="L2:V2"/>
    <mergeCell ref="E31:H31"/>
    <mergeCell ref="E85:H85"/>
    <mergeCell ref="E89:H89"/>
    <mergeCell ref="E87:H87"/>
    <mergeCell ref="E91:H91"/>
    <mergeCell ref="E7:H7"/>
    <mergeCell ref="E11:H11"/>
    <mergeCell ref="E9:H9"/>
    <mergeCell ref="E13:H13"/>
    <mergeCell ref="E22:H22"/>
  </mergeCells>
  <pageMargins left="0.39374999999999999" right="0.39374999999999999" top="0.39374999999999999" bottom="0.39374999999999999" header="0" footer="0"/>
  <pageSetup paperSize="9" fitToHeight="100" orientation="landscape" blackAndWhite="1"/>
  <headerFooter>
    <oddFooter>&amp;CStrana &amp;P z &amp;N</odd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pageSetUpPr fitToPage="1"/>
  </sheetPr>
  <dimension ref="B2:BM138"/>
  <sheetViews>
    <sheetView showGridLines="0" workbookViewId="0"/>
  </sheetViews>
  <sheetFormatPr defaultRowHeight="15"/>
  <cols>
    <col min="1" max="1" width="8.33203125" customWidth="1"/>
    <col min="2" max="2" width="1.1640625" customWidth="1"/>
    <col min="3" max="3" width="4.1640625" customWidth="1"/>
    <col min="4" max="4" width="4.33203125" customWidth="1"/>
    <col min="5" max="5" width="17.1640625" customWidth="1"/>
    <col min="6" max="6" width="100.83203125" customWidth="1"/>
    <col min="7" max="7" width="7.5" customWidth="1"/>
    <col min="8" max="8" width="14" customWidth="1"/>
    <col min="9" max="9" width="15.83203125" customWidth="1"/>
    <col min="10" max="11" width="22.33203125"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50000000000003" customHeight="1">
      <c r="L2" s="223" t="s">
        <v>5</v>
      </c>
      <c r="M2" s="208"/>
      <c r="N2" s="208"/>
      <c r="O2" s="208"/>
      <c r="P2" s="208"/>
      <c r="Q2" s="208"/>
      <c r="R2" s="208"/>
      <c r="S2" s="208"/>
      <c r="T2" s="208"/>
      <c r="U2" s="208"/>
      <c r="V2" s="208"/>
      <c r="AT2" s="17" t="s">
        <v>208</v>
      </c>
    </row>
    <row r="3" spans="2:46" ht="6.95" customHeight="1">
      <c r="B3" s="18"/>
      <c r="C3" s="19"/>
      <c r="D3" s="19"/>
      <c r="E3" s="19"/>
      <c r="F3" s="19"/>
      <c r="G3" s="19"/>
      <c r="H3" s="19"/>
      <c r="I3" s="19"/>
      <c r="J3" s="19"/>
      <c r="K3" s="19"/>
      <c r="L3" s="20"/>
      <c r="AT3" s="17" t="s">
        <v>83</v>
      </c>
    </row>
    <row r="4" spans="2:46" ht="24.95" customHeight="1">
      <c r="B4" s="20"/>
      <c r="D4" s="21" t="s">
        <v>212</v>
      </c>
      <c r="L4" s="20"/>
      <c r="M4" s="93" t="s">
        <v>10</v>
      </c>
      <c r="AT4" s="17" t="s">
        <v>3</v>
      </c>
    </row>
    <row r="5" spans="2:46" ht="6.95" customHeight="1">
      <c r="B5" s="20"/>
      <c r="L5" s="20"/>
    </row>
    <row r="6" spans="2:46" ht="12" customHeight="1">
      <c r="B6" s="20"/>
      <c r="D6" s="27" t="s">
        <v>16</v>
      </c>
      <c r="L6" s="20"/>
    </row>
    <row r="7" spans="2:46" ht="16.5" customHeight="1">
      <c r="B7" s="20"/>
      <c r="E7" s="248" t="str">
        <f>'Rekapitulace stavby'!K6</f>
        <v>Transformace domova Černovice – Lidmaň V. – Černovice</v>
      </c>
      <c r="F7" s="249"/>
      <c r="G7" s="249"/>
      <c r="H7" s="249"/>
      <c r="L7" s="20"/>
    </row>
    <row r="8" spans="2:46" ht="12" customHeight="1">
      <c r="B8" s="20"/>
      <c r="D8" s="27" t="s">
        <v>213</v>
      </c>
      <c r="L8" s="20"/>
    </row>
    <row r="9" spans="2:46" s="1" customFormat="1" ht="16.5" customHeight="1">
      <c r="B9" s="32"/>
      <c r="E9" s="248" t="s">
        <v>3650</v>
      </c>
      <c r="F9" s="250"/>
      <c r="G9" s="250"/>
      <c r="H9" s="250"/>
      <c r="L9" s="32"/>
    </row>
    <row r="10" spans="2:46" s="1" customFormat="1" ht="12" customHeight="1">
      <c r="B10" s="32"/>
      <c r="D10" s="27" t="s">
        <v>215</v>
      </c>
      <c r="L10" s="32"/>
    </row>
    <row r="11" spans="2:46" s="1" customFormat="1" ht="16.5" customHeight="1">
      <c r="B11" s="32"/>
      <c r="E11" s="230" t="s">
        <v>4631</v>
      </c>
      <c r="F11" s="250"/>
      <c r="G11" s="250"/>
      <c r="H11" s="250"/>
      <c r="L11" s="32"/>
    </row>
    <row r="12" spans="2:46" s="1" customFormat="1" ht="11.25">
      <c r="B12" s="32"/>
      <c r="L12" s="32"/>
    </row>
    <row r="13" spans="2:46" s="1" customFormat="1" ht="12" customHeight="1">
      <c r="B13" s="32"/>
      <c r="D13" s="27" t="s">
        <v>18</v>
      </c>
      <c r="F13" s="25" t="s">
        <v>1</v>
      </c>
      <c r="I13" s="27" t="s">
        <v>19</v>
      </c>
      <c r="J13" s="25" t="s">
        <v>1</v>
      </c>
      <c r="L13" s="32"/>
    </row>
    <row r="14" spans="2:46" s="1" customFormat="1" ht="12" customHeight="1">
      <c r="B14" s="32"/>
      <c r="D14" s="27" t="s">
        <v>20</v>
      </c>
      <c r="F14" s="25" t="s">
        <v>21</v>
      </c>
      <c r="I14" s="27" t="s">
        <v>22</v>
      </c>
      <c r="J14" s="52" t="str">
        <f>'Rekapitulace stavby'!AN8</f>
        <v>10. 12. 2025</v>
      </c>
      <c r="L14" s="32"/>
    </row>
    <row r="15" spans="2:46" s="1" customFormat="1" ht="10.9" customHeight="1">
      <c r="B15" s="32"/>
      <c r="L15" s="32"/>
    </row>
    <row r="16" spans="2:46" s="1" customFormat="1" ht="12" customHeight="1">
      <c r="B16" s="32"/>
      <c r="D16" s="27" t="s">
        <v>24</v>
      </c>
      <c r="I16" s="27" t="s">
        <v>25</v>
      </c>
      <c r="J16" s="25" t="str">
        <f>IF('Rekapitulace stavby'!AN10="","",'Rekapitulace stavby'!AN10)</f>
        <v/>
      </c>
      <c r="L16" s="32"/>
    </row>
    <row r="17" spans="2:12" s="1" customFormat="1" ht="18" customHeight="1">
      <c r="B17" s="32"/>
      <c r="E17" s="25" t="str">
        <f>IF('Rekapitulace stavby'!E11="","",'Rekapitulace stavby'!E11)</f>
        <v>Kraj Vysočina</v>
      </c>
      <c r="I17" s="27" t="s">
        <v>27</v>
      </c>
      <c r="J17" s="25" t="str">
        <f>IF('Rekapitulace stavby'!AN11="","",'Rekapitulace stavby'!AN11)</f>
        <v/>
      </c>
      <c r="L17" s="32"/>
    </row>
    <row r="18" spans="2:12" s="1" customFormat="1" ht="6.95" customHeight="1">
      <c r="B18" s="32"/>
      <c r="L18" s="32"/>
    </row>
    <row r="19" spans="2:12" s="1" customFormat="1" ht="12" customHeight="1">
      <c r="B19" s="32"/>
      <c r="D19" s="27" t="s">
        <v>28</v>
      </c>
      <c r="I19" s="27" t="s">
        <v>25</v>
      </c>
      <c r="J19" s="28" t="str">
        <f>'Rekapitulace stavby'!AN13</f>
        <v>Vyplň údaj</v>
      </c>
      <c r="L19" s="32"/>
    </row>
    <row r="20" spans="2:12" s="1" customFormat="1" ht="18" customHeight="1">
      <c r="B20" s="32"/>
      <c r="E20" s="251" t="str">
        <f>'Rekapitulace stavby'!E14</f>
        <v>Vyplň údaj</v>
      </c>
      <c r="F20" s="207"/>
      <c r="G20" s="207"/>
      <c r="H20" s="207"/>
      <c r="I20" s="27" t="s">
        <v>27</v>
      </c>
      <c r="J20" s="28" t="str">
        <f>'Rekapitulace stavby'!AN14</f>
        <v>Vyplň údaj</v>
      </c>
      <c r="L20" s="32"/>
    </row>
    <row r="21" spans="2:12" s="1" customFormat="1" ht="6.95" customHeight="1">
      <c r="B21" s="32"/>
      <c r="L21" s="32"/>
    </row>
    <row r="22" spans="2:12" s="1" customFormat="1" ht="12" customHeight="1">
      <c r="B22" s="32"/>
      <c r="D22" s="27" t="s">
        <v>30</v>
      </c>
      <c r="I22" s="27" t="s">
        <v>25</v>
      </c>
      <c r="J22" s="25" t="str">
        <f>IF('Rekapitulace stavby'!AN16="","",'Rekapitulace stavby'!AN16)</f>
        <v/>
      </c>
      <c r="L22" s="32"/>
    </row>
    <row r="23" spans="2:12" s="1" customFormat="1" ht="18" customHeight="1">
      <c r="B23" s="32"/>
      <c r="E23" s="25" t="str">
        <f>IF('Rekapitulace stavby'!E17="","",'Rekapitulace stavby'!E17)</f>
        <v>ARPIK OSTRAVA s.r.o.</v>
      </c>
      <c r="I23" s="27" t="s">
        <v>27</v>
      </c>
      <c r="J23" s="25" t="str">
        <f>IF('Rekapitulace stavby'!AN17="","",'Rekapitulace stavby'!AN17)</f>
        <v/>
      </c>
      <c r="L23" s="32"/>
    </row>
    <row r="24" spans="2:12" s="1" customFormat="1" ht="6.95" customHeight="1">
      <c r="B24" s="32"/>
      <c r="L24" s="32"/>
    </row>
    <row r="25" spans="2:12" s="1" customFormat="1" ht="12" customHeight="1">
      <c r="B25" s="32"/>
      <c r="D25" s="27" t="s">
        <v>33</v>
      </c>
      <c r="I25" s="27" t="s">
        <v>25</v>
      </c>
      <c r="J25" s="25" t="str">
        <f>IF('Rekapitulace stavby'!AN19="","",'Rekapitulace stavby'!AN19)</f>
        <v/>
      </c>
      <c r="L25" s="32"/>
    </row>
    <row r="26" spans="2:12" s="1" customFormat="1" ht="18" customHeight="1">
      <c r="B26" s="32"/>
      <c r="E26" s="25" t="str">
        <f>IF('Rekapitulace stavby'!E20="","",'Rekapitulace stavby'!E20)</f>
        <v xml:space="preserve"> </v>
      </c>
      <c r="I26" s="27" t="s">
        <v>27</v>
      </c>
      <c r="J26" s="25" t="str">
        <f>IF('Rekapitulace stavby'!AN20="","",'Rekapitulace stavby'!AN20)</f>
        <v/>
      </c>
      <c r="L26" s="32"/>
    </row>
    <row r="27" spans="2:12" s="1" customFormat="1" ht="6.95" customHeight="1">
      <c r="B27" s="32"/>
      <c r="L27" s="32"/>
    </row>
    <row r="28" spans="2:12" s="1" customFormat="1" ht="12" customHeight="1">
      <c r="B28" s="32"/>
      <c r="D28" s="27" t="s">
        <v>34</v>
      </c>
      <c r="L28" s="32"/>
    </row>
    <row r="29" spans="2:12" s="7" customFormat="1" ht="16.5" customHeight="1">
      <c r="B29" s="94"/>
      <c r="E29" s="212" t="s">
        <v>1</v>
      </c>
      <c r="F29" s="212"/>
      <c r="G29" s="212"/>
      <c r="H29" s="212"/>
      <c r="L29" s="94"/>
    </row>
    <row r="30" spans="2:12" s="1" customFormat="1" ht="6.95" customHeight="1">
      <c r="B30" s="32"/>
      <c r="L30" s="32"/>
    </row>
    <row r="31" spans="2:12" s="1" customFormat="1" ht="6.95" customHeight="1">
      <c r="B31" s="32"/>
      <c r="D31" s="53"/>
      <c r="E31" s="53"/>
      <c r="F31" s="53"/>
      <c r="G31" s="53"/>
      <c r="H31" s="53"/>
      <c r="I31" s="53"/>
      <c r="J31" s="53"/>
      <c r="K31" s="53"/>
      <c r="L31" s="32"/>
    </row>
    <row r="32" spans="2:12" s="1" customFormat="1" ht="25.35" customHeight="1">
      <c r="B32" s="32"/>
      <c r="D32" s="95" t="s">
        <v>36</v>
      </c>
      <c r="J32" s="66">
        <f>ROUND(J124, 2)</f>
        <v>0</v>
      </c>
      <c r="L32" s="32"/>
    </row>
    <row r="33" spans="2:12" s="1" customFormat="1" ht="6.95" customHeight="1">
      <c r="B33" s="32"/>
      <c r="D33" s="53"/>
      <c r="E33" s="53"/>
      <c r="F33" s="53"/>
      <c r="G33" s="53"/>
      <c r="H33" s="53"/>
      <c r="I33" s="53"/>
      <c r="J33" s="53"/>
      <c r="K33" s="53"/>
      <c r="L33" s="32"/>
    </row>
    <row r="34" spans="2:12" s="1" customFormat="1" ht="14.45" customHeight="1">
      <c r="B34" s="32"/>
      <c r="F34" s="35" t="s">
        <v>38</v>
      </c>
      <c r="I34" s="35" t="s">
        <v>37</v>
      </c>
      <c r="J34" s="35" t="s">
        <v>39</v>
      </c>
      <c r="L34" s="32"/>
    </row>
    <row r="35" spans="2:12" s="1" customFormat="1" ht="14.45" customHeight="1">
      <c r="B35" s="32"/>
      <c r="D35" s="55" t="s">
        <v>40</v>
      </c>
      <c r="E35" s="27" t="s">
        <v>41</v>
      </c>
      <c r="F35" s="86">
        <f>ROUND((SUM(BE124:BE137)),  2)</f>
        <v>0</v>
      </c>
      <c r="I35" s="96">
        <v>0.21</v>
      </c>
      <c r="J35" s="86">
        <f>ROUND(((SUM(BE124:BE137))*I35),  2)</f>
        <v>0</v>
      </c>
      <c r="L35" s="32"/>
    </row>
    <row r="36" spans="2:12" s="1" customFormat="1" ht="14.45" customHeight="1">
      <c r="B36" s="32"/>
      <c r="E36" s="27" t="s">
        <v>42</v>
      </c>
      <c r="F36" s="86">
        <f>ROUND((SUM(BF124:BF137)),  2)</f>
        <v>0</v>
      </c>
      <c r="I36" s="96">
        <v>0.12</v>
      </c>
      <c r="J36" s="86">
        <f>ROUND(((SUM(BF124:BF137))*I36),  2)</f>
        <v>0</v>
      </c>
      <c r="L36" s="32"/>
    </row>
    <row r="37" spans="2:12" s="1" customFormat="1" ht="14.45" hidden="1" customHeight="1">
      <c r="B37" s="32"/>
      <c r="E37" s="27" t="s">
        <v>43</v>
      </c>
      <c r="F37" s="86">
        <f>ROUND((SUM(BG124:BG137)),  2)</f>
        <v>0</v>
      </c>
      <c r="I37" s="96">
        <v>0.21</v>
      </c>
      <c r="J37" s="86">
        <f>0</f>
        <v>0</v>
      </c>
      <c r="L37" s="32"/>
    </row>
    <row r="38" spans="2:12" s="1" customFormat="1" ht="14.45" hidden="1" customHeight="1">
      <c r="B38" s="32"/>
      <c r="E38" s="27" t="s">
        <v>44</v>
      </c>
      <c r="F38" s="86">
        <f>ROUND((SUM(BH124:BH137)),  2)</f>
        <v>0</v>
      </c>
      <c r="I38" s="96">
        <v>0.12</v>
      </c>
      <c r="J38" s="86">
        <f>0</f>
        <v>0</v>
      </c>
      <c r="L38" s="32"/>
    </row>
    <row r="39" spans="2:12" s="1" customFormat="1" ht="14.45" hidden="1" customHeight="1">
      <c r="B39" s="32"/>
      <c r="E39" s="27" t="s">
        <v>45</v>
      </c>
      <c r="F39" s="86">
        <f>ROUND((SUM(BI124:BI137)),  2)</f>
        <v>0</v>
      </c>
      <c r="I39" s="96">
        <v>0</v>
      </c>
      <c r="J39" s="86">
        <f>0</f>
        <v>0</v>
      </c>
      <c r="L39" s="32"/>
    </row>
    <row r="40" spans="2:12" s="1" customFormat="1" ht="6.95" customHeight="1">
      <c r="B40" s="32"/>
      <c r="L40" s="32"/>
    </row>
    <row r="41" spans="2:12" s="1" customFormat="1" ht="25.35" customHeight="1">
      <c r="B41" s="32"/>
      <c r="C41" s="97"/>
      <c r="D41" s="98" t="s">
        <v>46</v>
      </c>
      <c r="E41" s="57"/>
      <c r="F41" s="57"/>
      <c r="G41" s="99" t="s">
        <v>47</v>
      </c>
      <c r="H41" s="100" t="s">
        <v>48</v>
      </c>
      <c r="I41" s="57"/>
      <c r="J41" s="101">
        <f>SUM(J32:J39)</f>
        <v>0</v>
      </c>
      <c r="K41" s="102"/>
      <c r="L41" s="32"/>
    </row>
    <row r="42" spans="2:12" s="1" customFormat="1" ht="14.45" customHeight="1">
      <c r="B42" s="32"/>
      <c r="L42" s="32"/>
    </row>
    <row r="43" spans="2:12" ht="14.45" customHeight="1">
      <c r="B43" s="20"/>
      <c r="L43" s="20"/>
    </row>
    <row r="44" spans="2:12" ht="14.45" customHeight="1">
      <c r="B44" s="20"/>
      <c r="L44" s="20"/>
    </row>
    <row r="45" spans="2:12" ht="14.45" customHeight="1">
      <c r="B45" s="20"/>
      <c r="L45" s="20"/>
    </row>
    <row r="46" spans="2:12" ht="14.45" customHeight="1">
      <c r="B46" s="20"/>
      <c r="L46" s="20"/>
    </row>
    <row r="47" spans="2:12" ht="14.45" customHeight="1">
      <c r="B47" s="20"/>
      <c r="L47" s="20"/>
    </row>
    <row r="48" spans="2:12" ht="14.45" customHeight="1">
      <c r="B48" s="20"/>
      <c r="L48" s="20"/>
    </row>
    <row r="49" spans="2:12" ht="14.45" customHeight="1">
      <c r="B49" s="20"/>
      <c r="L49" s="20"/>
    </row>
    <row r="50" spans="2:12" s="1" customFormat="1" ht="14.45" customHeight="1">
      <c r="B50" s="32"/>
      <c r="D50" s="41" t="s">
        <v>49</v>
      </c>
      <c r="E50" s="42"/>
      <c r="F50" s="42"/>
      <c r="G50" s="41" t="s">
        <v>50</v>
      </c>
      <c r="H50" s="42"/>
      <c r="I50" s="42"/>
      <c r="J50" s="42"/>
      <c r="K50" s="42"/>
      <c r="L50" s="32"/>
    </row>
    <row r="51" spans="2:12" ht="11.25">
      <c r="B51" s="20"/>
      <c r="L51" s="20"/>
    </row>
    <row r="52" spans="2:12" ht="11.25">
      <c r="B52" s="20"/>
      <c r="L52" s="20"/>
    </row>
    <row r="53" spans="2:12" ht="11.25">
      <c r="B53" s="20"/>
      <c r="L53" s="20"/>
    </row>
    <row r="54" spans="2:12" ht="11.25">
      <c r="B54" s="20"/>
      <c r="L54" s="20"/>
    </row>
    <row r="55" spans="2:12" ht="11.25">
      <c r="B55" s="20"/>
      <c r="L55" s="20"/>
    </row>
    <row r="56" spans="2:12" ht="11.25">
      <c r="B56" s="20"/>
      <c r="L56" s="20"/>
    </row>
    <row r="57" spans="2:12" ht="11.25">
      <c r="B57" s="20"/>
      <c r="L57" s="20"/>
    </row>
    <row r="58" spans="2:12" ht="11.25">
      <c r="B58" s="20"/>
      <c r="L58" s="20"/>
    </row>
    <row r="59" spans="2:12" ht="11.25">
      <c r="B59" s="20"/>
      <c r="L59" s="20"/>
    </row>
    <row r="60" spans="2:12" ht="11.25">
      <c r="B60" s="20"/>
      <c r="L60" s="20"/>
    </row>
    <row r="61" spans="2:12" s="1" customFormat="1" ht="12.75">
      <c r="B61" s="32"/>
      <c r="D61" s="43" t="s">
        <v>51</v>
      </c>
      <c r="E61" s="34"/>
      <c r="F61" s="103" t="s">
        <v>52</v>
      </c>
      <c r="G61" s="43" t="s">
        <v>51</v>
      </c>
      <c r="H61" s="34"/>
      <c r="I61" s="34"/>
      <c r="J61" s="104" t="s">
        <v>52</v>
      </c>
      <c r="K61" s="34"/>
      <c r="L61" s="32"/>
    </row>
    <row r="62" spans="2:12" ht="11.25">
      <c r="B62" s="20"/>
      <c r="L62" s="20"/>
    </row>
    <row r="63" spans="2:12" ht="11.25">
      <c r="B63" s="20"/>
      <c r="L63" s="20"/>
    </row>
    <row r="64" spans="2:12" ht="11.25">
      <c r="B64" s="20"/>
      <c r="L64" s="20"/>
    </row>
    <row r="65" spans="2:12" s="1" customFormat="1" ht="12.75">
      <c r="B65" s="32"/>
      <c r="D65" s="41" t="s">
        <v>53</v>
      </c>
      <c r="E65" s="42"/>
      <c r="F65" s="42"/>
      <c r="G65" s="41" t="s">
        <v>54</v>
      </c>
      <c r="H65" s="42"/>
      <c r="I65" s="42"/>
      <c r="J65" s="42"/>
      <c r="K65" s="42"/>
      <c r="L65" s="32"/>
    </row>
    <row r="66" spans="2:12" ht="11.25">
      <c r="B66" s="20"/>
      <c r="L66" s="20"/>
    </row>
    <row r="67" spans="2:12" ht="11.25">
      <c r="B67" s="20"/>
      <c r="L67" s="20"/>
    </row>
    <row r="68" spans="2:12" ht="11.25">
      <c r="B68" s="20"/>
      <c r="L68" s="20"/>
    </row>
    <row r="69" spans="2:12" ht="11.25">
      <c r="B69" s="20"/>
      <c r="L69" s="20"/>
    </row>
    <row r="70" spans="2:12" ht="11.25">
      <c r="B70" s="20"/>
      <c r="L70" s="20"/>
    </row>
    <row r="71" spans="2:12" ht="11.25">
      <c r="B71" s="20"/>
      <c r="L71" s="20"/>
    </row>
    <row r="72" spans="2:12" ht="11.25">
      <c r="B72" s="20"/>
      <c r="L72" s="20"/>
    </row>
    <row r="73" spans="2:12" ht="11.25">
      <c r="B73" s="20"/>
      <c r="L73" s="20"/>
    </row>
    <row r="74" spans="2:12" ht="11.25">
      <c r="B74" s="20"/>
      <c r="L74" s="20"/>
    </row>
    <row r="75" spans="2:12" ht="11.25">
      <c r="B75" s="20"/>
      <c r="L75" s="20"/>
    </row>
    <row r="76" spans="2:12" s="1" customFormat="1" ht="12.75">
      <c r="B76" s="32"/>
      <c r="D76" s="43" t="s">
        <v>51</v>
      </c>
      <c r="E76" s="34"/>
      <c r="F76" s="103" t="s">
        <v>52</v>
      </c>
      <c r="G76" s="43" t="s">
        <v>51</v>
      </c>
      <c r="H76" s="34"/>
      <c r="I76" s="34"/>
      <c r="J76" s="104" t="s">
        <v>52</v>
      </c>
      <c r="K76" s="34"/>
      <c r="L76" s="32"/>
    </row>
    <row r="77" spans="2:12" s="1" customFormat="1" ht="14.45" customHeight="1">
      <c r="B77" s="44"/>
      <c r="C77" s="45"/>
      <c r="D77" s="45"/>
      <c r="E77" s="45"/>
      <c r="F77" s="45"/>
      <c r="G77" s="45"/>
      <c r="H77" s="45"/>
      <c r="I77" s="45"/>
      <c r="J77" s="45"/>
      <c r="K77" s="45"/>
      <c r="L77" s="32"/>
    </row>
    <row r="81" spans="2:12" s="1" customFormat="1" ht="6.95" customHeight="1">
      <c r="B81" s="46"/>
      <c r="C81" s="47"/>
      <c r="D81" s="47"/>
      <c r="E81" s="47"/>
      <c r="F81" s="47"/>
      <c r="G81" s="47"/>
      <c r="H81" s="47"/>
      <c r="I81" s="47"/>
      <c r="J81" s="47"/>
      <c r="K81" s="47"/>
      <c r="L81" s="32"/>
    </row>
    <row r="82" spans="2:12" s="1" customFormat="1" ht="24.95" customHeight="1">
      <c r="B82" s="32"/>
      <c r="C82" s="21" t="s">
        <v>217</v>
      </c>
      <c r="L82" s="32"/>
    </row>
    <row r="83" spans="2:12" s="1" customFormat="1" ht="6.95" customHeight="1">
      <c r="B83" s="32"/>
      <c r="L83" s="32"/>
    </row>
    <row r="84" spans="2:12" s="1" customFormat="1" ht="12" customHeight="1">
      <c r="B84" s="32"/>
      <c r="C84" s="27" t="s">
        <v>16</v>
      </c>
      <c r="L84" s="32"/>
    </row>
    <row r="85" spans="2:12" s="1" customFormat="1" ht="16.5" customHeight="1">
      <c r="B85" s="32"/>
      <c r="E85" s="248" t="str">
        <f>E7</f>
        <v>Transformace domova Černovice – Lidmaň V. – Černovice</v>
      </c>
      <c r="F85" s="249"/>
      <c r="G85" s="249"/>
      <c r="H85" s="249"/>
      <c r="L85" s="32"/>
    </row>
    <row r="86" spans="2:12" ht="12" customHeight="1">
      <c r="B86" s="20"/>
      <c r="C86" s="27" t="s">
        <v>213</v>
      </c>
      <c r="L86" s="20"/>
    </row>
    <row r="87" spans="2:12" s="1" customFormat="1" ht="16.5" customHeight="1">
      <c r="B87" s="32"/>
      <c r="E87" s="248" t="s">
        <v>3650</v>
      </c>
      <c r="F87" s="250"/>
      <c r="G87" s="250"/>
      <c r="H87" s="250"/>
      <c r="L87" s="32"/>
    </row>
    <row r="88" spans="2:12" s="1" customFormat="1" ht="12" customHeight="1">
      <c r="B88" s="32"/>
      <c r="C88" s="27" t="s">
        <v>215</v>
      </c>
      <c r="L88" s="32"/>
    </row>
    <row r="89" spans="2:12" s="1" customFormat="1" ht="16.5" customHeight="1">
      <c r="B89" s="32"/>
      <c r="E89" s="230" t="str">
        <f>E11</f>
        <v>IO 10.2 - AREÁLOVÉ ROZVODY SLABOPROUDU-SO_02</v>
      </c>
      <c r="F89" s="250"/>
      <c r="G89" s="250"/>
      <c r="H89" s="250"/>
      <c r="L89" s="32"/>
    </row>
    <row r="90" spans="2:12" s="1" customFormat="1" ht="6.95" customHeight="1">
      <c r="B90" s="32"/>
      <c r="L90" s="32"/>
    </row>
    <row r="91" spans="2:12" s="1" customFormat="1" ht="12" customHeight="1">
      <c r="B91" s="32"/>
      <c r="C91" s="27" t="s">
        <v>20</v>
      </c>
      <c r="F91" s="25" t="str">
        <f>F14</f>
        <v xml:space="preserve"> </v>
      </c>
      <c r="I91" s="27" t="s">
        <v>22</v>
      </c>
      <c r="J91" s="52" t="str">
        <f>IF(J14="","",J14)</f>
        <v>10. 12. 2025</v>
      </c>
      <c r="L91" s="32"/>
    </row>
    <row r="92" spans="2:12" s="1" customFormat="1" ht="6.95" customHeight="1">
      <c r="B92" s="32"/>
      <c r="L92" s="32"/>
    </row>
    <row r="93" spans="2:12" s="1" customFormat="1" ht="25.7" customHeight="1">
      <c r="B93" s="32"/>
      <c r="C93" s="27" t="s">
        <v>24</v>
      </c>
      <c r="F93" s="25" t="str">
        <f>E17</f>
        <v>Kraj Vysočina</v>
      </c>
      <c r="I93" s="27" t="s">
        <v>30</v>
      </c>
      <c r="J93" s="30" t="str">
        <f>E23</f>
        <v>ARPIK OSTRAVA s.r.o.</v>
      </c>
      <c r="L93" s="32"/>
    </row>
    <row r="94" spans="2:12" s="1" customFormat="1" ht="15.2" customHeight="1">
      <c r="B94" s="32"/>
      <c r="C94" s="27" t="s">
        <v>28</v>
      </c>
      <c r="F94" s="25" t="str">
        <f>IF(E20="","",E20)</f>
        <v>Vyplň údaj</v>
      </c>
      <c r="I94" s="27" t="s">
        <v>33</v>
      </c>
      <c r="J94" s="30" t="str">
        <f>E26</f>
        <v xml:space="preserve"> </v>
      </c>
      <c r="L94" s="32"/>
    </row>
    <row r="95" spans="2:12" s="1" customFormat="1" ht="10.35" customHeight="1">
      <c r="B95" s="32"/>
      <c r="L95" s="32"/>
    </row>
    <row r="96" spans="2:12" s="1" customFormat="1" ht="29.25" customHeight="1">
      <c r="B96" s="32"/>
      <c r="C96" s="105" t="s">
        <v>218</v>
      </c>
      <c r="D96" s="97"/>
      <c r="E96" s="97"/>
      <c r="F96" s="97"/>
      <c r="G96" s="97"/>
      <c r="H96" s="97"/>
      <c r="I96" s="97"/>
      <c r="J96" s="106" t="s">
        <v>219</v>
      </c>
      <c r="K96" s="97"/>
      <c r="L96" s="32"/>
    </row>
    <row r="97" spans="2:47" s="1" customFormat="1" ht="10.35" customHeight="1">
      <c r="B97" s="32"/>
      <c r="L97" s="32"/>
    </row>
    <row r="98" spans="2:47" s="1" customFormat="1" ht="22.9" customHeight="1">
      <c r="B98" s="32"/>
      <c r="C98" s="107" t="s">
        <v>220</v>
      </c>
      <c r="J98" s="66">
        <f>J124</f>
        <v>0</v>
      </c>
      <c r="L98" s="32"/>
      <c r="AU98" s="17" t="s">
        <v>221</v>
      </c>
    </row>
    <row r="99" spans="2:47" s="8" customFormat="1" ht="24.95" customHeight="1">
      <c r="B99" s="108"/>
      <c r="D99" s="109" t="s">
        <v>4100</v>
      </c>
      <c r="E99" s="110"/>
      <c r="F99" s="110"/>
      <c r="G99" s="110"/>
      <c r="H99" s="110"/>
      <c r="I99" s="110"/>
      <c r="J99" s="111">
        <f>J125</f>
        <v>0</v>
      </c>
      <c r="L99" s="108"/>
    </row>
    <row r="100" spans="2:47" s="8" customFormat="1" ht="24.95" customHeight="1">
      <c r="B100" s="108"/>
      <c r="D100" s="109" t="s">
        <v>4578</v>
      </c>
      <c r="E100" s="110"/>
      <c r="F100" s="110"/>
      <c r="G100" s="110"/>
      <c r="H100" s="110"/>
      <c r="I100" s="110"/>
      <c r="J100" s="111">
        <f>J132</f>
        <v>0</v>
      </c>
      <c r="L100" s="108"/>
    </row>
    <row r="101" spans="2:47" s="9" customFormat="1" ht="19.899999999999999" customHeight="1">
      <c r="B101" s="112"/>
      <c r="D101" s="113" t="s">
        <v>4579</v>
      </c>
      <c r="E101" s="114"/>
      <c r="F101" s="114"/>
      <c r="G101" s="114"/>
      <c r="H101" s="114"/>
      <c r="I101" s="114"/>
      <c r="J101" s="115">
        <f>J133</f>
        <v>0</v>
      </c>
      <c r="L101" s="112"/>
    </row>
    <row r="102" spans="2:47" s="9" customFormat="1" ht="19.899999999999999" customHeight="1">
      <c r="B102" s="112"/>
      <c r="D102" s="113" t="s">
        <v>4580</v>
      </c>
      <c r="E102" s="114"/>
      <c r="F102" s="114"/>
      <c r="G102" s="114"/>
      <c r="H102" s="114"/>
      <c r="I102" s="114"/>
      <c r="J102" s="115">
        <f>J136</f>
        <v>0</v>
      </c>
      <c r="L102" s="112"/>
    </row>
    <row r="103" spans="2:47" s="1" customFormat="1" ht="21.75" customHeight="1">
      <c r="B103" s="32"/>
      <c r="L103" s="32"/>
    </row>
    <row r="104" spans="2:47" s="1" customFormat="1" ht="6.95" customHeight="1">
      <c r="B104" s="44"/>
      <c r="C104" s="45"/>
      <c r="D104" s="45"/>
      <c r="E104" s="45"/>
      <c r="F104" s="45"/>
      <c r="G104" s="45"/>
      <c r="H104" s="45"/>
      <c r="I104" s="45"/>
      <c r="J104" s="45"/>
      <c r="K104" s="45"/>
      <c r="L104" s="32"/>
    </row>
    <row r="108" spans="2:47" s="1" customFormat="1" ht="6.95" customHeight="1">
      <c r="B108" s="46"/>
      <c r="C108" s="47"/>
      <c r="D108" s="47"/>
      <c r="E108" s="47"/>
      <c r="F108" s="47"/>
      <c r="G108" s="47"/>
      <c r="H108" s="47"/>
      <c r="I108" s="47"/>
      <c r="J108" s="47"/>
      <c r="K108" s="47"/>
      <c r="L108" s="32"/>
    </row>
    <row r="109" spans="2:47" s="1" customFormat="1" ht="24.95" customHeight="1">
      <c r="B109" s="32"/>
      <c r="C109" s="21" t="s">
        <v>249</v>
      </c>
      <c r="L109" s="32"/>
    </row>
    <row r="110" spans="2:47" s="1" customFormat="1" ht="6.95" customHeight="1">
      <c r="B110" s="32"/>
      <c r="L110" s="32"/>
    </row>
    <row r="111" spans="2:47" s="1" customFormat="1" ht="12" customHeight="1">
      <c r="B111" s="32"/>
      <c r="C111" s="27" t="s">
        <v>16</v>
      </c>
      <c r="L111" s="32"/>
    </row>
    <row r="112" spans="2:47" s="1" customFormat="1" ht="16.5" customHeight="1">
      <c r="B112" s="32"/>
      <c r="E112" s="248" t="str">
        <f>E7</f>
        <v>Transformace domova Černovice – Lidmaň V. – Černovice</v>
      </c>
      <c r="F112" s="249"/>
      <c r="G112" s="249"/>
      <c r="H112" s="249"/>
      <c r="L112" s="32"/>
    </row>
    <row r="113" spans="2:65" ht="12" customHeight="1">
      <c r="B113" s="20"/>
      <c r="C113" s="27" t="s">
        <v>213</v>
      </c>
      <c r="L113" s="20"/>
    </row>
    <row r="114" spans="2:65" s="1" customFormat="1" ht="16.5" customHeight="1">
      <c r="B114" s="32"/>
      <c r="E114" s="248" t="s">
        <v>3650</v>
      </c>
      <c r="F114" s="250"/>
      <c r="G114" s="250"/>
      <c r="H114" s="250"/>
      <c r="L114" s="32"/>
    </row>
    <row r="115" spans="2:65" s="1" customFormat="1" ht="12" customHeight="1">
      <c r="B115" s="32"/>
      <c r="C115" s="27" t="s">
        <v>215</v>
      </c>
      <c r="L115" s="32"/>
    </row>
    <row r="116" spans="2:65" s="1" customFormat="1" ht="16.5" customHeight="1">
      <c r="B116" s="32"/>
      <c r="E116" s="230" t="str">
        <f>E11</f>
        <v>IO 10.2 - AREÁLOVÉ ROZVODY SLABOPROUDU-SO_02</v>
      </c>
      <c r="F116" s="250"/>
      <c r="G116" s="250"/>
      <c r="H116" s="250"/>
      <c r="L116" s="32"/>
    </row>
    <row r="117" spans="2:65" s="1" customFormat="1" ht="6.95" customHeight="1">
      <c r="B117" s="32"/>
      <c r="L117" s="32"/>
    </row>
    <row r="118" spans="2:65" s="1" customFormat="1" ht="12" customHeight="1">
      <c r="B118" s="32"/>
      <c r="C118" s="27" t="s">
        <v>20</v>
      </c>
      <c r="F118" s="25" t="str">
        <f>F14</f>
        <v xml:space="preserve"> </v>
      </c>
      <c r="I118" s="27" t="s">
        <v>22</v>
      </c>
      <c r="J118" s="52" t="str">
        <f>IF(J14="","",J14)</f>
        <v>10. 12. 2025</v>
      </c>
      <c r="L118" s="32"/>
    </row>
    <row r="119" spans="2:65" s="1" customFormat="1" ht="6.95" customHeight="1">
      <c r="B119" s="32"/>
      <c r="L119" s="32"/>
    </row>
    <row r="120" spans="2:65" s="1" customFormat="1" ht="25.7" customHeight="1">
      <c r="B120" s="32"/>
      <c r="C120" s="27" t="s">
        <v>24</v>
      </c>
      <c r="F120" s="25" t="str">
        <f>E17</f>
        <v>Kraj Vysočina</v>
      </c>
      <c r="I120" s="27" t="s">
        <v>30</v>
      </c>
      <c r="J120" s="30" t="str">
        <f>E23</f>
        <v>ARPIK OSTRAVA s.r.o.</v>
      </c>
      <c r="L120" s="32"/>
    </row>
    <row r="121" spans="2:65" s="1" customFormat="1" ht="15.2" customHeight="1">
      <c r="B121" s="32"/>
      <c r="C121" s="27" t="s">
        <v>28</v>
      </c>
      <c r="F121" s="25" t="str">
        <f>IF(E20="","",E20)</f>
        <v>Vyplň údaj</v>
      </c>
      <c r="I121" s="27" t="s">
        <v>33</v>
      </c>
      <c r="J121" s="30" t="str">
        <f>E26</f>
        <v xml:space="preserve"> </v>
      </c>
      <c r="L121" s="32"/>
    </row>
    <row r="122" spans="2:65" s="1" customFormat="1" ht="10.35" customHeight="1">
      <c r="B122" s="32"/>
      <c r="L122" s="32"/>
    </row>
    <row r="123" spans="2:65" s="10" customFormat="1" ht="29.25" customHeight="1">
      <c r="B123" s="116"/>
      <c r="C123" s="117" t="s">
        <v>250</v>
      </c>
      <c r="D123" s="118" t="s">
        <v>61</v>
      </c>
      <c r="E123" s="118" t="s">
        <v>57</v>
      </c>
      <c r="F123" s="118" t="s">
        <v>58</v>
      </c>
      <c r="G123" s="118" t="s">
        <v>251</v>
      </c>
      <c r="H123" s="118" t="s">
        <v>252</v>
      </c>
      <c r="I123" s="118" t="s">
        <v>253</v>
      </c>
      <c r="J123" s="118" t="s">
        <v>219</v>
      </c>
      <c r="K123" s="119" t="s">
        <v>254</v>
      </c>
      <c r="L123" s="116"/>
      <c r="M123" s="59" t="s">
        <v>1</v>
      </c>
      <c r="N123" s="60" t="s">
        <v>40</v>
      </c>
      <c r="O123" s="60" t="s">
        <v>255</v>
      </c>
      <c r="P123" s="60" t="s">
        <v>256</v>
      </c>
      <c r="Q123" s="60" t="s">
        <v>257</v>
      </c>
      <c r="R123" s="60" t="s">
        <v>258</v>
      </c>
      <c r="S123" s="60" t="s">
        <v>259</v>
      </c>
      <c r="T123" s="61" t="s">
        <v>260</v>
      </c>
    </row>
    <row r="124" spans="2:65" s="1" customFormat="1" ht="22.9" customHeight="1">
      <c r="B124" s="32"/>
      <c r="C124" s="64" t="s">
        <v>261</v>
      </c>
      <c r="J124" s="120">
        <f>BK124</f>
        <v>0</v>
      </c>
      <c r="L124" s="32"/>
      <c r="M124" s="62"/>
      <c r="N124" s="53"/>
      <c r="O124" s="53"/>
      <c r="P124" s="121">
        <f>P125+P132</f>
        <v>0</v>
      </c>
      <c r="Q124" s="53"/>
      <c r="R124" s="121">
        <f>R125+R132</f>
        <v>0</v>
      </c>
      <c r="S124" s="53"/>
      <c r="T124" s="122">
        <f>T125+T132</f>
        <v>0</v>
      </c>
      <c r="AT124" s="17" t="s">
        <v>75</v>
      </c>
      <c r="AU124" s="17" t="s">
        <v>221</v>
      </c>
      <c r="BK124" s="123">
        <f>BK125+BK132</f>
        <v>0</v>
      </c>
    </row>
    <row r="125" spans="2:65" s="11" customFormat="1" ht="25.9" customHeight="1">
      <c r="B125" s="124"/>
      <c r="D125" s="125" t="s">
        <v>75</v>
      </c>
      <c r="E125" s="126" t="s">
        <v>2571</v>
      </c>
      <c r="F125" s="126" t="s">
        <v>2849</v>
      </c>
      <c r="I125" s="127"/>
      <c r="J125" s="128">
        <f>BK125</f>
        <v>0</v>
      </c>
      <c r="L125" s="124"/>
      <c r="M125" s="129"/>
      <c r="P125" s="130">
        <f>SUM(P126:P131)</f>
        <v>0</v>
      </c>
      <c r="R125" s="130">
        <f>SUM(R126:R131)</f>
        <v>0</v>
      </c>
      <c r="T125" s="131">
        <f>SUM(T126:T131)</f>
        <v>0</v>
      </c>
      <c r="AR125" s="125" t="s">
        <v>83</v>
      </c>
      <c r="AT125" s="132" t="s">
        <v>75</v>
      </c>
      <c r="AU125" s="132" t="s">
        <v>76</v>
      </c>
      <c r="AY125" s="125" t="s">
        <v>264</v>
      </c>
      <c r="BK125" s="133">
        <f>SUM(BK126:BK131)</f>
        <v>0</v>
      </c>
    </row>
    <row r="126" spans="2:65" s="1" customFormat="1" ht="16.5" customHeight="1">
      <c r="B126" s="136"/>
      <c r="C126" s="137" t="s">
        <v>83</v>
      </c>
      <c r="D126" s="137" t="s">
        <v>266</v>
      </c>
      <c r="E126" s="138" t="s">
        <v>4581</v>
      </c>
      <c r="F126" s="139" t="s">
        <v>4582</v>
      </c>
      <c r="G126" s="140" t="s">
        <v>428</v>
      </c>
      <c r="H126" s="141">
        <v>40</v>
      </c>
      <c r="I126" s="142"/>
      <c r="J126" s="143">
        <f>ROUND(I126*H126,2)</f>
        <v>0</v>
      </c>
      <c r="K126" s="139" t="s">
        <v>1</v>
      </c>
      <c r="L126" s="32"/>
      <c r="M126" s="144" t="s">
        <v>1</v>
      </c>
      <c r="N126" s="145" t="s">
        <v>42</v>
      </c>
      <c r="P126" s="146">
        <f>O126*H126</f>
        <v>0</v>
      </c>
      <c r="Q126" s="146">
        <v>0</v>
      </c>
      <c r="R126" s="146">
        <f>Q126*H126</f>
        <v>0</v>
      </c>
      <c r="S126" s="146">
        <v>0</v>
      </c>
      <c r="T126" s="147">
        <f>S126*H126</f>
        <v>0</v>
      </c>
      <c r="AR126" s="148" t="s">
        <v>271</v>
      </c>
      <c r="AT126" s="148" t="s">
        <v>266</v>
      </c>
      <c r="AU126" s="148" t="s">
        <v>83</v>
      </c>
      <c r="AY126" s="17" t="s">
        <v>264</v>
      </c>
      <c r="BE126" s="149">
        <f>IF(N126="základní",J126,0)</f>
        <v>0</v>
      </c>
      <c r="BF126" s="149">
        <f>IF(N126="snížená",J126,0)</f>
        <v>0</v>
      </c>
      <c r="BG126" s="149">
        <f>IF(N126="zákl. přenesená",J126,0)</f>
        <v>0</v>
      </c>
      <c r="BH126" s="149">
        <f>IF(N126="sníž. přenesená",J126,0)</f>
        <v>0</v>
      </c>
      <c r="BI126" s="149">
        <f>IF(N126="nulová",J126,0)</f>
        <v>0</v>
      </c>
      <c r="BJ126" s="17" t="s">
        <v>89</v>
      </c>
      <c r="BK126" s="149">
        <f>ROUND(I126*H126,2)</f>
        <v>0</v>
      </c>
      <c r="BL126" s="17" t="s">
        <v>271</v>
      </c>
      <c r="BM126" s="148" t="s">
        <v>89</v>
      </c>
    </row>
    <row r="127" spans="2:65" s="1" customFormat="1" ht="16.5" customHeight="1">
      <c r="B127" s="136"/>
      <c r="C127" s="137" t="s">
        <v>89</v>
      </c>
      <c r="D127" s="137" t="s">
        <v>266</v>
      </c>
      <c r="E127" s="138" t="s">
        <v>4583</v>
      </c>
      <c r="F127" s="139" t="s">
        <v>4584</v>
      </c>
      <c r="G127" s="140" t="s">
        <v>428</v>
      </c>
      <c r="H127" s="141">
        <v>40</v>
      </c>
      <c r="I127" s="142"/>
      <c r="J127" s="143">
        <f>ROUND(I127*H127,2)</f>
        <v>0</v>
      </c>
      <c r="K127" s="139" t="s">
        <v>1</v>
      </c>
      <c r="L127" s="32"/>
      <c r="M127" s="144" t="s">
        <v>1</v>
      </c>
      <c r="N127" s="145" t="s">
        <v>42</v>
      </c>
      <c r="P127" s="146">
        <f>O127*H127</f>
        <v>0</v>
      </c>
      <c r="Q127" s="146">
        <v>0</v>
      </c>
      <c r="R127" s="146">
        <f>Q127*H127</f>
        <v>0</v>
      </c>
      <c r="S127" s="146">
        <v>0</v>
      </c>
      <c r="T127" s="147">
        <f>S127*H127</f>
        <v>0</v>
      </c>
      <c r="AR127" s="148" t="s">
        <v>271</v>
      </c>
      <c r="AT127" s="148" t="s">
        <v>266</v>
      </c>
      <c r="AU127" s="148" t="s">
        <v>83</v>
      </c>
      <c r="AY127" s="17" t="s">
        <v>264</v>
      </c>
      <c r="BE127" s="149">
        <f>IF(N127="základní",J127,0)</f>
        <v>0</v>
      </c>
      <c r="BF127" s="149">
        <f>IF(N127="snížená",J127,0)</f>
        <v>0</v>
      </c>
      <c r="BG127" s="149">
        <f>IF(N127="zákl. přenesená",J127,0)</f>
        <v>0</v>
      </c>
      <c r="BH127" s="149">
        <f>IF(N127="sníž. přenesená",J127,0)</f>
        <v>0</v>
      </c>
      <c r="BI127" s="149">
        <f>IF(N127="nulová",J127,0)</f>
        <v>0</v>
      </c>
      <c r="BJ127" s="17" t="s">
        <v>89</v>
      </c>
      <c r="BK127" s="149">
        <f>ROUND(I127*H127,2)</f>
        <v>0</v>
      </c>
      <c r="BL127" s="17" t="s">
        <v>271</v>
      </c>
      <c r="BM127" s="148" t="s">
        <v>271</v>
      </c>
    </row>
    <row r="128" spans="2:65" s="1" customFormat="1" ht="16.5" customHeight="1">
      <c r="B128" s="136"/>
      <c r="C128" s="137" t="s">
        <v>96</v>
      </c>
      <c r="D128" s="137" t="s">
        <v>266</v>
      </c>
      <c r="E128" s="138" t="s">
        <v>4585</v>
      </c>
      <c r="F128" s="139" t="s">
        <v>4586</v>
      </c>
      <c r="G128" s="140" t="s">
        <v>428</v>
      </c>
      <c r="H128" s="141">
        <v>40</v>
      </c>
      <c r="I128" s="142"/>
      <c r="J128" s="143">
        <f>ROUND(I128*H128,2)</f>
        <v>0</v>
      </c>
      <c r="K128" s="139" t="s">
        <v>1</v>
      </c>
      <c r="L128" s="32"/>
      <c r="M128" s="144" t="s">
        <v>1</v>
      </c>
      <c r="N128" s="145" t="s">
        <v>42</v>
      </c>
      <c r="P128" s="146">
        <f>O128*H128</f>
        <v>0</v>
      </c>
      <c r="Q128" s="146">
        <v>0</v>
      </c>
      <c r="R128" s="146">
        <f>Q128*H128</f>
        <v>0</v>
      </c>
      <c r="S128" s="146">
        <v>0</v>
      </c>
      <c r="T128" s="147">
        <f>S128*H128</f>
        <v>0</v>
      </c>
      <c r="AR128" s="148" t="s">
        <v>271</v>
      </c>
      <c r="AT128" s="148" t="s">
        <v>266</v>
      </c>
      <c r="AU128" s="148" t="s">
        <v>83</v>
      </c>
      <c r="AY128" s="17" t="s">
        <v>264</v>
      </c>
      <c r="BE128" s="149">
        <f>IF(N128="základní",J128,0)</f>
        <v>0</v>
      </c>
      <c r="BF128" s="149">
        <f>IF(N128="snížená",J128,0)</f>
        <v>0</v>
      </c>
      <c r="BG128" s="149">
        <f>IF(N128="zákl. přenesená",J128,0)</f>
        <v>0</v>
      </c>
      <c r="BH128" s="149">
        <f>IF(N128="sníž. přenesená",J128,0)</f>
        <v>0</v>
      </c>
      <c r="BI128" s="149">
        <f>IF(N128="nulová",J128,0)</f>
        <v>0</v>
      </c>
      <c r="BJ128" s="17" t="s">
        <v>89</v>
      </c>
      <c r="BK128" s="149">
        <f>ROUND(I128*H128,2)</f>
        <v>0</v>
      </c>
      <c r="BL128" s="17" t="s">
        <v>271</v>
      </c>
      <c r="BM128" s="148" t="s">
        <v>303</v>
      </c>
    </row>
    <row r="129" spans="2:65" s="1" customFormat="1" ht="16.5" customHeight="1">
      <c r="B129" s="136"/>
      <c r="C129" s="137" t="s">
        <v>271</v>
      </c>
      <c r="D129" s="137" t="s">
        <v>266</v>
      </c>
      <c r="E129" s="138" t="s">
        <v>4587</v>
      </c>
      <c r="F129" s="139" t="s">
        <v>4588</v>
      </c>
      <c r="G129" s="140" t="s">
        <v>1468</v>
      </c>
      <c r="H129" s="141">
        <v>2</v>
      </c>
      <c r="I129" s="142"/>
      <c r="J129" s="143">
        <f>ROUND(I129*H129,2)</f>
        <v>0</v>
      </c>
      <c r="K129" s="139" t="s">
        <v>1</v>
      </c>
      <c r="L129" s="32"/>
      <c r="M129" s="144" t="s">
        <v>1</v>
      </c>
      <c r="N129" s="145" t="s">
        <v>42</v>
      </c>
      <c r="P129" s="146">
        <f>O129*H129</f>
        <v>0</v>
      </c>
      <c r="Q129" s="146">
        <v>0</v>
      </c>
      <c r="R129" s="146">
        <f>Q129*H129</f>
        <v>0</v>
      </c>
      <c r="S129" s="146">
        <v>0</v>
      </c>
      <c r="T129" s="147">
        <f>S129*H129</f>
        <v>0</v>
      </c>
      <c r="AR129" s="148" t="s">
        <v>271</v>
      </c>
      <c r="AT129" s="148" t="s">
        <v>266</v>
      </c>
      <c r="AU129" s="148" t="s">
        <v>83</v>
      </c>
      <c r="AY129" s="17" t="s">
        <v>264</v>
      </c>
      <c r="BE129" s="149">
        <f>IF(N129="základní",J129,0)</f>
        <v>0</v>
      </c>
      <c r="BF129" s="149">
        <f>IF(N129="snížená",J129,0)</f>
        <v>0</v>
      </c>
      <c r="BG129" s="149">
        <f>IF(N129="zákl. přenesená",J129,0)</f>
        <v>0</v>
      </c>
      <c r="BH129" s="149">
        <f>IF(N129="sníž. přenesená",J129,0)</f>
        <v>0</v>
      </c>
      <c r="BI129" s="149">
        <f>IF(N129="nulová",J129,0)</f>
        <v>0</v>
      </c>
      <c r="BJ129" s="17" t="s">
        <v>89</v>
      </c>
      <c r="BK129" s="149">
        <f>ROUND(I129*H129,2)</f>
        <v>0</v>
      </c>
      <c r="BL129" s="17" t="s">
        <v>271</v>
      </c>
      <c r="BM129" s="148" t="s">
        <v>314</v>
      </c>
    </row>
    <row r="130" spans="2:65" s="1" customFormat="1" ht="16.5" customHeight="1">
      <c r="B130" s="136"/>
      <c r="C130" s="137" t="s">
        <v>297</v>
      </c>
      <c r="D130" s="137" t="s">
        <v>266</v>
      </c>
      <c r="E130" s="138" t="s">
        <v>4589</v>
      </c>
      <c r="F130" s="139" t="s">
        <v>4590</v>
      </c>
      <c r="G130" s="140" t="s">
        <v>1468</v>
      </c>
      <c r="H130" s="141">
        <v>1</v>
      </c>
      <c r="I130" s="142"/>
      <c r="J130" s="143">
        <f>ROUND(I130*H130,2)</f>
        <v>0</v>
      </c>
      <c r="K130" s="139" t="s">
        <v>1</v>
      </c>
      <c r="L130" s="32"/>
      <c r="M130" s="144" t="s">
        <v>1</v>
      </c>
      <c r="N130" s="145" t="s">
        <v>42</v>
      </c>
      <c r="P130" s="146">
        <f>O130*H130</f>
        <v>0</v>
      </c>
      <c r="Q130" s="146">
        <v>0</v>
      </c>
      <c r="R130" s="146">
        <f>Q130*H130</f>
        <v>0</v>
      </c>
      <c r="S130" s="146">
        <v>0</v>
      </c>
      <c r="T130" s="147">
        <f>S130*H130</f>
        <v>0</v>
      </c>
      <c r="AR130" s="148" t="s">
        <v>271</v>
      </c>
      <c r="AT130" s="148" t="s">
        <v>266</v>
      </c>
      <c r="AU130" s="148" t="s">
        <v>83</v>
      </c>
      <c r="AY130" s="17" t="s">
        <v>264</v>
      </c>
      <c r="BE130" s="149">
        <f>IF(N130="základní",J130,0)</f>
        <v>0</v>
      </c>
      <c r="BF130" s="149">
        <f>IF(N130="snížená",J130,0)</f>
        <v>0</v>
      </c>
      <c r="BG130" s="149">
        <f>IF(N130="zákl. přenesená",J130,0)</f>
        <v>0</v>
      </c>
      <c r="BH130" s="149">
        <f>IF(N130="sníž. přenesená",J130,0)</f>
        <v>0</v>
      </c>
      <c r="BI130" s="149">
        <f>IF(N130="nulová",J130,0)</f>
        <v>0</v>
      </c>
      <c r="BJ130" s="17" t="s">
        <v>89</v>
      </c>
      <c r="BK130" s="149">
        <f>ROUND(I130*H130,2)</f>
        <v>0</v>
      </c>
      <c r="BL130" s="17" t="s">
        <v>271</v>
      </c>
      <c r="BM130" s="148" t="s">
        <v>328</v>
      </c>
    </row>
    <row r="131" spans="2:65" s="1" customFormat="1" ht="19.5">
      <c r="B131" s="32"/>
      <c r="D131" s="154" t="s">
        <v>275</v>
      </c>
      <c r="F131" s="155" t="s">
        <v>4630</v>
      </c>
      <c r="I131" s="152"/>
      <c r="L131" s="32"/>
      <c r="M131" s="153"/>
      <c r="T131" s="56"/>
      <c r="AT131" s="17" t="s">
        <v>275</v>
      </c>
      <c r="AU131" s="17" t="s">
        <v>83</v>
      </c>
    </row>
    <row r="132" spans="2:65" s="11" customFormat="1" ht="25.9" customHeight="1">
      <c r="B132" s="124"/>
      <c r="D132" s="125" t="s">
        <v>75</v>
      </c>
      <c r="E132" s="126" t="s">
        <v>2573</v>
      </c>
      <c r="F132" s="126" t="s">
        <v>2955</v>
      </c>
      <c r="I132" s="127"/>
      <c r="J132" s="128">
        <f>BK132</f>
        <v>0</v>
      </c>
      <c r="L132" s="124"/>
      <c r="M132" s="129"/>
      <c r="P132" s="130">
        <f>P133+P136</f>
        <v>0</v>
      </c>
      <c r="R132" s="130">
        <f>R133+R136</f>
        <v>0</v>
      </c>
      <c r="T132" s="131">
        <f>T133+T136</f>
        <v>0</v>
      </c>
      <c r="AR132" s="125" t="s">
        <v>83</v>
      </c>
      <c r="AT132" s="132" t="s">
        <v>75</v>
      </c>
      <c r="AU132" s="132" t="s">
        <v>76</v>
      </c>
      <c r="AY132" s="125" t="s">
        <v>264</v>
      </c>
      <c r="BK132" s="133">
        <f>BK133+BK136</f>
        <v>0</v>
      </c>
    </row>
    <row r="133" spans="2:65" s="11" customFormat="1" ht="22.9" customHeight="1">
      <c r="B133" s="124"/>
      <c r="D133" s="125" t="s">
        <v>75</v>
      </c>
      <c r="E133" s="134" t="s">
        <v>2586</v>
      </c>
      <c r="F133" s="134" t="s">
        <v>2957</v>
      </c>
      <c r="I133" s="127"/>
      <c r="J133" s="135">
        <f>BK133</f>
        <v>0</v>
      </c>
      <c r="L133" s="124"/>
      <c r="M133" s="129"/>
      <c r="P133" s="130">
        <f>SUM(P134:P135)</f>
        <v>0</v>
      </c>
      <c r="R133" s="130">
        <f>SUM(R134:R135)</f>
        <v>0</v>
      </c>
      <c r="T133" s="131">
        <f>SUM(T134:T135)</f>
        <v>0</v>
      </c>
      <c r="AR133" s="125" t="s">
        <v>83</v>
      </c>
      <c r="AT133" s="132" t="s">
        <v>75</v>
      </c>
      <c r="AU133" s="132" t="s">
        <v>83</v>
      </c>
      <c r="AY133" s="125" t="s">
        <v>264</v>
      </c>
      <c r="BK133" s="133">
        <f>SUM(BK134:BK135)</f>
        <v>0</v>
      </c>
    </row>
    <row r="134" spans="2:65" s="1" customFormat="1" ht="16.5" customHeight="1">
      <c r="B134" s="136"/>
      <c r="C134" s="137" t="s">
        <v>303</v>
      </c>
      <c r="D134" s="137" t="s">
        <v>266</v>
      </c>
      <c r="E134" s="138" t="s">
        <v>4592</v>
      </c>
      <c r="F134" s="139" t="s">
        <v>4593</v>
      </c>
      <c r="G134" s="140" t="s">
        <v>269</v>
      </c>
      <c r="H134" s="141">
        <v>3</v>
      </c>
      <c r="I134" s="142"/>
      <c r="J134" s="143">
        <f>ROUND(I134*H134,2)</f>
        <v>0</v>
      </c>
      <c r="K134" s="139" t="s">
        <v>1</v>
      </c>
      <c r="L134" s="32"/>
      <c r="M134" s="144" t="s">
        <v>1</v>
      </c>
      <c r="N134" s="145" t="s">
        <v>42</v>
      </c>
      <c r="P134" s="146">
        <f>O134*H134</f>
        <v>0</v>
      </c>
      <c r="Q134" s="146">
        <v>0</v>
      </c>
      <c r="R134" s="146">
        <f>Q134*H134</f>
        <v>0</v>
      </c>
      <c r="S134" s="146">
        <v>0</v>
      </c>
      <c r="T134" s="147">
        <f>S134*H134</f>
        <v>0</v>
      </c>
      <c r="AR134" s="148" t="s">
        <v>271</v>
      </c>
      <c r="AT134" s="148" t="s">
        <v>266</v>
      </c>
      <c r="AU134" s="148" t="s">
        <v>89</v>
      </c>
      <c r="AY134" s="17" t="s">
        <v>264</v>
      </c>
      <c r="BE134" s="149">
        <f>IF(N134="základní",J134,0)</f>
        <v>0</v>
      </c>
      <c r="BF134" s="149">
        <f>IF(N134="snížená",J134,0)</f>
        <v>0</v>
      </c>
      <c r="BG134" s="149">
        <f>IF(N134="zákl. přenesená",J134,0)</f>
        <v>0</v>
      </c>
      <c r="BH134" s="149">
        <f>IF(N134="sníž. přenesená",J134,0)</f>
        <v>0</v>
      </c>
      <c r="BI134" s="149">
        <f>IF(N134="nulová",J134,0)</f>
        <v>0</v>
      </c>
      <c r="BJ134" s="17" t="s">
        <v>89</v>
      </c>
      <c r="BK134" s="149">
        <f>ROUND(I134*H134,2)</f>
        <v>0</v>
      </c>
      <c r="BL134" s="17" t="s">
        <v>271</v>
      </c>
      <c r="BM134" s="148" t="s">
        <v>8</v>
      </c>
    </row>
    <row r="135" spans="2:65" s="1" customFormat="1" ht="16.5" customHeight="1">
      <c r="B135" s="136"/>
      <c r="C135" s="137" t="s">
        <v>309</v>
      </c>
      <c r="D135" s="137" t="s">
        <v>266</v>
      </c>
      <c r="E135" s="138" t="s">
        <v>4594</v>
      </c>
      <c r="F135" s="139" t="s">
        <v>4595</v>
      </c>
      <c r="G135" s="140" t="s">
        <v>269</v>
      </c>
      <c r="H135" s="141">
        <v>2</v>
      </c>
      <c r="I135" s="142"/>
      <c r="J135" s="143">
        <f>ROUND(I135*H135,2)</f>
        <v>0</v>
      </c>
      <c r="K135" s="139" t="s">
        <v>1</v>
      </c>
      <c r="L135" s="32"/>
      <c r="M135" s="144" t="s">
        <v>1</v>
      </c>
      <c r="N135" s="145" t="s">
        <v>42</v>
      </c>
      <c r="P135" s="146">
        <f>O135*H135</f>
        <v>0</v>
      </c>
      <c r="Q135" s="146">
        <v>0</v>
      </c>
      <c r="R135" s="146">
        <f>Q135*H135</f>
        <v>0</v>
      </c>
      <c r="S135" s="146">
        <v>0</v>
      </c>
      <c r="T135" s="147">
        <f>S135*H135</f>
        <v>0</v>
      </c>
      <c r="AR135" s="148" t="s">
        <v>271</v>
      </c>
      <c r="AT135" s="148" t="s">
        <v>266</v>
      </c>
      <c r="AU135" s="148" t="s">
        <v>89</v>
      </c>
      <c r="AY135" s="17" t="s">
        <v>264</v>
      </c>
      <c r="BE135" s="149">
        <f>IF(N135="základní",J135,0)</f>
        <v>0</v>
      </c>
      <c r="BF135" s="149">
        <f>IF(N135="snížená",J135,0)</f>
        <v>0</v>
      </c>
      <c r="BG135" s="149">
        <f>IF(N135="zákl. přenesená",J135,0)</f>
        <v>0</v>
      </c>
      <c r="BH135" s="149">
        <f>IF(N135="sníž. přenesená",J135,0)</f>
        <v>0</v>
      </c>
      <c r="BI135" s="149">
        <f>IF(N135="nulová",J135,0)</f>
        <v>0</v>
      </c>
      <c r="BJ135" s="17" t="s">
        <v>89</v>
      </c>
      <c r="BK135" s="149">
        <f>ROUND(I135*H135,2)</f>
        <v>0</v>
      </c>
      <c r="BL135" s="17" t="s">
        <v>271</v>
      </c>
      <c r="BM135" s="148" t="s">
        <v>354</v>
      </c>
    </row>
    <row r="136" spans="2:65" s="11" customFormat="1" ht="22.9" customHeight="1">
      <c r="B136" s="124"/>
      <c r="D136" s="125" t="s">
        <v>75</v>
      </c>
      <c r="E136" s="134" t="s">
        <v>2590</v>
      </c>
      <c r="F136" s="134" t="s">
        <v>2961</v>
      </c>
      <c r="I136" s="127"/>
      <c r="J136" s="135">
        <f>BK136</f>
        <v>0</v>
      </c>
      <c r="L136" s="124"/>
      <c r="M136" s="129"/>
      <c r="P136" s="130">
        <f>P137</f>
        <v>0</v>
      </c>
      <c r="R136" s="130">
        <f>R137</f>
        <v>0</v>
      </c>
      <c r="T136" s="131">
        <f>T137</f>
        <v>0</v>
      </c>
      <c r="AR136" s="125" t="s">
        <v>83</v>
      </c>
      <c r="AT136" s="132" t="s">
        <v>75</v>
      </c>
      <c r="AU136" s="132" t="s">
        <v>83</v>
      </c>
      <c r="AY136" s="125" t="s">
        <v>264</v>
      </c>
      <c r="BK136" s="133">
        <f>BK137</f>
        <v>0</v>
      </c>
    </row>
    <row r="137" spans="2:65" s="1" customFormat="1" ht="16.5" customHeight="1">
      <c r="B137" s="136"/>
      <c r="C137" s="137" t="s">
        <v>314</v>
      </c>
      <c r="D137" s="137" t="s">
        <v>266</v>
      </c>
      <c r="E137" s="138" t="s">
        <v>4596</v>
      </c>
      <c r="F137" s="139" t="s">
        <v>2962</v>
      </c>
      <c r="G137" s="140" t="s">
        <v>269</v>
      </c>
      <c r="H137" s="141">
        <v>4</v>
      </c>
      <c r="I137" s="142"/>
      <c r="J137" s="143">
        <f>ROUND(I137*H137,2)</f>
        <v>0</v>
      </c>
      <c r="K137" s="139" t="s">
        <v>1</v>
      </c>
      <c r="L137" s="32"/>
      <c r="M137" s="200" t="s">
        <v>1</v>
      </c>
      <c r="N137" s="201" t="s">
        <v>42</v>
      </c>
      <c r="O137" s="195"/>
      <c r="P137" s="202">
        <f>O137*H137</f>
        <v>0</v>
      </c>
      <c r="Q137" s="202">
        <v>0</v>
      </c>
      <c r="R137" s="202">
        <f>Q137*H137</f>
        <v>0</v>
      </c>
      <c r="S137" s="202">
        <v>0</v>
      </c>
      <c r="T137" s="203">
        <f>S137*H137</f>
        <v>0</v>
      </c>
      <c r="AR137" s="148" t="s">
        <v>271</v>
      </c>
      <c r="AT137" s="148" t="s">
        <v>266</v>
      </c>
      <c r="AU137" s="148" t="s">
        <v>89</v>
      </c>
      <c r="AY137" s="17" t="s">
        <v>264</v>
      </c>
      <c r="BE137" s="149">
        <f>IF(N137="základní",J137,0)</f>
        <v>0</v>
      </c>
      <c r="BF137" s="149">
        <f>IF(N137="snížená",J137,0)</f>
        <v>0</v>
      </c>
      <c r="BG137" s="149">
        <f>IF(N137="zákl. přenesená",J137,0)</f>
        <v>0</v>
      </c>
      <c r="BH137" s="149">
        <f>IF(N137="sníž. přenesená",J137,0)</f>
        <v>0</v>
      </c>
      <c r="BI137" s="149">
        <f>IF(N137="nulová",J137,0)</f>
        <v>0</v>
      </c>
      <c r="BJ137" s="17" t="s">
        <v>89</v>
      </c>
      <c r="BK137" s="149">
        <f>ROUND(I137*H137,2)</f>
        <v>0</v>
      </c>
      <c r="BL137" s="17" t="s">
        <v>271</v>
      </c>
      <c r="BM137" s="148" t="s">
        <v>366</v>
      </c>
    </row>
    <row r="138" spans="2:65" s="1" customFormat="1" ht="6.95" customHeight="1">
      <c r="B138" s="44"/>
      <c r="C138" s="45"/>
      <c r="D138" s="45"/>
      <c r="E138" s="45"/>
      <c r="F138" s="45"/>
      <c r="G138" s="45"/>
      <c r="H138" s="45"/>
      <c r="I138" s="45"/>
      <c r="J138" s="45"/>
      <c r="K138" s="45"/>
      <c r="L138" s="32"/>
    </row>
  </sheetData>
  <autoFilter ref="C123:K137" xr:uid="{00000000-0009-0000-0000-000027000000}"/>
  <mergeCells count="12">
    <mergeCell ref="E116:H116"/>
    <mergeCell ref="L2:V2"/>
    <mergeCell ref="E85:H85"/>
    <mergeCell ref="E87:H87"/>
    <mergeCell ref="E89:H89"/>
    <mergeCell ref="E112:H112"/>
    <mergeCell ref="E114:H114"/>
    <mergeCell ref="E7:H7"/>
    <mergeCell ref="E9:H9"/>
    <mergeCell ref="E11:H11"/>
    <mergeCell ref="E20:H20"/>
    <mergeCell ref="E29:H29"/>
  </mergeCells>
  <pageMargins left="0.39374999999999999" right="0.39374999999999999" top="0.39374999999999999" bottom="0.39374999999999999" header="0" footer="0"/>
  <pageSetup paperSize="9" fitToHeight="100" orientation="landscape" blackAndWhite="1"/>
  <headerFooter>
    <oddFooter>&amp;CStrana &amp;P z &amp;N</oddFooter>
  </headerFooter>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pageSetUpPr fitToPage="1"/>
  </sheetPr>
  <dimension ref="B2:BM171"/>
  <sheetViews>
    <sheetView showGridLines="0" workbookViewId="0"/>
  </sheetViews>
  <sheetFormatPr defaultRowHeight="15"/>
  <cols>
    <col min="1" max="1" width="8.33203125" customWidth="1"/>
    <col min="2" max="2" width="1.1640625" customWidth="1"/>
    <col min="3" max="3" width="4.1640625" customWidth="1"/>
    <col min="4" max="4" width="4.33203125" customWidth="1"/>
    <col min="5" max="5" width="17.1640625" customWidth="1"/>
    <col min="6" max="6" width="100.83203125" customWidth="1"/>
    <col min="7" max="7" width="7.5" customWidth="1"/>
    <col min="8" max="8" width="14" customWidth="1"/>
    <col min="9" max="9" width="15.83203125" customWidth="1"/>
    <col min="10" max="11" width="22.33203125"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50000000000003" customHeight="1">
      <c r="L2" s="223" t="s">
        <v>5</v>
      </c>
      <c r="M2" s="208"/>
      <c r="N2" s="208"/>
      <c r="O2" s="208"/>
      <c r="P2" s="208"/>
      <c r="Q2" s="208"/>
      <c r="R2" s="208"/>
      <c r="S2" s="208"/>
      <c r="T2" s="208"/>
      <c r="U2" s="208"/>
      <c r="V2" s="208"/>
      <c r="AT2" s="17" t="s">
        <v>211</v>
      </c>
    </row>
    <row r="3" spans="2:46" ht="6.95" customHeight="1">
      <c r="B3" s="18"/>
      <c r="C3" s="19"/>
      <c r="D3" s="19"/>
      <c r="E3" s="19"/>
      <c r="F3" s="19"/>
      <c r="G3" s="19"/>
      <c r="H3" s="19"/>
      <c r="I3" s="19"/>
      <c r="J3" s="19"/>
      <c r="K3" s="19"/>
      <c r="L3" s="20"/>
      <c r="AT3" s="17" t="s">
        <v>89</v>
      </c>
    </row>
    <row r="4" spans="2:46" ht="24.95" customHeight="1">
      <c r="B4" s="20"/>
      <c r="D4" s="21" t="s">
        <v>212</v>
      </c>
      <c r="L4" s="20"/>
      <c r="M4" s="93" t="s">
        <v>10</v>
      </c>
      <c r="AT4" s="17" t="s">
        <v>3</v>
      </c>
    </row>
    <row r="5" spans="2:46" ht="6.95" customHeight="1">
      <c r="B5" s="20"/>
      <c r="L5" s="20"/>
    </row>
    <row r="6" spans="2:46" ht="12" customHeight="1">
      <c r="B6" s="20"/>
      <c r="D6" s="27" t="s">
        <v>16</v>
      </c>
      <c r="L6" s="20"/>
    </row>
    <row r="7" spans="2:46" ht="16.5" customHeight="1">
      <c r="B7" s="20"/>
      <c r="E7" s="248" t="str">
        <f>'Rekapitulace stavby'!K6</f>
        <v>Transformace domova Černovice – Lidmaň V. – Černovice</v>
      </c>
      <c r="F7" s="249"/>
      <c r="G7" s="249"/>
      <c r="H7" s="249"/>
      <c r="L7" s="20"/>
    </row>
    <row r="8" spans="2:46" s="1" customFormat="1" ht="12" customHeight="1">
      <c r="B8" s="32"/>
      <c r="D8" s="27" t="s">
        <v>213</v>
      </c>
      <c r="L8" s="32"/>
    </row>
    <row r="9" spans="2:46" s="1" customFormat="1" ht="16.5" customHeight="1">
      <c r="B9" s="32"/>
      <c r="E9" s="230" t="s">
        <v>4632</v>
      </c>
      <c r="F9" s="250"/>
      <c r="G9" s="250"/>
      <c r="H9" s="250"/>
      <c r="L9" s="32"/>
    </row>
    <row r="10" spans="2:46" s="1" customFormat="1" ht="11.25">
      <c r="B10" s="32"/>
      <c r="L10" s="32"/>
    </row>
    <row r="11" spans="2:46" s="1" customFormat="1" ht="12" customHeight="1">
      <c r="B11" s="32"/>
      <c r="D11" s="27" t="s">
        <v>18</v>
      </c>
      <c r="F11" s="25" t="s">
        <v>1</v>
      </c>
      <c r="I11" s="27" t="s">
        <v>19</v>
      </c>
      <c r="J11" s="25" t="s">
        <v>1</v>
      </c>
      <c r="L11" s="32"/>
    </row>
    <row r="12" spans="2:46" s="1" customFormat="1" ht="12" customHeight="1">
      <c r="B12" s="32"/>
      <c r="D12" s="27" t="s">
        <v>20</v>
      </c>
      <c r="F12" s="25" t="s">
        <v>21</v>
      </c>
      <c r="I12" s="27" t="s">
        <v>22</v>
      </c>
      <c r="J12" s="52" t="str">
        <f>'Rekapitulace stavby'!AN8</f>
        <v>10. 12. 2025</v>
      </c>
      <c r="L12" s="32"/>
    </row>
    <row r="13" spans="2:46" s="1" customFormat="1" ht="10.9" customHeight="1">
      <c r="B13" s="32"/>
      <c r="L13" s="32"/>
    </row>
    <row r="14" spans="2:46" s="1" customFormat="1" ht="12" customHeight="1">
      <c r="B14" s="32"/>
      <c r="D14" s="27" t="s">
        <v>24</v>
      </c>
      <c r="I14" s="27" t="s">
        <v>25</v>
      </c>
      <c r="J14" s="25" t="s">
        <v>1</v>
      </c>
      <c r="L14" s="32"/>
    </row>
    <row r="15" spans="2:46" s="1" customFormat="1" ht="18" customHeight="1">
      <c r="B15" s="32"/>
      <c r="E15" s="25" t="s">
        <v>26</v>
      </c>
      <c r="I15" s="27" t="s">
        <v>27</v>
      </c>
      <c r="J15" s="25" t="s">
        <v>1</v>
      </c>
      <c r="L15" s="32"/>
    </row>
    <row r="16" spans="2:46" s="1" customFormat="1" ht="6.95" customHeight="1">
      <c r="B16" s="32"/>
      <c r="L16" s="32"/>
    </row>
    <row r="17" spans="2:12" s="1" customFormat="1" ht="12" customHeight="1">
      <c r="B17" s="32"/>
      <c r="D17" s="27" t="s">
        <v>28</v>
      </c>
      <c r="I17" s="27" t="s">
        <v>25</v>
      </c>
      <c r="J17" s="28" t="str">
        <f>'Rekapitulace stavby'!AN13</f>
        <v>Vyplň údaj</v>
      </c>
      <c r="L17" s="32"/>
    </row>
    <row r="18" spans="2:12" s="1" customFormat="1" ht="18" customHeight="1">
      <c r="B18" s="32"/>
      <c r="E18" s="251" t="str">
        <f>'Rekapitulace stavby'!E14</f>
        <v>Vyplň údaj</v>
      </c>
      <c r="F18" s="207"/>
      <c r="G18" s="207"/>
      <c r="H18" s="207"/>
      <c r="I18" s="27" t="s">
        <v>27</v>
      </c>
      <c r="J18" s="28" t="str">
        <f>'Rekapitulace stavby'!AN14</f>
        <v>Vyplň údaj</v>
      </c>
      <c r="L18" s="32"/>
    </row>
    <row r="19" spans="2:12" s="1" customFormat="1" ht="6.95" customHeight="1">
      <c r="B19" s="32"/>
      <c r="L19" s="32"/>
    </row>
    <row r="20" spans="2:12" s="1" customFormat="1" ht="12" customHeight="1">
      <c r="B20" s="32"/>
      <c r="D20" s="27" t="s">
        <v>30</v>
      </c>
      <c r="I20" s="27" t="s">
        <v>25</v>
      </c>
      <c r="J20" s="25" t="s">
        <v>1</v>
      </c>
      <c r="L20" s="32"/>
    </row>
    <row r="21" spans="2:12" s="1" customFormat="1" ht="18" customHeight="1">
      <c r="B21" s="32"/>
      <c r="E21" s="25" t="s">
        <v>31</v>
      </c>
      <c r="I21" s="27" t="s">
        <v>27</v>
      </c>
      <c r="J21" s="25" t="s">
        <v>1</v>
      </c>
      <c r="L21" s="32"/>
    </row>
    <row r="22" spans="2:12" s="1" customFormat="1" ht="6.95" customHeight="1">
      <c r="B22" s="32"/>
      <c r="L22" s="32"/>
    </row>
    <row r="23" spans="2:12" s="1" customFormat="1" ht="12" customHeight="1">
      <c r="B23" s="32"/>
      <c r="D23" s="27" t="s">
        <v>33</v>
      </c>
      <c r="I23" s="27" t="s">
        <v>25</v>
      </c>
      <c r="J23" s="25" t="str">
        <f>IF('Rekapitulace stavby'!AN19="","",'Rekapitulace stavby'!AN19)</f>
        <v/>
      </c>
      <c r="L23" s="32"/>
    </row>
    <row r="24" spans="2:12" s="1" customFormat="1" ht="18" customHeight="1">
      <c r="B24" s="32"/>
      <c r="E24" s="25" t="str">
        <f>IF('Rekapitulace stavby'!E20="","",'Rekapitulace stavby'!E20)</f>
        <v xml:space="preserve"> </v>
      </c>
      <c r="I24" s="27" t="s">
        <v>27</v>
      </c>
      <c r="J24" s="25" t="str">
        <f>IF('Rekapitulace stavby'!AN20="","",'Rekapitulace stavby'!AN20)</f>
        <v/>
      </c>
      <c r="L24" s="32"/>
    </row>
    <row r="25" spans="2:12" s="1" customFormat="1" ht="6.95" customHeight="1">
      <c r="B25" s="32"/>
      <c r="L25" s="32"/>
    </row>
    <row r="26" spans="2:12" s="1" customFormat="1" ht="12" customHeight="1">
      <c r="B26" s="32"/>
      <c r="D26" s="27" t="s">
        <v>34</v>
      </c>
      <c r="L26" s="32"/>
    </row>
    <row r="27" spans="2:12" s="7" customFormat="1" ht="107.25" customHeight="1">
      <c r="B27" s="94"/>
      <c r="E27" s="212" t="s">
        <v>35</v>
      </c>
      <c r="F27" s="212"/>
      <c r="G27" s="212"/>
      <c r="H27" s="212"/>
      <c r="L27" s="94"/>
    </row>
    <row r="28" spans="2:12" s="1" customFormat="1" ht="6.95" customHeight="1">
      <c r="B28" s="32"/>
      <c r="L28" s="32"/>
    </row>
    <row r="29" spans="2:12" s="1" customFormat="1" ht="6.95" customHeight="1">
      <c r="B29" s="32"/>
      <c r="D29" s="53"/>
      <c r="E29" s="53"/>
      <c r="F29" s="53"/>
      <c r="G29" s="53"/>
      <c r="H29" s="53"/>
      <c r="I29" s="53"/>
      <c r="J29" s="53"/>
      <c r="K29" s="53"/>
      <c r="L29" s="32"/>
    </row>
    <row r="30" spans="2:12" s="1" customFormat="1" ht="25.35" customHeight="1">
      <c r="B30" s="32"/>
      <c r="D30" s="95" t="s">
        <v>36</v>
      </c>
      <c r="J30" s="66">
        <f>ROUND(J123, 2)</f>
        <v>0</v>
      </c>
      <c r="L30" s="32"/>
    </row>
    <row r="31" spans="2:12" s="1" customFormat="1" ht="6.95" customHeight="1">
      <c r="B31" s="32"/>
      <c r="D31" s="53"/>
      <c r="E31" s="53"/>
      <c r="F31" s="53"/>
      <c r="G31" s="53"/>
      <c r="H31" s="53"/>
      <c r="I31" s="53"/>
      <c r="J31" s="53"/>
      <c r="K31" s="53"/>
      <c r="L31" s="32"/>
    </row>
    <row r="32" spans="2:12" s="1" customFormat="1" ht="14.45" customHeight="1">
      <c r="B32" s="32"/>
      <c r="F32" s="35" t="s">
        <v>38</v>
      </c>
      <c r="I32" s="35" t="s">
        <v>37</v>
      </c>
      <c r="J32" s="35" t="s">
        <v>39</v>
      </c>
      <c r="L32" s="32"/>
    </row>
    <row r="33" spans="2:12" s="1" customFormat="1" ht="14.45" customHeight="1">
      <c r="B33" s="32"/>
      <c r="D33" s="55" t="s">
        <v>40</v>
      </c>
      <c r="E33" s="27" t="s">
        <v>41</v>
      </c>
      <c r="F33" s="86">
        <f>ROUND((SUM(BE123:BE170)),  2)</f>
        <v>0</v>
      </c>
      <c r="I33" s="96">
        <v>0.21</v>
      </c>
      <c r="J33" s="86">
        <f>ROUND(((SUM(BE123:BE170))*I33),  2)</f>
        <v>0</v>
      </c>
      <c r="L33" s="32"/>
    </row>
    <row r="34" spans="2:12" s="1" customFormat="1" ht="14.45" customHeight="1">
      <c r="B34" s="32"/>
      <c r="E34" s="27" t="s">
        <v>42</v>
      </c>
      <c r="F34" s="86">
        <f>ROUND((SUM(BF123:BF170)),  2)</f>
        <v>0</v>
      </c>
      <c r="I34" s="96">
        <v>0.12</v>
      </c>
      <c r="J34" s="86">
        <f>ROUND(((SUM(BF123:BF170))*I34),  2)</f>
        <v>0</v>
      </c>
      <c r="L34" s="32"/>
    </row>
    <row r="35" spans="2:12" s="1" customFormat="1" ht="14.45" hidden="1" customHeight="1">
      <c r="B35" s="32"/>
      <c r="E35" s="27" t="s">
        <v>43</v>
      </c>
      <c r="F35" s="86">
        <f>ROUND((SUM(BG123:BG170)),  2)</f>
        <v>0</v>
      </c>
      <c r="I35" s="96">
        <v>0.21</v>
      </c>
      <c r="J35" s="86">
        <f>0</f>
        <v>0</v>
      </c>
      <c r="L35" s="32"/>
    </row>
    <row r="36" spans="2:12" s="1" customFormat="1" ht="14.45" hidden="1" customHeight="1">
      <c r="B36" s="32"/>
      <c r="E36" s="27" t="s">
        <v>44</v>
      </c>
      <c r="F36" s="86">
        <f>ROUND((SUM(BH123:BH170)),  2)</f>
        <v>0</v>
      </c>
      <c r="I36" s="96">
        <v>0.12</v>
      </c>
      <c r="J36" s="86">
        <f>0</f>
        <v>0</v>
      </c>
      <c r="L36" s="32"/>
    </row>
    <row r="37" spans="2:12" s="1" customFormat="1" ht="14.45" hidden="1" customHeight="1">
      <c r="B37" s="32"/>
      <c r="E37" s="27" t="s">
        <v>45</v>
      </c>
      <c r="F37" s="86">
        <f>ROUND((SUM(BI123:BI170)),  2)</f>
        <v>0</v>
      </c>
      <c r="I37" s="96">
        <v>0</v>
      </c>
      <c r="J37" s="86">
        <f>0</f>
        <v>0</v>
      </c>
      <c r="L37" s="32"/>
    </row>
    <row r="38" spans="2:12" s="1" customFormat="1" ht="6.95" customHeight="1">
      <c r="B38" s="32"/>
      <c r="L38" s="32"/>
    </row>
    <row r="39" spans="2:12" s="1" customFormat="1" ht="25.35" customHeight="1">
      <c r="B39" s="32"/>
      <c r="C39" s="97"/>
      <c r="D39" s="98" t="s">
        <v>46</v>
      </c>
      <c r="E39" s="57"/>
      <c r="F39" s="57"/>
      <c r="G39" s="99" t="s">
        <v>47</v>
      </c>
      <c r="H39" s="100" t="s">
        <v>48</v>
      </c>
      <c r="I39" s="57"/>
      <c r="J39" s="101">
        <f>SUM(J30:J37)</f>
        <v>0</v>
      </c>
      <c r="K39" s="102"/>
      <c r="L39" s="32"/>
    </row>
    <row r="40" spans="2:12" s="1" customFormat="1" ht="14.45" customHeight="1">
      <c r="B40" s="32"/>
      <c r="L40" s="32"/>
    </row>
    <row r="41" spans="2:12" ht="14.45" customHeight="1">
      <c r="B41" s="20"/>
      <c r="L41" s="20"/>
    </row>
    <row r="42" spans="2:12" ht="14.45" customHeight="1">
      <c r="B42" s="20"/>
      <c r="L42" s="20"/>
    </row>
    <row r="43" spans="2:12" ht="14.45" customHeight="1">
      <c r="B43" s="20"/>
      <c r="L43" s="20"/>
    </row>
    <row r="44" spans="2:12" ht="14.45" customHeight="1">
      <c r="B44" s="20"/>
      <c r="L44" s="20"/>
    </row>
    <row r="45" spans="2:12" ht="14.45" customHeight="1">
      <c r="B45" s="20"/>
      <c r="L45" s="20"/>
    </row>
    <row r="46" spans="2:12" ht="14.45" customHeight="1">
      <c r="B46" s="20"/>
      <c r="L46" s="20"/>
    </row>
    <row r="47" spans="2:12" ht="14.45" customHeight="1">
      <c r="B47" s="20"/>
      <c r="L47" s="20"/>
    </row>
    <row r="48" spans="2:12" ht="14.45" customHeight="1">
      <c r="B48" s="20"/>
      <c r="L48" s="20"/>
    </row>
    <row r="49" spans="2:12" ht="14.45" customHeight="1">
      <c r="B49" s="20"/>
      <c r="L49" s="20"/>
    </row>
    <row r="50" spans="2:12" s="1" customFormat="1" ht="14.45" customHeight="1">
      <c r="B50" s="32"/>
      <c r="D50" s="41" t="s">
        <v>49</v>
      </c>
      <c r="E50" s="42"/>
      <c r="F50" s="42"/>
      <c r="G50" s="41" t="s">
        <v>50</v>
      </c>
      <c r="H50" s="42"/>
      <c r="I50" s="42"/>
      <c r="J50" s="42"/>
      <c r="K50" s="42"/>
      <c r="L50" s="32"/>
    </row>
    <row r="51" spans="2:12" ht="11.25">
      <c r="B51" s="20"/>
      <c r="L51" s="20"/>
    </row>
    <row r="52" spans="2:12" ht="11.25">
      <c r="B52" s="20"/>
      <c r="L52" s="20"/>
    </row>
    <row r="53" spans="2:12" ht="11.25">
      <c r="B53" s="20"/>
      <c r="L53" s="20"/>
    </row>
    <row r="54" spans="2:12" ht="11.25">
      <c r="B54" s="20"/>
      <c r="L54" s="20"/>
    </row>
    <row r="55" spans="2:12" ht="11.25">
      <c r="B55" s="20"/>
      <c r="L55" s="20"/>
    </row>
    <row r="56" spans="2:12" ht="11.25">
      <c r="B56" s="20"/>
      <c r="L56" s="20"/>
    </row>
    <row r="57" spans="2:12" ht="11.25">
      <c r="B57" s="20"/>
      <c r="L57" s="20"/>
    </row>
    <row r="58" spans="2:12" ht="11.25">
      <c r="B58" s="20"/>
      <c r="L58" s="20"/>
    </row>
    <row r="59" spans="2:12" ht="11.25">
      <c r="B59" s="20"/>
      <c r="L59" s="20"/>
    </row>
    <row r="60" spans="2:12" ht="11.25">
      <c r="B60" s="20"/>
      <c r="L60" s="20"/>
    </row>
    <row r="61" spans="2:12" s="1" customFormat="1" ht="12.75">
      <c r="B61" s="32"/>
      <c r="D61" s="43" t="s">
        <v>51</v>
      </c>
      <c r="E61" s="34"/>
      <c r="F61" s="103" t="s">
        <v>52</v>
      </c>
      <c r="G61" s="43" t="s">
        <v>51</v>
      </c>
      <c r="H61" s="34"/>
      <c r="I61" s="34"/>
      <c r="J61" s="104" t="s">
        <v>52</v>
      </c>
      <c r="K61" s="34"/>
      <c r="L61" s="32"/>
    </row>
    <row r="62" spans="2:12" ht="11.25">
      <c r="B62" s="20"/>
      <c r="L62" s="20"/>
    </row>
    <row r="63" spans="2:12" ht="11.25">
      <c r="B63" s="20"/>
      <c r="L63" s="20"/>
    </row>
    <row r="64" spans="2:12" ht="11.25">
      <c r="B64" s="20"/>
      <c r="L64" s="20"/>
    </row>
    <row r="65" spans="2:12" s="1" customFormat="1" ht="12.75">
      <c r="B65" s="32"/>
      <c r="D65" s="41" t="s">
        <v>53</v>
      </c>
      <c r="E65" s="42"/>
      <c r="F65" s="42"/>
      <c r="G65" s="41" t="s">
        <v>54</v>
      </c>
      <c r="H65" s="42"/>
      <c r="I65" s="42"/>
      <c r="J65" s="42"/>
      <c r="K65" s="42"/>
      <c r="L65" s="32"/>
    </row>
    <row r="66" spans="2:12" ht="11.25">
      <c r="B66" s="20"/>
      <c r="L66" s="20"/>
    </row>
    <row r="67" spans="2:12" ht="11.25">
      <c r="B67" s="20"/>
      <c r="L67" s="20"/>
    </row>
    <row r="68" spans="2:12" ht="11.25">
      <c r="B68" s="20"/>
      <c r="L68" s="20"/>
    </row>
    <row r="69" spans="2:12" ht="11.25">
      <c r="B69" s="20"/>
      <c r="L69" s="20"/>
    </row>
    <row r="70" spans="2:12" ht="11.25">
      <c r="B70" s="20"/>
      <c r="L70" s="20"/>
    </row>
    <row r="71" spans="2:12" ht="11.25">
      <c r="B71" s="20"/>
      <c r="L71" s="20"/>
    </row>
    <row r="72" spans="2:12" ht="11.25">
      <c r="B72" s="20"/>
      <c r="L72" s="20"/>
    </row>
    <row r="73" spans="2:12" ht="11.25">
      <c r="B73" s="20"/>
      <c r="L73" s="20"/>
    </row>
    <row r="74" spans="2:12" ht="11.25">
      <c r="B74" s="20"/>
      <c r="L74" s="20"/>
    </row>
    <row r="75" spans="2:12" ht="11.25">
      <c r="B75" s="20"/>
      <c r="L75" s="20"/>
    </row>
    <row r="76" spans="2:12" s="1" customFormat="1" ht="12.75">
      <c r="B76" s="32"/>
      <c r="D76" s="43" t="s">
        <v>51</v>
      </c>
      <c r="E76" s="34"/>
      <c r="F76" s="103" t="s">
        <v>52</v>
      </c>
      <c r="G76" s="43" t="s">
        <v>51</v>
      </c>
      <c r="H76" s="34"/>
      <c r="I76" s="34"/>
      <c r="J76" s="104" t="s">
        <v>52</v>
      </c>
      <c r="K76" s="34"/>
      <c r="L76" s="32"/>
    </row>
    <row r="77" spans="2:12" s="1" customFormat="1" ht="14.45" customHeight="1">
      <c r="B77" s="44"/>
      <c r="C77" s="45"/>
      <c r="D77" s="45"/>
      <c r="E77" s="45"/>
      <c r="F77" s="45"/>
      <c r="G77" s="45"/>
      <c r="H77" s="45"/>
      <c r="I77" s="45"/>
      <c r="J77" s="45"/>
      <c r="K77" s="45"/>
      <c r="L77" s="32"/>
    </row>
    <row r="81" spans="2:47" s="1" customFormat="1" ht="6.95" customHeight="1">
      <c r="B81" s="46"/>
      <c r="C81" s="47"/>
      <c r="D81" s="47"/>
      <c r="E81" s="47"/>
      <c r="F81" s="47"/>
      <c r="G81" s="47"/>
      <c r="H81" s="47"/>
      <c r="I81" s="47"/>
      <c r="J81" s="47"/>
      <c r="K81" s="47"/>
      <c r="L81" s="32"/>
    </row>
    <row r="82" spans="2:47" s="1" customFormat="1" ht="24.95" customHeight="1">
      <c r="B82" s="32"/>
      <c r="C82" s="21" t="s">
        <v>217</v>
      </c>
      <c r="L82" s="32"/>
    </row>
    <row r="83" spans="2:47" s="1" customFormat="1" ht="6.95" customHeight="1">
      <c r="B83" s="32"/>
      <c r="L83" s="32"/>
    </row>
    <row r="84" spans="2:47" s="1" customFormat="1" ht="12" customHeight="1">
      <c r="B84" s="32"/>
      <c r="C84" s="27" t="s">
        <v>16</v>
      </c>
      <c r="L84" s="32"/>
    </row>
    <row r="85" spans="2:47" s="1" customFormat="1" ht="16.5" customHeight="1">
      <c r="B85" s="32"/>
      <c r="E85" s="248" t="str">
        <f>E7</f>
        <v>Transformace domova Černovice – Lidmaň V. – Černovice</v>
      </c>
      <c r="F85" s="249"/>
      <c r="G85" s="249"/>
      <c r="H85" s="249"/>
      <c r="L85" s="32"/>
    </row>
    <row r="86" spans="2:47" s="1" customFormat="1" ht="12" customHeight="1">
      <c r="B86" s="32"/>
      <c r="C86" s="27" t="s">
        <v>213</v>
      </c>
      <c r="L86" s="32"/>
    </row>
    <row r="87" spans="2:47" s="1" customFormat="1" ht="16.5" customHeight="1">
      <c r="B87" s="32"/>
      <c r="E87" s="230" t="str">
        <f>E9</f>
        <v>VON - Vedlejší a ostatní náklady stavby</v>
      </c>
      <c r="F87" s="250"/>
      <c r="G87" s="250"/>
      <c r="H87" s="250"/>
      <c r="L87" s="32"/>
    </row>
    <row r="88" spans="2:47" s="1" customFormat="1" ht="6.95" customHeight="1">
      <c r="B88" s="32"/>
      <c r="L88" s="32"/>
    </row>
    <row r="89" spans="2:47" s="1" customFormat="1" ht="12" customHeight="1">
      <c r="B89" s="32"/>
      <c r="C89" s="27" t="s">
        <v>20</v>
      </c>
      <c r="F89" s="25" t="str">
        <f>F12</f>
        <v xml:space="preserve"> </v>
      </c>
      <c r="I89" s="27" t="s">
        <v>22</v>
      </c>
      <c r="J89" s="52" t="str">
        <f>IF(J12="","",J12)</f>
        <v>10. 12. 2025</v>
      </c>
      <c r="L89" s="32"/>
    </row>
    <row r="90" spans="2:47" s="1" customFormat="1" ht="6.95" customHeight="1">
      <c r="B90" s="32"/>
      <c r="L90" s="32"/>
    </row>
    <row r="91" spans="2:47" s="1" customFormat="1" ht="25.7" customHeight="1">
      <c r="B91" s="32"/>
      <c r="C91" s="27" t="s">
        <v>24</v>
      </c>
      <c r="F91" s="25" t="str">
        <f>E15</f>
        <v>Kraj Vysočina</v>
      </c>
      <c r="I91" s="27" t="s">
        <v>30</v>
      </c>
      <c r="J91" s="30" t="str">
        <f>E21</f>
        <v>ARPIK OSTRAVA s.r.o.</v>
      </c>
      <c r="L91" s="32"/>
    </row>
    <row r="92" spans="2:47" s="1" customFormat="1" ht="15.2" customHeight="1">
      <c r="B92" s="32"/>
      <c r="C92" s="27" t="s">
        <v>28</v>
      </c>
      <c r="F92" s="25" t="str">
        <f>IF(E18="","",E18)</f>
        <v>Vyplň údaj</v>
      </c>
      <c r="I92" s="27" t="s">
        <v>33</v>
      </c>
      <c r="J92" s="30" t="str">
        <f>E24</f>
        <v xml:space="preserve"> </v>
      </c>
      <c r="L92" s="32"/>
    </row>
    <row r="93" spans="2:47" s="1" customFormat="1" ht="10.35" customHeight="1">
      <c r="B93" s="32"/>
      <c r="L93" s="32"/>
    </row>
    <row r="94" spans="2:47" s="1" customFormat="1" ht="29.25" customHeight="1">
      <c r="B94" s="32"/>
      <c r="C94" s="105" t="s">
        <v>218</v>
      </c>
      <c r="D94" s="97"/>
      <c r="E94" s="97"/>
      <c r="F94" s="97"/>
      <c r="G94" s="97"/>
      <c r="H94" s="97"/>
      <c r="I94" s="97"/>
      <c r="J94" s="106" t="s">
        <v>219</v>
      </c>
      <c r="K94" s="97"/>
      <c r="L94" s="32"/>
    </row>
    <row r="95" spans="2:47" s="1" customFormat="1" ht="10.35" customHeight="1">
      <c r="B95" s="32"/>
      <c r="L95" s="32"/>
    </row>
    <row r="96" spans="2:47" s="1" customFormat="1" ht="22.9" customHeight="1">
      <c r="B96" s="32"/>
      <c r="C96" s="107" t="s">
        <v>220</v>
      </c>
      <c r="J96" s="66">
        <f>J123</f>
        <v>0</v>
      </c>
      <c r="L96" s="32"/>
      <c r="AU96" s="17" t="s">
        <v>221</v>
      </c>
    </row>
    <row r="97" spans="2:12" s="8" customFormat="1" ht="24.95" customHeight="1">
      <c r="B97" s="108"/>
      <c r="D97" s="109" t="s">
        <v>4633</v>
      </c>
      <c r="E97" s="110"/>
      <c r="F97" s="110"/>
      <c r="G97" s="110"/>
      <c r="H97" s="110"/>
      <c r="I97" s="110"/>
      <c r="J97" s="111">
        <f>J124</f>
        <v>0</v>
      </c>
      <c r="L97" s="108"/>
    </row>
    <row r="98" spans="2:12" s="9" customFormat="1" ht="19.899999999999999" customHeight="1">
      <c r="B98" s="112"/>
      <c r="D98" s="113" t="s">
        <v>4634</v>
      </c>
      <c r="E98" s="114"/>
      <c r="F98" s="114"/>
      <c r="G98" s="114"/>
      <c r="H98" s="114"/>
      <c r="I98" s="114"/>
      <c r="J98" s="115">
        <f>J125</f>
        <v>0</v>
      </c>
      <c r="L98" s="112"/>
    </row>
    <row r="99" spans="2:12" s="9" customFormat="1" ht="19.899999999999999" customHeight="1">
      <c r="B99" s="112"/>
      <c r="D99" s="113" t="s">
        <v>4635</v>
      </c>
      <c r="E99" s="114"/>
      <c r="F99" s="114"/>
      <c r="G99" s="114"/>
      <c r="H99" s="114"/>
      <c r="I99" s="114"/>
      <c r="J99" s="115">
        <f>J138</f>
        <v>0</v>
      </c>
      <c r="L99" s="112"/>
    </row>
    <row r="100" spans="2:12" s="9" customFormat="1" ht="19.899999999999999" customHeight="1">
      <c r="B100" s="112"/>
      <c r="D100" s="113" t="s">
        <v>4636</v>
      </c>
      <c r="E100" s="114"/>
      <c r="F100" s="114"/>
      <c r="G100" s="114"/>
      <c r="H100" s="114"/>
      <c r="I100" s="114"/>
      <c r="J100" s="115">
        <f>J142</f>
        <v>0</v>
      </c>
      <c r="L100" s="112"/>
    </row>
    <row r="101" spans="2:12" s="9" customFormat="1" ht="19.899999999999999" customHeight="1">
      <c r="B101" s="112"/>
      <c r="D101" s="113" t="s">
        <v>4637</v>
      </c>
      <c r="E101" s="114"/>
      <c r="F101" s="114"/>
      <c r="G101" s="114"/>
      <c r="H101" s="114"/>
      <c r="I101" s="114"/>
      <c r="J101" s="115">
        <f>J152</f>
        <v>0</v>
      </c>
      <c r="L101" s="112"/>
    </row>
    <row r="102" spans="2:12" s="9" customFormat="1" ht="19.899999999999999" customHeight="1">
      <c r="B102" s="112"/>
      <c r="D102" s="113" t="s">
        <v>4638</v>
      </c>
      <c r="E102" s="114"/>
      <c r="F102" s="114"/>
      <c r="G102" s="114"/>
      <c r="H102" s="114"/>
      <c r="I102" s="114"/>
      <c r="J102" s="115">
        <f>J159</f>
        <v>0</v>
      </c>
      <c r="L102" s="112"/>
    </row>
    <row r="103" spans="2:12" s="9" customFormat="1" ht="19.899999999999999" customHeight="1">
      <c r="B103" s="112"/>
      <c r="D103" s="113" t="s">
        <v>4639</v>
      </c>
      <c r="E103" s="114"/>
      <c r="F103" s="114"/>
      <c r="G103" s="114"/>
      <c r="H103" s="114"/>
      <c r="I103" s="114"/>
      <c r="J103" s="115">
        <f>J163</f>
        <v>0</v>
      </c>
      <c r="L103" s="112"/>
    </row>
    <row r="104" spans="2:12" s="1" customFormat="1" ht="21.75" customHeight="1">
      <c r="B104" s="32"/>
      <c r="L104" s="32"/>
    </row>
    <row r="105" spans="2:12" s="1" customFormat="1" ht="6.95" customHeight="1">
      <c r="B105" s="44"/>
      <c r="C105" s="45"/>
      <c r="D105" s="45"/>
      <c r="E105" s="45"/>
      <c r="F105" s="45"/>
      <c r="G105" s="45"/>
      <c r="H105" s="45"/>
      <c r="I105" s="45"/>
      <c r="J105" s="45"/>
      <c r="K105" s="45"/>
      <c r="L105" s="32"/>
    </row>
    <row r="109" spans="2:12" s="1" customFormat="1" ht="6.95" customHeight="1">
      <c r="B109" s="46"/>
      <c r="C109" s="47"/>
      <c r="D109" s="47"/>
      <c r="E109" s="47"/>
      <c r="F109" s="47"/>
      <c r="G109" s="47"/>
      <c r="H109" s="47"/>
      <c r="I109" s="47"/>
      <c r="J109" s="47"/>
      <c r="K109" s="47"/>
      <c r="L109" s="32"/>
    </row>
    <row r="110" spans="2:12" s="1" customFormat="1" ht="24.95" customHeight="1">
      <c r="B110" s="32"/>
      <c r="C110" s="21" t="s">
        <v>249</v>
      </c>
      <c r="L110" s="32"/>
    </row>
    <row r="111" spans="2:12" s="1" customFormat="1" ht="6.95" customHeight="1">
      <c r="B111" s="32"/>
      <c r="L111" s="32"/>
    </row>
    <row r="112" spans="2:12" s="1" customFormat="1" ht="12" customHeight="1">
      <c r="B112" s="32"/>
      <c r="C112" s="27" t="s">
        <v>16</v>
      </c>
      <c r="L112" s="32"/>
    </row>
    <row r="113" spans="2:65" s="1" customFormat="1" ht="16.5" customHeight="1">
      <c r="B113" s="32"/>
      <c r="E113" s="248" t="str">
        <f>E7</f>
        <v>Transformace domova Černovice – Lidmaň V. – Černovice</v>
      </c>
      <c r="F113" s="249"/>
      <c r="G113" s="249"/>
      <c r="H113" s="249"/>
      <c r="L113" s="32"/>
    </row>
    <row r="114" spans="2:65" s="1" customFormat="1" ht="12" customHeight="1">
      <c r="B114" s="32"/>
      <c r="C114" s="27" t="s">
        <v>213</v>
      </c>
      <c r="L114" s="32"/>
    </row>
    <row r="115" spans="2:65" s="1" customFormat="1" ht="16.5" customHeight="1">
      <c r="B115" s="32"/>
      <c r="E115" s="230" t="str">
        <f>E9</f>
        <v>VON - Vedlejší a ostatní náklady stavby</v>
      </c>
      <c r="F115" s="250"/>
      <c r="G115" s="250"/>
      <c r="H115" s="250"/>
      <c r="L115" s="32"/>
    </row>
    <row r="116" spans="2:65" s="1" customFormat="1" ht="6.95" customHeight="1">
      <c r="B116" s="32"/>
      <c r="L116" s="32"/>
    </row>
    <row r="117" spans="2:65" s="1" customFormat="1" ht="12" customHeight="1">
      <c r="B117" s="32"/>
      <c r="C117" s="27" t="s">
        <v>20</v>
      </c>
      <c r="F117" s="25" t="str">
        <f>F12</f>
        <v xml:space="preserve"> </v>
      </c>
      <c r="I117" s="27" t="s">
        <v>22</v>
      </c>
      <c r="J117" s="52" t="str">
        <f>IF(J12="","",J12)</f>
        <v>10. 12. 2025</v>
      </c>
      <c r="L117" s="32"/>
    </row>
    <row r="118" spans="2:65" s="1" customFormat="1" ht="6.95" customHeight="1">
      <c r="B118" s="32"/>
      <c r="L118" s="32"/>
    </row>
    <row r="119" spans="2:65" s="1" customFormat="1" ht="25.7" customHeight="1">
      <c r="B119" s="32"/>
      <c r="C119" s="27" t="s">
        <v>24</v>
      </c>
      <c r="F119" s="25" t="str">
        <f>E15</f>
        <v>Kraj Vysočina</v>
      </c>
      <c r="I119" s="27" t="s">
        <v>30</v>
      </c>
      <c r="J119" s="30" t="str">
        <f>E21</f>
        <v>ARPIK OSTRAVA s.r.o.</v>
      </c>
      <c r="L119" s="32"/>
    </row>
    <row r="120" spans="2:65" s="1" customFormat="1" ht="15.2" customHeight="1">
      <c r="B120" s="32"/>
      <c r="C120" s="27" t="s">
        <v>28</v>
      </c>
      <c r="F120" s="25" t="str">
        <f>IF(E18="","",E18)</f>
        <v>Vyplň údaj</v>
      </c>
      <c r="I120" s="27" t="s">
        <v>33</v>
      </c>
      <c r="J120" s="30" t="str">
        <f>E24</f>
        <v xml:space="preserve"> </v>
      </c>
      <c r="L120" s="32"/>
    </row>
    <row r="121" spans="2:65" s="1" customFormat="1" ht="10.35" customHeight="1">
      <c r="B121" s="32"/>
      <c r="L121" s="32"/>
    </row>
    <row r="122" spans="2:65" s="10" customFormat="1" ht="29.25" customHeight="1">
      <c r="B122" s="116"/>
      <c r="C122" s="117" t="s">
        <v>250</v>
      </c>
      <c r="D122" s="118" t="s">
        <v>61</v>
      </c>
      <c r="E122" s="118" t="s">
        <v>57</v>
      </c>
      <c r="F122" s="118" t="s">
        <v>58</v>
      </c>
      <c r="G122" s="118" t="s">
        <v>251</v>
      </c>
      <c r="H122" s="118" t="s">
        <v>252</v>
      </c>
      <c r="I122" s="118" t="s">
        <v>253</v>
      </c>
      <c r="J122" s="118" t="s">
        <v>219</v>
      </c>
      <c r="K122" s="119" t="s">
        <v>254</v>
      </c>
      <c r="L122" s="116"/>
      <c r="M122" s="59" t="s">
        <v>1</v>
      </c>
      <c r="N122" s="60" t="s">
        <v>40</v>
      </c>
      <c r="O122" s="60" t="s">
        <v>255</v>
      </c>
      <c r="P122" s="60" t="s">
        <v>256</v>
      </c>
      <c r="Q122" s="60" t="s">
        <v>257</v>
      </c>
      <c r="R122" s="60" t="s">
        <v>258</v>
      </c>
      <c r="S122" s="60" t="s">
        <v>259</v>
      </c>
      <c r="T122" s="61" t="s">
        <v>260</v>
      </c>
    </row>
    <row r="123" spans="2:65" s="1" customFormat="1" ht="22.9" customHeight="1">
      <c r="B123" s="32"/>
      <c r="C123" s="64" t="s">
        <v>261</v>
      </c>
      <c r="J123" s="120">
        <f>BK123</f>
        <v>0</v>
      </c>
      <c r="L123" s="32"/>
      <c r="M123" s="62"/>
      <c r="N123" s="53"/>
      <c r="O123" s="53"/>
      <c r="P123" s="121">
        <f>P124</f>
        <v>0</v>
      </c>
      <c r="Q123" s="53"/>
      <c r="R123" s="121">
        <f>R124</f>
        <v>0</v>
      </c>
      <c r="S123" s="53"/>
      <c r="T123" s="122">
        <f>T124</f>
        <v>0</v>
      </c>
      <c r="AT123" s="17" t="s">
        <v>75</v>
      </c>
      <c r="AU123" s="17" t="s">
        <v>221</v>
      </c>
      <c r="BK123" s="123">
        <f>BK124</f>
        <v>0</v>
      </c>
    </row>
    <row r="124" spans="2:65" s="11" customFormat="1" ht="25.9" customHeight="1">
      <c r="B124" s="124"/>
      <c r="D124" s="125" t="s">
        <v>75</v>
      </c>
      <c r="E124" s="126" t="s">
        <v>4640</v>
      </c>
      <c r="F124" s="126" t="s">
        <v>4640</v>
      </c>
      <c r="I124" s="127"/>
      <c r="J124" s="128">
        <f>BK124</f>
        <v>0</v>
      </c>
      <c r="L124" s="124"/>
      <c r="M124" s="129"/>
      <c r="P124" s="130">
        <f>P125+P138+P142+P152+P159+P163</f>
        <v>0</v>
      </c>
      <c r="R124" s="130">
        <f>R125+R138+R142+R152+R159+R163</f>
        <v>0</v>
      </c>
      <c r="T124" s="131">
        <f>T125+T138+T142+T152+T159+T163</f>
        <v>0</v>
      </c>
      <c r="AR124" s="125" t="s">
        <v>297</v>
      </c>
      <c r="AT124" s="132" t="s">
        <v>75</v>
      </c>
      <c r="AU124" s="132" t="s">
        <v>76</v>
      </c>
      <c r="AY124" s="125" t="s">
        <v>264</v>
      </c>
      <c r="BK124" s="133">
        <f>BK125+BK138+BK142+BK152+BK159+BK163</f>
        <v>0</v>
      </c>
    </row>
    <row r="125" spans="2:65" s="11" customFormat="1" ht="22.9" customHeight="1">
      <c r="B125" s="124"/>
      <c r="D125" s="125" t="s">
        <v>75</v>
      </c>
      <c r="E125" s="134" t="s">
        <v>4641</v>
      </c>
      <c r="F125" s="134" t="s">
        <v>4642</v>
      </c>
      <c r="I125" s="127"/>
      <c r="J125" s="135">
        <f>BK125</f>
        <v>0</v>
      </c>
      <c r="L125" s="124"/>
      <c r="M125" s="129"/>
      <c r="P125" s="130">
        <f>SUM(P126:P137)</f>
        <v>0</v>
      </c>
      <c r="R125" s="130">
        <f>SUM(R126:R137)</f>
        <v>0</v>
      </c>
      <c r="T125" s="131">
        <f>SUM(T126:T137)</f>
        <v>0</v>
      </c>
      <c r="AR125" s="125" t="s">
        <v>297</v>
      </c>
      <c r="AT125" s="132" t="s">
        <v>75</v>
      </c>
      <c r="AU125" s="132" t="s">
        <v>83</v>
      </c>
      <c r="AY125" s="125" t="s">
        <v>264</v>
      </c>
      <c r="BK125" s="133">
        <f>SUM(BK126:BK137)</f>
        <v>0</v>
      </c>
    </row>
    <row r="126" spans="2:65" s="1" customFormat="1" ht="16.5" customHeight="1">
      <c r="B126" s="136"/>
      <c r="C126" s="137" t="s">
        <v>83</v>
      </c>
      <c r="D126" s="137" t="s">
        <v>266</v>
      </c>
      <c r="E126" s="138" t="s">
        <v>4643</v>
      </c>
      <c r="F126" s="139" t="s">
        <v>4644</v>
      </c>
      <c r="G126" s="140" t="s">
        <v>2809</v>
      </c>
      <c r="H126" s="141">
        <v>1</v>
      </c>
      <c r="I126" s="142"/>
      <c r="J126" s="143">
        <f>ROUND(I126*H126,2)</f>
        <v>0</v>
      </c>
      <c r="K126" s="139" t="s">
        <v>270</v>
      </c>
      <c r="L126" s="32"/>
      <c r="M126" s="144" t="s">
        <v>1</v>
      </c>
      <c r="N126" s="145" t="s">
        <v>41</v>
      </c>
      <c r="P126" s="146">
        <f>O126*H126</f>
        <v>0</v>
      </c>
      <c r="Q126" s="146">
        <v>0</v>
      </c>
      <c r="R126" s="146">
        <f>Q126*H126</f>
        <v>0</v>
      </c>
      <c r="S126" s="146">
        <v>0</v>
      </c>
      <c r="T126" s="147">
        <f>S126*H126</f>
        <v>0</v>
      </c>
      <c r="AR126" s="148" t="s">
        <v>4645</v>
      </c>
      <c r="AT126" s="148" t="s">
        <v>266</v>
      </c>
      <c r="AU126" s="148" t="s">
        <v>89</v>
      </c>
      <c r="AY126" s="17" t="s">
        <v>264</v>
      </c>
      <c r="BE126" s="149">
        <f>IF(N126="základní",J126,0)</f>
        <v>0</v>
      </c>
      <c r="BF126" s="149">
        <f>IF(N126="snížená",J126,0)</f>
        <v>0</v>
      </c>
      <c r="BG126" s="149">
        <f>IF(N126="zákl. přenesená",J126,0)</f>
        <v>0</v>
      </c>
      <c r="BH126" s="149">
        <f>IF(N126="sníž. přenesená",J126,0)</f>
        <v>0</v>
      </c>
      <c r="BI126" s="149">
        <f>IF(N126="nulová",J126,0)</f>
        <v>0</v>
      </c>
      <c r="BJ126" s="17" t="s">
        <v>83</v>
      </c>
      <c r="BK126" s="149">
        <f>ROUND(I126*H126,2)</f>
        <v>0</v>
      </c>
      <c r="BL126" s="17" t="s">
        <v>4645</v>
      </c>
      <c r="BM126" s="148" t="s">
        <v>4646</v>
      </c>
    </row>
    <row r="127" spans="2:65" s="1" customFormat="1" ht="11.25">
      <c r="B127" s="32"/>
      <c r="D127" s="150" t="s">
        <v>273</v>
      </c>
      <c r="F127" s="151" t="s">
        <v>4647</v>
      </c>
      <c r="I127" s="152"/>
      <c r="L127" s="32"/>
      <c r="M127" s="153"/>
      <c r="T127" s="56"/>
      <c r="AT127" s="17" t="s">
        <v>273</v>
      </c>
      <c r="AU127" s="17" t="s">
        <v>89</v>
      </c>
    </row>
    <row r="128" spans="2:65" s="1" customFormat="1" ht="39">
      <c r="B128" s="32"/>
      <c r="D128" s="154" t="s">
        <v>275</v>
      </c>
      <c r="F128" s="155" t="s">
        <v>4648</v>
      </c>
      <c r="I128" s="152"/>
      <c r="L128" s="32"/>
      <c r="M128" s="153"/>
      <c r="T128" s="56"/>
      <c r="AT128" s="17" t="s">
        <v>275</v>
      </c>
      <c r="AU128" s="17" t="s">
        <v>89</v>
      </c>
    </row>
    <row r="129" spans="2:65" s="1" customFormat="1" ht="16.5" customHeight="1">
      <c r="B129" s="136"/>
      <c r="C129" s="137" t="s">
        <v>89</v>
      </c>
      <c r="D129" s="137" t="s">
        <v>266</v>
      </c>
      <c r="E129" s="138" t="s">
        <v>4649</v>
      </c>
      <c r="F129" s="139" t="s">
        <v>4650</v>
      </c>
      <c r="G129" s="140" t="s">
        <v>2809</v>
      </c>
      <c r="H129" s="141">
        <v>1</v>
      </c>
      <c r="I129" s="142"/>
      <c r="J129" s="143">
        <f>ROUND(I129*H129,2)</f>
        <v>0</v>
      </c>
      <c r="K129" s="139" t="s">
        <v>270</v>
      </c>
      <c r="L129" s="32"/>
      <c r="M129" s="144" t="s">
        <v>1</v>
      </c>
      <c r="N129" s="145" t="s">
        <v>41</v>
      </c>
      <c r="P129" s="146">
        <f>O129*H129</f>
        <v>0</v>
      </c>
      <c r="Q129" s="146">
        <v>0</v>
      </c>
      <c r="R129" s="146">
        <f>Q129*H129</f>
        <v>0</v>
      </c>
      <c r="S129" s="146">
        <v>0</v>
      </c>
      <c r="T129" s="147">
        <f>S129*H129</f>
        <v>0</v>
      </c>
      <c r="AR129" s="148" t="s">
        <v>4645</v>
      </c>
      <c r="AT129" s="148" t="s">
        <v>266</v>
      </c>
      <c r="AU129" s="148" t="s">
        <v>89</v>
      </c>
      <c r="AY129" s="17" t="s">
        <v>264</v>
      </c>
      <c r="BE129" s="149">
        <f>IF(N129="základní",J129,0)</f>
        <v>0</v>
      </c>
      <c r="BF129" s="149">
        <f>IF(N129="snížená",J129,0)</f>
        <v>0</v>
      </c>
      <c r="BG129" s="149">
        <f>IF(N129="zákl. přenesená",J129,0)</f>
        <v>0</v>
      </c>
      <c r="BH129" s="149">
        <f>IF(N129="sníž. přenesená",J129,0)</f>
        <v>0</v>
      </c>
      <c r="BI129" s="149">
        <f>IF(N129="nulová",J129,0)</f>
        <v>0</v>
      </c>
      <c r="BJ129" s="17" t="s">
        <v>83</v>
      </c>
      <c r="BK129" s="149">
        <f>ROUND(I129*H129,2)</f>
        <v>0</v>
      </c>
      <c r="BL129" s="17" t="s">
        <v>4645</v>
      </c>
      <c r="BM129" s="148" t="s">
        <v>4651</v>
      </c>
    </row>
    <row r="130" spans="2:65" s="1" customFormat="1" ht="11.25">
      <c r="B130" s="32"/>
      <c r="D130" s="150" t="s">
        <v>273</v>
      </c>
      <c r="F130" s="151" t="s">
        <v>4652</v>
      </c>
      <c r="I130" s="152"/>
      <c r="L130" s="32"/>
      <c r="M130" s="153"/>
      <c r="T130" s="56"/>
      <c r="AT130" s="17" t="s">
        <v>273</v>
      </c>
      <c r="AU130" s="17" t="s">
        <v>89</v>
      </c>
    </row>
    <row r="131" spans="2:65" s="1" customFormat="1" ht="39">
      <c r="B131" s="32"/>
      <c r="D131" s="154" t="s">
        <v>275</v>
      </c>
      <c r="F131" s="155" t="s">
        <v>4653</v>
      </c>
      <c r="I131" s="152"/>
      <c r="L131" s="32"/>
      <c r="M131" s="153"/>
      <c r="T131" s="56"/>
      <c r="AT131" s="17" t="s">
        <v>275</v>
      </c>
      <c r="AU131" s="17" t="s">
        <v>89</v>
      </c>
    </row>
    <row r="132" spans="2:65" s="1" customFormat="1" ht="16.5" customHeight="1">
      <c r="B132" s="136"/>
      <c r="C132" s="137" t="s">
        <v>96</v>
      </c>
      <c r="D132" s="137" t="s">
        <v>266</v>
      </c>
      <c r="E132" s="138" t="s">
        <v>4654</v>
      </c>
      <c r="F132" s="139" t="s">
        <v>4655</v>
      </c>
      <c r="G132" s="140" t="s">
        <v>2809</v>
      </c>
      <c r="H132" s="141">
        <v>1</v>
      </c>
      <c r="I132" s="142"/>
      <c r="J132" s="143">
        <f>ROUND(I132*H132,2)</f>
        <v>0</v>
      </c>
      <c r="K132" s="139" t="s">
        <v>270</v>
      </c>
      <c r="L132" s="32"/>
      <c r="M132" s="144" t="s">
        <v>1</v>
      </c>
      <c r="N132" s="145" t="s">
        <v>41</v>
      </c>
      <c r="P132" s="146">
        <f>O132*H132</f>
        <v>0</v>
      </c>
      <c r="Q132" s="146">
        <v>0</v>
      </c>
      <c r="R132" s="146">
        <f>Q132*H132</f>
        <v>0</v>
      </c>
      <c r="S132" s="146">
        <v>0</v>
      </c>
      <c r="T132" s="147">
        <f>S132*H132</f>
        <v>0</v>
      </c>
      <c r="AR132" s="148" t="s">
        <v>4645</v>
      </c>
      <c r="AT132" s="148" t="s">
        <v>266</v>
      </c>
      <c r="AU132" s="148" t="s">
        <v>89</v>
      </c>
      <c r="AY132" s="17" t="s">
        <v>264</v>
      </c>
      <c r="BE132" s="149">
        <f>IF(N132="základní",J132,0)</f>
        <v>0</v>
      </c>
      <c r="BF132" s="149">
        <f>IF(N132="snížená",J132,0)</f>
        <v>0</v>
      </c>
      <c r="BG132" s="149">
        <f>IF(N132="zákl. přenesená",J132,0)</f>
        <v>0</v>
      </c>
      <c r="BH132" s="149">
        <f>IF(N132="sníž. přenesená",J132,0)</f>
        <v>0</v>
      </c>
      <c r="BI132" s="149">
        <f>IF(N132="nulová",J132,0)</f>
        <v>0</v>
      </c>
      <c r="BJ132" s="17" t="s">
        <v>83</v>
      </c>
      <c r="BK132" s="149">
        <f>ROUND(I132*H132,2)</f>
        <v>0</v>
      </c>
      <c r="BL132" s="17" t="s">
        <v>4645</v>
      </c>
      <c r="BM132" s="148" t="s">
        <v>4656</v>
      </c>
    </row>
    <row r="133" spans="2:65" s="1" customFormat="1" ht="11.25">
      <c r="B133" s="32"/>
      <c r="D133" s="150" t="s">
        <v>273</v>
      </c>
      <c r="F133" s="151" t="s">
        <v>4657</v>
      </c>
      <c r="I133" s="152"/>
      <c r="L133" s="32"/>
      <c r="M133" s="153"/>
      <c r="T133" s="56"/>
      <c r="AT133" s="17" t="s">
        <v>273</v>
      </c>
      <c r="AU133" s="17" t="s">
        <v>89</v>
      </c>
    </row>
    <row r="134" spans="2:65" s="1" customFormat="1" ht="48.75">
      <c r="B134" s="32"/>
      <c r="D134" s="154" t="s">
        <v>275</v>
      </c>
      <c r="F134" s="155" t="s">
        <v>4658</v>
      </c>
      <c r="I134" s="152"/>
      <c r="L134" s="32"/>
      <c r="M134" s="153"/>
      <c r="T134" s="56"/>
      <c r="AT134" s="17" t="s">
        <v>275</v>
      </c>
      <c r="AU134" s="17" t="s">
        <v>89</v>
      </c>
    </row>
    <row r="135" spans="2:65" s="1" customFormat="1" ht="16.5" customHeight="1">
      <c r="B135" s="136"/>
      <c r="C135" s="137" t="s">
        <v>271</v>
      </c>
      <c r="D135" s="137" t="s">
        <v>266</v>
      </c>
      <c r="E135" s="138" t="s">
        <v>4659</v>
      </c>
      <c r="F135" s="139" t="s">
        <v>4660</v>
      </c>
      <c r="G135" s="140" t="s">
        <v>2809</v>
      </c>
      <c r="H135" s="141">
        <v>1</v>
      </c>
      <c r="I135" s="142"/>
      <c r="J135" s="143">
        <f>ROUND(I135*H135,2)</f>
        <v>0</v>
      </c>
      <c r="K135" s="139" t="s">
        <v>270</v>
      </c>
      <c r="L135" s="32"/>
      <c r="M135" s="144" t="s">
        <v>1</v>
      </c>
      <c r="N135" s="145" t="s">
        <v>41</v>
      </c>
      <c r="P135" s="146">
        <f>O135*H135</f>
        <v>0</v>
      </c>
      <c r="Q135" s="146">
        <v>0</v>
      </c>
      <c r="R135" s="146">
        <f>Q135*H135</f>
        <v>0</v>
      </c>
      <c r="S135" s="146">
        <v>0</v>
      </c>
      <c r="T135" s="147">
        <f>S135*H135</f>
        <v>0</v>
      </c>
      <c r="AR135" s="148" t="s">
        <v>4645</v>
      </c>
      <c r="AT135" s="148" t="s">
        <v>266</v>
      </c>
      <c r="AU135" s="148" t="s">
        <v>89</v>
      </c>
      <c r="AY135" s="17" t="s">
        <v>264</v>
      </c>
      <c r="BE135" s="149">
        <f>IF(N135="základní",J135,0)</f>
        <v>0</v>
      </c>
      <c r="BF135" s="149">
        <f>IF(N135="snížená",J135,0)</f>
        <v>0</v>
      </c>
      <c r="BG135" s="149">
        <f>IF(N135="zákl. přenesená",J135,0)</f>
        <v>0</v>
      </c>
      <c r="BH135" s="149">
        <f>IF(N135="sníž. přenesená",J135,0)</f>
        <v>0</v>
      </c>
      <c r="BI135" s="149">
        <f>IF(N135="nulová",J135,0)</f>
        <v>0</v>
      </c>
      <c r="BJ135" s="17" t="s">
        <v>83</v>
      </c>
      <c r="BK135" s="149">
        <f>ROUND(I135*H135,2)</f>
        <v>0</v>
      </c>
      <c r="BL135" s="17" t="s">
        <v>4645</v>
      </c>
      <c r="BM135" s="148" t="s">
        <v>4661</v>
      </c>
    </row>
    <row r="136" spans="2:65" s="1" customFormat="1" ht="11.25">
      <c r="B136" s="32"/>
      <c r="D136" s="150" t="s">
        <v>273</v>
      </c>
      <c r="F136" s="151" t="s">
        <v>4662</v>
      </c>
      <c r="I136" s="152"/>
      <c r="L136" s="32"/>
      <c r="M136" s="153"/>
      <c r="T136" s="56"/>
      <c r="AT136" s="17" t="s">
        <v>273</v>
      </c>
      <c r="AU136" s="17" t="s">
        <v>89</v>
      </c>
    </row>
    <row r="137" spans="2:65" s="1" customFormat="1" ht="19.5">
      <c r="B137" s="32"/>
      <c r="D137" s="154" t="s">
        <v>275</v>
      </c>
      <c r="F137" s="155" t="s">
        <v>4663</v>
      </c>
      <c r="I137" s="152"/>
      <c r="L137" s="32"/>
      <c r="M137" s="153"/>
      <c r="T137" s="56"/>
      <c r="AT137" s="17" t="s">
        <v>275</v>
      </c>
      <c r="AU137" s="17" t="s">
        <v>89</v>
      </c>
    </row>
    <row r="138" spans="2:65" s="11" customFormat="1" ht="22.9" customHeight="1">
      <c r="B138" s="124"/>
      <c r="D138" s="125" t="s">
        <v>75</v>
      </c>
      <c r="E138" s="134" t="s">
        <v>4664</v>
      </c>
      <c r="F138" s="134" t="s">
        <v>4665</v>
      </c>
      <c r="I138" s="127"/>
      <c r="J138" s="135">
        <f>BK138</f>
        <v>0</v>
      </c>
      <c r="L138" s="124"/>
      <c r="M138" s="129"/>
      <c r="P138" s="130">
        <f>SUM(P139:P141)</f>
        <v>0</v>
      </c>
      <c r="R138" s="130">
        <f>SUM(R139:R141)</f>
        <v>0</v>
      </c>
      <c r="T138" s="131">
        <f>SUM(T139:T141)</f>
        <v>0</v>
      </c>
      <c r="AR138" s="125" t="s">
        <v>297</v>
      </c>
      <c r="AT138" s="132" t="s">
        <v>75</v>
      </c>
      <c r="AU138" s="132" t="s">
        <v>83</v>
      </c>
      <c r="AY138" s="125" t="s">
        <v>264</v>
      </c>
      <c r="BK138" s="133">
        <f>SUM(BK139:BK141)</f>
        <v>0</v>
      </c>
    </row>
    <row r="139" spans="2:65" s="1" customFormat="1" ht="16.5" customHeight="1">
      <c r="B139" s="136"/>
      <c r="C139" s="137" t="s">
        <v>297</v>
      </c>
      <c r="D139" s="137" t="s">
        <v>266</v>
      </c>
      <c r="E139" s="138" t="s">
        <v>4666</v>
      </c>
      <c r="F139" s="139" t="s">
        <v>4667</v>
      </c>
      <c r="G139" s="140" t="s">
        <v>2809</v>
      </c>
      <c r="H139" s="141">
        <v>1</v>
      </c>
      <c r="I139" s="142"/>
      <c r="J139" s="143">
        <f>ROUND(I139*H139,2)</f>
        <v>0</v>
      </c>
      <c r="K139" s="139" t="s">
        <v>270</v>
      </c>
      <c r="L139" s="32"/>
      <c r="M139" s="144" t="s">
        <v>1</v>
      </c>
      <c r="N139" s="145" t="s">
        <v>41</v>
      </c>
      <c r="P139" s="146">
        <f>O139*H139</f>
        <v>0</v>
      </c>
      <c r="Q139" s="146">
        <v>0</v>
      </c>
      <c r="R139" s="146">
        <f>Q139*H139</f>
        <v>0</v>
      </c>
      <c r="S139" s="146">
        <v>0</v>
      </c>
      <c r="T139" s="147">
        <f>S139*H139</f>
        <v>0</v>
      </c>
      <c r="AR139" s="148" t="s">
        <v>4645</v>
      </c>
      <c r="AT139" s="148" t="s">
        <v>266</v>
      </c>
      <c r="AU139" s="148" t="s">
        <v>89</v>
      </c>
      <c r="AY139" s="17" t="s">
        <v>264</v>
      </c>
      <c r="BE139" s="149">
        <f>IF(N139="základní",J139,0)</f>
        <v>0</v>
      </c>
      <c r="BF139" s="149">
        <f>IF(N139="snížená",J139,0)</f>
        <v>0</v>
      </c>
      <c r="BG139" s="149">
        <f>IF(N139="zákl. přenesená",J139,0)</f>
        <v>0</v>
      </c>
      <c r="BH139" s="149">
        <f>IF(N139="sníž. přenesená",J139,0)</f>
        <v>0</v>
      </c>
      <c r="BI139" s="149">
        <f>IF(N139="nulová",J139,0)</f>
        <v>0</v>
      </c>
      <c r="BJ139" s="17" t="s">
        <v>83</v>
      </c>
      <c r="BK139" s="149">
        <f>ROUND(I139*H139,2)</f>
        <v>0</v>
      </c>
      <c r="BL139" s="17" t="s">
        <v>4645</v>
      </c>
      <c r="BM139" s="148" t="s">
        <v>4668</v>
      </c>
    </row>
    <row r="140" spans="2:65" s="1" customFormat="1" ht="11.25">
      <c r="B140" s="32"/>
      <c r="D140" s="150" t="s">
        <v>273</v>
      </c>
      <c r="F140" s="151" t="s">
        <v>4669</v>
      </c>
      <c r="I140" s="152"/>
      <c r="L140" s="32"/>
      <c r="M140" s="153"/>
      <c r="T140" s="56"/>
      <c r="AT140" s="17" t="s">
        <v>273</v>
      </c>
      <c r="AU140" s="17" t="s">
        <v>89</v>
      </c>
    </row>
    <row r="141" spans="2:65" s="1" customFormat="1" ht="97.5">
      <c r="B141" s="32"/>
      <c r="D141" s="154" t="s">
        <v>275</v>
      </c>
      <c r="F141" s="155" t="s">
        <v>4670</v>
      </c>
      <c r="I141" s="152"/>
      <c r="L141" s="32"/>
      <c r="M141" s="153"/>
      <c r="T141" s="56"/>
      <c r="AT141" s="17" t="s">
        <v>275</v>
      </c>
      <c r="AU141" s="17" t="s">
        <v>89</v>
      </c>
    </row>
    <row r="142" spans="2:65" s="11" customFormat="1" ht="22.9" customHeight="1">
      <c r="B142" s="124"/>
      <c r="D142" s="125" t="s">
        <v>75</v>
      </c>
      <c r="E142" s="134" t="s">
        <v>4671</v>
      </c>
      <c r="F142" s="134" t="s">
        <v>4672</v>
      </c>
      <c r="I142" s="127"/>
      <c r="J142" s="135">
        <f>BK142</f>
        <v>0</v>
      </c>
      <c r="L142" s="124"/>
      <c r="M142" s="129"/>
      <c r="P142" s="130">
        <f>SUM(P143:P151)</f>
        <v>0</v>
      </c>
      <c r="R142" s="130">
        <f>SUM(R143:R151)</f>
        <v>0</v>
      </c>
      <c r="T142" s="131">
        <f>SUM(T143:T151)</f>
        <v>0</v>
      </c>
      <c r="AR142" s="125" t="s">
        <v>297</v>
      </c>
      <c r="AT142" s="132" t="s">
        <v>75</v>
      </c>
      <c r="AU142" s="132" t="s">
        <v>83</v>
      </c>
      <c r="AY142" s="125" t="s">
        <v>264</v>
      </c>
      <c r="BK142" s="133">
        <f>SUM(BK143:BK151)</f>
        <v>0</v>
      </c>
    </row>
    <row r="143" spans="2:65" s="1" customFormat="1" ht="16.5" customHeight="1">
      <c r="B143" s="136"/>
      <c r="C143" s="137" t="s">
        <v>303</v>
      </c>
      <c r="D143" s="137" t="s">
        <v>266</v>
      </c>
      <c r="E143" s="138" t="s">
        <v>4673</v>
      </c>
      <c r="F143" s="139" t="s">
        <v>4674</v>
      </c>
      <c r="G143" s="140" t="s">
        <v>2809</v>
      </c>
      <c r="H143" s="141">
        <v>1</v>
      </c>
      <c r="I143" s="142"/>
      <c r="J143" s="143">
        <f>ROUND(I143*H143,2)</f>
        <v>0</v>
      </c>
      <c r="K143" s="139" t="s">
        <v>270</v>
      </c>
      <c r="L143" s="32"/>
      <c r="M143" s="144" t="s">
        <v>1</v>
      </c>
      <c r="N143" s="145" t="s">
        <v>41</v>
      </c>
      <c r="P143" s="146">
        <f>O143*H143</f>
        <v>0</v>
      </c>
      <c r="Q143" s="146">
        <v>0</v>
      </c>
      <c r="R143" s="146">
        <f>Q143*H143</f>
        <v>0</v>
      </c>
      <c r="S143" s="146">
        <v>0</v>
      </c>
      <c r="T143" s="147">
        <f>S143*H143</f>
        <v>0</v>
      </c>
      <c r="AR143" s="148" t="s">
        <v>4645</v>
      </c>
      <c r="AT143" s="148" t="s">
        <v>266</v>
      </c>
      <c r="AU143" s="148" t="s">
        <v>89</v>
      </c>
      <c r="AY143" s="17" t="s">
        <v>264</v>
      </c>
      <c r="BE143" s="149">
        <f>IF(N143="základní",J143,0)</f>
        <v>0</v>
      </c>
      <c r="BF143" s="149">
        <f>IF(N143="snížená",J143,0)</f>
        <v>0</v>
      </c>
      <c r="BG143" s="149">
        <f>IF(N143="zákl. přenesená",J143,0)</f>
        <v>0</v>
      </c>
      <c r="BH143" s="149">
        <f>IF(N143="sníž. přenesená",J143,0)</f>
        <v>0</v>
      </c>
      <c r="BI143" s="149">
        <f>IF(N143="nulová",J143,0)</f>
        <v>0</v>
      </c>
      <c r="BJ143" s="17" t="s">
        <v>83</v>
      </c>
      <c r="BK143" s="149">
        <f>ROUND(I143*H143,2)</f>
        <v>0</v>
      </c>
      <c r="BL143" s="17" t="s">
        <v>4645</v>
      </c>
      <c r="BM143" s="148" t="s">
        <v>4675</v>
      </c>
    </row>
    <row r="144" spans="2:65" s="1" customFormat="1" ht="11.25">
      <c r="B144" s="32"/>
      <c r="D144" s="150" t="s">
        <v>273</v>
      </c>
      <c r="F144" s="151" t="s">
        <v>4676</v>
      </c>
      <c r="I144" s="152"/>
      <c r="L144" s="32"/>
      <c r="M144" s="153"/>
      <c r="T144" s="56"/>
      <c r="AT144" s="17" t="s">
        <v>273</v>
      </c>
      <c r="AU144" s="17" t="s">
        <v>89</v>
      </c>
    </row>
    <row r="145" spans="2:65" s="1" customFormat="1" ht="78">
      <c r="B145" s="32"/>
      <c r="D145" s="154" t="s">
        <v>275</v>
      </c>
      <c r="F145" s="155" t="s">
        <v>4677</v>
      </c>
      <c r="I145" s="152"/>
      <c r="L145" s="32"/>
      <c r="M145" s="153"/>
      <c r="T145" s="56"/>
      <c r="AT145" s="17" t="s">
        <v>275</v>
      </c>
      <c r="AU145" s="17" t="s">
        <v>89</v>
      </c>
    </row>
    <row r="146" spans="2:65" s="1" customFormat="1" ht="16.5" customHeight="1">
      <c r="B146" s="136"/>
      <c r="C146" s="137" t="s">
        <v>309</v>
      </c>
      <c r="D146" s="137" t="s">
        <v>266</v>
      </c>
      <c r="E146" s="138" t="s">
        <v>4678</v>
      </c>
      <c r="F146" s="139" t="s">
        <v>4679</v>
      </c>
      <c r="G146" s="140" t="s">
        <v>2809</v>
      </c>
      <c r="H146" s="141">
        <v>1</v>
      </c>
      <c r="I146" s="142"/>
      <c r="J146" s="143">
        <f>ROUND(I146*H146,2)</f>
        <v>0</v>
      </c>
      <c r="K146" s="139" t="s">
        <v>270</v>
      </c>
      <c r="L146" s="32"/>
      <c r="M146" s="144" t="s">
        <v>1</v>
      </c>
      <c r="N146" s="145" t="s">
        <v>41</v>
      </c>
      <c r="P146" s="146">
        <f>O146*H146</f>
        <v>0</v>
      </c>
      <c r="Q146" s="146">
        <v>0</v>
      </c>
      <c r="R146" s="146">
        <f>Q146*H146</f>
        <v>0</v>
      </c>
      <c r="S146" s="146">
        <v>0</v>
      </c>
      <c r="T146" s="147">
        <f>S146*H146</f>
        <v>0</v>
      </c>
      <c r="AR146" s="148" t="s">
        <v>4645</v>
      </c>
      <c r="AT146" s="148" t="s">
        <v>266</v>
      </c>
      <c r="AU146" s="148" t="s">
        <v>89</v>
      </c>
      <c r="AY146" s="17" t="s">
        <v>264</v>
      </c>
      <c r="BE146" s="149">
        <f>IF(N146="základní",J146,0)</f>
        <v>0</v>
      </c>
      <c r="BF146" s="149">
        <f>IF(N146="snížená",J146,0)</f>
        <v>0</v>
      </c>
      <c r="BG146" s="149">
        <f>IF(N146="zákl. přenesená",J146,0)</f>
        <v>0</v>
      </c>
      <c r="BH146" s="149">
        <f>IF(N146="sníž. přenesená",J146,0)</f>
        <v>0</v>
      </c>
      <c r="BI146" s="149">
        <f>IF(N146="nulová",J146,0)</f>
        <v>0</v>
      </c>
      <c r="BJ146" s="17" t="s">
        <v>83</v>
      </c>
      <c r="BK146" s="149">
        <f>ROUND(I146*H146,2)</f>
        <v>0</v>
      </c>
      <c r="BL146" s="17" t="s">
        <v>4645</v>
      </c>
      <c r="BM146" s="148" t="s">
        <v>4680</v>
      </c>
    </row>
    <row r="147" spans="2:65" s="1" customFormat="1" ht="11.25">
      <c r="B147" s="32"/>
      <c r="D147" s="150" t="s">
        <v>273</v>
      </c>
      <c r="F147" s="151" t="s">
        <v>4681</v>
      </c>
      <c r="I147" s="152"/>
      <c r="L147" s="32"/>
      <c r="M147" s="153"/>
      <c r="T147" s="56"/>
      <c r="AT147" s="17" t="s">
        <v>273</v>
      </c>
      <c r="AU147" s="17" t="s">
        <v>89</v>
      </c>
    </row>
    <row r="148" spans="2:65" s="1" customFormat="1" ht="19.5">
      <c r="B148" s="32"/>
      <c r="D148" s="154" t="s">
        <v>275</v>
      </c>
      <c r="F148" s="155" t="s">
        <v>4682</v>
      </c>
      <c r="I148" s="152"/>
      <c r="L148" s="32"/>
      <c r="M148" s="153"/>
      <c r="T148" s="56"/>
      <c r="AT148" s="17" t="s">
        <v>275</v>
      </c>
      <c r="AU148" s="17" t="s">
        <v>89</v>
      </c>
    </row>
    <row r="149" spans="2:65" s="1" customFormat="1" ht="16.5" customHeight="1">
      <c r="B149" s="136"/>
      <c r="C149" s="137" t="s">
        <v>314</v>
      </c>
      <c r="D149" s="137" t="s">
        <v>266</v>
      </c>
      <c r="E149" s="138" t="s">
        <v>4683</v>
      </c>
      <c r="F149" s="139" t="s">
        <v>4684</v>
      </c>
      <c r="G149" s="140" t="s">
        <v>2809</v>
      </c>
      <c r="H149" s="141">
        <v>1</v>
      </c>
      <c r="I149" s="142"/>
      <c r="J149" s="143">
        <f>ROUND(I149*H149,2)</f>
        <v>0</v>
      </c>
      <c r="K149" s="139" t="s">
        <v>270</v>
      </c>
      <c r="L149" s="32"/>
      <c r="M149" s="144" t="s">
        <v>1</v>
      </c>
      <c r="N149" s="145" t="s">
        <v>41</v>
      </c>
      <c r="P149" s="146">
        <f>O149*H149</f>
        <v>0</v>
      </c>
      <c r="Q149" s="146">
        <v>0</v>
      </c>
      <c r="R149" s="146">
        <f>Q149*H149</f>
        <v>0</v>
      </c>
      <c r="S149" s="146">
        <v>0</v>
      </c>
      <c r="T149" s="147">
        <f>S149*H149</f>
        <v>0</v>
      </c>
      <c r="AR149" s="148" t="s">
        <v>4645</v>
      </c>
      <c r="AT149" s="148" t="s">
        <v>266</v>
      </c>
      <c r="AU149" s="148" t="s">
        <v>89</v>
      </c>
      <c r="AY149" s="17" t="s">
        <v>264</v>
      </c>
      <c r="BE149" s="149">
        <f>IF(N149="základní",J149,0)</f>
        <v>0</v>
      </c>
      <c r="BF149" s="149">
        <f>IF(N149="snížená",J149,0)</f>
        <v>0</v>
      </c>
      <c r="BG149" s="149">
        <f>IF(N149="zákl. přenesená",J149,0)</f>
        <v>0</v>
      </c>
      <c r="BH149" s="149">
        <f>IF(N149="sníž. přenesená",J149,0)</f>
        <v>0</v>
      </c>
      <c r="BI149" s="149">
        <f>IF(N149="nulová",J149,0)</f>
        <v>0</v>
      </c>
      <c r="BJ149" s="17" t="s">
        <v>83</v>
      </c>
      <c r="BK149" s="149">
        <f>ROUND(I149*H149,2)</f>
        <v>0</v>
      </c>
      <c r="BL149" s="17" t="s">
        <v>4645</v>
      </c>
      <c r="BM149" s="148" t="s">
        <v>4685</v>
      </c>
    </row>
    <row r="150" spans="2:65" s="1" customFormat="1" ht="11.25">
      <c r="B150" s="32"/>
      <c r="D150" s="150" t="s">
        <v>273</v>
      </c>
      <c r="F150" s="151" t="s">
        <v>4686</v>
      </c>
      <c r="I150" s="152"/>
      <c r="L150" s="32"/>
      <c r="M150" s="153"/>
      <c r="T150" s="56"/>
      <c r="AT150" s="17" t="s">
        <v>273</v>
      </c>
      <c r="AU150" s="17" t="s">
        <v>89</v>
      </c>
    </row>
    <row r="151" spans="2:65" s="1" customFormat="1" ht="19.5">
      <c r="B151" s="32"/>
      <c r="D151" s="154" t="s">
        <v>275</v>
      </c>
      <c r="F151" s="155" t="s">
        <v>4687</v>
      </c>
      <c r="I151" s="152"/>
      <c r="L151" s="32"/>
      <c r="M151" s="153"/>
      <c r="T151" s="56"/>
      <c r="AT151" s="17" t="s">
        <v>275</v>
      </c>
      <c r="AU151" s="17" t="s">
        <v>89</v>
      </c>
    </row>
    <row r="152" spans="2:65" s="11" customFormat="1" ht="22.9" customHeight="1">
      <c r="B152" s="124"/>
      <c r="D152" s="125" t="s">
        <v>75</v>
      </c>
      <c r="E152" s="134" t="s">
        <v>4688</v>
      </c>
      <c r="F152" s="134" t="s">
        <v>4689</v>
      </c>
      <c r="I152" s="127"/>
      <c r="J152" s="135">
        <f>BK152</f>
        <v>0</v>
      </c>
      <c r="L152" s="124"/>
      <c r="M152" s="129"/>
      <c r="P152" s="130">
        <f>SUM(P153:P158)</f>
        <v>0</v>
      </c>
      <c r="R152" s="130">
        <f>SUM(R153:R158)</f>
        <v>0</v>
      </c>
      <c r="T152" s="131">
        <f>SUM(T153:T158)</f>
        <v>0</v>
      </c>
      <c r="AR152" s="125" t="s">
        <v>297</v>
      </c>
      <c r="AT152" s="132" t="s">
        <v>75</v>
      </c>
      <c r="AU152" s="132" t="s">
        <v>83</v>
      </c>
      <c r="AY152" s="125" t="s">
        <v>264</v>
      </c>
      <c r="BK152" s="133">
        <f>SUM(BK153:BK158)</f>
        <v>0</v>
      </c>
    </row>
    <row r="153" spans="2:65" s="1" customFormat="1" ht="16.5" customHeight="1">
      <c r="B153" s="136"/>
      <c r="C153" s="137" t="s">
        <v>323</v>
      </c>
      <c r="D153" s="137" t="s">
        <v>266</v>
      </c>
      <c r="E153" s="138" t="s">
        <v>4690</v>
      </c>
      <c r="F153" s="139" t="s">
        <v>4691</v>
      </c>
      <c r="G153" s="140" t="s">
        <v>2809</v>
      </c>
      <c r="H153" s="141">
        <v>1</v>
      </c>
      <c r="I153" s="142"/>
      <c r="J153" s="143">
        <f>ROUND(I153*H153,2)</f>
        <v>0</v>
      </c>
      <c r="K153" s="139" t="s">
        <v>270</v>
      </c>
      <c r="L153" s="32"/>
      <c r="M153" s="144" t="s">
        <v>1</v>
      </c>
      <c r="N153" s="145" t="s">
        <v>41</v>
      </c>
      <c r="P153" s="146">
        <f>O153*H153</f>
        <v>0</v>
      </c>
      <c r="Q153" s="146">
        <v>0</v>
      </c>
      <c r="R153" s="146">
        <f>Q153*H153</f>
        <v>0</v>
      </c>
      <c r="S153" s="146">
        <v>0</v>
      </c>
      <c r="T153" s="147">
        <f>S153*H153</f>
        <v>0</v>
      </c>
      <c r="AR153" s="148" t="s">
        <v>4645</v>
      </c>
      <c r="AT153" s="148" t="s">
        <v>266</v>
      </c>
      <c r="AU153" s="148" t="s">
        <v>89</v>
      </c>
      <c r="AY153" s="17" t="s">
        <v>264</v>
      </c>
      <c r="BE153" s="149">
        <f>IF(N153="základní",J153,0)</f>
        <v>0</v>
      </c>
      <c r="BF153" s="149">
        <f>IF(N153="snížená",J153,0)</f>
        <v>0</v>
      </c>
      <c r="BG153" s="149">
        <f>IF(N153="zákl. přenesená",J153,0)</f>
        <v>0</v>
      </c>
      <c r="BH153" s="149">
        <f>IF(N153="sníž. přenesená",J153,0)</f>
        <v>0</v>
      </c>
      <c r="BI153" s="149">
        <f>IF(N153="nulová",J153,0)</f>
        <v>0</v>
      </c>
      <c r="BJ153" s="17" t="s">
        <v>83</v>
      </c>
      <c r="BK153" s="149">
        <f>ROUND(I153*H153,2)</f>
        <v>0</v>
      </c>
      <c r="BL153" s="17" t="s">
        <v>4645</v>
      </c>
      <c r="BM153" s="148" t="s">
        <v>4692</v>
      </c>
    </row>
    <row r="154" spans="2:65" s="1" customFormat="1" ht="11.25">
      <c r="B154" s="32"/>
      <c r="D154" s="150" t="s">
        <v>273</v>
      </c>
      <c r="F154" s="151" t="s">
        <v>4693</v>
      </c>
      <c r="I154" s="152"/>
      <c r="L154" s="32"/>
      <c r="M154" s="153"/>
      <c r="T154" s="56"/>
      <c r="AT154" s="17" t="s">
        <v>273</v>
      </c>
      <c r="AU154" s="17" t="s">
        <v>89</v>
      </c>
    </row>
    <row r="155" spans="2:65" s="1" customFormat="1" ht="29.25">
      <c r="B155" s="32"/>
      <c r="D155" s="154" t="s">
        <v>275</v>
      </c>
      <c r="F155" s="155" t="s">
        <v>4694</v>
      </c>
      <c r="I155" s="152"/>
      <c r="L155" s="32"/>
      <c r="M155" s="153"/>
      <c r="T155" s="56"/>
      <c r="AT155" s="17" t="s">
        <v>275</v>
      </c>
      <c r="AU155" s="17" t="s">
        <v>89</v>
      </c>
    </row>
    <row r="156" spans="2:65" s="1" customFormat="1" ht="16.5" customHeight="1">
      <c r="B156" s="136"/>
      <c r="C156" s="137" t="s">
        <v>328</v>
      </c>
      <c r="D156" s="137" t="s">
        <v>266</v>
      </c>
      <c r="E156" s="138" t="s">
        <v>4695</v>
      </c>
      <c r="F156" s="139" t="s">
        <v>4696</v>
      </c>
      <c r="G156" s="140" t="s">
        <v>2809</v>
      </c>
      <c r="H156" s="141">
        <v>1</v>
      </c>
      <c r="I156" s="142"/>
      <c r="J156" s="143">
        <f>ROUND(I156*H156,2)</f>
        <v>0</v>
      </c>
      <c r="K156" s="139" t="s">
        <v>270</v>
      </c>
      <c r="L156" s="32"/>
      <c r="M156" s="144" t="s">
        <v>1</v>
      </c>
      <c r="N156" s="145" t="s">
        <v>41</v>
      </c>
      <c r="P156" s="146">
        <f>O156*H156</f>
        <v>0</v>
      </c>
      <c r="Q156" s="146">
        <v>0</v>
      </c>
      <c r="R156" s="146">
        <f>Q156*H156</f>
        <v>0</v>
      </c>
      <c r="S156" s="146">
        <v>0</v>
      </c>
      <c r="T156" s="147">
        <f>S156*H156</f>
        <v>0</v>
      </c>
      <c r="AR156" s="148" t="s">
        <v>4645</v>
      </c>
      <c r="AT156" s="148" t="s">
        <v>266</v>
      </c>
      <c r="AU156" s="148" t="s">
        <v>89</v>
      </c>
      <c r="AY156" s="17" t="s">
        <v>264</v>
      </c>
      <c r="BE156" s="149">
        <f>IF(N156="základní",J156,0)</f>
        <v>0</v>
      </c>
      <c r="BF156" s="149">
        <f>IF(N156="snížená",J156,0)</f>
        <v>0</v>
      </c>
      <c r="BG156" s="149">
        <f>IF(N156="zákl. přenesená",J156,0)</f>
        <v>0</v>
      </c>
      <c r="BH156" s="149">
        <f>IF(N156="sníž. přenesená",J156,0)</f>
        <v>0</v>
      </c>
      <c r="BI156" s="149">
        <f>IF(N156="nulová",J156,0)</f>
        <v>0</v>
      </c>
      <c r="BJ156" s="17" t="s">
        <v>83</v>
      </c>
      <c r="BK156" s="149">
        <f>ROUND(I156*H156,2)</f>
        <v>0</v>
      </c>
      <c r="BL156" s="17" t="s">
        <v>4645</v>
      </c>
      <c r="BM156" s="148" t="s">
        <v>4697</v>
      </c>
    </row>
    <row r="157" spans="2:65" s="1" customFormat="1" ht="11.25">
      <c r="B157" s="32"/>
      <c r="D157" s="150" t="s">
        <v>273</v>
      </c>
      <c r="F157" s="151" t="s">
        <v>4698</v>
      </c>
      <c r="I157" s="152"/>
      <c r="L157" s="32"/>
      <c r="M157" s="153"/>
      <c r="T157" s="56"/>
      <c r="AT157" s="17" t="s">
        <v>273</v>
      </c>
      <c r="AU157" s="17" t="s">
        <v>89</v>
      </c>
    </row>
    <row r="158" spans="2:65" s="1" customFormat="1" ht="29.25">
      <c r="B158" s="32"/>
      <c r="D158" s="154" t="s">
        <v>275</v>
      </c>
      <c r="F158" s="155" t="s">
        <v>4699</v>
      </c>
      <c r="I158" s="152"/>
      <c r="L158" s="32"/>
      <c r="M158" s="153"/>
      <c r="T158" s="56"/>
      <c r="AT158" s="17" t="s">
        <v>275</v>
      </c>
      <c r="AU158" s="17" t="s">
        <v>89</v>
      </c>
    </row>
    <row r="159" spans="2:65" s="11" customFormat="1" ht="22.9" customHeight="1">
      <c r="B159" s="124"/>
      <c r="D159" s="125" t="s">
        <v>75</v>
      </c>
      <c r="E159" s="134" t="s">
        <v>4700</v>
      </c>
      <c r="F159" s="134" t="s">
        <v>4701</v>
      </c>
      <c r="I159" s="127"/>
      <c r="J159" s="135">
        <f>BK159</f>
        <v>0</v>
      </c>
      <c r="L159" s="124"/>
      <c r="M159" s="129"/>
      <c r="P159" s="130">
        <f>SUM(P160:P162)</f>
        <v>0</v>
      </c>
      <c r="R159" s="130">
        <f>SUM(R160:R162)</f>
        <v>0</v>
      </c>
      <c r="T159" s="131">
        <f>SUM(T160:T162)</f>
        <v>0</v>
      </c>
      <c r="AR159" s="125" t="s">
        <v>297</v>
      </c>
      <c r="AT159" s="132" t="s">
        <v>75</v>
      </c>
      <c r="AU159" s="132" t="s">
        <v>83</v>
      </c>
      <c r="AY159" s="125" t="s">
        <v>264</v>
      </c>
      <c r="BK159" s="133">
        <f>SUM(BK160:BK162)</f>
        <v>0</v>
      </c>
    </row>
    <row r="160" spans="2:65" s="1" customFormat="1" ht="16.5" customHeight="1">
      <c r="B160" s="136"/>
      <c r="C160" s="137" t="s">
        <v>334</v>
      </c>
      <c r="D160" s="137" t="s">
        <v>266</v>
      </c>
      <c r="E160" s="138" t="s">
        <v>4702</v>
      </c>
      <c r="F160" s="139" t="s">
        <v>4703</v>
      </c>
      <c r="G160" s="140" t="s">
        <v>2809</v>
      </c>
      <c r="H160" s="141">
        <v>1</v>
      </c>
      <c r="I160" s="142"/>
      <c r="J160" s="143">
        <f>ROUND(I160*H160,2)</f>
        <v>0</v>
      </c>
      <c r="K160" s="139" t="s">
        <v>270</v>
      </c>
      <c r="L160" s="32"/>
      <c r="M160" s="144" t="s">
        <v>1</v>
      </c>
      <c r="N160" s="145" t="s">
        <v>41</v>
      </c>
      <c r="P160" s="146">
        <f>O160*H160</f>
        <v>0</v>
      </c>
      <c r="Q160" s="146">
        <v>0</v>
      </c>
      <c r="R160" s="146">
        <f>Q160*H160</f>
        <v>0</v>
      </c>
      <c r="S160" s="146">
        <v>0</v>
      </c>
      <c r="T160" s="147">
        <f>S160*H160</f>
        <v>0</v>
      </c>
      <c r="AR160" s="148" t="s">
        <v>4645</v>
      </c>
      <c r="AT160" s="148" t="s">
        <v>266</v>
      </c>
      <c r="AU160" s="148" t="s">
        <v>89</v>
      </c>
      <c r="AY160" s="17" t="s">
        <v>264</v>
      </c>
      <c r="BE160" s="149">
        <f>IF(N160="základní",J160,0)</f>
        <v>0</v>
      </c>
      <c r="BF160" s="149">
        <f>IF(N160="snížená",J160,0)</f>
        <v>0</v>
      </c>
      <c r="BG160" s="149">
        <f>IF(N160="zákl. přenesená",J160,0)</f>
        <v>0</v>
      </c>
      <c r="BH160" s="149">
        <f>IF(N160="sníž. přenesená",J160,0)</f>
        <v>0</v>
      </c>
      <c r="BI160" s="149">
        <f>IF(N160="nulová",J160,0)</f>
        <v>0</v>
      </c>
      <c r="BJ160" s="17" t="s">
        <v>83</v>
      </c>
      <c r="BK160" s="149">
        <f>ROUND(I160*H160,2)</f>
        <v>0</v>
      </c>
      <c r="BL160" s="17" t="s">
        <v>4645</v>
      </c>
      <c r="BM160" s="148" t="s">
        <v>4704</v>
      </c>
    </row>
    <row r="161" spans="2:65" s="1" customFormat="1" ht="11.25">
      <c r="B161" s="32"/>
      <c r="D161" s="150" t="s">
        <v>273</v>
      </c>
      <c r="F161" s="151" t="s">
        <v>4705</v>
      </c>
      <c r="I161" s="152"/>
      <c r="L161" s="32"/>
      <c r="M161" s="153"/>
      <c r="T161" s="56"/>
      <c r="AT161" s="17" t="s">
        <v>273</v>
      </c>
      <c r="AU161" s="17" t="s">
        <v>89</v>
      </c>
    </row>
    <row r="162" spans="2:65" s="1" customFormat="1" ht="39">
      <c r="B162" s="32"/>
      <c r="D162" s="154" t="s">
        <v>275</v>
      </c>
      <c r="F162" s="155" t="s">
        <v>4706</v>
      </c>
      <c r="I162" s="152"/>
      <c r="L162" s="32"/>
      <c r="M162" s="153"/>
      <c r="T162" s="56"/>
      <c r="AT162" s="17" t="s">
        <v>275</v>
      </c>
      <c r="AU162" s="17" t="s">
        <v>89</v>
      </c>
    </row>
    <row r="163" spans="2:65" s="11" customFormat="1" ht="22.9" customHeight="1">
      <c r="B163" s="124"/>
      <c r="D163" s="125" t="s">
        <v>75</v>
      </c>
      <c r="E163" s="134" t="s">
        <v>4707</v>
      </c>
      <c r="F163" s="134" t="s">
        <v>4708</v>
      </c>
      <c r="I163" s="127"/>
      <c r="J163" s="135">
        <f>BK163</f>
        <v>0</v>
      </c>
      <c r="L163" s="124"/>
      <c r="M163" s="129"/>
      <c r="P163" s="130">
        <f>SUM(P164:P170)</f>
        <v>0</v>
      </c>
      <c r="R163" s="130">
        <f>SUM(R164:R170)</f>
        <v>0</v>
      </c>
      <c r="T163" s="131">
        <f>SUM(T164:T170)</f>
        <v>0</v>
      </c>
      <c r="AR163" s="125" t="s">
        <v>297</v>
      </c>
      <c r="AT163" s="132" t="s">
        <v>75</v>
      </c>
      <c r="AU163" s="132" t="s">
        <v>83</v>
      </c>
      <c r="AY163" s="125" t="s">
        <v>264</v>
      </c>
      <c r="BK163" s="133">
        <f>SUM(BK164:BK170)</f>
        <v>0</v>
      </c>
    </row>
    <row r="164" spans="2:65" s="1" customFormat="1" ht="16.5" customHeight="1">
      <c r="B164" s="136"/>
      <c r="C164" s="137" t="s">
        <v>8</v>
      </c>
      <c r="D164" s="137" t="s">
        <v>266</v>
      </c>
      <c r="E164" s="138" t="s">
        <v>4709</v>
      </c>
      <c r="F164" s="139" t="s">
        <v>4708</v>
      </c>
      <c r="G164" s="140" t="s">
        <v>2809</v>
      </c>
      <c r="H164" s="141">
        <v>1</v>
      </c>
      <c r="I164" s="142"/>
      <c r="J164" s="143">
        <f>ROUND(I164*H164,2)</f>
        <v>0</v>
      </c>
      <c r="K164" s="139" t="s">
        <v>270</v>
      </c>
      <c r="L164" s="32"/>
      <c r="M164" s="144" t="s">
        <v>1</v>
      </c>
      <c r="N164" s="145" t="s">
        <v>41</v>
      </c>
      <c r="P164" s="146">
        <f>O164*H164</f>
        <v>0</v>
      </c>
      <c r="Q164" s="146">
        <v>0</v>
      </c>
      <c r="R164" s="146">
        <f>Q164*H164</f>
        <v>0</v>
      </c>
      <c r="S164" s="146">
        <v>0</v>
      </c>
      <c r="T164" s="147">
        <f>S164*H164</f>
        <v>0</v>
      </c>
      <c r="AR164" s="148" t="s">
        <v>4645</v>
      </c>
      <c r="AT164" s="148" t="s">
        <v>266</v>
      </c>
      <c r="AU164" s="148" t="s">
        <v>89</v>
      </c>
      <c r="AY164" s="17" t="s">
        <v>264</v>
      </c>
      <c r="BE164" s="149">
        <f>IF(N164="základní",J164,0)</f>
        <v>0</v>
      </c>
      <c r="BF164" s="149">
        <f>IF(N164="snížená",J164,0)</f>
        <v>0</v>
      </c>
      <c r="BG164" s="149">
        <f>IF(N164="zákl. přenesená",J164,0)</f>
        <v>0</v>
      </c>
      <c r="BH164" s="149">
        <f>IF(N164="sníž. přenesená",J164,0)</f>
        <v>0</v>
      </c>
      <c r="BI164" s="149">
        <f>IF(N164="nulová",J164,0)</f>
        <v>0</v>
      </c>
      <c r="BJ164" s="17" t="s">
        <v>83</v>
      </c>
      <c r="BK164" s="149">
        <f>ROUND(I164*H164,2)</f>
        <v>0</v>
      </c>
      <c r="BL164" s="17" t="s">
        <v>4645</v>
      </c>
      <c r="BM164" s="148" t="s">
        <v>4710</v>
      </c>
    </row>
    <row r="165" spans="2:65" s="1" customFormat="1" ht="11.25">
      <c r="B165" s="32"/>
      <c r="D165" s="150" t="s">
        <v>273</v>
      </c>
      <c r="F165" s="151" t="s">
        <v>4711</v>
      </c>
      <c r="I165" s="152"/>
      <c r="L165" s="32"/>
      <c r="M165" s="153"/>
      <c r="T165" s="56"/>
      <c r="AT165" s="17" t="s">
        <v>273</v>
      </c>
      <c r="AU165" s="17" t="s">
        <v>89</v>
      </c>
    </row>
    <row r="166" spans="2:65" s="1" customFormat="1" ht="107.25">
      <c r="B166" s="32"/>
      <c r="D166" s="154" t="s">
        <v>275</v>
      </c>
      <c r="F166" s="155" t="s">
        <v>4712</v>
      </c>
      <c r="I166" s="152"/>
      <c r="L166" s="32"/>
      <c r="M166" s="153"/>
      <c r="T166" s="56"/>
      <c r="AT166" s="17" t="s">
        <v>275</v>
      </c>
      <c r="AU166" s="17" t="s">
        <v>89</v>
      </c>
    </row>
    <row r="167" spans="2:65" s="1" customFormat="1" ht="16.5" customHeight="1">
      <c r="B167" s="136"/>
      <c r="C167" s="137" t="s">
        <v>348</v>
      </c>
      <c r="D167" s="137" t="s">
        <v>266</v>
      </c>
      <c r="E167" s="138" t="s">
        <v>4713</v>
      </c>
      <c r="F167" s="139" t="s">
        <v>4714</v>
      </c>
      <c r="G167" s="140" t="s">
        <v>434</v>
      </c>
      <c r="H167" s="141">
        <v>1</v>
      </c>
      <c r="I167" s="142"/>
      <c r="J167" s="143">
        <f>ROUND(I167*H167,2)</f>
        <v>0</v>
      </c>
      <c r="K167" s="139" t="s">
        <v>313</v>
      </c>
      <c r="L167" s="32"/>
      <c r="M167" s="144" t="s">
        <v>1</v>
      </c>
      <c r="N167" s="145" t="s">
        <v>41</v>
      </c>
      <c r="P167" s="146">
        <f>O167*H167</f>
        <v>0</v>
      </c>
      <c r="Q167" s="146">
        <v>0</v>
      </c>
      <c r="R167" s="146">
        <f>Q167*H167</f>
        <v>0</v>
      </c>
      <c r="S167" s="146">
        <v>0</v>
      </c>
      <c r="T167" s="147">
        <f>S167*H167</f>
        <v>0</v>
      </c>
      <c r="AR167" s="148" t="s">
        <v>4645</v>
      </c>
      <c r="AT167" s="148" t="s">
        <v>266</v>
      </c>
      <c r="AU167" s="148" t="s">
        <v>89</v>
      </c>
      <c r="AY167" s="17" t="s">
        <v>264</v>
      </c>
      <c r="BE167" s="149">
        <f>IF(N167="základní",J167,0)</f>
        <v>0</v>
      </c>
      <c r="BF167" s="149">
        <f>IF(N167="snížená",J167,0)</f>
        <v>0</v>
      </c>
      <c r="BG167" s="149">
        <f>IF(N167="zákl. přenesená",J167,0)</f>
        <v>0</v>
      </c>
      <c r="BH167" s="149">
        <f>IF(N167="sníž. přenesená",J167,0)</f>
        <v>0</v>
      </c>
      <c r="BI167" s="149">
        <f>IF(N167="nulová",J167,0)</f>
        <v>0</v>
      </c>
      <c r="BJ167" s="17" t="s">
        <v>83</v>
      </c>
      <c r="BK167" s="149">
        <f>ROUND(I167*H167,2)</f>
        <v>0</v>
      </c>
      <c r="BL167" s="17" t="s">
        <v>4645</v>
      </c>
      <c r="BM167" s="148" t="s">
        <v>4715</v>
      </c>
    </row>
    <row r="168" spans="2:65" s="1" customFormat="1" ht="58.5">
      <c r="B168" s="32"/>
      <c r="D168" s="154" t="s">
        <v>275</v>
      </c>
      <c r="F168" s="155" t="s">
        <v>4716</v>
      </c>
      <c r="I168" s="152"/>
      <c r="L168" s="32"/>
      <c r="M168" s="153"/>
      <c r="T168" s="56"/>
      <c r="AT168" s="17" t="s">
        <v>275</v>
      </c>
      <c r="AU168" s="17" t="s">
        <v>89</v>
      </c>
    </row>
    <row r="169" spans="2:65" s="1" customFormat="1" ht="16.5" customHeight="1">
      <c r="B169" s="136"/>
      <c r="C169" s="137" t="s">
        <v>354</v>
      </c>
      <c r="D169" s="137" t="s">
        <v>266</v>
      </c>
      <c r="E169" s="138" t="s">
        <v>4717</v>
      </c>
      <c r="F169" s="139" t="s">
        <v>4718</v>
      </c>
      <c r="G169" s="140" t="s">
        <v>434</v>
      </c>
      <c r="H169" s="141">
        <v>1</v>
      </c>
      <c r="I169" s="142"/>
      <c r="J169" s="143">
        <f>ROUND(I169*H169,2)</f>
        <v>0</v>
      </c>
      <c r="K169" s="139" t="s">
        <v>313</v>
      </c>
      <c r="L169" s="32"/>
      <c r="M169" s="144" t="s">
        <v>1</v>
      </c>
      <c r="N169" s="145" t="s">
        <v>41</v>
      </c>
      <c r="P169" s="146">
        <f>O169*H169</f>
        <v>0</v>
      </c>
      <c r="Q169" s="146">
        <v>0</v>
      </c>
      <c r="R169" s="146">
        <f>Q169*H169</f>
        <v>0</v>
      </c>
      <c r="S169" s="146">
        <v>0</v>
      </c>
      <c r="T169" s="147">
        <f>S169*H169</f>
        <v>0</v>
      </c>
      <c r="AR169" s="148" t="s">
        <v>4645</v>
      </c>
      <c r="AT169" s="148" t="s">
        <v>266</v>
      </c>
      <c r="AU169" s="148" t="s">
        <v>89</v>
      </c>
      <c r="AY169" s="17" t="s">
        <v>264</v>
      </c>
      <c r="BE169" s="149">
        <f>IF(N169="základní",J169,0)</f>
        <v>0</v>
      </c>
      <c r="BF169" s="149">
        <f>IF(N169="snížená",J169,0)</f>
        <v>0</v>
      </c>
      <c r="BG169" s="149">
        <f>IF(N169="zákl. přenesená",J169,0)</f>
        <v>0</v>
      </c>
      <c r="BH169" s="149">
        <f>IF(N169="sníž. přenesená",J169,0)</f>
        <v>0</v>
      </c>
      <c r="BI169" s="149">
        <f>IF(N169="nulová",J169,0)</f>
        <v>0</v>
      </c>
      <c r="BJ169" s="17" t="s">
        <v>83</v>
      </c>
      <c r="BK169" s="149">
        <f>ROUND(I169*H169,2)</f>
        <v>0</v>
      </c>
      <c r="BL169" s="17" t="s">
        <v>4645</v>
      </c>
      <c r="BM169" s="148" t="s">
        <v>4719</v>
      </c>
    </row>
    <row r="170" spans="2:65" s="1" customFormat="1" ht="39">
      <c r="B170" s="32"/>
      <c r="D170" s="154" t="s">
        <v>275</v>
      </c>
      <c r="F170" s="155" t="s">
        <v>4720</v>
      </c>
      <c r="I170" s="152"/>
      <c r="L170" s="32"/>
      <c r="M170" s="194"/>
      <c r="N170" s="195"/>
      <c r="O170" s="195"/>
      <c r="P170" s="195"/>
      <c r="Q170" s="195"/>
      <c r="R170" s="195"/>
      <c r="S170" s="195"/>
      <c r="T170" s="196"/>
      <c r="AT170" s="17" t="s">
        <v>275</v>
      </c>
      <c r="AU170" s="17" t="s">
        <v>89</v>
      </c>
    </row>
    <row r="171" spans="2:65" s="1" customFormat="1" ht="6.95" customHeight="1">
      <c r="B171" s="44"/>
      <c r="C171" s="45"/>
      <c r="D171" s="45"/>
      <c r="E171" s="45"/>
      <c r="F171" s="45"/>
      <c r="G171" s="45"/>
      <c r="H171" s="45"/>
      <c r="I171" s="45"/>
      <c r="J171" s="45"/>
      <c r="K171" s="45"/>
      <c r="L171" s="32"/>
    </row>
  </sheetData>
  <autoFilter ref="C122:K170" xr:uid="{00000000-0009-0000-0000-000028000000}"/>
  <mergeCells count="9">
    <mergeCell ref="E87:H87"/>
    <mergeCell ref="E113:H113"/>
    <mergeCell ref="E115:H115"/>
    <mergeCell ref="L2:V2"/>
    <mergeCell ref="E7:H7"/>
    <mergeCell ref="E9:H9"/>
    <mergeCell ref="E18:H18"/>
    <mergeCell ref="E27:H27"/>
    <mergeCell ref="E85:H85"/>
  </mergeCells>
  <hyperlinks>
    <hyperlink ref="F127" r:id="rId1" xr:uid="{00000000-0004-0000-2800-000000000000}"/>
    <hyperlink ref="F130" r:id="rId2" xr:uid="{00000000-0004-0000-2800-000001000000}"/>
    <hyperlink ref="F133" r:id="rId3" xr:uid="{00000000-0004-0000-2800-000002000000}"/>
    <hyperlink ref="F136" r:id="rId4" xr:uid="{00000000-0004-0000-2800-000003000000}"/>
    <hyperlink ref="F140" r:id="rId5" xr:uid="{00000000-0004-0000-2800-000004000000}"/>
    <hyperlink ref="F144" r:id="rId6" xr:uid="{00000000-0004-0000-2800-000005000000}"/>
    <hyperlink ref="F147" r:id="rId7" xr:uid="{00000000-0004-0000-2800-000006000000}"/>
    <hyperlink ref="F150" r:id="rId8" xr:uid="{00000000-0004-0000-2800-000007000000}"/>
    <hyperlink ref="F154" r:id="rId9" xr:uid="{00000000-0004-0000-2800-000008000000}"/>
    <hyperlink ref="F157" r:id="rId10" xr:uid="{00000000-0004-0000-2800-000009000000}"/>
    <hyperlink ref="F161" r:id="rId11" xr:uid="{00000000-0004-0000-2800-00000A000000}"/>
    <hyperlink ref="F165" r:id="rId12" xr:uid="{00000000-0004-0000-2800-00000B000000}"/>
  </hyperlinks>
  <pageMargins left="0.39374999999999999" right="0.39374999999999999" top="0.39374999999999999" bottom="0.39374999999999999" header="0" footer="0"/>
  <pageSetup paperSize="9" fitToHeight="100" orientation="landscape" blackAndWhite="1"/>
  <headerFooter>
    <oddFooter>&amp;CStrana &amp;P z &amp;N</oddFooter>
  </headerFooter>
  <drawing r:id="rId1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B2:BM297"/>
  <sheetViews>
    <sheetView showGridLines="0" workbookViewId="0"/>
  </sheetViews>
  <sheetFormatPr defaultRowHeight="15"/>
  <cols>
    <col min="1" max="1" width="8.33203125" customWidth="1"/>
    <col min="2" max="2" width="1.1640625" customWidth="1"/>
    <col min="3" max="3" width="4.1640625" customWidth="1"/>
    <col min="4" max="4" width="4.33203125" customWidth="1"/>
    <col min="5" max="5" width="17.1640625" customWidth="1"/>
    <col min="6" max="6" width="100.83203125" customWidth="1"/>
    <col min="7" max="7" width="7.5" customWidth="1"/>
    <col min="8" max="8" width="14" customWidth="1"/>
    <col min="9" max="9" width="15.83203125" customWidth="1"/>
    <col min="10" max="11" width="22.33203125"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50000000000003" customHeight="1">
      <c r="L2" s="223" t="s">
        <v>5</v>
      </c>
      <c r="M2" s="208"/>
      <c r="N2" s="208"/>
      <c r="O2" s="208"/>
      <c r="P2" s="208"/>
      <c r="Q2" s="208"/>
      <c r="R2" s="208"/>
      <c r="S2" s="208"/>
      <c r="T2" s="208"/>
      <c r="U2" s="208"/>
      <c r="V2" s="208"/>
      <c r="AT2" s="17" t="s">
        <v>103</v>
      </c>
    </row>
    <row r="3" spans="2:46" ht="6.95" customHeight="1">
      <c r="B3" s="18"/>
      <c r="C3" s="19"/>
      <c r="D3" s="19"/>
      <c r="E3" s="19"/>
      <c r="F3" s="19"/>
      <c r="G3" s="19"/>
      <c r="H3" s="19"/>
      <c r="I3" s="19"/>
      <c r="J3" s="19"/>
      <c r="K3" s="19"/>
      <c r="L3" s="20"/>
      <c r="AT3" s="17" t="s">
        <v>83</v>
      </c>
    </row>
    <row r="4" spans="2:46" ht="24.95" customHeight="1">
      <c r="B4" s="20"/>
      <c r="D4" s="21" t="s">
        <v>212</v>
      </c>
      <c r="L4" s="20"/>
      <c r="M4" s="93" t="s">
        <v>10</v>
      </c>
      <c r="AT4" s="17" t="s">
        <v>3</v>
      </c>
    </row>
    <row r="5" spans="2:46" ht="6.95" customHeight="1">
      <c r="B5" s="20"/>
      <c r="L5" s="20"/>
    </row>
    <row r="6" spans="2:46" ht="12" customHeight="1">
      <c r="B6" s="20"/>
      <c r="D6" s="27" t="s">
        <v>16</v>
      </c>
      <c r="L6" s="20"/>
    </row>
    <row r="7" spans="2:46" ht="16.5" customHeight="1">
      <c r="B7" s="20"/>
      <c r="E7" s="248" t="str">
        <f>'Rekapitulace stavby'!K6</f>
        <v>Transformace domova Černovice – Lidmaň V. – Černovice</v>
      </c>
      <c r="F7" s="249"/>
      <c r="G7" s="249"/>
      <c r="H7" s="249"/>
      <c r="L7" s="20"/>
    </row>
    <row r="8" spans="2:46" ht="12.75">
      <c r="B8" s="20"/>
      <c r="D8" s="27" t="s">
        <v>213</v>
      </c>
      <c r="L8" s="20"/>
    </row>
    <row r="9" spans="2:46" ht="16.5" customHeight="1">
      <c r="B9" s="20"/>
      <c r="E9" s="248" t="s">
        <v>214</v>
      </c>
      <c r="F9" s="208"/>
      <c r="G9" s="208"/>
      <c r="H9" s="208"/>
      <c r="L9" s="20"/>
    </row>
    <row r="10" spans="2:46" ht="12" customHeight="1">
      <c r="B10" s="20"/>
      <c r="D10" s="27" t="s">
        <v>215</v>
      </c>
      <c r="L10" s="20"/>
    </row>
    <row r="11" spans="2:46" s="1" customFormat="1" ht="16.5" customHeight="1">
      <c r="B11" s="32"/>
      <c r="E11" s="243" t="s">
        <v>1908</v>
      </c>
      <c r="F11" s="250"/>
      <c r="G11" s="250"/>
      <c r="H11" s="250"/>
      <c r="L11" s="32"/>
    </row>
    <row r="12" spans="2:46" s="1" customFormat="1" ht="12" customHeight="1">
      <c r="B12" s="32"/>
      <c r="D12" s="27" t="s">
        <v>1909</v>
      </c>
      <c r="L12" s="32"/>
    </row>
    <row r="13" spans="2:46" s="1" customFormat="1" ht="16.5" customHeight="1">
      <c r="B13" s="32"/>
      <c r="E13" s="230" t="s">
        <v>2536</v>
      </c>
      <c r="F13" s="250"/>
      <c r="G13" s="250"/>
      <c r="H13" s="250"/>
      <c r="L13" s="32"/>
    </row>
    <row r="14" spans="2:46" s="1" customFormat="1" ht="11.25">
      <c r="B14" s="32"/>
      <c r="L14" s="32"/>
    </row>
    <row r="15" spans="2:46" s="1" customFormat="1" ht="12" customHeight="1">
      <c r="B15" s="32"/>
      <c r="D15" s="27" t="s">
        <v>18</v>
      </c>
      <c r="F15" s="25" t="s">
        <v>1</v>
      </c>
      <c r="I15" s="27" t="s">
        <v>19</v>
      </c>
      <c r="J15" s="25" t="s">
        <v>1</v>
      </c>
      <c r="L15" s="32"/>
    </row>
    <row r="16" spans="2:46" s="1" customFormat="1" ht="12" customHeight="1">
      <c r="B16" s="32"/>
      <c r="D16" s="27" t="s">
        <v>20</v>
      </c>
      <c r="F16" s="25" t="s">
        <v>21</v>
      </c>
      <c r="I16" s="27" t="s">
        <v>22</v>
      </c>
      <c r="J16" s="52" t="str">
        <f>'Rekapitulace stavby'!AN8</f>
        <v>10. 12. 2025</v>
      </c>
      <c r="L16" s="32"/>
    </row>
    <row r="17" spans="2:12" s="1" customFormat="1" ht="10.9" customHeight="1">
      <c r="B17" s="32"/>
      <c r="L17" s="32"/>
    </row>
    <row r="18" spans="2:12" s="1" customFormat="1" ht="12" customHeight="1">
      <c r="B18" s="32"/>
      <c r="D18" s="27" t="s">
        <v>24</v>
      </c>
      <c r="I18" s="27" t="s">
        <v>25</v>
      </c>
      <c r="J18" s="25" t="str">
        <f>IF('Rekapitulace stavby'!AN10="","",'Rekapitulace stavby'!AN10)</f>
        <v/>
      </c>
      <c r="L18" s="32"/>
    </row>
    <row r="19" spans="2:12" s="1" customFormat="1" ht="18" customHeight="1">
      <c r="B19" s="32"/>
      <c r="E19" s="25" t="str">
        <f>IF('Rekapitulace stavby'!E11="","",'Rekapitulace stavby'!E11)</f>
        <v>Kraj Vysočina</v>
      </c>
      <c r="I19" s="27" t="s">
        <v>27</v>
      </c>
      <c r="J19" s="25" t="str">
        <f>IF('Rekapitulace stavby'!AN11="","",'Rekapitulace stavby'!AN11)</f>
        <v/>
      </c>
      <c r="L19" s="32"/>
    </row>
    <row r="20" spans="2:12" s="1" customFormat="1" ht="6.95" customHeight="1">
      <c r="B20" s="32"/>
      <c r="L20" s="32"/>
    </row>
    <row r="21" spans="2:12" s="1" customFormat="1" ht="12" customHeight="1">
      <c r="B21" s="32"/>
      <c r="D21" s="27" t="s">
        <v>28</v>
      </c>
      <c r="I21" s="27" t="s">
        <v>25</v>
      </c>
      <c r="J21" s="28" t="str">
        <f>'Rekapitulace stavby'!AN13</f>
        <v>Vyplň údaj</v>
      </c>
      <c r="L21" s="32"/>
    </row>
    <row r="22" spans="2:12" s="1" customFormat="1" ht="18" customHeight="1">
      <c r="B22" s="32"/>
      <c r="E22" s="251" t="str">
        <f>'Rekapitulace stavby'!E14</f>
        <v>Vyplň údaj</v>
      </c>
      <c r="F22" s="207"/>
      <c r="G22" s="207"/>
      <c r="H22" s="207"/>
      <c r="I22" s="27" t="s">
        <v>27</v>
      </c>
      <c r="J22" s="28" t="str">
        <f>'Rekapitulace stavby'!AN14</f>
        <v>Vyplň údaj</v>
      </c>
      <c r="L22" s="32"/>
    </row>
    <row r="23" spans="2:12" s="1" customFormat="1" ht="6.95" customHeight="1">
      <c r="B23" s="32"/>
      <c r="L23" s="32"/>
    </row>
    <row r="24" spans="2:12" s="1" customFormat="1" ht="12" customHeight="1">
      <c r="B24" s="32"/>
      <c r="D24" s="27" t="s">
        <v>30</v>
      </c>
      <c r="I24" s="27" t="s">
        <v>25</v>
      </c>
      <c r="J24" s="25" t="str">
        <f>IF('Rekapitulace stavby'!AN16="","",'Rekapitulace stavby'!AN16)</f>
        <v/>
      </c>
      <c r="L24" s="32"/>
    </row>
    <row r="25" spans="2:12" s="1" customFormat="1" ht="18" customHeight="1">
      <c r="B25" s="32"/>
      <c r="E25" s="25" t="str">
        <f>IF('Rekapitulace stavby'!E17="","",'Rekapitulace stavby'!E17)</f>
        <v>ARPIK OSTRAVA s.r.o.</v>
      </c>
      <c r="I25" s="27" t="s">
        <v>27</v>
      </c>
      <c r="J25" s="25" t="str">
        <f>IF('Rekapitulace stavby'!AN17="","",'Rekapitulace stavby'!AN17)</f>
        <v/>
      </c>
      <c r="L25" s="32"/>
    </row>
    <row r="26" spans="2:12" s="1" customFormat="1" ht="6.95" customHeight="1">
      <c r="B26" s="32"/>
      <c r="L26" s="32"/>
    </row>
    <row r="27" spans="2:12" s="1" customFormat="1" ht="12" customHeight="1">
      <c r="B27" s="32"/>
      <c r="D27" s="27" t="s">
        <v>33</v>
      </c>
      <c r="I27" s="27" t="s">
        <v>25</v>
      </c>
      <c r="J27" s="25" t="str">
        <f>IF('Rekapitulace stavby'!AN19="","",'Rekapitulace stavby'!AN19)</f>
        <v/>
      </c>
      <c r="L27" s="32"/>
    </row>
    <row r="28" spans="2:12" s="1" customFormat="1" ht="18" customHeight="1">
      <c r="B28" s="32"/>
      <c r="E28" s="25" t="str">
        <f>IF('Rekapitulace stavby'!E20="","",'Rekapitulace stavby'!E20)</f>
        <v xml:space="preserve"> </v>
      </c>
      <c r="I28" s="27" t="s">
        <v>27</v>
      </c>
      <c r="J28" s="25" t="str">
        <f>IF('Rekapitulace stavby'!AN20="","",'Rekapitulace stavby'!AN20)</f>
        <v/>
      </c>
      <c r="L28" s="32"/>
    </row>
    <row r="29" spans="2:12" s="1" customFormat="1" ht="6.95" customHeight="1">
      <c r="B29" s="32"/>
      <c r="L29" s="32"/>
    </row>
    <row r="30" spans="2:12" s="1" customFormat="1" ht="12" customHeight="1">
      <c r="B30" s="32"/>
      <c r="D30" s="27" t="s">
        <v>34</v>
      </c>
      <c r="L30" s="32"/>
    </row>
    <row r="31" spans="2:12" s="7" customFormat="1" ht="16.5" customHeight="1">
      <c r="B31" s="94"/>
      <c r="E31" s="212" t="s">
        <v>1</v>
      </c>
      <c r="F31" s="212"/>
      <c r="G31" s="212"/>
      <c r="H31" s="212"/>
      <c r="L31" s="94"/>
    </row>
    <row r="32" spans="2:12" s="1" customFormat="1" ht="6.95" customHeight="1">
      <c r="B32" s="32"/>
      <c r="L32" s="32"/>
    </row>
    <row r="33" spans="2:12" s="1" customFormat="1" ht="6.95" customHeight="1">
      <c r="B33" s="32"/>
      <c r="D33" s="53"/>
      <c r="E33" s="53"/>
      <c r="F33" s="53"/>
      <c r="G33" s="53"/>
      <c r="H33" s="53"/>
      <c r="I33" s="53"/>
      <c r="J33" s="53"/>
      <c r="K33" s="53"/>
      <c r="L33" s="32"/>
    </row>
    <row r="34" spans="2:12" s="1" customFormat="1" ht="25.35" customHeight="1">
      <c r="B34" s="32"/>
      <c r="D34" s="95" t="s">
        <v>36</v>
      </c>
      <c r="J34" s="66">
        <f>ROUND(J162, 2)</f>
        <v>0</v>
      </c>
      <c r="L34" s="32"/>
    </row>
    <row r="35" spans="2:12" s="1" customFormat="1" ht="6.95" customHeight="1">
      <c r="B35" s="32"/>
      <c r="D35" s="53"/>
      <c r="E35" s="53"/>
      <c r="F35" s="53"/>
      <c r="G35" s="53"/>
      <c r="H35" s="53"/>
      <c r="I35" s="53"/>
      <c r="J35" s="53"/>
      <c r="K35" s="53"/>
      <c r="L35" s="32"/>
    </row>
    <row r="36" spans="2:12" s="1" customFormat="1" ht="14.45" customHeight="1">
      <c r="B36" s="32"/>
      <c r="F36" s="35" t="s">
        <v>38</v>
      </c>
      <c r="I36" s="35" t="s">
        <v>37</v>
      </c>
      <c r="J36" s="35" t="s">
        <v>39</v>
      </c>
      <c r="L36" s="32"/>
    </row>
    <row r="37" spans="2:12" s="1" customFormat="1" ht="14.45" customHeight="1">
      <c r="B37" s="32"/>
      <c r="D37" s="55" t="s">
        <v>40</v>
      </c>
      <c r="E37" s="27" t="s">
        <v>41</v>
      </c>
      <c r="F37" s="86">
        <f>ROUND((SUM(BE162:BE296)),  2)</f>
        <v>0</v>
      </c>
      <c r="I37" s="96">
        <v>0.21</v>
      </c>
      <c r="J37" s="86">
        <f>ROUND(((SUM(BE162:BE296))*I37),  2)</f>
        <v>0</v>
      </c>
      <c r="L37" s="32"/>
    </row>
    <row r="38" spans="2:12" s="1" customFormat="1" ht="14.45" customHeight="1">
      <c r="B38" s="32"/>
      <c r="E38" s="27" t="s">
        <v>42</v>
      </c>
      <c r="F38" s="86">
        <f>ROUND((SUM(BF162:BF296)),  2)</f>
        <v>0</v>
      </c>
      <c r="I38" s="96">
        <v>0.12</v>
      </c>
      <c r="J38" s="86">
        <f>ROUND(((SUM(BF162:BF296))*I38),  2)</f>
        <v>0</v>
      </c>
      <c r="L38" s="32"/>
    </row>
    <row r="39" spans="2:12" s="1" customFormat="1" ht="14.45" hidden="1" customHeight="1">
      <c r="B39" s="32"/>
      <c r="E39" s="27" t="s">
        <v>43</v>
      </c>
      <c r="F39" s="86">
        <f>ROUND((SUM(BG162:BG296)),  2)</f>
        <v>0</v>
      </c>
      <c r="I39" s="96">
        <v>0.21</v>
      </c>
      <c r="J39" s="86">
        <f>0</f>
        <v>0</v>
      </c>
      <c r="L39" s="32"/>
    </row>
    <row r="40" spans="2:12" s="1" customFormat="1" ht="14.45" hidden="1" customHeight="1">
      <c r="B40" s="32"/>
      <c r="E40" s="27" t="s">
        <v>44</v>
      </c>
      <c r="F40" s="86">
        <f>ROUND((SUM(BH162:BH296)),  2)</f>
        <v>0</v>
      </c>
      <c r="I40" s="96">
        <v>0.12</v>
      </c>
      <c r="J40" s="86">
        <f>0</f>
        <v>0</v>
      </c>
      <c r="L40" s="32"/>
    </row>
    <row r="41" spans="2:12" s="1" customFormat="1" ht="14.45" hidden="1" customHeight="1">
      <c r="B41" s="32"/>
      <c r="E41" s="27" t="s">
        <v>45</v>
      </c>
      <c r="F41" s="86">
        <f>ROUND((SUM(BI162:BI296)),  2)</f>
        <v>0</v>
      </c>
      <c r="I41" s="96">
        <v>0</v>
      </c>
      <c r="J41" s="86">
        <f>0</f>
        <v>0</v>
      </c>
      <c r="L41" s="32"/>
    </row>
    <row r="42" spans="2:12" s="1" customFormat="1" ht="6.95" customHeight="1">
      <c r="B42" s="32"/>
      <c r="L42" s="32"/>
    </row>
    <row r="43" spans="2:12" s="1" customFormat="1" ht="25.35" customHeight="1">
      <c r="B43" s="32"/>
      <c r="C43" s="97"/>
      <c r="D43" s="98" t="s">
        <v>46</v>
      </c>
      <c r="E43" s="57"/>
      <c r="F43" s="57"/>
      <c r="G43" s="99" t="s">
        <v>47</v>
      </c>
      <c r="H43" s="100" t="s">
        <v>48</v>
      </c>
      <c r="I43" s="57"/>
      <c r="J43" s="101">
        <f>SUM(J34:J41)</f>
        <v>0</v>
      </c>
      <c r="K43" s="102"/>
      <c r="L43" s="32"/>
    </row>
    <row r="44" spans="2:12" s="1" customFormat="1" ht="14.45" customHeight="1">
      <c r="B44" s="32"/>
      <c r="L44" s="32"/>
    </row>
    <row r="45" spans="2:12" ht="14.45" customHeight="1">
      <c r="B45" s="20"/>
      <c r="L45" s="20"/>
    </row>
    <row r="46" spans="2:12" ht="14.45" customHeight="1">
      <c r="B46" s="20"/>
      <c r="L46" s="20"/>
    </row>
    <row r="47" spans="2:12" ht="14.45" customHeight="1">
      <c r="B47" s="20"/>
      <c r="L47" s="20"/>
    </row>
    <row r="48" spans="2:12" ht="14.45" customHeight="1">
      <c r="B48" s="20"/>
      <c r="L48" s="20"/>
    </row>
    <row r="49" spans="2:12" ht="14.45" customHeight="1">
      <c r="B49" s="20"/>
      <c r="L49" s="20"/>
    </row>
    <row r="50" spans="2:12" s="1" customFormat="1" ht="14.45" customHeight="1">
      <c r="B50" s="32"/>
      <c r="D50" s="41" t="s">
        <v>49</v>
      </c>
      <c r="E50" s="42"/>
      <c r="F50" s="42"/>
      <c r="G50" s="41" t="s">
        <v>50</v>
      </c>
      <c r="H50" s="42"/>
      <c r="I50" s="42"/>
      <c r="J50" s="42"/>
      <c r="K50" s="42"/>
      <c r="L50" s="32"/>
    </row>
    <row r="51" spans="2:12" ht="11.25">
      <c r="B51" s="20"/>
      <c r="L51" s="20"/>
    </row>
    <row r="52" spans="2:12" ht="11.25">
      <c r="B52" s="20"/>
      <c r="L52" s="20"/>
    </row>
    <row r="53" spans="2:12" ht="11.25">
      <c r="B53" s="20"/>
      <c r="L53" s="20"/>
    </row>
    <row r="54" spans="2:12" ht="11.25">
      <c r="B54" s="20"/>
      <c r="L54" s="20"/>
    </row>
    <row r="55" spans="2:12" ht="11.25">
      <c r="B55" s="20"/>
      <c r="L55" s="20"/>
    </row>
    <row r="56" spans="2:12" ht="11.25">
      <c r="B56" s="20"/>
      <c r="L56" s="20"/>
    </row>
    <row r="57" spans="2:12" ht="11.25">
      <c r="B57" s="20"/>
      <c r="L57" s="20"/>
    </row>
    <row r="58" spans="2:12" ht="11.25">
      <c r="B58" s="20"/>
      <c r="L58" s="20"/>
    </row>
    <row r="59" spans="2:12" ht="11.25">
      <c r="B59" s="20"/>
      <c r="L59" s="20"/>
    </row>
    <row r="60" spans="2:12" ht="11.25">
      <c r="B60" s="20"/>
      <c r="L60" s="20"/>
    </row>
    <row r="61" spans="2:12" s="1" customFormat="1" ht="12.75">
      <c r="B61" s="32"/>
      <c r="D61" s="43" t="s">
        <v>51</v>
      </c>
      <c r="E61" s="34"/>
      <c r="F61" s="103" t="s">
        <v>52</v>
      </c>
      <c r="G61" s="43" t="s">
        <v>51</v>
      </c>
      <c r="H61" s="34"/>
      <c r="I61" s="34"/>
      <c r="J61" s="104" t="s">
        <v>52</v>
      </c>
      <c r="K61" s="34"/>
      <c r="L61" s="32"/>
    </row>
    <row r="62" spans="2:12" ht="11.25">
      <c r="B62" s="20"/>
      <c r="L62" s="20"/>
    </row>
    <row r="63" spans="2:12" ht="11.25">
      <c r="B63" s="20"/>
      <c r="L63" s="20"/>
    </row>
    <row r="64" spans="2:12" ht="11.25">
      <c r="B64" s="20"/>
      <c r="L64" s="20"/>
    </row>
    <row r="65" spans="2:12" s="1" customFormat="1" ht="12.75">
      <c r="B65" s="32"/>
      <c r="D65" s="41" t="s">
        <v>53</v>
      </c>
      <c r="E65" s="42"/>
      <c r="F65" s="42"/>
      <c r="G65" s="41" t="s">
        <v>54</v>
      </c>
      <c r="H65" s="42"/>
      <c r="I65" s="42"/>
      <c r="J65" s="42"/>
      <c r="K65" s="42"/>
      <c r="L65" s="32"/>
    </row>
    <row r="66" spans="2:12" ht="11.25">
      <c r="B66" s="20"/>
      <c r="L66" s="20"/>
    </row>
    <row r="67" spans="2:12" ht="11.25">
      <c r="B67" s="20"/>
      <c r="L67" s="20"/>
    </row>
    <row r="68" spans="2:12" ht="11.25">
      <c r="B68" s="20"/>
      <c r="L68" s="20"/>
    </row>
    <row r="69" spans="2:12" ht="11.25">
      <c r="B69" s="20"/>
      <c r="L69" s="20"/>
    </row>
    <row r="70" spans="2:12" ht="11.25">
      <c r="B70" s="20"/>
      <c r="L70" s="20"/>
    </row>
    <row r="71" spans="2:12" ht="11.25">
      <c r="B71" s="20"/>
      <c r="L71" s="20"/>
    </row>
    <row r="72" spans="2:12" ht="11.25">
      <c r="B72" s="20"/>
      <c r="L72" s="20"/>
    </row>
    <row r="73" spans="2:12" ht="11.25">
      <c r="B73" s="20"/>
      <c r="L73" s="20"/>
    </row>
    <row r="74" spans="2:12" ht="11.25">
      <c r="B74" s="20"/>
      <c r="L74" s="20"/>
    </row>
    <row r="75" spans="2:12" ht="11.25">
      <c r="B75" s="20"/>
      <c r="L75" s="20"/>
    </row>
    <row r="76" spans="2:12" s="1" customFormat="1" ht="12.75">
      <c r="B76" s="32"/>
      <c r="D76" s="43" t="s">
        <v>51</v>
      </c>
      <c r="E76" s="34"/>
      <c r="F76" s="103" t="s">
        <v>52</v>
      </c>
      <c r="G76" s="43" t="s">
        <v>51</v>
      </c>
      <c r="H76" s="34"/>
      <c r="I76" s="34"/>
      <c r="J76" s="104" t="s">
        <v>52</v>
      </c>
      <c r="K76" s="34"/>
      <c r="L76" s="32"/>
    </row>
    <row r="77" spans="2:12" s="1" customFormat="1" ht="14.45" customHeight="1">
      <c r="B77" s="44"/>
      <c r="C77" s="45"/>
      <c r="D77" s="45"/>
      <c r="E77" s="45"/>
      <c r="F77" s="45"/>
      <c r="G77" s="45"/>
      <c r="H77" s="45"/>
      <c r="I77" s="45"/>
      <c r="J77" s="45"/>
      <c r="K77" s="45"/>
      <c r="L77" s="32"/>
    </row>
    <row r="81" spans="2:12" s="1" customFormat="1" ht="6.95" customHeight="1">
      <c r="B81" s="46"/>
      <c r="C81" s="47"/>
      <c r="D81" s="47"/>
      <c r="E81" s="47"/>
      <c r="F81" s="47"/>
      <c r="G81" s="47"/>
      <c r="H81" s="47"/>
      <c r="I81" s="47"/>
      <c r="J81" s="47"/>
      <c r="K81" s="47"/>
      <c r="L81" s="32"/>
    </row>
    <row r="82" spans="2:12" s="1" customFormat="1" ht="24.95" customHeight="1">
      <c r="B82" s="32"/>
      <c r="C82" s="21" t="s">
        <v>217</v>
      </c>
      <c r="L82" s="32"/>
    </row>
    <row r="83" spans="2:12" s="1" customFormat="1" ht="6.95" customHeight="1">
      <c r="B83" s="32"/>
      <c r="L83" s="32"/>
    </row>
    <row r="84" spans="2:12" s="1" customFormat="1" ht="12" customHeight="1">
      <c r="B84" s="32"/>
      <c r="C84" s="27" t="s">
        <v>16</v>
      </c>
      <c r="L84" s="32"/>
    </row>
    <row r="85" spans="2:12" s="1" customFormat="1" ht="16.5" customHeight="1">
      <c r="B85" s="32"/>
      <c r="E85" s="248" t="str">
        <f>E7</f>
        <v>Transformace domova Černovice – Lidmaň V. – Černovice</v>
      </c>
      <c r="F85" s="249"/>
      <c r="G85" s="249"/>
      <c r="H85" s="249"/>
      <c r="L85" s="32"/>
    </row>
    <row r="86" spans="2:12" ht="12" customHeight="1">
      <c r="B86" s="20"/>
      <c r="C86" s="27" t="s">
        <v>213</v>
      </c>
      <c r="L86" s="20"/>
    </row>
    <row r="87" spans="2:12" ht="16.5" customHeight="1">
      <c r="B87" s="20"/>
      <c r="E87" s="248" t="s">
        <v>214</v>
      </c>
      <c r="F87" s="208"/>
      <c r="G87" s="208"/>
      <c r="H87" s="208"/>
      <c r="L87" s="20"/>
    </row>
    <row r="88" spans="2:12" ht="12" customHeight="1">
      <c r="B88" s="20"/>
      <c r="C88" s="27" t="s">
        <v>215</v>
      </c>
      <c r="L88" s="20"/>
    </row>
    <row r="89" spans="2:12" s="1" customFormat="1" ht="16.5" customHeight="1">
      <c r="B89" s="32"/>
      <c r="E89" s="243" t="s">
        <v>1908</v>
      </c>
      <c r="F89" s="250"/>
      <c r="G89" s="250"/>
      <c r="H89" s="250"/>
      <c r="L89" s="32"/>
    </row>
    <row r="90" spans="2:12" s="1" customFormat="1" ht="12" customHeight="1">
      <c r="B90" s="32"/>
      <c r="C90" s="27" t="s">
        <v>1909</v>
      </c>
      <c r="L90" s="32"/>
    </row>
    <row r="91" spans="2:12" s="1" customFormat="1" ht="16.5" customHeight="1">
      <c r="B91" s="32"/>
      <c r="E91" s="230" t="str">
        <f>E13</f>
        <v xml:space="preserve">SO 01.D.1.2.C - VZDUCHOTECHNIKA </v>
      </c>
      <c r="F91" s="250"/>
      <c r="G91" s="250"/>
      <c r="H91" s="250"/>
      <c r="L91" s="32"/>
    </row>
    <row r="92" spans="2:12" s="1" customFormat="1" ht="6.95" customHeight="1">
      <c r="B92" s="32"/>
      <c r="L92" s="32"/>
    </row>
    <row r="93" spans="2:12" s="1" customFormat="1" ht="12" customHeight="1">
      <c r="B93" s="32"/>
      <c r="C93" s="27" t="s">
        <v>20</v>
      </c>
      <c r="F93" s="25" t="str">
        <f>F16</f>
        <v xml:space="preserve"> </v>
      </c>
      <c r="I93" s="27" t="s">
        <v>22</v>
      </c>
      <c r="J93" s="52" t="str">
        <f>IF(J16="","",J16)</f>
        <v>10. 12. 2025</v>
      </c>
      <c r="L93" s="32"/>
    </row>
    <row r="94" spans="2:12" s="1" customFormat="1" ht="6.95" customHeight="1">
      <c r="B94" s="32"/>
      <c r="L94" s="32"/>
    </row>
    <row r="95" spans="2:12" s="1" customFormat="1" ht="25.7" customHeight="1">
      <c r="B95" s="32"/>
      <c r="C95" s="27" t="s">
        <v>24</v>
      </c>
      <c r="F95" s="25" t="str">
        <f>E19</f>
        <v>Kraj Vysočina</v>
      </c>
      <c r="I95" s="27" t="s">
        <v>30</v>
      </c>
      <c r="J95" s="30" t="str">
        <f>E25</f>
        <v>ARPIK OSTRAVA s.r.o.</v>
      </c>
      <c r="L95" s="32"/>
    </row>
    <row r="96" spans="2:12" s="1" customFormat="1" ht="15.2" customHeight="1">
      <c r="B96" s="32"/>
      <c r="C96" s="27" t="s">
        <v>28</v>
      </c>
      <c r="F96" s="25" t="str">
        <f>IF(E22="","",E22)</f>
        <v>Vyplň údaj</v>
      </c>
      <c r="I96" s="27" t="s">
        <v>33</v>
      </c>
      <c r="J96" s="30" t="str">
        <f>E28</f>
        <v xml:space="preserve"> </v>
      </c>
      <c r="L96" s="32"/>
    </row>
    <row r="97" spans="2:47" s="1" customFormat="1" ht="10.35" customHeight="1">
      <c r="B97" s="32"/>
      <c r="L97" s="32"/>
    </row>
    <row r="98" spans="2:47" s="1" customFormat="1" ht="29.25" customHeight="1">
      <c r="B98" s="32"/>
      <c r="C98" s="105" t="s">
        <v>218</v>
      </c>
      <c r="D98" s="97"/>
      <c r="E98" s="97"/>
      <c r="F98" s="97"/>
      <c r="G98" s="97"/>
      <c r="H98" s="97"/>
      <c r="I98" s="97"/>
      <c r="J98" s="106" t="s">
        <v>219</v>
      </c>
      <c r="K98" s="97"/>
      <c r="L98" s="32"/>
    </row>
    <row r="99" spans="2:47" s="1" customFormat="1" ht="10.35" customHeight="1">
      <c r="B99" s="32"/>
      <c r="L99" s="32"/>
    </row>
    <row r="100" spans="2:47" s="1" customFormat="1" ht="22.9" customHeight="1">
      <c r="B100" s="32"/>
      <c r="C100" s="107" t="s">
        <v>220</v>
      </c>
      <c r="J100" s="66">
        <f>J162</f>
        <v>0</v>
      </c>
      <c r="L100" s="32"/>
      <c r="AU100" s="17" t="s">
        <v>221</v>
      </c>
    </row>
    <row r="101" spans="2:47" s="8" customFormat="1" ht="24.95" customHeight="1">
      <c r="B101" s="108"/>
      <c r="D101" s="109" t="s">
        <v>2537</v>
      </c>
      <c r="E101" s="110"/>
      <c r="F101" s="110"/>
      <c r="G101" s="110"/>
      <c r="H101" s="110"/>
      <c r="I101" s="110"/>
      <c r="J101" s="111">
        <f>J163</f>
        <v>0</v>
      </c>
      <c r="L101" s="108"/>
    </row>
    <row r="102" spans="2:47" s="9" customFormat="1" ht="19.899999999999999" customHeight="1">
      <c r="B102" s="112"/>
      <c r="D102" s="113" t="s">
        <v>2538</v>
      </c>
      <c r="E102" s="114"/>
      <c r="F102" s="114"/>
      <c r="G102" s="114"/>
      <c r="H102" s="114"/>
      <c r="I102" s="114"/>
      <c r="J102" s="115">
        <f>J164</f>
        <v>0</v>
      </c>
      <c r="L102" s="112"/>
    </row>
    <row r="103" spans="2:47" s="9" customFormat="1" ht="19.899999999999999" customHeight="1">
      <c r="B103" s="112"/>
      <c r="D103" s="113" t="s">
        <v>2539</v>
      </c>
      <c r="E103" s="114"/>
      <c r="F103" s="114"/>
      <c r="G103" s="114"/>
      <c r="H103" s="114"/>
      <c r="I103" s="114"/>
      <c r="J103" s="115">
        <f>J171</f>
        <v>0</v>
      </c>
      <c r="L103" s="112"/>
    </row>
    <row r="104" spans="2:47" s="9" customFormat="1" ht="19.899999999999999" customHeight="1">
      <c r="B104" s="112"/>
      <c r="D104" s="113" t="s">
        <v>2540</v>
      </c>
      <c r="E104" s="114"/>
      <c r="F104" s="114"/>
      <c r="G104" s="114"/>
      <c r="H104" s="114"/>
      <c r="I104" s="114"/>
      <c r="J104" s="115">
        <f>J173</f>
        <v>0</v>
      </c>
      <c r="L104" s="112"/>
    </row>
    <row r="105" spans="2:47" s="9" customFormat="1" ht="19.899999999999999" customHeight="1">
      <c r="B105" s="112"/>
      <c r="D105" s="113" t="s">
        <v>2541</v>
      </c>
      <c r="E105" s="114"/>
      <c r="F105" s="114"/>
      <c r="G105" s="114"/>
      <c r="H105" s="114"/>
      <c r="I105" s="114"/>
      <c r="J105" s="115">
        <f>J175</f>
        <v>0</v>
      </c>
      <c r="L105" s="112"/>
    </row>
    <row r="106" spans="2:47" s="9" customFormat="1" ht="19.899999999999999" customHeight="1">
      <c r="B106" s="112"/>
      <c r="D106" s="113" t="s">
        <v>2542</v>
      </c>
      <c r="E106" s="114"/>
      <c r="F106" s="114"/>
      <c r="G106" s="114"/>
      <c r="H106" s="114"/>
      <c r="I106" s="114"/>
      <c r="J106" s="115">
        <f>J178</f>
        <v>0</v>
      </c>
      <c r="L106" s="112"/>
    </row>
    <row r="107" spans="2:47" s="9" customFormat="1" ht="19.899999999999999" customHeight="1">
      <c r="B107" s="112"/>
      <c r="D107" s="113" t="s">
        <v>2543</v>
      </c>
      <c r="E107" s="114"/>
      <c r="F107" s="114"/>
      <c r="G107" s="114"/>
      <c r="H107" s="114"/>
      <c r="I107" s="114"/>
      <c r="J107" s="115">
        <f>J180</f>
        <v>0</v>
      </c>
      <c r="L107" s="112"/>
    </row>
    <row r="108" spans="2:47" s="9" customFormat="1" ht="19.899999999999999" customHeight="1">
      <c r="B108" s="112"/>
      <c r="D108" s="113" t="s">
        <v>2544</v>
      </c>
      <c r="E108" s="114"/>
      <c r="F108" s="114"/>
      <c r="G108" s="114"/>
      <c r="H108" s="114"/>
      <c r="I108" s="114"/>
      <c r="J108" s="115">
        <f>J183</f>
        <v>0</v>
      </c>
      <c r="L108" s="112"/>
    </row>
    <row r="109" spans="2:47" s="9" customFormat="1" ht="19.899999999999999" customHeight="1">
      <c r="B109" s="112"/>
      <c r="D109" s="113" t="s">
        <v>2545</v>
      </c>
      <c r="E109" s="114"/>
      <c r="F109" s="114"/>
      <c r="G109" s="114"/>
      <c r="H109" s="114"/>
      <c r="I109" s="114"/>
      <c r="J109" s="115">
        <f>J198</f>
        <v>0</v>
      </c>
      <c r="L109" s="112"/>
    </row>
    <row r="110" spans="2:47" s="9" customFormat="1" ht="19.899999999999999" customHeight="1">
      <c r="B110" s="112"/>
      <c r="D110" s="113" t="s">
        <v>2546</v>
      </c>
      <c r="E110" s="114"/>
      <c r="F110" s="114"/>
      <c r="G110" s="114"/>
      <c r="H110" s="114"/>
      <c r="I110" s="114"/>
      <c r="J110" s="115">
        <f>J202</f>
        <v>0</v>
      </c>
      <c r="L110" s="112"/>
    </row>
    <row r="111" spans="2:47" s="9" customFormat="1" ht="19.899999999999999" customHeight="1">
      <c r="B111" s="112"/>
      <c r="D111" s="113" t="s">
        <v>2547</v>
      </c>
      <c r="E111" s="114"/>
      <c r="F111" s="114"/>
      <c r="G111" s="114"/>
      <c r="H111" s="114"/>
      <c r="I111" s="114"/>
      <c r="J111" s="115">
        <f>J204</f>
        <v>0</v>
      </c>
      <c r="L111" s="112"/>
    </row>
    <row r="112" spans="2:47" s="9" customFormat="1" ht="19.899999999999999" customHeight="1">
      <c r="B112" s="112"/>
      <c r="D112" s="113" t="s">
        <v>2548</v>
      </c>
      <c r="E112" s="114"/>
      <c r="F112" s="114"/>
      <c r="G112" s="114"/>
      <c r="H112" s="114"/>
      <c r="I112" s="114"/>
      <c r="J112" s="115">
        <f>J210</f>
        <v>0</v>
      </c>
      <c r="L112" s="112"/>
    </row>
    <row r="113" spans="2:12" s="9" customFormat="1" ht="19.899999999999999" customHeight="1">
      <c r="B113" s="112"/>
      <c r="D113" s="113" t="s">
        <v>2549</v>
      </c>
      <c r="E113" s="114"/>
      <c r="F113" s="114"/>
      <c r="G113" s="114"/>
      <c r="H113" s="114"/>
      <c r="I113" s="114"/>
      <c r="J113" s="115">
        <f>J214</f>
        <v>0</v>
      </c>
      <c r="L113" s="112"/>
    </row>
    <row r="114" spans="2:12" s="9" customFormat="1" ht="19.899999999999999" customHeight="1">
      <c r="B114" s="112"/>
      <c r="D114" s="113" t="s">
        <v>2550</v>
      </c>
      <c r="E114" s="114"/>
      <c r="F114" s="114"/>
      <c r="G114" s="114"/>
      <c r="H114" s="114"/>
      <c r="I114" s="114"/>
      <c r="J114" s="115">
        <f>J218</f>
        <v>0</v>
      </c>
      <c r="L114" s="112"/>
    </row>
    <row r="115" spans="2:12" s="9" customFormat="1" ht="19.899999999999999" customHeight="1">
      <c r="B115" s="112"/>
      <c r="D115" s="113" t="s">
        <v>2551</v>
      </c>
      <c r="E115" s="114"/>
      <c r="F115" s="114"/>
      <c r="G115" s="114"/>
      <c r="H115" s="114"/>
      <c r="I115" s="114"/>
      <c r="J115" s="115">
        <f>J223</f>
        <v>0</v>
      </c>
      <c r="L115" s="112"/>
    </row>
    <row r="116" spans="2:12" s="9" customFormat="1" ht="19.899999999999999" customHeight="1">
      <c r="B116" s="112"/>
      <c r="D116" s="113" t="s">
        <v>2552</v>
      </c>
      <c r="E116" s="114"/>
      <c r="F116" s="114"/>
      <c r="G116" s="114"/>
      <c r="H116" s="114"/>
      <c r="I116" s="114"/>
      <c r="J116" s="115">
        <f>J230</f>
        <v>0</v>
      </c>
      <c r="L116" s="112"/>
    </row>
    <row r="117" spans="2:12" s="9" customFormat="1" ht="19.899999999999999" customHeight="1">
      <c r="B117" s="112"/>
      <c r="D117" s="113" t="s">
        <v>2553</v>
      </c>
      <c r="E117" s="114"/>
      <c r="F117" s="114"/>
      <c r="G117" s="114"/>
      <c r="H117" s="114"/>
      <c r="I117" s="114"/>
      <c r="J117" s="115">
        <f>J232</f>
        <v>0</v>
      </c>
      <c r="L117" s="112"/>
    </row>
    <row r="118" spans="2:12" s="9" customFormat="1" ht="19.899999999999999" customHeight="1">
      <c r="B118" s="112"/>
      <c r="D118" s="113" t="s">
        <v>2554</v>
      </c>
      <c r="E118" s="114"/>
      <c r="F118" s="114"/>
      <c r="G118" s="114"/>
      <c r="H118" s="114"/>
      <c r="I118" s="114"/>
      <c r="J118" s="115">
        <f>J234</f>
        <v>0</v>
      </c>
      <c r="L118" s="112"/>
    </row>
    <row r="119" spans="2:12" s="9" customFormat="1" ht="19.899999999999999" customHeight="1">
      <c r="B119" s="112"/>
      <c r="D119" s="113" t="s">
        <v>2555</v>
      </c>
      <c r="E119" s="114"/>
      <c r="F119" s="114"/>
      <c r="G119" s="114"/>
      <c r="H119" s="114"/>
      <c r="I119" s="114"/>
      <c r="J119" s="115">
        <f>J236</f>
        <v>0</v>
      </c>
      <c r="L119" s="112"/>
    </row>
    <row r="120" spans="2:12" s="9" customFormat="1" ht="19.899999999999999" customHeight="1">
      <c r="B120" s="112"/>
      <c r="D120" s="113" t="s">
        <v>2556</v>
      </c>
      <c r="E120" s="114"/>
      <c r="F120" s="114"/>
      <c r="G120" s="114"/>
      <c r="H120" s="114"/>
      <c r="I120" s="114"/>
      <c r="J120" s="115">
        <f>J238</f>
        <v>0</v>
      </c>
      <c r="L120" s="112"/>
    </row>
    <row r="121" spans="2:12" s="8" customFormat="1" ht="24.95" customHeight="1">
      <c r="B121" s="108"/>
      <c r="D121" s="109" t="s">
        <v>2557</v>
      </c>
      <c r="E121" s="110"/>
      <c r="F121" s="110"/>
      <c r="G121" s="110"/>
      <c r="H121" s="110"/>
      <c r="I121" s="110"/>
      <c r="J121" s="111">
        <f>J240</f>
        <v>0</v>
      </c>
      <c r="L121" s="108"/>
    </row>
    <row r="122" spans="2:12" s="9" customFormat="1" ht="19.899999999999999" customHeight="1">
      <c r="B122" s="112"/>
      <c r="D122" s="113" t="s">
        <v>2558</v>
      </c>
      <c r="E122" s="114"/>
      <c r="F122" s="114"/>
      <c r="G122" s="114"/>
      <c r="H122" s="114"/>
      <c r="I122" s="114"/>
      <c r="J122" s="115">
        <f>J241</f>
        <v>0</v>
      </c>
      <c r="L122" s="112"/>
    </row>
    <row r="123" spans="2:12" s="9" customFormat="1" ht="19.899999999999999" customHeight="1">
      <c r="B123" s="112"/>
      <c r="D123" s="113" t="s">
        <v>2559</v>
      </c>
      <c r="E123" s="114"/>
      <c r="F123" s="114"/>
      <c r="G123" s="114"/>
      <c r="H123" s="114"/>
      <c r="I123" s="114"/>
      <c r="J123" s="115">
        <f>J242</f>
        <v>0</v>
      </c>
      <c r="L123" s="112"/>
    </row>
    <row r="124" spans="2:12" s="9" customFormat="1" ht="19.899999999999999" customHeight="1">
      <c r="B124" s="112"/>
      <c r="D124" s="113" t="s">
        <v>2560</v>
      </c>
      <c r="E124" s="114"/>
      <c r="F124" s="114"/>
      <c r="G124" s="114"/>
      <c r="H124" s="114"/>
      <c r="I124" s="114"/>
      <c r="J124" s="115">
        <f>J244</f>
        <v>0</v>
      </c>
      <c r="L124" s="112"/>
    </row>
    <row r="125" spans="2:12" s="9" customFormat="1" ht="19.899999999999999" customHeight="1">
      <c r="B125" s="112"/>
      <c r="D125" s="113" t="s">
        <v>2561</v>
      </c>
      <c r="E125" s="114"/>
      <c r="F125" s="114"/>
      <c r="G125" s="114"/>
      <c r="H125" s="114"/>
      <c r="I125" s="114"/>
      <c r="J125" s="115">
        <f>J252</f>
        <v>0</v>
      </c>
      <c r="L125" s="112"/>
    </row>
    <row r="126" spans="2:12" s="9" customFormat="1" ht="19.899999999999999" customHeight="1">
      <c r="B126" s="112"/>
      <c r="D126" s="113" t="s">
        <v>2553</v>
      </c>
      <c r="E126" s="114"/>
      <c r="F126" s="114"/>
      <c r="G126" s="114"/>
      <c r="H126" s="114"/>
      <c r="I126" s="114"/>
      <c r="J126" s="115">
        <f>J271</f>
        <v>0</v>
      </c>
      <c r="L126" s="112"/>
    </row>
    <row r="127" spans="2:12" s="9" customFormat="1" ht="19.899999999999999" customHeight="1">
      <c r="B127" s="112"/>
      <c r="D127" s="113" t="s">
        <v>2554</v>
      </c>
      <c r="E127" s="114"/>
      <c r="F127" s="114"/>
      <c r="G127" s="114"/>
      <c r="H127" s="114"/>
      <c r="I127" s="114"/>
      <c r="J127" s="115">
        <f>J273</f>
        <v>0</v>
      </c>
      <c r="L127" s="112"/>
    </row>
    <row r="128" spans="2:12" s="9" customFormat="1" ht="19.899999999999999" customHeight="1">
      <c r="B128" s="112"/>
      <c r="D128" s="113" t="s">
        <v>2562</v>
      </c>
      <c r="E128" s="114"/>
      <c r="F128" s="114"/>
      <c r="G128" s="114"/>
      <c r="H128" s="114"/>
      <c r="I128" s="114"/>
      <c r="J128" s="115">
        <f>J275</f>
        <v>0</v>
      </c>
      <c r="L128" s="112"/>
    </row>
    <row r="129" spans="2:12" s="9" customFormat="1" ht="19.899999999999999" customHeight="1">
      <c r="B129" s="112"/>
      <c r="D129" s="113" t="s">
        <v>2555</v>
      </c>
      <c r="E129" s="114"/>
      <c r="F129" s="114"/>
      <c r="G129" s="114"/>
      <c r="H129" s="114"/>
      <c r="I129" s="114"/>
      <c r="J129" s="115">
        <f>J277</f>
        <v>0</v>
      </c>
      <c r="L129" s="112"/>
    </row>
    <row r="130" spans="2:12" s="9" customFormat="1" ht="19.899999999999999" customHeight="1">
      <c r="B130" s="112"/>
      <c r="D130" s="113" t="s">
        <v>2556</v>
      </c>
      <c r="E130" s="114"/>
      <c r="F130" s="114"/>
      <c r="G130" s="114"/>
      <c r="H130" s="114"/>
      <c r="I130" s="114"/>
      <c r="J130" s="115">
        <f>J279</f>
        <v>0</v>
      </c>
      <c r="L130" s="112"/>
    </row>
    <row r="131" spans="2:12" s="8" customFormat="1" ht="24.95" customHeight="1">
      <c r="B131" s="108"/>
      <c r="D131" s="109" t="s">
        <v>2563</v>
      </c>
      <c r="E131" s="110"/>
      <c r="F131" s="110"/>
      <c r="G131" s="110"/>
      <c r="H131" s="110"/>
      <c r="I131" s="110"/>
      <c r="J131" s="111">
        <f>J281</f>
        <v>0</v>
      </c>
      <c r="L131" s="108"/>
    </row>
    <row r="132" spans="2:12" s="9" customFormat="1" ht="19.899999999999999" customHeight="1">
      <c r="B132" s="112"/>
      <c r="D132" s="113" t="s">
        <v>2564</v>
      </c>
      <c r="E132" s="114"/>
      <c r="F132" s="114"/>
      <c r="G132" s="114"/>
      <c r="H132" s="114"/>
      <c r="I132" s="114"/>
      <c r="J132" s="115">
        <f>J282</f>
        <v>0</v>
      </c>
      <c r="L132" s="112"/>
    </row>
    <row r="133" spans="2:12" s="9" customFormat="1" ht="19.899999999999999" customHeight="1">
      <c r="B133" s="112"/>
      <c r="D133" s="113" t="s">
        <v>2565</v>
      </c>
      <c r="E133" s="114"/>
      <c r="F133" s="114"/>
      <c r="G133" s="114"/>
      <c r="H133" s="114"/>
      <c r="I133" s="114"/>
      <c r="J133" s="115">
        <f>J286</f>
        <v>0</v>
      </c>
      <c r="L133" s="112"/>
    </row>
    <row r="134" spans="2:12" s="8" customFormat="1" ht="24.95" customHeight="1">
      <c r="B134" s="108"/>
      <c r="D134" s="109" t="s">
        <v>2566</v>
      </c>
      <c r="E134" s="110"/>
      <c r="F134" s="110"/>
      <c r="G134" s="110"/>
      <c r="H134" s="110"/>
      <c r="I134" s="110"/>
      <c r="J134" s="111">
        <f>J288</f>
        <v>0</v>
      </c>
      <c r="L134" s="108"/>
    </row>
    <row r="135" spans="2:12" s="9" customFormat="1" ht="19.899999999999999" customHeight="1">
      <c r="B135" s="112"/>
      <c r="D135" s="113" t="s">
        <v>2567</v>
      </c>
      <c r="E135" s="114"/>
      <c r="F135" s="114"/>
      <c r="G135" s="114"/>
      <c r="H135" s="114"/>
      <c r="I135" s="114"/>
      <c r="J135" s="115">
        <f>J289</f>
        <v>0</v>
      </c>
      <c r="L135" s="112"/>
    </row>
    <row r="136" spans="2:12" s="9" customFormat="1" ht="19.899999999999999" customHeight="1">
      <c r="B136" s="112"/>
      <c r="D136" s="113" t="s">
        <v>2568</v>
      </c>
      <c r="E136" s="114"/>
      <c r="F136" s="114"/>
      <c r="G136" s="114"/>
      <c r="H136" s="114"/>
      <c r="I136" s="114"/>
      <c r="J136" s="115">
        <f>J290</f>
        <v>0</v>
      </c>
      <c r="L136" s="112"/>
    </row>
    <row r="137" spans="2:12" s="9" customFormat="1" ht="19.899999999999999" customHeight="1">
      <c r="B137" s="112"/>
      <c r="D137" s="113" t="s">
        <v>2569</v>
      </c>
      <c r="E137" s="114"/>
      <c r="F137" s="114"/>
      <c r="G137" s="114"/>
      <c r="H137" s="114"/>
      <c r="I137" s="114"/>
      <c r="J137" s="115">
        <f>J291</f>
        <v>0</v>
      </c>
      <c r="L137" s="112"/>
    </row>
    <row r="138" spans="2:12" s="8" customFormat="1" ht="24.95" customHeight="1">
      <c r="B138" s="108"/>
      <c r="D138" s="109" t="s">
        <v>2570</v>
      </c>
      <c r="E138" s="110"/>
      <c r="F138" s="110"/>
      <c r="G138" s="110"/>
      <c r="H138" s="110"/>
      <c r="I138" s="110"/>
      <c r="J138" s="111">
        <f>J295</f>
        <v>0</v>
      </c>
      <c r="L138" s="108"/>
    </row>
    <row r="139" spans="2:12" s="1" customFormat="1" ht="21.75" customHeight="1">
      <c r="B139" s="32"/>
      <c r="L139" s="32"/>
    </row>
    <row r="140" spans="2:12" s="1" customFormat="1" ht="6.95" customHeight="1">
      <c r="B140" s="44"/>
      <c r="C140" s="45"/>
      <c r="D140" s="45"/>
      <c r="E140" s="45"/>
      <c r="F140" s="45"/>
      <c r="G140" s="45"/>
      <c r="H140" s="45"/>
      <c r="I140" s="45"/>
      <c r="J140" s="45"/>
      <c r="K140" s="45"/>
      <c r="L140" s="32"/>
    </row>
    <row r="144" spans="2:12" s="1" customFormat="1" ht="6.95" customHeight="1">
      <c r="B144" s="46"/>
      <c r="C144" s="47"/>
      <c r="D144" s="47"/>
      <c r="E144" s="47"/>
      <c r="F144" s="47"/>
      <c r="G144" s="47"/>
      <c r="H144" s="47"/>
      <c r="I144" s="47"/>
      <c r="J144" s="47"/>
      <c r="K144" s="47"/>
      <c r="L144" s="32"/>
    </row>
    <row r="145" spans="2:12" s="1" customFormat="1" ht="24.95" customHeight="1">
      <c r="B145" s="32"/>
      <c r="C145" s="21" t="s">
        <v>249</v>
      </c>
      <c r="L145" s="32"/>
    </row>
    <row r="146" spans="2:12" s="1" customFormat="1" ht="6.95" customHeight="1">
      <c r="B146" s="32"/>
      <c r="L146" s="32"/>
    </row>
    <row r="147" spans="2:12" s="1" customFormat="1" ht="12" customHeight="1">
      <c r="B147" s="32"/>
      <c r="C147" s="27" t="s">
        <v>16</v>
      </c>
      <c r="L147" s="32"/>
    </row>
    <row r="148" spans="2:12" s="1" customFormat="1" ht="16.5" customHeight="1">
      <c r="B148" s="32"/>
      <c r="E148" s="248" t="str">
        <f>E7</f>
        <v>Transformace domova Černovice – Lidmaň V. – Černovice</v>
      </c>
      <c r="F148" s="249"/>
      <c r="G148" s="249"/>
      <c r="H148" s="249"/>
      <c r="L148" s="32"/>
    </row>
    <row r="149" spans="2:12" ht="12" customHeight="1">
      <c r="B149" s="20"/>
      <c r="C149" s="27" t="s">
        <v>213</v>
      </c>
      <c r="L149" s="20"/>
    </row>
    <row r="150" spans="2:12" ht="16.5" customHeight="1">
      <c r="B150" s="20"/>
      <c r="E150" s="248" t="s">
        <v>214</v>
      </c>
      <c r="F150" s="208"/>
      <c r="G150" s="208"/>
      <c r="H150" s="208"/>
      <c r="L150" s="20"/>
    </row>
    <row r="151" spans="2:12" ht="12" customHeight="1">
      <c r="B151" s="20"/>
      <c r="C151" s="27" t="s">
        <v>215</v>
      </c>
      <c r="L151" s="20"/>
    </row>
    <row r="152" spans="2:12" s="1" customFormat="1" ht="16.5" customHeight="1">
      <c r="B152" s="32"/>
      <c r="E152" s="243" t="s">
        <v>1908</v>
      </c>
      <c r="F152" s="250"/>
      <c r="G152" s="250"/>
      <c r="H152" s="250"/>
      <c r="L152" s="32"/>
    </row>
    <row r="153" spans="2:12" s="1" customFormat="1" ht="12" customHeight="1">
      <c r="B153" s="32"/>
      <c r="C153" s="27" t="s">
        <v>1909</v>
      </c>
      <c r="L153" s="32"/>
    </row>
    <row r="154" spans="2:12" s="1" customFormat="1" ht="16.5" customHeight="1">
      <c r="B154" s="32"/>
      <c r="E154" s="230" t="str">
        <f>E13</f>
        <v xml:space="preserve">SO 01.D.1.2.C - VZDUCHOTECHNIKA </v>
      </c>
      <c r="F154" s="250"/>
      <c r="G154" s="250"/>
      <c r="H154" s="250"/>
      <c r="L154" s="32"/>
    </row>
    <row r="155" spans="2:12" s="1" customFormat="1" ht="6.95" customHeight="1">
      <c r="B155" s="32"/>
      <c r="L155" s="32"/>
    </row>
    <row r="156" spans="2:12" s="1" customFormat="1" ht="12" customHeight="1">
      <c r="B156" s="32"/>
      <c r="C156" s="27" t="s">
        <v>20</v>
      </c>
      <c r="F156" s="25" t="str">
        <f>F16</f>
        <v xml:space="preserve"> </v>
      </c>
      <c r="I156" s="27" t="s">
        <v>22</v>
      </c>
      <c r="J156" s="52" t="str">
        <f>IF(J16="","",J16)</f>
        <v>10. 12. 2025</v>
      </c>
      <c r="L156" s="32"/>
    </row>
    <row r="157" spans="2:12" s="1" customFormat="1" ht="6.95" customHeight="1">
      <c r="B157" s="32"/>
      <c r="L157" s="32"/>
    </row>
    <row r="158" spans="2:12" s="1" customFormat="1" ht="25.7" customHeight="1">
      <c r="B158" s="32"/>
      <c r="C158" s="27" t="s">
        <v>24</v>
      </c>
      <c r="F158" s="25" t="str">
        <f>E19</f>
        <v>Kraj Vysočina</v>
      </c>
      <c r="I158" s="27" t="s">
        <v>30</v>
      </c>
      <c r="J158" s="30" t="str">
        <f>E25</f>
        <v>ARPIK OSTRAVA s.r.o.</v>
      </c>
      <c r="L158" s="32"/>
    </row>
    <row r="159" spans="2:12" s="1" customFormat="1" ht="15.2" customHeight="1">
      <c r="B159" s="32"/>
      <c r="C159" s="27" t="s">
        <v>28</v>
      </c>
      <c r="F159" s="25" t="str">
        <f>IF(E22="","",E22)</f>
        <v>Vyplň údaj</v>
      </c>
      <c r="I159" s="27" t="s">
        <v>33</v>
      </c>
      <c r="J159" s="30" t="str">
        <f>E28</f>
        <v xml:space="preserve"> </v>
      </c>
      <c r="L159" s="32"/>
    </row>
    <row r="160" spans="2:12" s="1" customFormat="1" ht="10.35" customHeight="1">
      <c r="B160" s="32"/>
      <c r="L160" s="32"/>
    </row>
    <row r="161" spans="2:65" s="10" customFormat="1" ht="29.25" customHeight="1">
      <c r="B161" s="116"/>
      <c r="C161" s="117" t="s">
        <v>250</v>
      </c>
      <c r="D161" s="118" t="s">
        <v>61</v>
      </c>
      <c r="E161" s="118" t="s">
        <v>57</v>
      </c>
      <c r="F161" s="118" t="s">
        <v>58</v>
      </c>
      <c r="G161" s="118" t="s">
        <v>251</v>
      </c>
      <c r="H161" s="118" t="s">
        <v>252</v>
      </c>
      <c r="I161" s="118" t="s">
        <v>253</v>
      </c>
      <c r="J161" s="118" t="s">
        <v>219</v>
      </c>
      <c r="K161" s="119" t="s">
        <v>254</v>
      </c>
      <c r="L161" s="116"/>
      <c r="M161" s="59" t="s">
        <v>1</v>
      </c>
      <c r="N161" s="60" t="s">
        <v>40</v>
      </c>
      <c r="O161" s="60" t="s">
        <v>255</v>
      </c>
      <c r="P161" s="60" t="s">
        <v>256</v>
      </c>
      <c r="Q161" s="60" t="s">
        <v>257</v>
      </c>
      <c r="R161" s="60" t="s">
        <v>258</v>
      </c>
      <c r="S161" s="60" t="s">
        <v>259</v>
      </c>
      <c r="T161" s="61" t="s">
        <v>260</v>
      </c>
    </row>
    <row r="162" spans="2:65" s="1" customFormat="1" ht="22.9" customHeight="1">
      <c r="B162" s="32"/>
      <c r="C162" s="64" t="s">
        <v>261</v>
      </c>
      <c r="J162" s="120">
        <f>BK162</f>
        <v>0</v>
      </c>
      <c r="L162" s="32"/>
      <c r="M162" s="62"/>
      <c r="N162" s="53"/>
      <c r="O162" s="53"/>
      <c r="P162" s="121">
        <f>P163+P240+P281+P288+P295</f>
        <v>0</v>
      </c>
      <c r="Q162" s="53"/>
      <c r="R162" s="121">
        <f>R163+R240+R281+R288+R295</f>
        <v>0</v>
      </c>
      <c r="S162" s="53"/>
      <c r="T162" s="122">
        <f>T163+T240+T281+T288+T295</f>
        <v>0</v>
      </c>
      <c r="AT162" s="17" t="s">
        <v>75</v>
      </c>
      <c r="AU162" s="17" t="s">
        <v>221</v>
      </c>
      <c r="BK162" s="123">
        <f>BK163+BK240+BK281+BK288+BK295</f>
        <v>0</v>
      </c>
    </row>
    <row r="163" spans="2:65" s="11" customFormat="1" ht="25.9" customHeight="1">
      <c r="B163" s="124"/>
      <c r="D163" s="125" t="s">
        <v>75</v>
      </c>
      <c r="E163" s="126" t="s">
        <v>2571</v>
      </c>
      <c r="F163" s="126" t="s">
        <v>2572</v>
      </c>
      <c r="I163" s="127"/>
      <c r="J163" s="128">
        <f>BK163</f>
        <v>0</v>
      </c>
      <c r="L163" s="124"/>
      <c r="M163" s="129"/>
      <c r="P163" s="130">
        <f>P164+P171+P173+P175+P178+P180+P183+P198+P202+P204+P210+P214+P218+P223+P230+P232+P234+P236+P238</f>
        <v>0</v>
      </c>
      <c r="R163" s="130">
        <f>R164+R171+R173+R175+R178+R180+R183+R198+R202+R204+R210+R214+R218+R223+R230+R232+R234+R236+R238</f>
        <v>0</v>
      </c>
      <c r="T163" s="131">
        <f>T164+T171+T173+T175+T178+T180+T183+T198+T202+T204+T210+T214+T218+T223+T230+T232+T234+T236+T238</f>
        <v>0</v>
      </c>
      <c r="AR163" s="125" t="s">
        <v>83</v>
      </c>
      <c r="AT163" s="132" t="s">
        <v>75</v>
      </c>
      <c r="AU163" s="132" t="s">
        <v>76</v>
      </c>
      <c r="AY163" s="125" t="s">
        <v>264</v>
      </c>
      <c r="BK163" s="133">
        <f>BK164+BK171+BK173+BK175+BK178+BK180+BK183+BK198+BK202+BK204+BK210+BK214+BK218+BK223+BK230+BK232+BK234+BK236+BK238</f>
        <v>0</v>
      </c>
    </row>
    <row r="164" spans="2:65" s="11" customFormat="1" ht="22.9" customHeight="1">
      <c r="B164" s="124"/>
      <c r="D164" s="125" t="s">
        <v>75</v>
      </c>
      <c r="E164" s="134" t="s">
        <v>2573</v>
      </c>
      <c r="F164" s="134" t="s">
        <v>2574</v>
      </c>
      <c r="I164" s="127"/>
      <c r="J164" s="135">
        <f>BK164</f>
        <v>0</v>
      </c>
      <c r="L164" s="124"/>
      <c r="M164" s="129"/>
      <c r="P164" s="130">
        <f>SUM(P165:P170)</f>
        <v>0</v>
      </c>
      <c r="R164" s="130">
        <f>SUM(R165:R170)</f>
        <v>0</v>
      </c>
      <c r="T164" s="131">
        <f>SUM(T165:T170)</f>
        <v>0</v>
      </c>
      <c r="AR164" s="125" t="s">
        <v>83</v>
      </c>
      <c r="AT164" s="132" t="s">
        <v>75</v>
      </c>
      <c r="AU164" s="132" t="s">
        <v>83</v>
      </c>
      <c r="AY164" s="125" t="s">
        <v>264</v>
      </c>
      <c r="BK164" s="133">
        <f>SUM(BK165:BK170)</f>
        <v>0</v>
      </c>
    </row>
    <row r="165" spans="2:65" s="1" customFormat="1" ht="16.5" customHeight="1">
      <c r="B165" s="136"/>
      <c r="C165" s="137" t="s">
        <v>83</v>
      </c>
      <c r="D165" s="137" t="s">
        <v>266</v>
      </c>
      <c r="E165" s="138" t="s">
        <v>2575</v>
      </c>
      <c r="F165" s="139" t="s">
        <v>2576</v>
      </c>
      <c r="G165" s="140" t="s">
        <v>1468</v>
      </c>
      <c r="H165" s="141">
        <v>1</v>
      </c>
      <c r="I165" s="142"/>
      <c r="J165" s="143">
        <f>ROUND(I165*H165,2)</f>
        <v>0</v>
      </c>
      <c r="K165" s="139" t="s">
        <v>313</v>
      </c>
      <c r="L165" s="32"/>
      <c r="M165" s="144" t="s">
        <v>1</v>
      </c>
      <c r="N165" s="145" t="s">
        <v>42</v>
      </c>
      <c r="P165" s="146">
        <f>O165*H165</f>
        <v>0</v>
      </c>
      <c r="Q165" s="146">
        <v>0</v>
      </c>
      <c r="R165" s="146">
        <f>Q165*H165</f>
        <v>0</v>
      </c>
      <c r="S165" s="146">
        <v>0</v>
      </c>
      <c r="T165" s="147">
        <f>S165*H165</f>
        <v>0</v>
      </c>
      <c r="AR165" s="148" t="s">
        <v>271</v>
      </c>
      <c r="AT165" s="148" t="s">
        <v>266</v>
      </c>
      <c r="AU165" s="148" t="s">
        <v>89</v>
      </c>
      <c r="AY165" s="17" t="s">
        <v>264</v>
      </c>
      <c r="BE165" s="149">
        <f>IF(N165="základní",J165,0)</f>
        <v>0</v>
      </c>
      <c r="BF165" s="149">
        <f>IF(N165="snížená",J165,0)</f>
        <v>0</v>
      </c>
      <c r="BG165" s="149">
        <f>IF(N165="zákl. přenesená",J165,0)</f>
        <v>0</v>
      </c>
      <c r="BH165" s="149">
        <f>IF(N165="sníž. přenesená",J165,0)</f>
        <v>0</v>
      </c>
      <c r="BI165" s="149">
        <f>IF(N165="nulová",J165,0)</f>
        <v>0</v>
      </c>
      <c r="BJ165" s="17" t="s">
        <v>89</v>
      </c>
      <c r="BK165" s="149">
        <f>ROUND(I165*H165,2)</f>
        <v>0</v>
      </c>
      <c r="BL165" s="17" t="s">
        <v>271</v>
      </c>
      <c r="BM165" s="148" t="s">
        <v>89</v>
      </c>
    </row>
    <row r="166" spans="2:65" s="1" customFormat="1" ht="39">
      <c r="B166" s="32"/>
      <c r="D166" s="154" t="s">
        <v>275</v>
      </c>
      <c r="F166" s="155" t="s">
        <v>2577</v>
      </c>
      <c r="I166" s="152"/>
      <c r="L166" s="32"/>
      <c r="M166" s="153"/>
      <c r="T166" s="56"/>
      <c r="AT166" s="17" t="s">
        <v>275</v>
      </c>
      <c r="AU166" s="17" t="s">
        <v>89</v>
      </c>
    </row>
    <row r="167" spans="2:65" s="1" customFormat="1" ht="16.5" customHeight="1">
      <c r="B167" s="136"/>
      <c r="C167" s="137" t="s">
        <v>89</v>
      </c>
      <c r="D167" s="137" t="s">
        <v>266</v>
      </c>
      <c r="E167" s="138" t="s">
        <v>2578</v>
      </c>
      <c r="F167" s="139" t="s">
        <v>2579</v>
      </c>
      <c r="G167" s="140" t="s">
        <v>1468</v>
      </c>
      <c r="H167" s="141">
        <v>2</v>
      </c>
      <c r="I167" s="142"/>
      <c r="J167" s="143">
        <f>ROUND(I167*H167,2)</f>
        <v>0</v>
      </c>
      <c r="K167" s="139" t="s">
        <v>313</v>
      </c>
      <c r="L167" s="32"/>
      <c r="M167" s="144" t="s">
        <v>1</v>
      </c>
      <c r="N167" s="145" t="s">
        <v>42</v>
      </c>
      <c r="P167" s="146">
        <f>O167*H167</f>
        <v>0</v>
      </c>
      <c r="Q167" s="146">
        <v>0</v>
      </c>
      <c r="R167" s="146">
        <f>Q167*H167</f>
        <v>0</v>
      </c>
      <c r="S167" s="146">
        <v>0</v>
      </c>
      <c r="T167" s="147">
        <f>S167*H167</f>
        <v>0</v>
      </c>
      <c r="AR167" s="148" t="s">
        <v>271</v>
      </c>
      <c r="AT167" s="148" t="s">
        <v>266</v>
      </c>
      <c r="AU167" s="148" t="s">
        <v>89</v>
      </c>
      <c r="AY167" s="17" t="s">
        <v>264</v>
      </c>
      <c r="BE167" s="149">
        <f>IF(N167="základní",J167,0)</f>
        <v>0</v>
      </c>
      <c r="BF167" s="149">
        <f>IF(N167="snížená",J167,0)</f>
        <v>0</v>
      </c>
      <c r="BG167" s="149">
        <f>IF(N167="zákl. přenesená",J167,0)</f>
        <v>0</v>
      </c>
      <c r="BH167" s="149">
        <f>IF(N167="sníž. přenesená",J167,0)</f>
        <v>0</v>
      </c>
      <c r="BI167" s="149">
        <f>IF(N167="nulová",J167,0)</f>
        <v>0</v>
      </c>
      <c r="BJ167" s="17" t="s">
        <v>89</v>
      </c>
      <c r="BK167" s="149">
        <f>ROUND(I167*H167,2)</f>
        <v>0</v>
      </c>
      <c r="BL167" s="17" t="s">
        <v>271</v>
      </c>
      <c r="BM167" s="148" t="s">
        <v>271</v>
      </c>
    </row>
    <row r="168" spans="2:65" s="1" customFormat="1" ht="16.5" customHeight="1">
      <c r="B168" s="136"/>
      <c r="C168" s="137" t="s">
        <v>96</v>
      </c>
      <c r="D168" s="137" t="s">
        <v>266</v>
      </c>
      <c r="E168" s="138" t="s">
        <v>2580</v>
      </c>
      <c r="F168" s="139" t="s">
        <v>2581</v>
      </c>
      <c r="G168" s="140" t="s">
        <v>1468</v>
      </c>
      <c r="H168" s="141">
        <v>1</v>
      </c>
      <c r="I168" s="142"/>
      <c r="J168" s="143">
        <f>ROUND(I168*H168,2)</f>
        <v>0</v>
      </c>
      <c r="K168" s="139" t="s">
        <v>313</v>
      </c>
      <c r="L168" s="32"/>
      <c r="M168" s="144" t="s">
        <v>1</v>
      </c>
      <c r="N168" s="145" t="s">
        <v>42</v>
      </c>
      <c r="P168" s="146">
        <f>O168*H168</f>
        <v>0</v>
      </c>
      <c r="Q168" s="146">
        <v>0</v>
      </c>
      <c r="R168" s="146">
        <f>Q168*H168</f>
        <v>0</v>
      </c>
      <c r="S168" s="146">
        <v>0</v>
      </c>
      <c r="T168" s="147">
        <f>S168*H168</f>
        <v>0</v>
      </c>
      <c r="AR168" s="148" t="s">
        <v>271</v>
      </c>
      <c r="AT168" s="148" t="s">
        <v>266</v>
      </c>
      <c r="AU168" s="148" t="s">
        <v>89</v>
      </c>
      <c r="AY168" s="17" t="s">
        <v>264</v>
      </c>
      <c r="BE168" s="149">
        <f>IF(N168="základní",J168,0)</f>
        <v>0</v>
      </c>
      <c r="BF168" s="149">
        <f>IF(N168="snížená",J168,0)</f>
        <v>0</v>
      </c>
      <c r="BG168" s="149">
        <f>IF(N168="zákl. přenesená",J168,0)</f>
        <v>0</v>
      </c>
      <c r="BH168" s="149">
        <f>IF(N168="sníž. přenesená",J168,0)</f>
        <v>0</v>
      </c>
      <c r="BI168" s="149">
        <f>IF(N168="nulová",J168,0)</f>
        <v>0</v>
      </c>
      <c r="BJ168" s="17" t="s">
        <v>89</v>
      </c>
      <c r="BK168" s="149">
        <f>ROUND(I168*H168,2)</f>
        <v>0</v>
      </c>
      <c r="BL168" s="17" t="s">
        <v>271</v>
      </c>
      <c r="BM168" s="148" t="s">
        <v>303</v>
      </c>
    </row>
    <row r="169" spans="2:65" s="1" customFormat="1" ht="16.5" customHeight="1">
      <c r="B169" s="136"/>
      <c r="C169" s="137" t="s">
        <v>271</v>
      </c>
      <c r="D169" s="137" t="s">
        <v>266</v>
      </c>
      <c r="E169" s="138" t="s">
        <v>2582</v>
      </c>
      <c r="F169" s="139" t="s">
        <v>2583</v>
      </c>
      <c r="G169" s="140" t="s">
        <v>1468</v>
      </c>
      <c r="H169" s="141">
        <v>4</v>
      </c>
      <c r="I169" s="142"/>
      <c r="J169" s="143">
        <f>ROUND(I169*H169,2)</f>
        <v>0</v>
      </c>
      <c r="K169" s="139" t="s">
        <v>313</v>
      </c>
      <c r="L169" s="32"/>
      <c r="M169" s="144" t="s">
        <v>1</v>
      </c>
      <c r="N169" s="145" t="s">
        <v>42</v>
      </c>
      <c r="P169" s="146">
        <f>O169*H169</f>
        <v>0</v>
      </c>
      <c r="Q169" s="146">
        <v>0</v>
      </c>
      <c r="R169" s="146">
        <f>Q169*H169</f>
        <v>0</v>
      </c>
      <c r="S169" s="146">
        <v>0</v>
      </c>
      <c r="T169" s="147">
        <f>S169*H169</f>
        <v>0</v>
      </c>
      <c r="AR169" s="148" t="s">
        <v>271</v>
      </c>
      <c r="AT169" s="148" t="s">
        <v>266</v>
      </c>
      <c r="AU169" s="148" t="s">
        <v>89</v>
      </c>
      <c r="AY169" s="17" t="s">
        <v>264</v>
      </c>
      <c r="BE169" s="149">
        <f>IF(N169="základní",J169,0)</f>
        <v>0</v>
      </c>
      <c r="BF169" s="149">
        <f>IF(N169="snížená",J169,0)</f>
        <v>0</v>
      </c>
      <c r="BG169" s="149">
        <f>IF(N169="zákl. přenesená",J169,0)</f>
        <v>0</v>
      </c>
      <c r="BH169" s="149">
        <f>IF(N169="sníž. přenesená",J169,0)</f>
        <v>0</v>
      </c>
      <c r="BI169" s="149">
        <f>IF(N169="nulová",J169,0)</f>
        <v>0</v>
      </c>
      <c r="BJ169" s="17" t="s">
        <v>89</v>
      </c>
      <c r="BK169" s="149">
        <f>ROUND(I169*H169,2)</f>
        <v>0</v>
      </c>
      <c r="BL169" s="17" t="s">
        <v>271</v>
      </c>
      <c r="BM169" s="148" t="s">
        <v>314</v>
      </c>
    </row>
    <row r="170" spans="2:65" s="1" customFormat="1" ht="16.5" customHeight="1">
      <c r="B170" s="136"/>
      <c r="C170" s="137" t="s">
        <v>297</v>
      </c>
      <c r="D170" s="137" t="s">
        <v>266</v>
      </c>
      <c r="E170" s="138" t="s">
        <v>2584</v>
      </c>
      <c r="F170" s="139" t="s">
        <v>2585</v>
      </c>
      <c r="G170" s="140" t="s">
        <v>1468</v>
      </c>
      <c r="H170" s="141">
        <v>1</v>
      </c>
      <c r="I170" s="142"/>
      <c r="J170" s="143">
        <f>ROUND(I170*H170,2)</f>
        <v>0</v>
      </c>
      <c r="K170" s="139" t="s">
        <v>313</v>
      </c>
      <c r="L170" s="32"/>
      <c r="M170" s="144" t="s">
        <v>1</v>
      </c>
      <c r="N170" s="145" t="s">
        <v>42</v>
      </c>
      <c r="P170" s="146">
        <f>O170*H170</f>
        <v>0</v>
      </c>
      <c r="Q170" s="146">
        <v>0</v>
      </c>
      <c r="R170" s="146">
        <f>Q170*H170</f>
        <v>0</v>
      </c>
      <c r="S170" s="146">
        <v>0</v>
      </c>
      <c r="T170" s="147">
        <f>S170*H170</f>
        <v>0</v>
      </c>
      <c r="AR170" s="148" t="s">
        <v>271</v>
      </c>
      <c r="AT170" s="148" t="s">
        <v>266</v>
      </c>
      <c r="AU170" s="148" t="s">
        <v>89</v>
      </c>
      <c r="AY170" s="17" t="s">
        <v>264</v>
      </c>
      <c r="BE170" s="149">
        <f>IF(N170="základní",J170,0)</f>
        <v>0</v>
      </c>
      <c r="BF170" s="149">
        <f>IF(N170="snížená",J170,0)</f>
        <v>0</v>
      </c>
      <c r="BG170" s="149">
        <f>IF(N170="zákl. přenesená",J170,0)</f>
        <v>0</v>
      </c>
      <c r="BH170" s="149">
        <f>IF(N170="sníž. přenesená",J170,0)</f>
        <v>0</v>
      </c>
      <c r="BI170" s="149">
        <f>IF(N170="nulová",J170,0)</f>
        <v>0</v>
      </c>
      <c r="BJ170" s="17" t="s">
        <v>89</v>
      </c>
      <c r="BK170" s="149">
        <f>ROUND(I170*H170,2)</f>
        <v>0</v>
      </c>
      <c r="BL170" s="17" t="s">
        <v>271</v>
      </c>
      <c r="BM170" s="148" t="s">
        <v>328</v>
      </c>
    </row>
    <row r="171" spans="2:65" s="11" customFormat="1" ht="22.9" customHeight="1">
      <c r="B171" s="124"/>
      <c r="D171" s="125" t="s">
        <v>75</v>
      </c>
      <c r="E171" s="134" t="s">
        <v>2586</v>
      </c>
      <c r="F171" s="134" t="s">
        <v>2587</v>
      </c>
      <c r="I171" s="127"/>
      <c r="J171" s="135">
        <f>BK171</f>
        <v>0</v>
      </c>
      <c r="L171" s="124"/>
      <c r="M171" s="129"/>
      <c r="P171" s="130">
        <f>P172</f>
        <v>0</v>
      </c>
      <c r="R171" s="130">
        <f>R172</f>
        <v>0</v>
      </c>
      <c r="T171" s="131">
        <f>T172</f>
        <v>0</v>
      </c>
      <c r="AR171" s="125" t="s">
        <v>83</v>
      </c>
      <c r="AT171" s="132" t="s">
        <v>75</v>
      </c>
      <c r="AU171" s="132" t="s">
        <v>83</v>
      </c>
      <c r="AY171" s="125" t="s">
        <v>264</v>
      </c>
      <c r="BK171" s="133">
        <f>BK172</f>
        <v>0</v>
      </c>
    </row>
    <row r="172" spans="2:65" s="1" customFormat="1" ht="16.5" customHeight="1">
      <c r="B172" s="136"/>
      <c r="C172" s="137" t="s">
        <v>303</v>
      </c>
      <c r="D172" s="137" t="s">
        <v>266</v>
      </c>
      <c r="E172" s="138" t="s">
        <v>2588</v>
      </c>
      <c r="F172" s="139" t="s">
        <v>2589</v>
      </c>
      <c r="G172" s="140" t="s">
        <v>1468</v>
      </c>
      <c r="H172" s="141">
        <v>10</v>
      </c>
      <c r="I172" s="142"/>
      <c r="J172" s="143">
        <f>ROUND(I172*H172,2)</f>
        <v>0</v>
      </c>
      <c r="K172" s="139" t="s">
        <v>313</v>
      </c>
      <c r="L172" s="32"/>
      <c r="M172" s="144" t="s">
        <v>1</v>
      </c>
      <c r="N172" s="145" t="s">
        <v>42</v>
      </c>
      <c r="P172" s="146">
        <f>O172*H172</f>
        <v>0</v>
      </c>
      <c r="Q172" s="146">
        <v>0</v>
      </c>
      <c r="R172" s="146">
        <f>Q172*H172</f>
        <v>0</v>
      </c>
      <c r="S172" s="146">
        <v>0</v>
      </c>
      <c r="T172" s="147">
        <f>S172*H172</f>
        <v>0</v>
      </c>
      <c r="AR172" s="148" t="s">
        <v>271</v>
      </c>
      <c r="AT172" s="148" t="s">
        <v>266</v>
      </c>
      <c r="AU172" s="148" t="s">
        <v>89</v>
      </c>
      <c r="AY172" s="17" t="s">
        <v>264</v>
      </c>
      <c r="BE172" s="149">
        <f>IF(N172="základní",J172,0)</f>
        <v>0</v>
      </c>
      <c r="BF172" s="149">
        <f>IF(N172="snížená",J172,0)</f>
        <v>0</v>
      </c>
      <c r="BG172" s="149">
        <f>IF(N172="zákl. přenesená",J172,0)</f>
        <v>0</v>
      </c>
      <c r="BH172" s="149">
        <f>IF(N172="sníž. přenesená",J172,0)</f>
        <v>0</v>
      </c>
      <c r="BI172" s="149">
        <f>IF(N172="nulová",J172,0)</f>
        <v>0</v>
      </c>
      <c r="BJ172" s="17" t="s">
        <v>89</v>
      </c>
      <c r="BK172" s="149">
        <f>ROUND(I172*H172,2)</f>
        <v>0</v>
      </c>
      <c r="BL172" s="17" t="s">
        <v>271</v>
      </c>
      <c r="BM172" s="148" t="s">
        <v>8</v>
      </c>
    </row>
    <row r="173" spans="2:65" s="11" customFormat="1" ht="22.9" customHeight="1">
      <c r="B173" s="124"/>
      <c r="D173" s="125" t="s">
        <v>75</v>
      </c>
      <c r="E173" s="134" t="s">
        <v>2590</v>
      </c>
      <c r="F173" s="134" t="s">
        <v>2591</v>
      </c>
      <c r="I173" s="127"/>
      <c r="J173" s="135">
        <f>BK173</f>
        <v>0</v>
      </c>
      <c r="L173" s="124"/>
      <c r="M173" s="129"/>
      <c r="P173" s="130">
        <f>P174</f>
        <v>0</v>
      </c>
      <c r="R173" s="130">
        <f>R174</f>
        <v>0</v>
      </c>
      <c r="T173" s="131">
        <f>T174</f>
        <v>0</v>
      </c>
      <c r="AR173" s="125" t="s">
        <v>83</v>
      </c>
      <c r="AT173" s="132" t="s">
        <v>75</v>
      </c>
      <c r="AU173" s="132" t="s">
        <v>83</v>
      </c>
      <c r="AY173" s="125" t="s">
        <v>264</v>
      </c>
      <c r="BK173" s="133">
        <f>BK174</f>
        <v>0</v>
      </c>
    </row>
    <row r="174" spans="2:65" s="1" customFormat="1" ht="16.5" customHeight="1">
      <c r="B174" s="136"/>
      <c r="C174" s="137" t="s">
        <v>309</v>
      </c>
      <c r="D174" s="137" t="s">
        <v>266</v>
      </c>
      <c r="E174" s="138" t="s">
        <v>2592</v>
      </c>
      <c r="F174" s="139" t="s">
        <v>2593</v>
      </c>
      <c r="G174" s="140" t="s">
        <v>1468</v>
      </c>
      <c r="H174" s="141">
        <v>4</v>
      </c>
      <c r="I174" s="142"/>
      <c r="J174" s="143">
        <f>ROUND(I174*H174,2)</f>
        <v>0</v>
      </c>
      <c r="K174" s="139" t="s">
        <v>313</v>
      </c>
      <c r="L174" s="32"/>
      <c r="M174" s="144" t="s">
        <v>1</v>
      </c>
      <c r="N174" s="145" t="s">
        <v>42</v>
      </c>
      <c r="P174" s="146">
        <f>O174*H174</f>
        <v>0</v>
      </c>
      <c r="Q174" s="146">
        <v>0</v>
      </c>
      <c r="R174" s="146">
        <f>Q174*H174</f>
        <v>0</v>
      </c>
      <c r="S174" s="146">
        <v>0</v>
      </c>
      <c r="T174" s="147">
        <f>S174*H174</f>
        <v>0</v>
      </c>
      <c r="AR174" s="148" t="s">
        <v>271</v>
      </c>
      <c r="AT174" s="148" t="s">
        <v>266</v>
      </c>
      <c r="AU174" s="148" t="s">
        <v>89</v>
      </c>
      <c r="AY174" s="17" t="s">
        <v>264</v>
      </c>
      <c r="BE174" s="149">
        <f>IF(N174="základní",J174,0)</f>
        <v>0</v>
      </c>
      <c r="BF174" s="149">
        <f>IF(N174="snížená",J174,0)</f>
        <v>0</v>
      </c>
      <c r="BG174" s="149">
        <f>IF(N174="zákl. přenesená",J174,0)</f>
        <v>0</v>
      </c>
      <c r="BH174" s="149">
        <f>IF(N174="sníž. přenesená",J174,0)</f>
        <v>0</v>
      </c>
      <c r="BI174" s="149">
        <f>IF(N174="nulová",J174,0)</f>
        <v>0</v>
      </c>
      <c r="BJ174" s="17" t="s">
        <v>89</v>
      </c>
      <c r="BK174" s="149">
        <f>ROUND(I174*H174,2)</f>
        <v>0</v>
      </c>
      <c r="BL174" s="17" t="s">
        <v>271</v>
      </c>
      <c r="BM174" s="148" t="s">
        <v>354</v>
      </c>
    </row>
    <row r="175" spans="2:65" s="11" customFormat="1" ht="22.9" customHeight="1">
      <c r="B175" s="124"/>
      <c r="D175" s="125" t="s">
        <v>75</v>
      </c>
      <c r="E175" s="134" t="s">
        <v>2594</v>
      </c>
      <c r="F175" s="134" t="s">
        <v>2595</v>
      </c>
      <c r="I175" s="127"/>
      <c r="J175" s="135">
        <f>BK175</f>
        <v>0</v>
      </c>
      <c r="L175" s="124"/>
      <c r="M175" s="129"/>
      <c r="P175" s="130">
        <f>SUM(P176:P177)</f>
        <v>0</v>
      </c>
      <c r="R175" s="130">
        <f>SUM(R176:R177)</f>
        <v>0</v>
      </c>
      <c r="T175" s="131">
        <f>SUM(T176:T177)</f>
        <v>0</v>
      </c>
      <c r="AR175" s="125" t="s">
        <v>83</v>
      </c>
      <c r="AT175" s="132" t="s">
        <v>75</v>
      </c>
      <c r="AU175" s="132" t="s">
        <v>83</v>
      </c>
      <c r="AY175" s="125" t="s">
        <v>264</v>
      </c>
      <c r="BK175" s="133">
        <f>SUM(BK176:BK177)</f>
        <v>0</v>
      </c>
    </row>
    <row r="176" spans="2:65" s="1" customFormat="1" ht="16.5" customHeight="1">
      <c r="B176" s="136"/>
      <c r="C176" s="137" t="s">
        <v>314</v>
      </c>
      <c r="D176" s="137" t="s">
        <v>266</v>
      </c>
      <c r="E176" s="138" t="s">
        <v>2596</v>
      </c>
      <c r="F176" s="139" t="s">
        <v>2597</v>
      </c>
      <c r="G176" s="140" t="s">
        <v>1468</v>
      </c>
      <c r="H176" s="141">
        <v>2</v>
      </c>
      <c r="I176" s="142"/>
      <c r="J176" s="143">
        <f>ROUND(I176*H176,2)</f>
        <v>0</v>
      </c>
      <c r="K176" s="139" t="s">
        <v>313</v>
      </c>
      <c r="L176" s="32"/>
      <c r="M176" s="144" t="s">
        <v>1</v>
      </c>
      <c r="N176" s="145" t="s">
        <v>42</v>
      </c>
      <c r="P176" s="146">
        <f>O176*H176</f>
        <v>0</v>
      </c>
      <c r="Q176" s="146">
        <v>0</v>
      </c>
      <c r="R176" s="146">
        <f>Q176*H176</f>
        <v>0</v>
      </c>
      <c r="S176" s="146">
        <v>0</v>
      </c>
      <c r="T176" s="147">
        <f>S176*H176</f>
        <v>0</v>
      </c>
      <c r="AR176" s="148" t="s">
        <v>271</v>
      </c>
      <c r="AT176" s="148" t="s">
        <v>266</v>
      </c>
      <c r="AU176" s="148" t="s">
        <v>89</v>
      </c>
      <c r="AY176" s="17" t="s">
        <v>264</v>
      </c>
      <c r="BE176" s="149">
        <f>IF(N176="základní",J176,0)</f>
        <v>0</v>
      </c>
      <c r="BF176" s="149">
        <f>IF(N176="snížená",J176,0)</f>
        <v>0</v>
      </c>
      <c r="BG176" s="149">
        <f>IF(N176="zákl. přenesená",J176,0)</f>
        <v>0</v>
      </c>
      <c r="BH176" s="149">
        <f>IF(N176="sníž. přenesená",J176,0)</f>
        <v>0</v>
      </c>
      <c r="BI176" s="149">
        <f>IF(N176="nulová",J176,0)</f>
        <v>0</v>
      </c>
      <c r="BJ176" s="17" t="s">
        <v>89</v>
      </c>
      <c r="BK176" s="149">
        <f>ROUND(I176*H176,2)</f>
        <v>0</v>
      </c>
      <c r="BL176" s="17" t="s">
        <v>271</v>
      </c>
      <c r="BM176" s="148" t="s">
        <v>366</v>
      </c>
    </row>
    <row r="177" spans="2:65" s="1" customFormat="1" ht="16.5" customHeight="1">
      <c r="B177" s="136"/>
      <c r="C177" s="137" t="s">
        <v>323</v>
      </c>
      <c r="D177" s="137" t="s">
        <v>266</v>
      </c>
      <c r="E177" s="138" t="s">
        <v>2598</v>
      </c>
      <c r="F177" s="139" t="s">
        <v>2599</v>
      </c>
      <c r="G177" s="140" t="s">
        <v>1468</v>
      </c>
      <c r="H177" s="141">
        <v>1</v>
      </c>
      <c r="I177" s="142"/>
      <c r="J177" s="143">
        <f>ROUND(I177*H177,2)</f>
        <v>0</v>
      </c>
      <c r="K177" s="139" t="s">
        <v>313</v>
      </c>
      <c r="L177" s="32"/>
      <c r="M177" s="144" t="s">
        <v>1</v>
      </c>
      <c r="N177" s="145" t="s">
        <v>42</v>
      </c>
      <c r="P177" s="146">
        <f>O177*H177</f>
        <v>0</v>
      </c>
      <c r="Q177" s="146">
        <v>0</v>
      </c>
      <c r="R177" s="146">
        <f>Q177*H177</f>
        <v>0</v>
      </c>
      <c r="S177" s="146">
        <v>0</v>
      </c>
      <c r="T177" s="147">
        <f>S177*H177</f>
        <v>0</v>
      </c>
      <c r="AR177" s="148" t="s">
        <v>271</v>
      </c>
      <c r="AT177" s="148" t="s">
        <v>266</v>
      </c>
      <c r="AU177" s="148" t="s">
        <v>89</v>
      </c>
      <c r="AY177" s="17" t="s">
        <v>264</v>
      </c>
      <c r="BE177" s="149">
        <f>IF(N177="základní",J177,0)</f>
        <v>0</v>
      </c>
      <c r="BF177" s="149">
        <f>IF(N177="snížená",J177,0)</f>
        <v>0</v>
      </c>
      <c r="BG177" s="149">
        <f>IF(N177="zákl. přenesená",J177,0)</f>
        <v>0</v>
      </c>
      <c r="BH177" s="149">
        <f>IF(N177="sníž. přenesená",J177,0)</f>
        <v>0</v>
      </c>
      <c r="BI177" s="149">
        <f>IF(N177="nulová",J177,0)</f>
        <v>0</v>
      </c>
      <c r="BJ177" s="17" t="s">
        <v>89</v>
      </c>
      <c r="BK177" s="149">
        <f>ROUND(I177*H177,2)</f>
        <v>0</v>
      </c>
      <c r="BL177" s="17" t="s">
        <v>271</v>
      </c>
      <c r="BM177" s="148" t="s">
        <v>377</v>
      </c>
    </row>
    <row r="178" spans="2:65" s="11" customFormat="1" ht="22.9" customHeight="1">
      <c r="B178" s="124"/>
      <c r="D178" s="125" t="s">
        <v>75</v>
      </c>
      <c r="E178" s="134" t="s">
        <v>2600</v>
      </c>
      <c r="F178" s="134" t="s">
        <v>2601</v>
      </c>
      <c r="I178" s="127"/>
      <c r="J178" s="135">
        <f>BK178</f>
        <v>0</v>
      </c>
      <c r="L178" s="124"/>
      <c r="M178" s="129"/>
      <c r="P178" s="130">
        <f>P179</f>
        <v>0</v>
      </c>
      <c r="R178" s="130">
        <f>R179</f>
        <v>0</v>
      </c>
      <c r="T178" s="131">
        <f>T179</f>
        <v>0</v>
      </c>
      <c r="AR178" s="125" t="s">
        <v>83</v>
      </c>
      <c r="AT178" s="132" t="s">
        <v>75</v>
      </c>
      <c r="AU178" s="132" t="s">
        <v>83</v>
      </c>
      <c r="AY178" s="125" t="s">
        <v>264</v>
      </c>
      <c r="BK178" s="133">
        <f>BK179</f>
        <v>0</v>
      </c>
    </row>
    <row r="179" spans="2:65" s="1" customFormat="1" ht="16.5" customHeight="1">
      <c r="B179" s="136"/>
      <c r="C179" s="137" t="s">
        <v>328</v>
      </c>
      <c r="D179" s="137" t="s">
        <v>266</v>
      </c>
      <c r="E179" s="138" t="s">
        <v>2602</v>
      </c>
      <c r="F179" s="139" t="s">
        <v>2603</v>
      </c>
      <c r="G179" s="140" t="s">
        <v>1468</v>
      </c>
      <c r="H179" s="141">
        <v>2</v>
      </c>
      <c r="I179" s="142"/>
      <c r="J179" s="143">
        <f>ROUND(I179*H179,2)</f>
        <v>0</v>
      </c>
      <c r="K179" s="139" t="s">
        <v>313</v>
      </c>
      <c r="L179" s="32"/>
      <c r="M179" s="144" t="s">
        <v>1</v>
      </c>
      <c r="N179" s="145" t="s">
        <v>42</v>
      </c>
      <c r="P179" s="146">
        <f>O179*H179</f>
        <v>0</v>
      </c>
      <c r="Q179" s="146">
        <v>0</v>
      </c>
      <c r="R179" s="146">
        <f>Q179*H179</f>
        <v>0</v>
      </c>
      <c r="S179" s="146">
        <v>0</v>
      </c>
      <c r="T179" s="147">
        <f>S179*H179</f>
        <v>0</v>
      </c>
      <c r="AR179" s="148" t="s">
        <v>271</v>
      </c>
      <c r="AT179" s="148" t="s">
        <v>266</v>
      </c>
      <c r="AU179" s="148" t="s">
        <v>89</v>
      </c>
      <c r="AY179" s="17" t="s">
        <v>264</v>
      </c>
      <c r="BE179" s="149">
        <f>IF(N179="základní",J179,0)</f>
        <v>0</v>
      </c>
      <c r="BF179" s="149">
        <f>IF(N179="snížená",J179,0)</f>
        <v>0</v>
      </c>
      <c r="BG179" s="149">
        <f>IF(N179="zákl. přenesená",J179,0)</f>
        <v>0</v>
      </c>
      <c r="BH179" s="149">
        <f>IF(N179="sníž. přenesená",J179,0)</f>
        <v>0</v>
      </c>
      <c r="BI179" s="149">
        <f>IF(N179="nulová",J179,0)</f>
        <v>0</v>
      </c>
      <c r="BJ179" s="17" t="s">
        <v>89</v>
      </c>
      <c r="BK179" s="149">
        <f>ROUND(I179*H179,2)</f>
        <v>0</v>
      </c>
      <c r="BL179" s="17" t="s">
        <v>271</v>
      </c>
      <c r="BM179" s="148" t="s">
        <v>396</v>
      </c>
    </row>
    <row r="180" spans="2:65" s="11" customFormat="1" ht="22.9" customHeight="1">
      <c r="B180" s="124"/>
      <c r="D180" s="125" t="s">
        <v>75</v>
      </c>
      <c r="E180" s="134" t="s">
        <v>2604</v>
      </c>
      <c r="F180" s="134" t="s">
        <v>2605</v>
      </c>
      <c r="I180" s="127"/>
      <c r="J180" s="135">
        <f>BK180</f>
        <v>0</v>
      </c>
      <c r="L180" s="124"/>
      <c r="M180" s="129"/>
      <c r="P180" s="130">
        <f>SUM(P181:P182)</f>
        <v>0</v>
      </c>
      <c r="R180" s="130">
        <f>SUM(R181:R182)</f>
        <v>0</v>
      </c>
      <c r="T180" s="131">
        <f>SUM(T181:T182)</f>
        <v>0</v>
      </c>
      <c r="AR180" s="125" t="s">
        <v>83</v>
      </c>
      <c r="AT180" s="132" t="s">
        <v>75</v>
      </c>
      <c r="AU180" s="132" t="s">
        <v>83</v>
      </c>
      <c r="AY180" s="125" t="s">
        <v>264</v>
      </c>
      <c r="BK180" s="133">
        <f>SUM(BK181:BK182)</f>
        <v>0</v>
      </c>
    </row>
    <row r="181" spans="2:65" s="1" customFormat="1" ht="16.5" customHeight="1">
      <c r="B181" s="136"/>
      <c r="C181" s="137" t="s">
        <v>334</v>
      </c>
      <c r="D181" s="137" t="s">
        <v>266</v>
      </c>
      <c r="E181" s="138" t="s">
        <v>2606</v>
      </c>
      <c r="F181" s="139" t="s">
        <v>2607</v>
      </c>
      <c r="G181" s="140" t="s">
        <v>1468</v>
      </c>
      <c r="H181" s="141">
        <v>1</v>
      </c>
      <c r="I181" s="142"/>
      <c r="J181" s="143">
        <f>ROUND(I181*H181,2)</f>
        <v>0</v>
      </c>
      <c r="K181" s="139" t="s">
        <v>313</v>
      </c>
      <c r="L181" s="32"/>
      <c r="M181" s="144" t="s">
        <v>1</v>
      </c>
      <c r="N181" s="145" t="s">
        <v>42</v>
      </c>
      <c r="P181" s="146">
        <f>O181*H181</f>
        <v>0</v>
      </c>
      <c r="Q181" s="146">
        <v>0</v>
      </c>
      <c r="R181" s="146">
        <f>Q181*H181</f>
        <v>0</v>
      </c>
      <c r="S181" s="146">
        <v>0</v>
      </c>
      <c r="T181" s="147">
        <f>S181*H181</f>
        <v>0</v>
      </c>
      <c r="AR181" s="148" t="s">
        <v>271</v>
      </c>
      <c r="AT181" s="148" t="s">
        <v>266</v>
      </c>
      <c r="AU181" s="148" t="s">
        <v>89</v>
      </c>
      <c r="AY181" s="17" t="s">
        <v>264</v>
      </c>
      <c r="BE181" s="149">
        <f>IF(N181="základní",J181,0)</f>
        <v>0</v>
      </c>
      <c r="BF181" s="149">
        <f>IF(N181="snížená",J181,0)</f>
        <v>0</v>
      </c>
      <c r="BG181" s="149">
        <f>IF(N181="zákl. přenesená",J181,0)</f>
        <v>0</v>
      </c>
      <c r="BH181" s="149">
        <f>IF(N181="sníž. přenesená",J181,0)</f>
        <v>0</v>
      </c>
      <c r="BI181" s="149">
        <f>IF(N181="nulová",J181,0)</f>
        <v>0</v>
      </c>
      <c r="BJ181" s="17" t="s">
        <v>89</v>
      </c>
      <c r="BK181" s="149">
        <f>ROUND(I181*H181,2)</f>
        <v>0</v>
      </c>
      <c r="BL181" s="17" t="s">
        <v>271</v>
      </c>
      <c r="BM181" s="148" t="s">
        <v>407</v>
      </c>
    </row>
    <row r="182" spans="2:65" s="1" customFormat="1" ht="16.5" customHeight="1">
      <c r="B182" s="136"/>
      <c r="C182" s="137" t="s">
        <v>8</v>
      </c>
      <c r="D182" s="137" t="s">
        <v>266</v>
      </c>
      <c r="E182" s="138" t="s">
        <v>2608</v>
      </c>
      <c r="F182" s="139" t="s">
        <v>2609</v>
      </c>
      <c r="G182" s="140" t="s">
        <v>1468</v>
      </c>
      <c r="H182" s="141">
        <v>2</v>
      </c>
      <c r="I182" s="142"/>
      <c r="J182" s="143">
        <f>ROUND(I182*H182,2)</f>
        <v>0</v>
      </c>
      <c r="K182" s="139" t="s">
        <v>313</v>
      </c>
      <c r="L182" s="32"/>
      <c r="M182" s="144" t="s">
        <v>1</v>
      </c>
      <c r="N182" s="145" t="s">
        <v>42</v>
      </c>
      <c r="P182" s="146">
        <f>O182*H182</f>
        <v>0</v>
      </c>
      <c r="Q182" s="146">
        <v>0</v>
      </c>
      <c r="R182" s="146">
        <f>Q182*H182</f>
        <v>0</v>
      </c>
      <c r="S182" s="146">
        <v>0</v>
      </c>
      <c r="T182" s="147">
        <f>S182*H182</f>
        <v>0</v>
      </c>
      <c r="AR182" s="148" t="s">
        <v>271</v>
      </c>
      <c r="AT182" s="148" t="s">
        <v>266</v>
      </c>
      <c r="AU182" s="148" t="s">
        <v>89</v>
      </c>
      <c r="AY182" s="17" t="s">
        <v>264</v>
      </c>
      <c r="BE182" s="149">
        <f>IF(N182="základní",J182,0)</f>
        <v>0</v>
      </c>
      <c r="BF182" s="149">
        <f>IF(N182="snížená",J182,0)</f>
        <v>0</v>
      </c>
      <c r="BG182" s="149">
        <f>IF(N182="zákl. přenesená",J182,0)</f>
        <v>0</v>
      </c>
      <c r="BH182" s="149">
        <f>IF(N182="sníž. přenesená",J182,0)</f>
        <v>0</v>
      </c>
      <c r="BI182" s="149">
        <f>IF(N182="nulová",J182,0)</f>
        <v>0</v>
      </c>
      <c r="BJ182" s="17" t="s">
        <v>89</v>
      </c>
      <c r="BK182" s="149">
        <f>ROUND(I182*H182,2)</f>
        <v>0</v>
      </c>
      <c r="BL182" s="17" t="s">
        <v>271</v>
      </c>
      <c r="BM182" s="148" t="s">
        <v>425</v>
      </c>
    </row>
    <row r="183" spans="2:65" s="11" customFormat="1" ht="22.9" customHeight="1">
      <c r="B183" s="124"/>
      <c r="D183" s="125" t="s">
        <v>75</v>
      </c>
      <c r="E183" s="134" t="s">
        <v>2610</v>
      </c>
      <c r="F183" s="134" t="s">
        <v>2611</v>
      </c>
      <c r="I183" s="127"/>
      <c r="J183" s="135">
        <f>BK183</f>
        <v>0</v>
      </c>
      <c r="L183" s="124"/>
      <c r="M183" s="129"/>
      <c r="P183" s="130">
        <f>SUM(P184:P197)</f>
        <v>0</v>
      </c>
      <c r="R183" s="130">
        <f>SUM(R184:R197)</f>
        <v>0</v>
      </c>
      <c r="T183" s="131">
        <f>SUM(T184:T197)</f>
        <v>0</v>
      </c>
      <c r="AR183" s="125" t="s">
        <v>83</v>
      </c>
      <c r="AT183" s="132" t="s">
        <v>75</v>
      </c>
      <c r="AU183" s="132" t="s">
        <v>83</v>
      </c>
      <c r="AY183" s="125" t="s">
        <v>264</v>
      </c>
      <c r="BK183" s="133">
        <f>SUM(BK184:BK197)</f>
        <v>0</v>
      </c>
    </row>
    <row r="184" spans="2:65" s="1" customFormat="1" ht="16.5" customHeight="1">
      <c r="B184" s="136"/>
      <c r="C184" s="137" t="s">
        <v>348</v>
      </c>
      <c r="D184" s="137" t="s">
        <v>266</v>
      </c>
      <c r="E184" s="138" t="s">
        <v>2612</v>
      </c>
      <c r="F184" s="139" t="s">
        <v>2613</v>
      </c>
      <c r="G184" s="140" t="s">
        <v>1468</v>
      </c>
      <c r="H184" s="141">
        <v>1</v>
      </c>
      <c r="I184" s="142"/>
      <c r="J184" s="143">
        <f t="shared" ref="J184:J197" si="0">ROUND(I184*H184,2)</f>
        <v>0</v>
      </c>
      <c r="K184" s="139" t="s">
        <v>313</v>
      </c>
      <c r="L184" s="32"/>
      <c r="M184" s="144" t="s">
        <v>1</v>
      </c>
      <c r="N184" s="145" t="s">
        <v>42</v>
      </c>
      <c r="P184" s="146">
        <f t="shared" ref="P184:P197" si="1">O184*H184</f>
        <v>0</v>
      </c>
      <c r="Q184" s="146">
        <v>0</v>
      </c>
      <c r="R184" s="146">
        <f t="shared" ref="R184:R197" si="2">Q184*H184</f>
        <v>0</v>
      </c>
      <c r="S184" s="146">
        <v>0</v>
      </c>
      <c r="T184" s="147">
        <f t="shared" ref="T184:T197" si="3">S184*H184</f>
        <v>0</v>
      </c>
      <c r="AR184" s="148" t="s">
        <v>271</v>
      </c>
      <c r="AT184" s="148" t="s">
        <v>266</v>
      </c>
      <c r="AU184" s="148" t="s">
        <v>89</v>
      </c>
      <c r="AY184" s="17" t="s">
        <v>264</v>
      </c>
      <c r="BE184" s="149">
        <f t="shared" ref="BE184:BE197" si="4">IF(N184="základní",J184,0)</f>
        <v>0</v>
      </c>
      <c r="BF184" s="149">
        <f t="shared" ref="BF184:BF197" si="5">IF(N184="snížená",J184,0)</f>
        <v>0</v>
      </c>
      <c r="BG184" s="149">
        <f t="shared" ref="BG184:BG197" si="6">IF(N184="zákl. přenesená",J184,0)</f>
        <v>0</v>
      </c>
      <c r="BH184" s="149">
        <f t="shared" ref="BH184:BH197" si="7">IF(N184="sníž. přenesená",J184,0)</f>
        <v>0</v>
      </c>
      <c r="BI184" s="149">
        <f t="shared" ref="BI184:BI197" si="8">IF(N184="nulová",J184,0)</f>
        <v>0</v>
      </c>
      <c r="BJ184" s="17" t="s">
        <v>89</v>
      </c>
      <c r="BK184" s="149">
        <f t="shared" ref="BK184:BK197" si="9">ROUND(I184*H184,2)</f>
        <v>0</v>
      </c>
      <c r="BL184" s="17" t="s">
        <v>271</v>
      </c>
      <c r="BM184" s="148" t="s">
        <v>437</v>
      </c>
    </row>
    <row r="185" spans="2:65" s="1" customFormat="1" ht="16.5" customHeight="1">
      <c r="B185" s="136"/>
      <c r="C185" s="137" t="s">
        <v>354</v>
      </c>
      <c r="D185" s="137" t="s">
        <v>266</v>
      </c>
      <c r="E185" s="138" t="s">
        <v>2614</v>
      </c>
      <c r="F185" s="139" t="s">
        <v>2615</v>
      </c>
      <c r="G185" s="140" t="s">
        <v>1468</v>
      </c>
      <c r="H185" s="141">
        <v>1</v>
      </c>
      <c r="I185" s="142"/>
      <c r="J185" s="143">
        <f t="shared" si="0"/>
        <v>0</v>
      </c>
      <c r="K185" s="139" t="s">
        <v>313</v>
      </c>
      <c r="L185" s="32"/>
      <c r="M185" s="144" t="s">
        <v>1</v>
      </c>
      <c r="N185" s="145" t="s">
        <v>42</v>
      </c>
      <c r="P185" s="146">
        <f t="shared" si="1"/>
        <v>0</v>
      </c>
      <c r="Q185" s="146">
        <v>0</v>
      </c>
      <c r="R185" s="146">
        <f t="shared" si="2"/>
        <v>0</v>
      </c>
      <c r="S185" s="146">
        <v>0</v>
      </c>
      <c r="T185" s="147">
        <f t="shared" si="3"/>
        <v>0</v>
      </c>
      <c r="AR185" s="148" t="s">
        <v>271</v>
      </c>
      <c r="AT185" s="148" t="s">
        <v>266</v>
      </c>
      <c r="AU185" s="148" t="s">
        <v>89</v>
      </c>
      <c r="AY185" s="17" t="s">
        <v>264</v>
      </c>
      <c r="BE185" s="149">
        <f t="shared" si="4"/>
        <v>0</v>
      </c>
      <c r="BF185" s="149">
        <f t="shared" si="5"/>
        <v>0</v>
      </c>
      <c r="BG185" s="149">
        <f t="shared" si="6"/>
        <v>0</v>
      </c>
      <c r="BH185" s="149">
        <f t="shared" si="7"/>
        <v>0</v>
      </c>
      <c r="BI185" s="149">
        <f t="shared" si="8"/>
        <v>0</v>
      </c>
      <c r="BJ185" s="17" t="s">
        <v>89</v>
      </c>
      <c r="BK185" s="149">
        <f t="shared" si="9"/>
        <v>0</v>
      </c>
      <c r="BL185" s="17" t="s">
        <v>271</v>
      </c>
      <c r="BM185" s="148" t="s">
        <v>447</v>
      </c>
    </row>
    <row r="186" spans="2:65" s="1" customFormat="1" ht="16.5" customHeight="1">
      <c r="B186" s="136"/>
      <c r="C186" s="137" t="s">
        <v>361</v>
      </c>
      <c r="D186" s="137" t="s">
        <v>266</v>
      </c>
      <c r="E186" s="138" t="s">
        <v>2616</v>
      </c>
      <c r="F186" s="139" t="s">
        <v>2617</v>
      </c>
      <c r="G186" s="140" t="s">
        <v>1468</v>
      </c>
      <c r="H186" s="141">
        <v>1</v>
      </c>
      <c r="I186" s="142"/>
      <c r="J186" s="143">
        <f t="shared" si="0"/>
        <v>0</v>
      </c>
      <c r="K186" s="139" t="s">
        <v>313</v>
      </c>
      <c r="L186" s="32"/>
      <c r="M186" s="144" t="s">
        <v>1</v>
      </c>
      <c r="N186" s="145" t="s">
        <v>42</v>
      </c>
      <c r="P186" s="146">
        <f t="shared" si="1"/>
        <v>0</v>
      </c>
      <c r="Q186" s="146">
        <v>0</v>
      </c>
      <c r="R186" s="146">
        <f t="shared" si="2"/>
        <v>0</v>
      </c>
      <c r="S186" s="146">
        <v>0</v>
      </c>
      <c r="T186" s="147">
        <f t="shared" si="3"/>
        <v>0</v>
      </c>
      <c r="AR186" s="148" t="s">
        <v>271</v>
      </c>
      <c r="AT186" s="148" t="s">
        <v>266</v>
      </c>
      <c r="AU186" s="148" t="s">
        <v>89</v>
      </c>
      <c r="AY186" s="17" t="s">
        <v>264</v>
      </c>
      <c r="BE186" s="149">
        <f t="shared" si="4"/>
        <v>0</v>
      </c>
      <c r="BF186" s="149">
        <f t="shared" si="5"/>
        <v>0</v>
      </c>
      <c r="BG186" s="149">
        <f t="shared" si="6"/>
        <v>0</v>
      </c>
      <c r="BH186" s="149">
        <f t="shared" si="7"/>
        <v>0</v>
      </c>
      <c r="BI186" s="149">
        <f t="shared" si="8"/>
        <v>0</v>
      </c>
      <c r="BJ186" s="17" t="s">
        <v>89</v>
      </c>
      <c r="BK186" s="149">
        <f t="shared" si="9"/>
        <v>0</v>
      </c>
      <c r="BL186" s="17" t="s">
        <v>271</v>
      </c>
      <c r="BM186" s="148" t="s">
        <v>457</v>
      </c>
    </row>
    <row r="187" spans="2:65" s="1" customFormat="1" ht="16.5" customHeight="1">
      <c r="B187" s="136"/>
      <c r="C187" s="137" t="s">
        <v>366</v>
      </c>
      <c r="D187" s="137" t="s">
        <v>266</v>
      </c>
      <c r="E187" s="138" t="s">
        <v>2618</v>
      </c>
      <c r="F187" s="139" t="s">
        <v>2617</v>
      </c>
      <c r="G187" s="140" t="s">
        <v>1468</v>
      </c>
      <c r="H187" s="141">
        <v>1</v>
      </c>
      <c r="I187" s="142"/>
      <c r="J187" s="143">
        <f t="shared" si="0"/>
        <v>0</v>
      </c>
      <c r="K187" s="139" t="s">
        <v>313</v>
      </c>
      <c r="L187" s="32"/>
      <c r="M187" s="144" t="s">
        <v>1</v>
      </c>
      <c r="N187" s="145" t="s">
        <v>42</v>
      </c>
      <c r="P187" s="146">
        <f t="shared" si="1"/>
        <v>0</v>
      </c>
      <c r="Q187" s="146">
        <v>0</v>
      </c>
      <c r="R187" s="146">
        <f t="shared" si="2"/>
        <v>0</v>
      </c>
      <c r="S187" s="146">
        <v>0</v>
      </c>
      <c r="T187" s="147">
        <f t="shared" si="3"/>
        <v>0</v>
      </c>
      <c r="AR187" s="148" t="s">
        <v>271</v>
      </c>
      <c r="AT187" s="148" t="s">
        <v>266</v>
      </c>
      <c r="AU187" s="148" t="s">
        <v>89</v>
      </c>
      <c r="AY187" s="17" t="s">
        <v>264</v>
      </c>
      <c r="BE187" s="149">
        <f t="shared" si="4"/>
        <v>0</v>
      </c>
      <c r="BF187" s="149">
        <f t="shared" si="5"/>
        <v>0</v>
      </c>
      <c r="BG187" s="149">
        <f t="shared" si="6"/>
        <v>0</v>
      </c>
      <c r="BH187" s="149">
        <f t="shared" si="7"/>
        <v>0</v>
      </c>
      <c r="BI187" s="149">
        <f t="shared" si="8"/>
        <v>0</v>
      </c>
      <c r="BJ187" s="17" t="s">
        <v>89</v>
      </c>
      <c r="BK187" s="149">
        <f t="shared" si="9"/>
        <v>0</v>
      </c>
      <c r="BL187" s="17" t="s">
        <v>271</v>
      </c>
      <c r="BM187" s="148" t="s">
        <v>468</v>
      </c>
    </row>
    <row r="188" spans="2:65" s="1" customFormat="1" ht="16.5" customHeight="1">
      <c r="B188" s="136"/>
      <c r="C188" s="137" t="s">
        <v>371</v>
      </c>
      <c r="D188" s="137" t="s">
        <v>266</v>
      </c>
      <c r="E188" s="138" t="s">
        <v>2619</v>
      </c>
      <c r="F188" s="139" t="s">
        <v>2617</v>
      </c>
      <c r="G188" s="140" t="s">
        <v>1468</v>
      </c>
      <c r="H188" s="141">
        <v>1</v>
      </c>
      <c r="I188" s="142"/>
      <c r="J188" s="143">
        <f t="shared" si="0"/>
        <v>0</v>
      </c>
      <c r="K188" s="139" t="s">
        <v>313</v>
      </c>
      <c r="L188" s="32"/>
      <c r="M188" s="144" t="s">
        <v>1</v>
      </c>
      <c r="N188" s="145" t="s">
        <v>42</v>
      </c>
      <c r="P188" s="146">
        <f t="shared" si="1"/>
        <v>0</v>
      </c>
      <c r="Q188" s="146">
        <v>0</v>
      </c>
      <c r="R188" s="146">
        <f t="shared" si="2"/>
        <v>0</v>
      </c>
      <c r="S188" s="146">
        <v>0</v>
      </c>
      <c r="T188" s="147">
        <f t="shared" si="3"/>
        <v>0</v>
      </c>
      <c r="AR188" s="148" t="s">
        <v>271</v>
      </c>
      <c r="AT188" s="148" t="s">
        <v>266</v>
      </c>
      <c r="AU188" s="148" t="s">
        <v>89</v>
      </c>
      <c r="AY188" s="17" t="s">
        <v>264</v>
      </c>
      <c r="BE188" s="149">
        <f t="shared" si="4"/>
        <v>0</v>
      </c>
      <c r="BF188" s="149">
        <f t="shared" si="5"/>
        <v>0</v>
      </c>
      <c r="BG188" s="149">
        <f t="shared" si="6"/>
        <v>0</v>
      </c>
      <c r="BH188" s="149">
        <f t="shared" si="7"/>
        <v>0</v>
      </c>
      <c r="BI188" s="149">
        <f t="shared" si="8"/>
        <v>0</v>
      </c>
      <c r="BJ188" s="17" t="s">
        <v>89</v>
      </c>
      <c r="BK188" s="149">
        <f t="shared" si="9"/>
        <v>0</v>
      </c>
      <c r="BL188" s="17" t="s">
        <v>271</v>
      </c>
      <c r="BM188" s="148" t="s">
        <v>483</v>
      </c>
    </row>
    <row r="189" spans="2:65" s="1" customFormat="1" ht="16.5" customHeight="1">
      <c r="B189" s="136"/>
      <c r="C189" s="137" t="s">
        <v>377</v>
      </c>
      <c r="D189" s="137" t="s">
        <v>266</v>
      </c>
      <c r="E189" s="138" t="s">
        <v>2620</v>
      </c>
      <c r="F189" s="139" t="s">
        <v>2617</v>
      </c>
      <c r="G189" s="140" t="s">
        <v>1468</v>
      </c>
      <c r="H189" s="141">
        <v>1</v>
      </c>
      <c r="I189" s="142"/>
      <c r="J189" s="143">
        <f t="shared" si="0"/>
        <v>0</v>
      </c>
      <c r="K189" s="139" t="s">
        <v>313</v>
      </c>
      <c r="L189" s="32"/>
      <c r="M189" s="144" t="s">
        <v>1</v>
      </c>
      <c r="N189" s="145" t="s">
        <v>42</v>
      </c>
      <c r="P189" s="146">
        <f t="shared" si="1"/>
        <v>0</v>
      </c>
      <c r="Q189" s="146">
        <v>0</v>
      </c>
      <c r="R189" s="146">
        <f t="shared" si="2"/>
        <v>0</v>
      </c>
      <c r="S189" s="146">
        <v>0</v>
      </c>
      <c r="T189" s="147">
        <f t="shared" si="3"/>
        <v>0</v>
      </c>
      <c r="AR189" s="148" t="s">
        <v>271</v>
      </c>
      <c r="AT189" s="148" t="s">
        <v>266</v>
      </c>
      <c r="AU189" s="148" t="s">
        <v>89</v>
      </c>
      <c r="AY189" s="17" t="s">
        <v>264</v>
      </c>
      <c r="BE189" s="149">
        <f t="shared" si="4"/>
        <v>0</v>
      </c>
      <c r="BF189" s="149">
        <f t="shared" si="5"/>
        <v>0</v>
      </c>
      <c r="BG189" s="149">
        <f t="shared" si="6"/>
        <v>0</v>
      </c>
      <c r="BH189" s="149">
        <f t="shared" si="7"/>
        <v>0</v>
      </c>
      <c r="BI189" s="149">
        <f t="shared" si="8"/>
        <v>0</v>
      </c>
      <c r="BJ189" s="17" t="s">
        <v>89</v>
      </c>
      <c r="BK189" s="149">
        <f t="shared" si="9"/>
        <v>0</v>
      </c>
      <c r="BL189" s="17" t="s">
        <v>271</v>
      </c>
      <c r="BM189" s="148" t="s">
        <v>496</v>
      </c>
    </row>
    <row r="190" spans="2:65" s="1" customFormat="1" ht="16.5" customHeight="1">
      <c r="B190" s="136"/>
      <c r="C190" s="137" t="s">
        <v>387</v>
      </c>
      <c r="D190" s="137" t="s">
        <v>266</v>
      </c>
      <c r="E190" s="138" t="s">
        <v>2621</v>
      </c>
      <c r="F190" s="139" t="s">
        <v>2622</v>
      </c>
      <c r="G190" s="140" t="s">
        <v>1468</v>
      </c>
      <c r="H190" s="141">
        <v>1</v>
      </c>
      <c r="I190" s="142"/>
      <c r="J190" s="143">
        <f t="shared" si="0"/>
        <v>0</v>
      </c>
      <c r="K190" s="139" t="s">
        <v>313</v>
      </c>
      <c r="L190" s="32"/>
      <c r="M190" s="144" t="s">
        <v>1</v>
      </c>
      <c r="N190" s="145" t="s">
        <v>42</v>
      </c>
      <c r="P190" s="146">
        <f t="shared" si="1"/>
        <v>0</v>
      </c>
      <c r="Q190" s="146">
        <v>0</v>
      </c>
      <c r="R190" s="146">
        <f t="shared" si="2"/>
        <v>0</v>
      </c>
      <c r="S190" s="146">
        <v>0</v>
      </c>
      <c r="T190" s="147">
        <f t="shared" si="3"/>
        <v>0</v>
      </c>
      <c r="AR190" s="148" t="s">
        <v>271</v>
      </c>
      <c r="AT190" s="148" t="s">
        <v>266</v>
      </c>
      <c r="AU190" s="148" t="s">
        <v>89</v>
      </c>
      <c r="AY190" s="17" t="s">
        <v>264</v>
      </c>
      <c r="BE190" s="149">
        <f t="shared" si="4"/>
        <v>0</v>
      </c>
      <c r="BF190" s="149">
        <f t="shared" si="5"/>
        <v>0</v>
      </c>
      <c r="BG190" s="149">
        <f t="shared" si="6"/>
        <v>0</v>
      </c>
      <c r="BH190" s="149">
        <f t="shared" si="7"/>
        <v>0</v>
      </c>
      <c r="BI190" s="149">
        <f t="shared" si="8"/>
        <v>0</v>
      </c>
      <c r="BJ190" s="17" t="s">
        <v>89</v>
      </c>
      <c r="BK190" s="149">
        <f t="shared" si="9"/>
        <v>0</v>
      </c>
      <c r="BL190" s="17" t="s">
        <v>271</v>
      </c>
      <c r="BM190" s="148" t="s">
        <v>509</v>
      </c>
    </row>
    <row r="191" spans="2:65" s="1" customFormat="1" ht="16.5" customHeight="1">
      <c r="B191" s="136"/>
      <c r="C191" s="137" t="s">
        <v>396</v>
      </c>
      <c r="D191" s="137" t="s">
        <v>266</v>
      </c>
      <c r="E191" s="138" t="s">
        <v>2623</v>
      </c>
      <c r="F191" s="139" t="s">
        <v>2622</v>
      </c>
      <c r="G191" s="140" t="s">
        <v>1468</v>
      </c>
      <c r="H191" s="141">
        <v>1</v>
      </c>
      <c r="I191" s="142"/>
      <c r="J191" s="143">
        <f t="shared" si="0"/>
        <v>0</v>
      </c>
      <c r="K191" s="139" t="s">
        <v>313</v>
      </c>
      <c r="L191" s="32"/>
      <c r="M191" s="144" t="s">
        <v>1</v>
      </c>
      <c r="N191" s="145" t="s">
        <v>42</v>
      </c>
      <c r="P191" s="146">
        <f t="shared" si="1"/>
        <v>0</v>
      </c>
      <c r="Q191" s="146">
        <v>0</v>
      </c>
      <c r="R191" s="146">
        <f t="shared" si="2"/>
        <v>0</v>
      </c>
      <c r="S191" s="146">
        <v>0</v>
      </c>
      <c r="T191" s="147">
        <f t="shared" si="3"/>
        <v>0</v>
      </c>
      <c r="AR191" s="148" t="s">
        <v>271</v>
      </c>
      <c r="AT191" s="148" t="s">
        <v>266</v>
      </c>
      <c r="AU191" s="148" t="s">
        <v>89</v>
      </c>
      <c r="AY191" s="17" t="s">
        <v>264</v>
      </c>
      <c r="BE191" s="149">
        <f t="shared" si="4"/>
        <v>0</v>
      </c>
      <c r="BF191" s="149">
        <f t="shared" si="5"/>
        <v>0</v>
      </c>
      <c r="BG191" s="149">
        <f t="shared" si="6"/>
        <v>0</v>
      </c>
      <c r="BH191" s="149">
        <f t="shared" si="7"/>
        <v>0</v>
      </c>
      <c r="BI191" s="149">
        <f t="shared" si="8"/>
        <v>0</v>
      </c>
      <c r="BJ191" s="17" t="s">
        <v>89</v>
      </c>
      <c r="BK191" s="149">
        <f t="shared" si="9"/>
        <v>0</v>
      </c>
      <c r="BL191" s="17" t="s">
        <v>271</v>
      </c>
      <c r="BM191" s="148" t="s">
        <v>521</v>
      </c>
    </row>
    <row r="192" spans="2:65" s="1" customFormat="1" ht="16.5" customHeight="1">
      <c r="B192" s="136"/>
      <c r="C192" s="137" t="s">
        <v>7</v>
      </c>
      <c r="D192" s="137" t="s">
        <v>266</v>
      </c>
      <c r="E192" s="138" t="s">
        <v>2624</v>
      </c>
      <c r="F192" s="139" t="s">
        <v>2625</v>
      </c>
      <c r="G192" s="140" t="s">
        <v>1468</v>
      </c>
      <c r="H192" s="141">
        <v>1</v>
      </c>
      <c r="I192" s="142"/>
      <c r="J192" s="143">
        <f t="shared" si="0"/>
        <v>0</v>
      </c>
      <c r="K192" s="139" t="s">
        <v>313</v>
      </c>
      <c r="L192" s="32"/>
      <c r="M192" s="144" t="s">
        <v>1</v>
      </c>
      <c r="N192" s="145" t="s">
        <v>42</v>
      </c>
      <c r="P192" s="146">
        <f t="shared" si="1"/>
        <v>0</v>
      </c>
      <c r="Q192" s="146">
        <v>0</v>
      </c>
      <c r="R192" s="146">
        <f t="shared" si="2"/>
        <v>0</v>
      </c>
      <c r="S192" s="146">
        <v>0</v>
      </c>
      <c r="T192" s="147">
        <f t="shared" si="3"/>
        <v>0</v>
      </c>
      <c r="AR192" s="148" t="s">
        <v>271</v>
      </c>
      <c r="AT192" s="148" t="s">
        <v>266</v>
      </c>
      <c r="AU192" s="148" t="s">
        <v>89</v>
      </c>
      <c r="AY192" s="17" t="s">
        <v>264</v>
      </c>
      <c r="BE192" s="149">
        <f t="shared" si="4"/>
        <v>0</v>
      </c>
      <c r="BF192" s="149">
        <f t="shared" si="5"/>
        <v>0</v>
      </c>
      <c r="BG192" s="149">
        <f t="shared" si="6"/>
        <v>0</v>
      </c>
      <c r="BH192" s="149">
        <f t="shared" si="7"/>
        <v>0</v>
      </c>
      <c r="BI192" s="149">
        <f t="shared" si="8"/>
        <v>0</v>
      </c>
      <c r="BJ192" s="17" t="s">
        <v>89</v>
      </c>
      <c r="BK192" s="149">
        <f t="shared" si="9"/>
        <v>0</v>
      </c>
      <c r="BL192" s="17" t="s">
        <v>271</v>
      </c>
      <c r="BM192" s="148" t="s">
        <v>533</v>
      </c>
    </row>
    <row r="193" spans="2:65" s="1" customFormat="1" ht="16.5" customHeight="1">
      <c r="B193" s="136"/>
      <c r="C193" s="137" t="s">
        <v>407</v>
      </c>
      <c r="D193" s="137" t="s">
        <v>266</v>
      </c>
      <c r="E193" s="138" t="s">
        <v>2626</v>
      </c>
      <c r="F193" s="139" t="s">
        <v>2625</v>
      </c>
      <c r="G193" s="140" t="s">
        <v>1468</v>
      </c>
      <c r="H193" s="141">
        <v>1</v>
      </c>
      <c r="I193" s="142"/>
      <c r="J193" s="143">
        <f t="shared" si="0"/>
        <v>0</v>
      </c>
      <c r="K193" s="139" t="s">
        <v>313</v>
      </c>
      <c r="L193" s="32"/>
      <c r="M193" s="144" t="s">
        <v>1</v>
      </c>
      <c r="N193" s="145" t="s">
        <v>42</v>
      </c>
      <c r="P193" s="146">
        <f t="shared" si="1"/>
        <v>0</v>
      </c>
      <c r="Q193" s="146">
        <v>0</v>
      </c>
      <c r="R193" s="146">
        <f t="shared" si="2"/>
        <v>0</v>
      </c>
      <c r="S193" s="146">
        <v>0</v>
      </c>
      <c r="T193" s="147">
        <f t="shared" si="3"/>
        <v>0</v>
      </c>
      <c r="AR193" s="148" t="s">
        <v>271</v>
      </c>
      <c r="AT193" s="148" t="s">
        <v>266</v>
      </c>
      <c r="AU193" s="148" t="s">
        <v>89</v>
      </c>
      <c r="AY193" s="17" t="s">
        <v>264</v>
      </c>
      <c r="BE193" s="149">
        <f t="shared" si="4"/>
        <v>0</v>
      </c>
      <c r="BF193" s="149">
        <f t="shared" si="5"/>
        <v>0</v>
      </c>
      <c r="BG193" s="149">
        <f t="shared" si="6"/>
        <v>0</v>
      </c>
      <c r="BH193" s="149">
        <f t="shared" si="7"/>
        <v>0</v>
      </c>
      <c r="BI193" s="149">
        <f t="shared" si="8"/>
        <v>0</v>
      </c>
      <c r="BJ193" s="17" t="s">
        <v>89</v>
      </c>
      <c r="BK193" s="149">
        <f t="shared" si="9"/>
        <v>0</v>
      </c>
      <c r="BL193" s="17" t="s">
        <v>271</v>
      </c>
      <c r="BM193" s="148" t="s">
        <v>549</v>
      </c>
    </row>
    <row r="194" spans="2:65" s="1" customFormat="1" ht="16.5" customHeight="1">
      <c r="B194" s="136"/>
      <c r="C194" s="137" t="s">
        <v>418</v>
      </c>
      <c r="D194" s="137" t="s">
        <v>266</v>
      </c>
      <c r="E194" s="138" t="s">
        <v>2627</v>
      </c>
      <c r="F194" s="139" t="s">
        <v>2628</v>
      </c>
      <c r="G194" s="140" t="s">
        <v>1468</v>
      </c>
      <c r="H194" s="141">
        <v>1</v>
      </c>
      <c r="I194" s="142"/>
      <c r="J194" s="143">
        <f t="shared" si="0"/>
        <v>0</v>
      </c>
      <c r="K194" s="139" t="s">
        <v>313</v>
      </c>
      <c r="L194" s="32"/>
      <c r="M194" s="144" t="s">
        <v>1</v>
      </c>
      <c r="N194" s="145" t="s">
        <v>42</v>
      </c>
      <c r="P194" s="146">
        <f t="shared" si="1"/>
        <v>0</v>
      </c>
      <c r="Q194" s="146">
        <v>0</v>
      </c>
      <c r="R194" s="146">
        <f t="shared" si="2"/>
        <v>0</v>
      </c>
      <c r="S194" s="146">
        <v>0</v>
      </c>
      <c r="T194" s="147">
        <f t="shared" si="3"/>
        <v>0</v>
      </c>
      <c r="AR194" s="148" t="s">
        <v>271</v>
      </c>
      <c r="AT194" s="148" t="s">
        <v>266</v>
      </c>
      <c r="AU194" s="148" t="s">
        <v>89</v>
      </c>
      <c r="AY194" s="17" t="s">
        <v>264</v>
      </c>
      <c r="BE194" s="149">
        <f t="shared" si="4"/>
        <v>0</v>
      </c>
      <c r="BF194" s="149">
        <f t="shared" si="5"/>
        <v>0</v>
      </c>
      <c r="BG194" s="149">
        <f t="shared" si="6"/>
        <v>0</v>
      </c>
      <c r="BH194" s="149">
        <f t="shared" si="7"/>
        <v>0</v>
      </c>
      <c r="BI194" s="149">
        <f t="shared" si="8"/>
        <v>0</v>
      </c>
      <c r="BJ194" s="17" t="s">
        <v>89</v>
      </c>
      <c r="BK194" s="149">
        <f t="shared" si="9"/>
        <v>0</v>
      </c>
      <c r="BL194" s="17" t="s">
        <v>271</v>
      </c>
      <c r="BM194" s="148" t="s">
        <v>559</v>
      </c>
    </row>
    <row r="195" spans="2:65" s="1" customFormat="1" ht="16.5" customHeight="1">
      <c r="B195" s="136"/>
      <c r="C195" s="137" t="s">
        <v>425</v>
      </c>
      <c r="D195" s="137" t="s">
        <v>266</v>
      </c>
      <c r="E195" s="138" t="s">
        <v>2629</v>
      </c>
      <c r="F195" s="139" t="s">
        <v>2628</v>
      </c>
      <c r="G195" s="140" t="s">
        <v>1468</v>
      </c>
      <c r="H195" s="141">
        <v>1</v>
      </c>
      <c r="I195" s="142"/>
      <c r="J195" s="143">
        <f t="shared" si="0"/>
        <v>0</v>
      </c>
      <c r="K195" s="139" t="s">
        <v>313</v>
      </c>
      <c r="L195" s="32"/>
      <c r="M195" s="144" t="s">
        <v>1</v>
      </c>
      <c r="N195" s="145" t="s">
        <v>42</v>
      </c>
      <c r="P195" s="146">
        <f t="shared" si="1"/>
        <v>0</v>
      </c>
      <c r="Q195" s="146">
        <v>0</v>
      </c>
      <c r="R195" s="146">
        <f t="shared" si="2"/>
        <v>0</v>
      </c>
      <c r="S195" s="146">
        <v>0</v>
      </c>
      <c r="T195" s="147">
        <f t="shared" si="3"/>
        <v>0</v>
      </c>
      <c r="AR195" s="148" t="s">
        <v>271</v>
      </c>
      <c r="AT195" s="148" t="s">
        <v>266</v>
      </c>
      <c r="AU195" s="148" t="s">
        <v>89</v>
      </c>
      <c r="AY195" s="17" t="s">
        <v>264</v>
      </c>
      <c r="BE195" s="149">
        <f t="shared" si="4"/>
        <v>0</v>
      </c>
      <c r="BF195" s="149">
        <f t="shared" si="5"/>
        <v>0</v>
      </c>
      <c r="BG195" s="149">
        <f t="shared" si="6"/>
        <v>0</v>
      </c>
      <c r="BH195" s="149">
        <f t="shared" si="7"/>
        <v>0</v>
      </c>
      <c r="BI195" s="149">
        <f t="shared" si="8"/>
        <v>0</v>
      </c>
      <c r="BJ195" s="17" t="s">
        <v>89</v>
      </c>
      <c r="BK195" s="149">
        <f t="shared" si="9"/>
        <v>0</v>
      </c>
      <c r="BL195" s="17" t="s">
        <v>271</v>
      </c>
      <c r="BM195" s="148" t="s">
        <v>570</v>
      </c>
    </row>
    <row r="196" spans="2:65" s="1" customFormat="1" ht="16.5" customHeight="1">
      <c r="B196" s="136"/>
      <c r="C196" s="137" t="s">
        <v>431</v>
      </c>
      <c r="D196" s="137" t="s">
        <v>266</v>
      </c>
      <c r="E196" s="138" t="s">
        <v>2630</v>
      </c>
      <c r="F196" s="139" t="s">
        <v>2628</v>
      </c>
      <c r="G196" s="140" t="s">
        <v>1468</v>
      </c>
      <c r="H196" s="141">
        <v>1</v>
      </c>
      <c r="I196" s="142"/>
      <c r="J196" s="143">
        <f t="shared" si="0"/>
        <v>0</v>
      </c>
      <c r="K196" s="139" t="s">
        <v>313</v>
      </c>
      <c r="L196" s="32"/>
      <c r="M196" s="144" t="s">
        <v>1</v>
      </c>
      <c r="N196" s="145" t="s">
        <v>42</v>
      </c>
      <c r="P196" s="146">
        <f t="shared" si="1"/>
        <v>0</v>
      </c>
      <c r="Q196" s="146">
        <v>0</v>
      </c>
      <c r="R196" s="146">
        <f t="shared" si="2"/>
        <v>0</v>
      </c>
      <c r="S196" s="146">
        <v>0</v>
      </c>
      <c r="T196" s="147">
        <f t="shared" si="3"/>
        <v>0</v>
      </c>
      <c r="AR196" s="148" t="s">
        <v>271</v>
      </c>
      <c r="AT196" s="148" t="s">
        <v>266</v>
      </c>
      <c r="AU196" s="148" t="s">
        <v>89</v>
      </c>
      <c r="AY196" s="17" t="s">
        <v>264</v>
      </c>
      <c r="BE196" s="149">
        <f t="shared" si="4"/>
        <v>0</v>
      </c>
      <c r="BF196" s="149">
        <f t="shared" si="5"/>
        <v>0</v>
      </c>
      <c r="BG196" s="149">
        <f t="shared" si="6"/>
        <v>0</v>
      </c>
      <c r="BH196" s="149">
        <f t="shared" si="7"/>
        <v>0</v>
      </c>
      <c r="BI196" s="149">
        <f t="shared" si="8"/>
        <v>0</v>
      </c>
      <c r="BJ196" s="17" t="s">
        <v>89</v>
      </c>
      <c r="BK196" s="149">
        <f t="shared" si="9"/>
        <v>0</v>
      </c>
      <c r="BL196" s="17" t="s">
        <v>271</v>
      </c>
      <c r="BM196" s="148" t="s">
        <v>584</v>
      </c>
    </row>
    <row r="197" spans="2:65" s="1" customFormat="1" ht="16.5" customHeight="1">
      <c r="B197" s="136"/>
      <c r="C197" s="137" t="s">
        <v>437</v>
      </c>
      <c r="D197" s="137" t="s">
        <v>266</v>
      </c>
      <c r="E197" s="138" t="s">
        <v>2631</v>
      </c>
      <c r="F197" s="139" t="s">
        <v>2628</v>
      </c>
      <c r="G197" s="140" t="s">
        <v>1468</v>
      </c>
      <c r="H197" s="141">
        <v>1</v>
      </c>
      <c r="I197" s="142"/>
      <c r="J197" s="143">
        <f t="shared" si="0"/>
        <v>0</v>
      </c>
      <c r="K197" s="139" t="s">
        <v>313</v>
      </c>
      <c r="L197" s="32"/>
      <c r="M197" s="144" t="s">
        <v>1</v>
      </c>
      <c r="N197" s="145" t="s">
        <v>42</v>
      </c>
      <c r="P197" s="146">
        <f t="shared" si="1"/>
        <v>0</v>
      </c>
      <c r="Q197" s="146">
        <v>0</v>
      </c>
      <c r="R197" s="146">
        <f t="shared" si="2"/>
        <v>0</v>
      </c>
      <c r="S197" s="146">
        <v>0</v>
      </c>
      <c r="T197" s="147">
        <f t="shared" si="3"/>
        <v>0</v>
      </c>
      <c r="AR197" s="148" t="s">
        <v>271</v>
      </c>
      <c r="AT197" s="148" t="s">
        <v>266</v>
      </c>
      <c r="AU197" s="148" t="s">
        <v>89</v>
      </c>
      <c r="AY197" s="17" t="s">
        <v>264</v>
      </c>
      <c r="BE197" s="149">
        <f t="shared" si="4"/>
        <v>0</v>
      </c>
      <c r="BF197" s="149">
        <f t="shared" si="5"/>
        <v>0</v>
      </c>
      <c r="BG197" s="149">
        <f t="shared" si="6"/>
        <v>0</v>
      </c>
      <c r="BH197" s="149">
        <f t="shared" si="7"/>
        <v>0</v>
      </c>
      <c r="BI197" s="149">
        <f t="shared" si="8"/>
        <v>0</v>
      </c>
      <c r="BJ197" s="17" t="s">
        <v>89</v>
      </c>
      <c r="BK197" s="149">
        <f t="shared" si="9"/>
        <v>0</v>
      </c>
      <c r="BL197" s="17" t="s">
        <v>271</v>
      </c>
      <c r="BM197" s="148" t="s">
        <v>596</v>
      </c>
    </row>
    <row r="198" spans="2:65" s="11" customFormat="1" ht="22.9" customHeight="1">
      <c r="B198" s="124"/>
      <c r="D198" s="125" t="s">
        <v>75</v>
      </c>
      <c r="E198" s="134" t="s">
        <v>2632</v>
      </c>
      <c r="F198" s="134" t="s">
        <v>2633</v>
      </c>
      <c r="I198" s="127"/>
      <c r="J198" s="135">
        <f>BK198</f>
        <v>0</v>
      </c>
      <c r="L198" s="124"/>
      <c r="M198" s="129"/>
      <c r="P198" s="130">
        <f>SUM(P199:P201)</f>
        <v>0</v>
      </c>
      <c r="R198" s="130">
        <f>SUM(R199:R201)</f>
        <v>0</v>
      </c>
      <c r="T198" s="131">
        <f>SUM(T199:T201)</f>
        <v>0</v>
      </c>
      <c r="AR198" s="125" t="s">
        <v>83</v>
      </c>
      <c r="AT198" s="132" t="s">
        <v>75</v>
      </c>
      <c r="AU198" s="132" t="s">
        <v>83</v>
      </c>
      <c r="AY198" s="125" t="s">
        <v>264</v>
      </c>
      <c r="BK198" s="133">
        <f>SUM(BK199:BK201)</f>
        <v>0</v>
      </c>
    </row>
    <row r="199" spans="2:65" s="1" customFormat="1" ht="16.5" customHeight="1">
      <c r="B199" s="136"/>
      <c r="C199" s="137" t="s">
        <v>442</v>
      </c>
      <c r="D199" s="137" t="s">
        <v>266</v>
      </c>
      <c r="E199" s="138" t="s">
        <v>2634</v>
      </c>
      <c r="F199" s="139" t="s">
        <v>2635</v>
      </c>
      <c r="G199" s="140" t="s">
        <v>1468</v>
      </c>
      <c r="H199" s="141">
        <v>5</v>
      </c>
      <c r="I199" s="142"/>
      <c r="J199" s="143">
        <f>ROUND(I199*H199,2)</f>
        <v>0</v>
      </c>
      <c r="K199" s="139" t="s">
        <v>313</v>
      </c>
      <c r="L199" s="32"/>
      <c r="M199" s="144" t="s">
        <v>1</v>
      </c>
      <c r="N199" s="145" t="s">
        <v>42</v>
      </c>
      <c r="P199" s="146">
        <f>O199*H199</f>
        <v>0</v>
      </c>
      <c r="Q199" s="146">
        <v>0</v>
      </c>
      <c r="R199" s="146">
        <f>Q199*H199</f>
        <v>0</v>
      </c>
      <c r="S199" s="146">
        <v>0</v>
      </c>
      <c r="T199" s="147">
        <f>S199*H199</f>
        <v>0</v>
      </c>
      <c r="AR199" s="148" t="s">
        <v>271</v>
      </c>
      <c r="AT199" s="148" t="s">
        <v>266</v>
      </c>
      <c r="AU199" s="148" t="s">
        <v>89</v>
      </c>
      <c r="AY199" s="17" t="s">
        <v>264</v>
      </c>
      <c r="BE199" s="149">
        <f>IF(N199="základní",J199,0)</f>
        <v>0</v>
      </c>
      <c r="BF199" s="149">
        <f>IF(N199="snížená",J199,0)</f>
        <v>0</v>
      </c>
      <c r="BG199" s="149">
        <f>IF(N199="zákl. přenesená",J199,0)</f>
        <v>0</v>
      </c>
      <c r="BH199" s="149">
        <f>IF(N199="sníž. přenesená",J199,0)</f>
        <v>0</v>
      </c>
      <c r="BI199" s="149">
        <f>IF(N199="nulová",J199,0)</f>
        <v>0</v>
      </c>
      <c r="BJ199" s="17" t="s">
        <v>89</v>
      </c>
      <c r="BK199" s="149">
        <f>ROUND(I199*H199,2)</f>
        <v>0</v>
      </c>
      <c r="BL199" s="17" t="s">
        <v>271</v>
      </c>
      <c r="BM199" s="148" t="s">
        <v>607</v>
      </c>
    </row>
    <row r="200" spans="2:65" s="1" customFormat="1" ht="16.5" customHeight="1">
      <c r="B200" s="136"/>
      <c r="C200" s="137" t="s">
        <v>447</v>
      </c>
      <c r="D200" s="137" t="s">
        <v>266</v>
      </c>
      <c r="E200" s="138" t="s">
        <v>2636</v>
      </c>
      <c r="F200" s="139" t="s">
        <v>2637</v>
      </c>
      <c r="G200" s="140" t="s">
        <v>1468</v>
      </c>
      <c r="H200" s="141">
        <v>3</v>
      </c>
      <c r="I200" s="142"/>
      <c r="J200" s="143">
        <f>ROUND(I200*H200,2)</f>
        <v>0</v>
      </c>
      <c r="K200" s="139" t="s">
        <v>313</v>
      </c>
      <c r="L200" s="32"/>
      <c r="M200" s="144" t="s">
        <v>1</v>
      </c>
      <c r="N200" s="145" t="s">
        <v>42</v>
      </c>
      <c r="P200" s="146">
        <f>O200*H200</f>
        <v>0</v>
      </c>
      <c r="Q200" s="146">
        <v>0</v>
      </c>
      <c r="R200" s="146">
        <f>Q200*H200</f>
        <v>0</v>
      </c>
      <c r="S200" s="146">
        <v>0</v>
      </c>
      <c r="T200" s="147">
        <f>S200*H200</f>
        <v>0</v>
      </c>
      <c r="AR200" s="148" t="s">
        <v>271</v>
      </c>
      <c r="AT200" s="148" t="s">
        <v>266</v>
      </c>
      <c r="AU200" s="148" t="s">
        <v>89</v>
      </c>
      <c r="AY200" s="17" t="s">
        <v>264</v>
      </c>
      <c r="BE200" s="149">
        <f>IF(N200="základní",J200,0)</f>
        <v>0</v>
      </c>
      <c r="BF200" s="149">
        <f>IF(N200="snížená",J200,0)</f>
        <v>0</v>
      </c>
      <c r="BG200" s="149">
        <f>IF(N200="zákl. přenesená",J200,0)</f>
        <v>0</v>
      </c>
      <c r="BH200" s="149">
        <f>IF(N200="sníž. přenesená",J200,0)</f>
        <v>0</v>
      </c>
      <c r="BI200" s="149">
        <f>IF(N200="nulová",J200,0)</f>
        <v>0</v>
      </c>
      <c r="BJ200" s="17" t="s">
        <v>89</v>
      </c>
      <c r="BK200" s="149">
        <f>ROUND(I200*H200,2)</f>
        <v>0</v>
      </c>
      <c r="BL200" s="17" t="s">
        <v>271</v>
      </c>
      <c r="BM200" s="148" t="s">
        <v>623</v>
      </c>
    </row>
    <row r="201" spans="2:65" s="1" customFormat="1" ht="16.5" customHeight="1">
      <c r="B201" s="136"/>
      <c r="C201" s="137" t="s">
        <v>452</v>
      </c>
      <c r="D201" s="137" t="s">
        <v>266</v>
      </c>
      <c r="E201" s="138" t="s">
        <v>2638</v>
      </c>
      <c r="F201" s="139" t="s">
        <v>2639</v>
      </c>
      <c r="G201" s="140" t="s">
        <v>1468</v>
      </c>
      <c r="H201" s="141">
        <v>6</v>
      </c>
      <c r="I201" s="142"/>
      <c r="J201" s="143">
        <f>ROUND(I201*H201,2)</f>
        <v>0</v>
      </c>
      <c r="K201" s="139" t="s">
        <v>313</v>
      </c>
      <c r="L201" s="32"/>
      <c r="M201" s="144" t="s">
        <v>1</v>
      </c>
      <c r="N201" s="145" t="s">
        <v>42</v>
      </c>
      <c r="P201" s="146">
        <f>O201*H201</f>
        <v>0</v>
      </c>
      <c r="Q201" s="146">
        <v>0</v>
      </c>
      <c r="R201" s="146">
        <f>Q201*H201</f>
        <v>0</v>
      </c>
      <c r="S201" s="146">
        <v>0</v>
      </c>
      <c r="T201" s="147">
        <f>S201*H201</f>
        <v>0</v>
      </c>
      <c r="AR201" s="148" t="s">
        <v>271</v>
      </c>
      <c r="AT201" s="148" t="s">
        <v>266</v>
      </c>
      <c r="AU201" s="148" t="s">
        <v>89</v>
      </c>
      <c r="AY201" s="17" t="s">
        <v>264</v>
      </c>
      <c r="BE201" s="149">
        <f>IF(N201="základní",J201,0)</f>
        <v>0</v>
      </c>
      <c r="BF201" s="149">
        <f>IF(N201="snížená",J201,0)</f>
        <v>0</v>
      </c>
      <c r="BG201" s="149">
        <f>IF(N201="zákl. přenesená",J201,0)</f>
        <v>0</v>
      </c>
      <c r="BH201" s="149">
        <f>IF(N201="sníž. přenesená",J201,0)</f>
        <v>0</v>
      </c>
      <c r="BI201" s="149">
        <f>IF(N201="nulová",J201,0)</f>
        <v>0</v>
      </c>
      <c r="BJ201" s="17" t="s">
        <v>89</v>
      </c>
      <c r="BK201" s="149">
        <f>ROUND(I201*H201,2)</f>
        <v>0</v>
      </c>
      <c r="BL201" s="17" t="s">
        <v>271</v>
      </c>
      <c r="BM201" s="148" t="s">
        <v>634</v>
      </c>
    </row>
    <row r="202" spans="2:65" s="11" customFormat="1" ht="22.9" customHeight="1">
      <c r="B202" s="124"/>
      <c r="D202" s="125" t="s">
        <v>75</v>
      </c>
      <c r="E202" s="134" t="s">
        <v>2640</v>
      </c>
      <c r="F202" s="134" t="s">
        <v>2641</v>
      </c>
      <c r="I202" s="127"/>
      <c r="J202" s="135">
        <f>BK202</f>
        <v>0</v>
      </c>
      <c r="L202" s="124"/>
      <c r="M202" s="129"/>
      <c r="P202" s="130">
        <f>P203</f>
        <v>0</v>
      </c>
      <c r="R202" s="130">
        <f>R203</f>
        <v>0</v>
      </c>
      <c r="T202" s="131">
        <f>T203</f>
        <v>0</v>
      </c>
      <c r="AR202" s="125" t="s">
        <v>83</v>
      </c>
      <c r="AT202" s="132" t="s">
        <v>75</v>
      </c>
      <c r="AU202" s="132" t="s">
        <v>83</v>
      </c>
      <c r="AY202" s="125" t="s">
        <v>264</v>
      </c>
      <c r="BK202" s="133">
        <f>BK203</f>
        <v>0</v>
      </c>
    </row>
    <row r="203" spans="2:65" s="1" customFormat="1" ht="16.5" customHeight="1">
      <c r="B203" s="136"/>
      <c r="C203" s="137" t="s">
        <v>457</v>
      </c>
      <c r="D203" s="137" t="s">
        <v>266</v>
      </c>
      <c r="E203" s="138" t="s">
        <v>2642</v>
      </c>
      <c r="F203" s="139" t="s">
        <v>2643</v>
      </c>
      <c r="G203" s="140" t="s">
        <v>1468</v>
      </c>
      <c r="H203" s="141">
        <v>2</v>
      </c>
      <c r="I203" s="142"/>
      <c r="J203" s="143">
        <f>ROUND(I203*H203,2)</f>
        <v>0</v>
      </c>
      <c r="K203" s="139" t="s">
        <v>313</v>
      </c>
      <c r="L203" s="32"/>
      <c r="M203" s="144" t="s">
        <v>1</v>
      </c>
      <c r="N203" s="145" t="s">
        <v>42</v>
      </c>
      <c r="P203" s="146">
        <f>O203*H203</f>
        <v>0</v>
      </c>
      <c r="Q203" s="146">
        <v>0</v>
      </c>
      <c r="R203" s="146">
        <f>Q203*H203</f>
        <v>0</v>
      </c>
      <c r="S203" s="146">
        <v>0</v>
      </c>
      <c r="T203" s="147">
        <f>S203*H203</f>
        <v>0</v>
      </c>
      <c r="AR203" s="148" t="s">
        <v>271</v>
      </c>
      <c r="AT203" s="148" t="s">
        <v>266</v>
      </c>
      <c r="AU203" s="148" t="s">
        <v>89</v>
      </c>
      <c r="AY203" s="17" t="s">
        <v>264</v>
      </c>
      <c r="BE203" s="149">
        <f>IF(N203="základní",J203,0)</f>
        <v>0</v>
      </c>
      <c r="BF203" s="149">
        <f>IF(N203="snížená",J203,0)</f>
        <v>0</v>
      </c>
      <c r="BG203" s="149">
        <f>IF(N203="zákl. přenesená",J203,0)</f>
        <v>0</v>
      </c>
      <c r="BH203" s="149">
        <f>IF(N203="sníž. přenesená",J203,0)</f>
        <v>0</v>
      </c>
      <c r="BI203" s="149">
        <f>IF(N203="nulová",J203,0)</f>
        <v>0</v>
      </c>
      <c r="BJ203" s="17" t="s">
        <v>89</v>
      </c>
      <c r="BK203" s="149">
        <f>ROUND(I203*H203,2)</f>
        <v>0</v>
      </c>
      <c r="BL203" s="17" t="s">
        <v>271</v>
      </c>
      <c r="BM203" s="148" t="s">
        <v>644</v>
      </c>
    </row>
    <row r="204" spans="2:65" s="11" customFormat="1" ht="22.9" customHeight="1">
      <c r="B204" s="124"/>
      <c r="D204" s="125" t="s">
        <v>75</v>
      </c>
      <c r="E204" s="134" t="s">
        <v>2644</v>
      </c>
      <c r="F204" s="134" t="s">
        <v>2645</v>
      </c>
      <c r="I204" s="127"/>
      <c r="J204" s="135">
        <f>BK204</f>
        <v>0</v>
      </c>
      <c r="L204" s="124"/>
      <c r="M204" s="129"/>
      <c r="P204" s="130">
        <f>SUM(P205:P209)</f>
        <v>0</v>
      </c>
      <c r="R204" s="130">
        <f>SUM(R205:R209)</f>
        <v>0</v>
      </c>
      <c r="T204" s="131">
        <f>SUM(T205:T209)</f>
        <v>0</v>
      </c>
      <c r="AR204" s="125" t="s">
        <v>83</v>
      </c>
      <c r="AT204" s="132" t="s">
        <v>75</v>
      </c>
      <c r="AU204" s="132" t="s">
        <v>83</v>
      </c>
      <c r="AY204" s="125" t="s">
        <v>264</v>
      </c>
      <c r="BK204" s="133">
        <f>SUM(BK205:BK209)</f>
        <v>0</v>
      </c>
    </row>
    <row r="205" spans="2:65" s="1" customFormat="1" ht="24.2" customHeight="1">
      <c r="B205" s="136"/>
      <c r="C205" s="137" t="s">
        <v>462</v>
      </c>
      <c r="D205" s="137" t="s">
        <v>266</v>
      </c>
      <c r="E205" s="138" t="s">
        <v>2646</v>
      </c>
      <c r="F205" s="139" t="s">
        <v>2647</v>
      </c>
      <c r="G205" s="140" t="s">
        <v>1468</v>
      </c>
      <c r="H205" s="141">
        <v>6</v>
      </c>
      <c r="I205" s="142"/>
      <c r="J205" s="143">
        <f>ROUND(I205*H205,2)</f>
        <v>0</v>
      </c>
      <c r="K205" s="139" t="s">
        <v>313</v>
      </c>
      <c r="L205" s="32"/>
      <c r="M205" s="144" t="s">
        <v>1</v>
      </c>
      <c r="N205" s="145" t="s">
        <v>42</v>
      </c>
      <c r="P205" s="146">
        <f>O205*H205</f>
        <v>0</v>
      </c>
      <c r="Q205" s="146">
        <v>0</v>
      </c>
      <c r="R205" s="146">
        <f>Q205*H205</f>
        <v>0</v>
      </c>
      <c r="S205" s="146">
        <v>0</v>
      </c>
      <c r="T205" s="147">
        <f>S205*H205</f>
        <v>0</v>
      </c>
      <c r="AR205" s="148" t="s">
        <v>271</v>
      </c>
      <c r="AT205" s="148" t="s">
        <v>266</v>
      </c>
      <c r="AU205" s="148" t="s">
        <v>89</v>
      </c>
      <c r="AY205" s="17" t="s">
        <v>264</v>
      </c>
      <c r="BE205" s="149">
        <f>IF(N205="základní",J205,0)</f>
        <v>0</v>
      </c>
      <c r="BF205" s="149">
        <f>IF(N205="snížená",J205,0)</f>
        <v>0</v>
      </c>
      <c r="BG205" s="149">
        <f>IF(N205="zákl. přenesená",J205,0)</f>
        <v>0</v>
      </c>
      <c r="BH205" s="149">
        <f>IF(N205="sníž. přenesená",J205,0)</f>
        <v>0</v>
      </c>
      <c r="BI205" s="149">
        <f>IF(N205="nulová",J205,0)</f>
        <v>0</v>
      </c>
      <c r="BJ205" s="17" t="s">
        <v>89</v>
      </c>
      <c r="BK205" s="149">
        <f>ROUND(I205*H205,2)</f>
        <v>0</v>
      </c>
      <c r="BL205" s="17" t="s">
        <v>271</v>
      </c>
      <c r="BM205" s="148" t="s">
        <v>654</v>
      </c>
    </row>
    <row r="206" spans="2:65" s="1" customFormat="1" ht="24.2" customHeight="1">
      <c r="B206" s="136"/>
      <c r="C206" s="137" t="s">
        <v>468</v>
      </c>
      <c r="D206" s="137" t="s">
        <v>266</v>
      </c>
      <c r="E206" s="138" t="s">
        <v>2648</v>
      </c>
      <c r="F206" s="139" t="s">
        <v>2649</v>
      </c>
      <c r="G206" s="140" t="s">
        <v>1468</v>
      </c>
      <c r="H206" s="141">
        <v>1</v>
      </c>
      <c r="I206" s="142"/>
      <c r="J206" s="143">
        <f>ROUND(I206*H206,2)</f>
        <v>0</v>
      </c>
      <c r="K206" s="139" t="s">
        <v>313</v>
      </c>
      <c r="L206" s="32"/>
      <c r="M206" s="144" t="s">
        <v>1</v>
      </c>
      <c r="N206" s="145" t="s">
        <v>42</v>
      </c>
      <c r="P206" s="146">
        <f>O206*H206</f>
        <v>0</v>
      </c>
      <c r="Q206" s="146">
        <v>0</v>
      </c>
      <c r="R206" s="146">
        <f>Q206*H206</f>
        <v>0</v>
      </c>
      <c r="S206" s="146">
        <v>0</v>
      </c>
      <c r="T206" s="147">
        <f>S206*H206</f>
        <v>0</v>
      </c>
      <c r="AR206" s="148" t="s">
        <v>271</v>
      </c>
      <c r="AT206" s="148" t="s">
        <v>266</v>
      </c>
      <c r="AU206" s="148" t="s">
        <v>89</v>
      </c>
      <c r="AY206" s="17" t="s">
        <v>264</v>
      </c>
      <c r="BE206" s="149">
        <f>IF(N206="základní",J206,0)</f>
        <v>0</v>
      </c>
      <c r="BF206" s="149">
        <f>IF(N206="snížená",J206,0)</f>
        <v>0</v>
      </c>
      <c r="BG206" s="149">
        <f>IF(N206="zákl. přenesená",J206,0)</f>
        <v>0</v>
      </c>
      <c r="BH206" s="149">
        <f>IF(N206="sníž. přenesená",J206,0)</f>
        <v>0</v>
      </c>
      <c r="BI206" s="149">
        <f>IF(N206="nulová",J206,0)</f>
        <v>0</v>
      </c>
      <c r="BJ206" s="17" t="s">
        <v>89</v>
      </c>
      <c r="BK206" s="149">
        <f>ROUND(I206*H206,2)</f>
        <v>0</v>
      </c>
      <c r="BL206" s="17" t="s">
        <v>271</v>
      </c>
      <c r="BM206" s="148" t="s">
        <v>665</v>
      </c>
    </row>
    <row r="207" spans="2:65" s="1" customFormat="1" ht="24.2" customHeight="1">
      <c r="B207" s="136"/>
      <c r="C207" s="137" t="s">
        <v>474</v>
      </c>
      <c r="D207" s="137" t="s">
        <v>266</v>
      </c>
      <c r="E207" s="138" t="s">
        <v>2650</v>
      </c>
      <c r="F207" s="139" t="s">
        <v>2651</v>
      </c>
      <c r="G207" s="140" t="s">
        <v>1468</v>
      </c>
      <c r="H207" s="141">
        <v>1</v>
      </c>
      <c r="I207" s="142"/>
      <c r="J207" s="143">
        <f>ROUND(I207*H207,2)</f>
        <v>0</v>
      </c>
      <c r="K207" s="139" t="s">
        <v>313</v>
      </c>
      <c r="L207" s="32"/>
      <c r="M207" s="144" t="s">
        <v>1</v>
      </c>
      <c r="N207" s="145" t="s">
        <v>42</v>
      </c>
      <c r="P207" s="146">
        <f>O207*H207</f>
        <v>0</v>
      </c>
      <c r="Q207" s="146">
        <v>0</v>
      </c>
      <c r="R207" s="146">
        <f>Q207*H207</f>
        <v>0</v>
      </c>
      <c r="S207" s="146">
        <v>0</v>
      </c>
      <c r="T207" s="147">
        <f>S207*H207</f>
        <v>0</v>
      </c>
      <c r="AR207" s="148" t="s">
        <v>271</v>
      </c>
      <c r="AT207" s="148" t="s">
        <v>266</v>
      </c>
      <c r="AU207" s="148" t="s">
        <v>89</v>
      </c>
      <c r="AY207" s="17" t="s">
        <v>264</v>
      </c>
      <c r="BE207" s="149">
        <f>IF(N207="základní",J207,0)</f>
        <v>0</v>
      </c>
      <c r="BF207" s="149">
        <f>IF(N207="snížená",J207,0)</f>
        <v>0</v>
      </c>
      <c r="BG207" s="149">
        <f>IF(N207="zákl. přenesená",J207,0)</f>
        <v>0</v>
      </c>
      <c r="BH207" s="149">
        <f>IF(N207="sníž. přenesená",J207,0)</f>
        <v>0</v>
      </c>
      <c r="BI207" s="149">
        <f>IF(N207="nulová",J207,0)</f>
        <v>0</v>
      </c>
      <c r="BJ207" s="17" t="s">
        <v>89</v>
      </c>
      <c r="BK207" s="149">
        <f>ROUND(I207*H207,2)</f>
        <v>0</v>
      </c>
      <c r="BL207" s="17" t="s">
        <v>271</v>
      </c>
      <c r="BM207" s="148" t="s">
        <v>677</v>
      </c>
    </row>
    <row r="208" spans="2:65" s="1" customFormat="1" ht="24.2" customHeight="1">
      <c r="B208" s="136"/>
      <c r="C208" s="137" t="s">
        <v>483</v>
      </c>
      <c r="D208" s="137" t="s">
        <v>266</v>
      </c>
      <c r="E208" s="138" t="s">
        <v>2652</v>
      </c>
      <c r="F208" s="139" t="s">
        <v>2653</v>
      </c>
      <c r="G208" s="140" t="s">
        <v>1468</v>
      </c>
      <c r="H208" s="141">
        <v>2</v>
      </c>
      <c r="I208" s="142"/>
      <c r="J208" s="143">
        <f>ROUND(I208*H208,2)</f>
        <v>0</v>
      </c>
      <c r="K208" s="139" t="s">
        <v>313</v>
      </c>
      <c r="L208" s="32"/>
      <c r="M208" s="144" t="s">
        <v>1</v>
      </c>
      <c r="N208" s="145" t="s">
        <v>42</v>
      </c>
      <c r="P208" s="146">
        <f>O208*H208</f>
        <v>0</v>
      </c>
      <c r="Q208" s="146">
        <v>0</v>
      </c>
      <c r="R208" s="146">
        <f>Q208*H208</f>
        <v>0</v>
      </c>
      <c r="S208" s="146">
        <v>0</v>
      </c>
      <c r="T208" s="147">
        <f>S208*H208</f>
        <v>0</v>
      </c>
      <c r="AR208" s="148" t="s">
        <v>271</v>
      </c>
      <c r="AT208" s="148" t="s">
        <v>266</v>
      </c>
      <c r="AU208" s="148" t="s">
        <v>89</v>
      </c>
      <c r="AY208" s="17" t="s">
        <v>264</v>
      </c>
      <c r="BE208" s="149">
        <f>IF(N208="základní",J208,0)</f>
        <v>0</v>
      </c>
      <c r="BF208" s="149">
        <f>IF(N208="snížená",J208,0)</f>
        <v>0</v>
      </c>
      <c r="BG208" s="149">
        <f>IF(N208="zákl. přenesená",J208,0)</f>
        <v>0</v>
      </c>
      <c r="BH208" s="149">
        <f>IF(N208="sníž. přenesená",J208,0)</f>
        <v>0</v>
      </c>
      <c r="BI208" s="149">
        <f>IF(N208="nulová",J208,0)</f>
        <v>0</v>
      </c>
      <c r="BJ208" s="17" t="s">
        <v>89</v>
      </c>
      <c r="BK208" s="149">
        <f>ROUND(I208*H208,2)</f>
        <v>0</v>
      </c>
      <c r="BL208" s="17" t="s">
        <v>271</v>
      </c>
      <c r="BM208" s="148" t="s">
        <v>688</v>
      </c>
    </row>
    <row r="209" spans="2:65" s="1" customFormat="1" ht="24.2" customHeight="1">
      <c r="B209" s="136"/>
      <c r="C209" s="137" t="s">
        <v>491</v>
      </c>
      <c r="D209" s="137" t="s">
        <v>266</v>
      </c>
      <c r="E209" s="138" t="s">
        <v>2654</v>
      </c>
      <c r="F209" s="139" t="s">
        <v>2655</v>
      </c>
      <c r="G209" s="140" t="s">
        <v>1468</v>
      </c>
      <c r="H209" s="141">
        <v>4</v>
      </c>
      <c r="I209" s="142"/>
      <c r="J209" s="143">
        <f>ROUND(I209*H209,2)</f>
        <v>0</v>
      </c>
      <c r="K209" s="139" t="s">
        <v>313</v>
      </c>
      <c r="L209" s="32"/>
      <c r="M209" s="144" t="s">
        <v>1</v>
      </c>
      <c r="N209" s="145" t="s">
        <v>42</v>
      </c>
      <c r="P209" s="146">
        <f>O209*H209</f>
        <v>0</v>
      </c>
      <c r="Q209" s="146">
        <v>0</v>
      </c>
      <c r="R209" s="146">
        <f>Q209*H209</f>
        <v>0</v>
      </c>
      <c r="S209" s="146">
        <v>0</v>
      </c>
      <c r="T209" s="147">
        <f>S209*H209</f>
        <v>0</v>
      </c>
      <c r="AR209" s="148" t="s">
        <v>271</v>
      </c>
      <c r="AT209" s="148" t="s">
        <v>266</v>
      </c>
      <c r="AU209" s="148" t="s">
        <v>89</v>
      </c>
      <c r="AY209" s="17" t="s">
        <v>264</v>
      </c>
      <c r="BE209" s="149">
        <f>IF(N209="základní",J209,0)</f>
        <v>0</v>
      </c>
      <c r="BF209" s="149">
        <f>IF(N209="snížená",J209,0)</f>
        <v>0</v>
      </c>
      <c r="BG209" s="149">
        <f>IF(N209="zákl. přenesená",J209,0)</f>
        <v>0</v>
      </c>
      <c r="BH209" s="149">
        <f>IF(N209="sníž. přenesená",J209,0)</f>
        <v>0</v>
      </c>
      <c r="BI209" s="149">
        <f>IF(N209="nulová",J209,0)</f>
        <v>0</v>
      </c>
      <c r="BJ209" s="17" t="s">
        <v>89</v>
      </c>
      <c r="BK209" s="149">
        <f>ROUND(I209*H209,2)</f>
        <v>0</v>
      </c>
      <c r="BL209" s="17" t="s">
        <v>271</v>
      </c>
      <c r="BM209" s="148" t="s">
        <v>699</v>
      </c>
    </row>
    <row r="210" spans="2:65" s="11" customFormat="1" ht="22.9" customHeight="1">
      <c r="B210" s="124"/>
      <c r="D210" s="125" t="s">
        <v>75</v>
      </c>
      <c r="E210" s="134" t="s">
        <v>2656</v>
      </c>
      <c r="F210" s="134" t="s">
        <v>2657</v>
      </c>
      <c r="I210" s="127"/>
      <c r="J210" s="135">
        <f>BK210</f>
        <v>0</v>
      </c>
      <c r="L210" s="124"/>
      <c r="M210" s="129"/>
      <c r="P210" s="130">
        <f>SUM(P211:P213)</f>
        <v>0</v>
      </c>
      <c r="R210" s="130">
        <f>SUM(R211:R213)</f>
        <v>0</v>
      </c>
      <c r="T210" s="131">
        <f>SUM(T211:T213)</f>
        <v>0</v>
      </c>
      <c r="AR210" s="125" t="s">
        <v>83</v>
      </c>
      <c r="AT210" s="132" t="s">
        <v>75</v>
      </c>
      <c r="AU210" s="132" t="s">
        <v>83</v>
      </c>
      <c r="AY210" s="125" t="s">
        <v>264</v>
      </c>
      <c r="BK210" s="133">
        <f>SUM(BK211:BK213)</f>
        <v>0</v>
      </c>
    </row>
    <row r="211" spans="2:65" s="1" customFormat="1" ht="16.5" customHeight="1">
      <c r="B211" s="136"/>
      <c r="C211" s="137" t="s">
        <v>496</v>
      </c>
      <c r="D211" s="137" t="s">
        <v>266</v>
      </c>
      <c r="E211" s="138" t="s">
        <v>2658</v>
      </c>
      <c r="F211" s="139" t="s">
        <v>2659</v>
      </c>
      <c r="G211" s="140" t="s">
        <v>1468</v>
      </c>
      <c r="H211" s="141">
        <v>4</v>
      </c>
      <c r="I211" s="142"/>
      <c r="J211" s="143">
        <f>ROUND(I211*H211,2)</f>
        <v>0</v>
      </c>
      <c r="K211" s="139" t="s">
        <v>313</v>
      </c>
      <c r="L211" s="32"/>
      <c r="M211" s="144" t="s">
        <v>1</v>
      </c>
      <c r="N211" s="145" t="s">
        <v>42</v>
      </c>
      <c r="P211" s="146">
        <f>O211*H211</f>
        <v>0</v>
      </c>
      <c r="Q211" s="146">
        <v>0</v>
      </c>
      <c r="R211" s="146">
        <f>Q211*H211</f>
        <v>0</v>
      </c>
      <c r="S211" s="146">
        <v>0</v>
      </c>
      <c r="T211" s="147">
        <f>S211*H211</f>
        <v>0</v>
      </c>
      <c r="AR211" s="148" t="s">
        <v>271</v>
      </c>
      <c r="AT211" s="148" t="s">
        <v>266</v>
      </c>
      <c r="AU211" s="148" t="s">
        <v>89</v>
      </c>
      <c r="AY211" s="17" t="s">
        <v>264</v>
      </c>
      <c r="BE211" s="149">
        <f>IF(N211="základní",J211,0)</f>
        <v>0</v>
      </c>
      <c r="BF211" s="149">
        <f>IF(N211="snížená",J211,0)</f>
        <v>0</v>
      </c>
      <c r="BG211" s="149">
        <f>IF(N211="zákl. přenesená",J211,0)</f>
        <v>0</v>
      </c>
      <c r="BH211" s="149">
        <f>IF(N211="sníž. přenesená",J211,0)</f>
        <v>0</v>
      </c>
      <c r="BI211" s="149">
        <f>IF(N211="nulová",J211,0)</f>
        <v>0</v>
      </c>
      <c r="BJ211" s="17" t="s">
        <v>89</v>
      </c>
      <c r="BK211" s="149">
        <f>ROUND(I211*H211,2)</f>
        <v>0</v>
      </c>
      <c r="BL211" s="17" t="s">
        <v>271</v>
      </c>
      <c r="BM211" s="148" t="s">
        <v>710</v>
      </c>
    </row>
    <row r="212" spans="2:65" s="1" customFormat="1" ht="16.5" customHeight="1">
      <c r="B212" s="136"/>
      <c r="C212" s="137" t="s">
        <v>502</v>
      </c>
      <c r="D212" s="137" t="s">
        <v>266</v>
      </c>
      <c r="E212" s="138" t="s">
        <v>2660</v>
      </c>
      <c r="F212" s="139" t="s">
        <v>2661</v>
      </c>
      <c r="G212" s="140" t="s">
        <v>1468</v>
      </c>
      <c r="H212" s="141">
        <v>2</v>
      </c>
      <c r="I212" s="142"/>
      <c r="J212" s="143">
        <f>ROUND(I212*H212,2)</f>
        <v>0</v>
      </c>
      <c r="K212" s="139" t="s">
        <v>313</v>
      </c>
      <c r="L212" s="32"/>
      <c r="M212" s="144" t="s">
        <v>1</v>
      </c>
      <c r="N212" s="145" t="s">
        <v>42</v>
      </c>
      <c r="P212" s="146">
        <f>O212*H212</f>
        <v>0</v>
      </c>
      <c r="Q212" s="146">
        <v>0</v>
      </c>
      <c r="R212" s="146">
        <f>Q212*H212</f>
        <v>0</v>
      </c>
      <c r="S212" s="146">
        <v>0</v>
      </c>
      <c r="T212" s="147">
        <f>S212*H212</f>
        <v>0</v>
      </c>
      <c r="AR212" s="148" t="s">
        <v>271</v>
      </c>
      <c r="AT212" s="148" t="s">
        <v>266</v>
      </c>
      <c r="AU212" s="148" t="s">
        <v>89</v>
      </c>
      <c r="AY212" s="17" t="s">
        <v>264</v>
      </c>
      <c r="BE212" s="149">
        <f>IF(N212="základní",J212,0)</f>
        <v>0</v>
      </c>
      <c r="BF212" s="149">
        <f>IF(N212="snížená",J212,0)</f>
        <v>0</v>
      </c>
      <c r="BG212" s="149">
        <f>IF(N212="zákl. přenesená",J212,0)</f>
        <v>0</v>
      </c>
      <c r="BH212" s="149">
        <f>IF(N212="sníž. přenesená",J212,0)</f>
        <v>0</v>
      </c>
      <c r="BI212" s="149">
        <f>IF(N212="nulová",J212,0)</f>
        <v>0</v>
      </c>
      <c r="BJ212" s="17" t="s">
        <v>89</v>
      </c>
      <c r="BK212" s="149">
        <f>ROUND(I212*H212,2)</f>
        <v>0</v>
      </c>
      <c r="BL212" s="17" t="s">
        <v>271</v>
      </c>
      <c r="BM212" s="148" t="s">
        <v>724</v>
      </c>
    </row>
    <row r="213" spans="2:65" s="1" customFormat="1" ht="16.5" customHeight="1">
      <c r="B213" s="136"/>
      <c r="C213" s="137" t="s">
        <v>509</v>
      </c>
      <c r="D213" s="137" t="s">
        <v>266</v>
      </c>
      <c r="E213" s="138" t="s">
        <v>2662</v>
      </c>
      <c r="F213" s="139" t="s">
        <v>2663</v>
      </c>
      <c r="G213" s="140" t="s">
        <v>1468</v>
      </c>
      <c r="H213" s="141">
        <v>8</v>
      </c>
      <c r="I213" s="142"/>
      <c r="J213" s="143">
        <f>ROUND(I213*H213,2)</f>
        <v>0</v>
      </c>
      <c r="K213" s="139" t="s">
        <v>313</v>
      </c>
      <c r="L213" s="32"/>
      <c r="M213" s="144" t="s">
        <v>1</v>
      </c>
      <c r="N213" s="145" t="s">
        <v>42</v>
      </c>
      <c r="P213" s="146">
        <f>O213*H213</f>
        <v>0</v>
      </c>
      <c r="Q213" s="146">
        <v>0</v>
      </c>
      <c r="R213" s="146">
        <f>Q213*H213</f>
        <v>0</v>
      </c>
      <c r="S213" s="146">
        <v>0</v>
      </c>
      <c r="T213" s="147">
        <f>S213*H213</f>
        <v>0</v>
      </c>
      <c r="AR213" s="148" t="s">
        <v>271</v>
      </c>
      <c r="AT213" s="148" t="s">
        <v>266</v>
      </c>
      <c r="AU213" s="148" t="s">
        <v>89</v>
      </c>
      <c r="AY213" s="17" t="s">
        <v>264</v>
      </c>
      <c r="BE213" s="149">
        <f>IF(N213="základní",J213,0)</f>
        <v>0</v>
      </c>
      <c r="BF213" s="149">
        <f>IF(N213="snížená",J213,0)</f>
        <v>0</v>
      </c>
      <c r="BG213" s="149">
        <f>IF(N213="zákl. přenesená",J213,0)</f>
        <v>0</v>
      </c>
      <c r="BH213" s="149">
        <f>IF(N213="sníž. přenesená",J213,0)</f>
        <v>0</v>
      </c>
      <c r="BI213" s="149">
        <f>IF(N213="nulová",J213,0)</f>
        <v>0</v>
      </c>
      <c r="BJ213" s="17" t="s">
        <v>89</v>
      </c>
      <c r="BK213" s="149">
        <f>ROUND(I213*H213,2)</f>
        <v>0</v>
      </c>
      <c r="BL213" s="17" t="s">
        <v>271</v>
      </c>
      <c r="BM213" s="148" t="s">
        <v>735</v>
      </c>
    </row>
    <row r="214" spans="2:65" s="11" customFormat="1" ht="22.9" customHeight="1">
      <c r="B214" s="124"/>
      <c r="D214" s="125" t="s">
        <v>75</v>
      </c>
      <c r="E214" s="134" t="s">
        <v>2664</v>
      </c>
      <c r="F214" s="134" t="s">
        <v>2665</v>
      </c>
      <c r="I214" s="127"/>
      <c r="J214" s="135">
        <f>BK214</f>
        <v>0</v>
      </c>
      <c r="L214" s="124"/>
      <c r="M214" s="129"/>
      <c r="P214" s="130">
        <f>SUM(P215:P217)</f>
        <v>0</v>
      </c>
      <c r="R214" s="130">
        <f>SUM(R215:R217)</f>
        <v>0</v>
      </c>
      <c r="T214" s="131">
        <f>SUM(T215:T217)</f>
        <v>0</v>
      </c>
      <c r="AR214" s="125" t="s">
        <v>83</v>
      </c>
      <c r="AT214" s="132" t="s">
        <v>75</v>
      </c>
      <c r="AU214" s="132" t="s">
        <v>83</v>
      </c>
      <c r="AY214" s="125" t="s">
        <v>264</v>
      </c>
      <c r="BK214" s="133">
        <f>SUM(BK215:BK217)</f>
        <v>0</v>
      </c>
    </row>
    <row r="215" spans="2:65" s="1" customFormat="1" ht="16.5" customHeight="1">
      <c r="B215" s="136"/>
      <c r="C215" s="137" t="s">
        <v>515</v>
      </c>
      <c r="D215" s="137" t="s">
        <v>266</v>
      </c>
      <c r="E215" s="138" t="s">
        <v>2666</v>
      </c>
      <c r="F215" s="139" t="s">
        <v>2667</v>
      </c>
      <c r="G215" s="140" t="s">
        <v>2668</v>
      </c>
      <c r="H215" s="141">
        <v>2</v>
      </c>
      <c r="I215" s="142"/>
      <c r="J215" s="143">
        <f>ROUND(I215*H215,2)</f>
        <v>0</v>
      </c>
      <c r="K215" s="139" t="s">
        <v>313</v>
      </c>
      <c r="L215" s="32"/>
      <c r="M215" s="144" t="s">
        <v>1</v>
      </c>
      <c r="N215" s="145" t="s">
        <v>42</v>
      </c>
      <c r="P215" s="146">
        <f>O215*H215</f>
        <v>0</v>
      </c>
      <c r="Q215" s="146">
        <v>0</v>
      </c>
      <c r="R215" s="146">
        <f>Q215*H215</f>
        <v>0</v>
      </c>
      <c r="S215" s="146">
        <v>0</v>
      </c>
      <c r="T215" s="147">
        <f>S215*H215</f>
        <v>0</v>
      </c>
      <c r="AR215" s="148" t="s">
        <v>271</v>
      </c>
      <c r="AT215" s="148" t="s">
        <v>266</v>
      </c>
      <c r="AU215" s="148" t="s">
        <v>89</v>
      </c>
      <c r="AY215" s="17" t="s">
        <v>264</v>
      </c>
      <c r="BE215" s="149">
        <f>IF(N215="základní",J215,0)</f>
        <v>0</v>
      </c>
      <c r="BF215" s="149">
        <f>IF(N215="snížená",J215,0)</f>
        <v>0</v>
      </c>
      <c r="BG215" s="149">
        <f>IF(N215="zákl. přenesená",J215,0)</f>
        <v>0</v>
      </c>
      <c r="BH215" s="149">
        <f>IF(N215="sníž. přenesená",J215,0)</f>
        <v>0</v>
      </c>
      <c r="BI215" s="149">
        <f>IF(N215="nulová",J215,0)</f>
        <v>0</v>
      </c>
      <c r="BJ215" s="17" t="s">
        <v>89</v>
      </c>
      <c r="BK215" s="149">
        <f>ROUND(I215*H215,2)</f>
        <v>0</v>
      </c>
      <c r="BL215" s="17" t="s">
        <v>271</v>
      </c>
      <c r="BM215" s="148" t="s">
        <v>745</v>
      </c>
    </row>
    <row r="216" spans="2:65" s="1" customFormat="1" ht="16.5" customHeight="1">
      <c r="B216" s="136"/>
      <c r="C216" s="137" t="s">
        <v>521</v>
      </c>
      <c r="D216" s="137" t="s">
        <v>266</v>
      </c>
      <c r="E216" s="138" t="s">
        <v>2669</v>
      </c>
      <c r="F216" s="139" t="s">
        <v>2670</v>
      </c>
      <c r="G216" s="140" t="s">
        <v>2668</v>
      </c>
      <c r="H216" s="141">
        <v>25</v>
      </c>
      <c r="I216" s="142"/>
      <c r="J216" s="143">
        <f>ROUND(I216*H216,2)</f>
        <v>0</v>
      </c>
      <c r="K216" s="139" t="s">
        <v>313</v>
      </c>
      <c r="L216" s="32"/>
      <c r="M216" s="144" t="s">
        <v>1</v>
      </c>
      <c r="N216" s="145" t="s">
        <v>42</v>
      </c>
      <c r="P216" s="146">
        <f>O216*H216</f>
        <v>0</v>
      </c>
      <c r="Q216" s="146">
        <v>0</v>
      </c>
      <c r="R216" s="146">
        <f>Q216*H216</f>
        <v>0</v>
      </c>
      <c r="S216" s="146">
        <v>0</v>
      </c>
      <c r="T216" s="147">
        <f>S216*H216</f>
        <v>0</v>
      </c>
      <c r="AR216" s="148" t="s">
        <v>271</v>
      </c>
      <c r="AT216" s="148" t="s">
        <v>266</v>
      </c>
      <c r="AU216" s="148" t="s">
        <v>89</v>
      </c>
      <c r="AY216" s="17" t="s">
        <v>264</v>
      </c>
      <c r="BE216" s="149">
        <f>IF(N216="základní",J216,0)</f>
        <v>0</v>
      </c>
      <c r="BF216" s="149">
        <f>IF(N216="snížená",J216,0)</f>
        <v>0</v>
      </c>
      <c r="BG216" s="149">
        <f>IF(N216="zákl. přenesená",J216,0)</f>
        <v>0</v>
      </c>
      <c r="BH216" s="149">
        <f>IF(N216="sníž. přenesená",J216,0)</f>
        <v>0</v>
      </c>
      <c r="BI216" s="149">
        <f>IF(N216="nulová",J216,0)</f>
        <v>0</v>
      </c>
      <c r="BJ216" s="17" t="s">
        <v>89</v>
      </c>
      <c r="BK216" s="149">
        <f>ROUND(I216*H216,2)</f>
        <v>0</v>
      </c>
      <c r="BL216" s="17" t="s">
        <v>271</v>
      </c>
      <c r="BM216" s="148" t="s">
        <v>758</v>
      </c>
    </row>
    <row r="217" spans="2:65" s="1" customFormat="1" ht="16.5" customHeight="1">
      <c r="B217" s="136"/>
      <c r="C217" s="137" t="s">
        <v>526</v>
      </c>
      <c r="D217" s="137" t="s">
        <v>266</v>
      </c>
      <c r="E217" s="138" t="s">
        <v>2671</v>
      </c>
      <c r="F217" s="139" t="s">
        <v>2672</v>
      </c>
      <c r="G217" s="140" t="s">
        <v>2668</v>
      </c>
      <c r="H217" s="141">
        <v>1</v>
      </c>
      <c r="I217" s="142"/>
      <c r="J217" s="143">
        <f>ROUND(I217*H217,2)</f>
        <v>0</v>
      </c>
      <c r="K217" s="139" t="s">
        <v>313</v>
      </c>
      <c r="L217" s="32"/>
      <c r="M217" s="144" t="s">
        <v>1</v>
      </c>
      <c r="N217" s="145" t="s">
        <v>42</v>
      </c>
      <c r="P217" s="146">
        <f>O217*H217</f>
        <v>0</v>
      </c>
      <c r="Q217" s="146">
        <v>0</v>
      </c>
      <c r="R217" s="146">
        <f>Q217*H217</f>
        <v>0</v>
      </c>
      <c r="S217" s="146">
        <v>0</v>
      </c>
      <c r="T217" s="147">
        <f>S217*H217</f>
        <v>0</v>
      </c>
      <c r="AR217" s="148" t="s">
        <v>271</v>
      </c>
      <c r="AT217" s="148" t="s">
        <v>266</v>
      </c>
      <c r="AU217" s="148" t="s">
        <v>89</v>
      </c>
      <c r="AY217" s="17" t="s">
        <v>264</v>
      </c>
      <c r="BE217" s="149">
        <f>IF(N217="základní",J217,0)</f>
        <v>0</v>
      </c>
      <c r="BF217" s="149">
        <f>IF(N217="snížená",J217,0)</f>
        <v>0</v>
      </c>
      <c r="BG217" s="149">
        <f>IF(N217="zákl. přenesená",J217,0)</f>
        <v>0</v>
      </c>
      <c r="BH217" s="149">
        <f>IF(N217="sníž. přenesená",J217,0)</f>
        <v>0</v>
      </c>
      <c r="BI217" s="149">
        <f>IF(N217="nulová",J217,0)</f>
        <v>0</v>
      </c>
      <c r="BJ217" s="17" t="s">
        <v>89</v>
      </c>
      <c r="BK217" s="149">
        <f>ROUND(I217*H217,2)</f>
        <v>0</v>
      </c>
      <c r="BL217" s="17" t="s">
        <v>271</v>
      </c>
      <c r="BM217" s="148" t="s">
        <v>771</v>
      </c>
    </row>
    <row r="218" spans="2:65" s="11" customFormat="1" ht="22.9" customHeight="1">
      <c r="B218" s="124"/>
      <c r="D218" s="125" t="s">
        <v>75</v>
      </c>
      <c r="E218" s="134" t="s">
        <v>2673</v>
      </c>
      <c r="F218" s="134" t="s">
        <v>2674</v>
      </c>
      <c r="I218" s="127"/>
      <c r="J218" s="135">
        <f>BK218</f>
        <v>0</v>
      </c>
      <c r="L218" s="124"/>
      <c r="M218" s="129"/>
      <c r="P218" s="130">
        <f>SUM(P219:P222)</f>
        <v>0</v>
      </c>
      <c r="R218" s="130">
        <f>SUM(R219:R222)</f>
        <v>0</v>
      </c>
      <c r="T218" s="131">
        <f>SUM(T219:T222)</f>
        <v>0</v>
      </c>
      <c r="AR218" s="125" t="s">
        <v>83</v>
      </c>
      <c r="AT218" s="132" t="s">
        <v>75</v>
      </c>
      <c r="AU218" s="132" t="s">
        <v>83</v>
      </c>
      <c r="AY218" s="125" t="s">
        <v>264</v>
      </c>
      <c r="BK218" s="133">
        <f>SUM(BK219:BK222)</f>
        <v>0</v>
      </c>
    </row>
    <row r="219" spans="2:65" s="1" customFormat="1" ht="16.5" customHeight="1">
      <c r="B219" s="136"/>
      <c r="C219" s="137" t="s">
        <v>533</v>
      </c>
      <c r="D219" s="137" t="s">
        <v>266</v>
      </c>
      <c r="E219" s="138" t="s">
        <v>2675</v>
      </c>
      <c r="F219" s="139" t="s">
        <v>2676</v>
      </c>
      <c r="G219" s="140" t="s">
        <v>2668</v>
      </c>
      <c r="H219" s="141">
        <v>50</v>
      </c>
      <c r="I219" s="142"/>
      <c r="J219" s="143">
        <f>ROUND(I219*H219,2)</f>
        <v>0</v>
      </c>
      <c r="K219" s="139" t="s">
        <v>313</v>
      </c>
      <c r="L219" s="32"/>
      <c r="M219" s="144" t="s">
        <v>1</v>
      </c>
      <c r="N219" s="145" t="s">
        <v>42</v>
      </c>
      <c r="P219" s="146">
        <f>O219*H219</f>
        <v>0</v>
      </c>
      <c r="Q219" s="146">
        <v>0</v>
      </c>
      <c r="R219" s="146">
        <f>Q219*H219</f>
        <v>0</v>
      </c>
      <c r="S219" s="146">
        <v>0</v>
      </c>
      <c r="T219" s="147">
        <f>S219*H219</f>
        <v>0</v>
      </c>
      <c r="AR219" s="148" t="s">
        <v>271</v>
      </c>
      <c r="AT219" s="148" t="s">
        <v>266</v>
      </c>
      <c r="AU219" s="148" t="s">
        <v>89</v>
      </c>
      <c r="AY219" s="17" t="s">
        <v>264</v>
      </c>
      <c r="BE219" s="149">
        <f>IF(N219="základní",J219,0)</f>
        <v>0</v>
      </c>
      <c r="BF219" s="149">
        <f>IF(N219="snížená",J219,0)</f>
        <v>0</v>
      </c>
      <c r="BG219" s="149">
        <f>IF(N219="zákl. přenesená",J219,0)</f>
        <v>0</v>
      </c>
      <c r="BH219" s="149">
        <f>IF(N219="sníž. přenesená",J219,0)</f>
        <v>0</v>
      </c>
      <c r="BI219" s="149">
        <f>IF(N219="nulová",J219,0)</f>
        <v>0</v>
      </c>
      <c r="BJ219" s="17" t="s">
        <v>89</v>
      </c>
      <c r="BK219" s="149">
        <f>ROUND(I219*H219,2)</f>
        <v>0</v>
      </c>
      <c r="BL219" s="17" t="s">
        <v>271</v>
      </c>
      <c r="BM219" s="148" t="s">
        <v>781</v>
      </c>
    </row>
    <row r="220" spans="2:65" s="1" customFormat="1" ht="16.5" customHeight="1">
      <c r="B220" s="136"/>
      <c r="C220" s="137" t="s">
        <v>541</v>
      </c>
      <c r="D220" s="137" t="s">
        <v>266</v>
      </c>
      <c r="E220" s="138" t="s">
        <v>2677</v>
      </c>
      <c r="F220" s="139" t="s">
        <v>2678</v>
      </c>
      <c r="G220" s="140" t="s">
        <v>2668</v>
      </c>
      <c r="H220" s="141">
        <v>45</v>
      </c>
      <c r="I220" s="142"/>
      <c r="J220" s="143">
        <f>ROUND(I220*H220,2)</f>
        <v>0</v>
      </c>
      <c r="K220" s="139" t="s">
        <v>313</v>
      </c>
      <c r="L220" s="32"/>
      <c r="M220" s="144" t="s">
        <v>1</v>
      </c>
      <c r="N220" s="145" t="s">
        <v>42</v>
      </c>
      <c r="P220" s="146">
        <f>O220*H220</f>
        <v>0</v>
      </c>
      <c r="Q220" s="146">
        <v>0</v>
      </c>
      <c r="R220" s="146">
        <f>Q220*H220</f>
        <v>0</v>
      </c>
      <c r="S220" s="146">
        <v>0</v>
      </c>
      <c r="T220" s="147">
        <f>S220*H220</f>
        <v>0</v>
      </c>
      <c r="AR220" s="148" t="s">
        <v>271</v>
      </c>
      <c r="AT220" s="148" t="s">
        <v>266</v>
      </c>
      <c r="AU220" s="148" t="s">
        <v>89</v>
      </c>
      <c r="AY220" s="17" t="s">
        <v>264</v>
      </c>
      <c r="BE220" s="149">
        <f>IF(N220="základní",J220,0)</f>
        <v>0</v>
      </c>
      <c r="BF220" s="149">
        <f>IF(N220="snížená",J220,0)</f>
        <v>0</v>
      </c>
      <c r="BG220" s="149">
        <f>IF(N220="zákl. přenesená",J220,0)</f>
        <v>0</v>
      </c>
      <c r="BH220" s="149">
        <f>IF(N220="sníž. přenesená",J220,0)</f>
        <v>0</v>
      </c>
      <c r="BI220" s="149">
        <f>IF(N220="nulová",J220,0)</f>
        <v>0</v>
      </c>
      <c r="BJ220" s="17" t="s">
        <v>89</v>
      </c>
      <c r="BK220" s="149">
        <f>ROUND(I220*H220,2)</f>
        <v>0</v>
      </c>
      <c r="BL220" s="17" t="s">
        <v>271</v>
      </c>
      <c r="BM220" s="148" t="s">
        <v>791</v>
      </c>
    </row>
    <row r="221" spans="2:65" s="1" customFormat="1" ht="16.5" customHeight="1">
      <c r="B221" s="136"/>
      <c r="C221" s="137" t="s">
        <v>549</v>
      </c>
      <c r="D221" s="137" t="s">
        <v>266</v>
      </c>
      <c r="E221" s="138" t="s">
        <v>2679</v>
      </c>
      <c r="F221" s="139" t="s">
        <v>2680</v>
      </c>
      <c r="G221" s="140" t="s">
        <v>2668</v>
      </c>
      <c r="H221" s="141">
        <v>94</v>
      </c>
      <c r="I221" s="142"/>
      <c r="J221" s="143">
        <f>ROUND(I221*H221,2)</f>
        <v>0</v>
      </c>
      <c r="K221" s="139" t="s">
        <v>313</v>
      </c>
      <c r="L221" s="32"/>
      <c r="M221" s="144" t="s">
        <v>1</v>
      </c>
      <c r="N221" s="145" t="s">
        <v>42</v>
      </c>
      <c r="P221" s="146">
        <f>O221*H221</f>
        <v>0</v>
      </c>
      <c r="Q221" s="146">
        <v>0</v>
      </c>
      <c r="R221" s="146">
        <f>Q221*H221</f>
        <v>0</v>
      </c>
      <c r="S221" s="146">
        <v>0</v>
      </c>
      <c r="T221" s="147">
        <f>S221*H221</f>
        <v>0</v>
      </c>
      <c r="AR221" s="148" t="s">
        <v>271</v>
      </c>
      <c r="AT221" s="148" t="s">
        <v>266</v>
      </c>
      <c r="AU221" s="148" t="s">
        <v>89</v>
      </c>
      <c r="AY221" s="17" t="s">
        <v>264</v>
      </c>
      <c r="BE221" s="149">
        <f>IF(N221="základní",J221,0)</f>
        <v>0</v>
      </c>
      <c r="BF221" s="149">
        <f>IF(N221="snížená",J221,0)</f>
        <v>0</v>
      </c>
      <c r="BG221" s="149">
        <f>IF(N221="zákl. přenesená",J221,0)</f>
        <v>0</v>
      </c>
      <c r="BH221" s="149">
        <f>IF(N221="sníž. přenesená",J221,0)</f>
        <v>0</v>
      </c>
      <c r="BI221" s="149">
        <f>IF(N221="nulová",J221,0)</f>
        <v>0</v>
      </c>
      <c r="BJ221" s="17" t="s">
        <v>89</v>
      </c>
      <c r="BK221" s="149">
        <f>ROUND(I221*H221,2)</f>
        <v>0</v>
      </c>
      <c r="BL221" s="17" t="s">
        <v>271</v>
      </c>
      <c r="BM221" s="148" t="s">
        <v>802</v>
      </c>
    </row>
    <row r="222" spans="2:65" s="1" customFormat="1" ht="16.5" customHeight="1">
      <c r="B222" s="136"/>
      <c r="C222" s="137" t="s">
        <v>554</v>
      </c>
      <c r="D222" s="137" t="s">
        <v>266</v>
      </c>
      <c r="E222" s="138" t="s">
        <v>2681</v>
      </c>
      <c r="F222" s="139" t="s">
        <v>2682</v>
      </c>
      <c r="G222" s="140" t="s">
        <v>2668</v>
      </c>
      <c r="H222" s="141">
        <v>6</v>
      </c>
      <c r="I222" s="142"/>
      <c r="J222" s="143">
        <f>ROUND(I222*H222,2)</f>
        <v>0</v>
      </c>
      <c r="K222" s="139" t="s">
        <v>313</v>
      </c>
      <c r="L222" s="32"/>
      <c r="M222" s="144" t="s">
        <v>1</v>
      </c>
      <c r="N222" s="145" t="s">
        <v>42</v>
      </c>
      <c r="P222" s="146">
        <f>O222*H222</f>
        <v>0</v>
      </c>
      <c r="Q222" s="146">
        <v>0</v>
      </c>
      <c r="R222" s="146">
        <f>Q222*H222</f>
        <v>0</v>
      </c>
      <c r="S222" s="146">
        <v>0</v>
      </c>
      <c r="T222" s="147">
        <f>S222*H222</f>
        <v>0</v>
      </c>
      <c r="AR222" s="148" t="s">
        <v>271</v>
      </c>
      <c r="AT222" s="148" t="s">
        <v>266</v>
      </c>
      <c r="AU222" s="148" t="s">
        <v>89</v>
      </c>
      <c r="AY222" s="17" t="s">
        <v>264</v>
      </c>
      <c r="BE222" s="149">
        <f>IF(N222="základní",J222,0)</f>
        <v>0</v>
      </c>
      <c r="BF222" s="149">
        <f>IF(N222="snížená",J222,0)</f>
        <v>0</v>
      </c>
      <c r="BG222" s="149">
        <f>IF(N222="zákl. přenesená",J222,0)</f>
        <v>0</v>
      </c>
      <c r="BH222" s="149">
        <f>IF(N222="sníž. přenesená",J222,0)</f>
        <v>0</v>
      </c>
      <c r="BI222" s="149">
        <f>IF(N222="nulová",J222,0)</f>
        <v>0</v>
      </c>
      <c r="BJ222" s="17" t="s">
        <v>89</v>
      </c>
      <c r="BK222" s="149">
        <f>ROUND(I222*H222,2)</f>
        <v>0</v>
      </c>
      <c r="BL222" s="17" t="s">
        <v>271</v>
      </c>
      <c r="BM222" s="148" t="s">
        <v>812</v>
      </c>
    </row>
    <row r="223" spans="2:65" s="11" customFormat="1" ht="22.9" customHeight="1">
      <c r="B223" s="124"/>
      <c r="D223" s="125" t="s">
        <v>75</v>
      </c>
      <c r="E223" s="134" t="s">
        <v>2683</v>
      </c>
      <c r="F223" s="134" t="s">
        <v>2684</v>
      </c>
      <c r="I223" s="127"/>
      <c r="J223" s="135">
        <f>BK223</f>
        <v>0</v>
      </c>
      <c r="L223" s="124"/>
      <c r="M223" s="129"/>
      <c r="P223" s="130">
        <f>SUM(P224:P229)</f>
        <v>0</v>
      </c>
      <c r="R223" s="130">
        <f>SUM(R224:R229)</f>
        <v>0</v>
      </c>
      <c r="T223" s="131">
        <f>SUM(T224:T229)</f>
        <v>0</v>
      </c>
      <c r="AR223" s="125" t="s">
        <v>83</v>
      </c>
      <c r="AT223" s="132" t="s">
        <v>75</v>
      </c>
      <c r="AU223" s="132" t="s">
        <v>83</v>
      </c>
      <c r="AY223" s="125" t="s">
        <v>264</v>
      </c>
      <c r="BK223" s="133">
        <f>SUM(BK224:BK229)</f>
        <v>0</v>
      </c>
    </row>
    <row r="224" spans="2:65" s="1" customFormat="1" ht="16.5" customHeight="1">
      <c r="B224" s="136"/>
      <c r="C224" s="137" t="s">
        <v>559</v>
      </c>
      <c r="D224" s="137" t="s">
        <v>266</v>
      </c>
      <c r="E224" s="138" t="s">
        <v>2685</v>
      </c>
      <c r="F224" s="139" t="s">
        <v>2686</v>
      </c>
      <c r="G224" s="140" t="s">
        <v>428</v>
      </c>
      <c r="H224" s="141">
        <v>10</v>
      </c>
      <c r="I224" s="142"/>
      <c r="J224" s="143">
        <f t="shared" ref="J224:J229" si="10">ROUND(I224*H224,2)</f>
        <v>0</v>
      </c>
      <c r="K224" s="139" t="s">
        <v>313</v>
      </c>
      <c r="L224" s="32"/>
      <c r="M224" s="144" t="s">
        <v>1</v>
      </c>
      <c r="N224" s="145" t="s">
        <v>42</v>
      </c>
      <c r="P224" s="146">
        <f t="shared" ref="P224:P229" si="11">O224*H224</f>
        <v>0</v>
      </c>
      <c r="Q224" s="146">
        <v>0</v>
      </c>
      <c r="R224" s="146">
        <f t="shared" ref="R224:R229" si="12">Q224*H224</f>
        <v>0</v>
      </c>
      <c r="S224" s="146">
        <v>0</v>
      </c>
      <c r="T224" s="147">
        <f t="shared" ref="T224:T229" si="13">S224*H224</f>
        <v>0</v>
      </c>
      <c r="AR224" s="148" t="s">
        <v>271</v>
      </c>
      <c r="AT224" s="148" t="s">
        <v>266</v>
      </c>
      <c r="AU224" s="148" t="s">
        <v>89</v>
      </c>
      <c r="AY224" s="17" t="s">
        <v>264</v>
      </c>
      <c r="BE224" s="149">
        <f t="shared" ref="BE224:BE229" si="14">IF(N224="základní",J224,0)</f>
        <v>0</v>
      </c>
      <c r="BF224" s="149">
        <f t="shared" ref="BF224:BF229" si="15">IF(N224="snížená",J224,0)</f>
        <v>0</v>
      </c>
      <c r="BG224" s="149">
        <f t="shared" ref="BG224:BG229" si="16">IF(N224="zákl. přenesená",J224,0)</f>
        <v>0</v>
      </c>
      <c r="BH224" s="149">
        <f t="shared" ref="BH224:BH229" si="17">IF(N224="sníž. přenesená",J224,0)</f>
        <v>0</v>
      </c>
      <c r="BI224" s="149">
        <f t="shared" ref="BI224:BI229" si="18">IF(N224="nulová",J224,0)</f>
        <v>0</v>
      </c>
      <c r="BJ224" s="17" t="s">
        <v>89</v>
      </c>
      <c r="BK224" s="149">
        <f t="shared" ref="BK224:BK229" si="19">ROUND(I224*H224,2)</f>
        <v>0</v>
      </c>
      <c r="BL224" s="17" t="s">
        <v>271</v>
      </c>
      <c r="BM224" s="148" t="s">
        <v>822</v>
      </c>
    </row>
    <row r="225" spans="2:65" s="1" customFormat="1" ht="16.5" customHeight="1">
      <c r="B225" s="136"/>
      <c r="C225" s="137" t="s">
        <v>564</v>
      </c>
      <c r="D225" s="137" t="s">
        <v>266</v>
      </c>
      <c r="E225" s="138" t="s">
        <v>2687</v>
      </c>
      <c r="F225" s="139" t="s">
        <v>2688</v>
      </c>
      <c r="G225" s="140" t="s">
        <v>428</v>
      </c>
      <c r="H225" s="141">
        <v>5</v>
      </c>
      <c r="I225" s="142"/>
      <c r="J225" s="143">
        <f t="shared" si="10"/>
        <v>0</v>
      </c>
      <c r="K225" s="139" t="s">
        <v>313</v>
      </c>
      <c r="L225" s="32"/>
      <c r="M225" s="144" t="s">
        <v>1</v>
      </c>
      <c r="N225" s="145" t="s">
        <v>42</v>
      </c>
      <c r="P225" s="146">
        <f t="shared" si="11"/>
        <v>0</v>
      </c>
      <c r="Q225" s="146">
        <v>0</v>
      </c>
      <c r="R225" s="146">
        <f t="shared" si="12"/>
        <v>0</v>
      </c>
      <c r="S225" s="146">
        <v>0</v>
      </c>
      <c r="T225" s="147">
        <f t="shared" si="13"/>
        <v>0</v>
      </c>
      <c r="AR225" s="148" t="s">
        <v>271</v>
      </c>
      <c r="AT225" s="148" t="s">
        <v>266</v>
      </c>
      <c r="AU225" s="148" t="s">
        <v>89</v>
      </c>
      <c r="AY225" s="17" t="s">
        <v>264</v>
      </c>
      <c r="BE225" s="149">
        <f t="shared" si="14"/>
        <v>0</v>
      </c>
      <c r="BF225" s="149">
        <f t="shared" si="15"/>
        <v>0</v>
      </c>
      <c r="BG225" s="149">
        <f t="shared" si="16"/>
        <v>0</v>
      </c>
      <c r="BH225" s="149">
        <f t="shared" si="17"/>
        <v>0</v>
      </c>
      <c r="BI225" s="149">
        <f t="shared" si="18"/>
        <v>0</v>
      </c>
      <c r="BJ225" s="17" t="s">
        <v>89</v>
      </c>
      <c r="BK225" s="149">
        <f t="shared" si="19"/>
        <v>0</v>
      </c>
      <c r="BL225" s="17" t="s">
        <v>271</v>
      </c>
      <c r="BM225" s="148" t="s">
        <v>832</v>
      </c>
    </row>
    <row r="226" spans="2:65" s="1" customFormat="1" ht="16.5" customHeight="1">
      <c r="B226" s="136"/>
      <c r="C226" s="137" t="s">
        <v>570</v>
      </c>
      <c r="D226" s="137" t="s">
        <v>266</v>
      </c>
      <c r="E226" s="138" t="s">
        <v>2689</v>
      </c>
      <c r="F226" s="139" t="s">
        <v>2690</v>
      </c>
      <c r="G226" s="140" t="s">
        <v>428</v>
      </c>
      <c r="H226" s="141">
        <v>2</v>
      </c>
      <c r="I226" s="142"/>
      <c r="J226" s="143">
        <f t="shared" si="10"/>
        <v>0</v>
      </c>
      <c r="K226" s="139" t="s">
        <v>313</v>
      </c>
      <c r="L226" s="32"/>
      <c r="M226" s="144" t="s">
        <v>1</v>
      </c>
      <c r="N226" s="145" t="s">
        <v>42</v>
      </c>
      <c r="P226" s="146">
        <f t="shared" si="11"/>
        <v>0</v>
      </c>
      <c r="Q226" s="146">
        <v>0</v>
      </c>
      <c r="R226" s="146">
        <f t="shared" si="12"/>
        <v>0</v>
      </c>
      <c r="S226" s="146">
        <v>0</v>
      </c>
      <c r="T226" s="147">
        <f t="shared" si="13"/>
        <v>0</v>
      </c>
      <c r="AR226" s="148" t="s">
        <v>271</v>
      </c>
      <c r="AT226" s="148" t="s">
        <v>266</v>
      </c>
      <c r="AU226" s="148" t="s">
        <v>89</v>
      </c>
      <c r="AY226" s="17" t="s">
        <v>264</v>
      </c>
      <c r="BE226" s="149">
        <f t="shared" si="14"/>
        <v>0</v>
      </c>
      <c r="BF226" s="149">
        <f t="shared" si="15"/>
        <v>0</v>
      </c>
      <c r="BG226" s="149">
        <f t="shared" si="16"/>
        <v>0</v>
      </c>
      <c r="BH226" s="149">
        <f t="shared" si="17"/>
        <v>0</v>
      </c>
      <c r="BI226" s="149">
        <f t="shared" si="18"/>
        <v>0</v>
      </c>
      <c r="BJ226" s="17" t="s">
        <v>89</v>
      </c>
      <c r="BK226" s="149">
        <f t="shared" si="19"/>
        <v>0</v>
      </c>
      <c r="BL226" s="17" t="s">
        <v>271</v>
      </c>
      <c r="BM226" s="148" t="s">
        <v>842</v>
      </c>
    </row>
    <row r="227" spans="2:65" s="1" customFormat="1" ht="16.5" customHeight="1">
      <c r="B227" s="136"/>
      <c r="C227" s="137" t="s">
        <v>577</v>
      </c>
      <c r="D227" s="137" t="s">
        <v>266</v>
      </c>
      <c r="E227" s="138" t="s">
        <v>2691</v>
      </c>
      <c r="F227" s="139" t="s">
        <v>2692</v>
      </c>
      <c r="G227" s="140" t="s">
        <v>428</v>
      </c>
      <c r="H227" s="141">
        <v>2</v>
      </c>
      <c r="I227" s="142"/>
      <c r="J227" s="143">
        <f t="shared" si="10"/>
        <v>0</v>
      </c>
      <c r="K227" s="139" t="s">
        <v>313</v>
      </c>
      <c r="L227" s="32"/>
      <c r="M227" s="144" t="s">
        <v>1</v>
      </c>
      <c r="N227" s="145" t="s">
        <v>42</v>
      </c>
      <c r="P227" s="146">
        <f t="shared" si="11"/>
        <v>0</v>
      </c>
      <c r="Q227" s="146">
        <v>0</v>
      </c>
      <c r="R227" s="146">
        <f t="shared" si="12"/>
        <v>0</v>
      </c>
      <c r="S227" s="146">
        <v>0</v>
      </c>
      <c r="T227" s="147">
        <f t="shared" si="13"/>
        <v>0</v>
      </c>
      <c r="AR227" s="148" t="s">
        <v>271</v>
      </c>
      <c r="AT227" s="148" t="s">
        <v>266</v>
      </c>
      <c r="AU227" s="148" t="s">
        <v>89</v>
      </c>
      <c r="AY227" s="17" t="s">
        <v>264</v>
      </c>
      <c r="BE227" s="149">
        <f t="shared" si="14"/>
        <v>0</v>
      </c>
      <c r="BF227" s="149">
        <f t="shared" si="15"/>
        <v>0</v>
      </c>
      <c r="BG227" s="149">
        <f t="shared" si="16"/>
        <v>0</v>
      </c>
      <c r="BH227" s="149">
        <f t="shared" si="17"/>
        <v>0</v>
      </c>
      <c r="BI227" s="149">
        <f t="shared" si="18"/>
        <v>0</v>
      </c>
      <c r="BJ227" s="17" t="s">
        <v>89</v>
      </c>
      <c r="BK227" s="149">
        <f t="shared" si="19"/>
        <v>0</v>
      </c>
      <c r="BL227" s="17" t="s">
        <v>271</v>
      </c>
      <c r="BM227" s="148" t="s">
        <v>851</v>
      </c>
    </row>
    <row r="228" spans="2:65" s="1" customFormat="1" ht="16.5" customHeight="1">
      <c r="B228" s="136"/>
      <c r="C228" s="137" t="s">
        <v>584</v>
      </c>
      <c r="D228" s="137" t="s">
        <v>266</v>
      </c>
      <c r="E228" s="138" t="s">
        <v>2693</v>
      </c>
      <c r="F228" s="139" t="s">
        <v>2694</v>
      </c>
      <c r="G228" s="140" t="s">
        <v>428</v>
      </c>
      <c r="H228" s="141">
        <v>10</v>
      </c>
      <c r="I228" s="142"/>
      <c r="J228" s="143">
        <f t="shared" si="10"/>
        <v>0</v>
      </c>
      <c r="K228" s="139" t="s">
        <v>313</v>
      </c>
      <c r="L228" s="32"/>
      <c r="M228" s="144" t="s">
        <v>1</v>
      </c>
      <c r="N228" s="145" t="s">
        <v>42</v>
      </c>
      <c r="P228" s="146">
        <f t="shared" si="11"/>
        <v>0</v>
      </c>
      <c r="Q228" s="146">
        <v>0</v>
      </c>
      <c r="R228" s="146">
        <f t="shared" si="12"/>
        <v>0</v>
      </c>
      <c r="S228" s="146">
        <v>0</v>
      </c>
      <c r="T228" s="147">
        <f t="shared" si="13"/>
        <v>0</v>
      </c>
      <c r="AR228" s="148" t="s">
        <v>271</v>
      </c>
      <c r="AT228" s="148" t="s">
        <v>266</v>
      </c>
      <c r="AU228" s="148" t="s">
        <v>89</v>
      </c>
      <c r="AY228" s="17" t="s">
        <v>264</v>
      </c>
      <c r="BE228" s="149">
        <f t="shared" si="14"/>
        <v>0</v>
      </c>
      <c r="BF228" s="149">
        <f t="shared" si="15"/>
        <v>0</v>
      </c>
      <c r="BG228" s="149">
        <f t="shared" si="16"/>
        <v>0</v>
      </c>
      <c r="BH228" s="149">
        <f t="shared" si="17"/>
        <v>0</v>
      </c>
      <c r="BI228" s="149">
        <f t="shared" si="18"/>
        <v>0</v>
      </c>
      <c r="BJ228" s="17" t="s">
        <v>89</v>
      </c>
      <c r="BK228" s="149">
        <f t="shared" si="19"/>
        <v>0</v>
      </c>
      <c r="BL228" s="17" t="s">
        <v>271</v>
      </c>
      <c r="BM228" s="148" t="s">
        <v>862</v>
      </c>
    </row>
    <row r="229" spans="2:65" s="1" customFormat="1" ht="16.5" customHeight="1">
      <c r="B229" s="136"/>
      <c r="C229" s="137" t="s">
        <v>589</v>
      </c>
      <c r="D229" s="137" t="s">
        <v>266</v>
      </c>
      <c r="E229" s="138" t="s">
        <v>2695</v>
      </c>
      <c r="F229" s="139" t="s">
        <v>2696</v>
      </c>
      <c r="G229" s="140" t="s">
        <v>428</v>
      </c>
      <c r="H229" s="141">
        <v>5</v>
      </c>
      <c r="I229" s="142"/>
      <c r="J229" s="143">
        <f t="shared" si="10"/>
        <v>0</v>
      </c>
      <c r="K229" s="139" t="s">
        <v>313</v>
      </c>
      <c r="L229" s="32"/>
      <c r="M229" s="144" t="s">
        <v>1</v>
      </c>
      <c r="N229" s="145" t="s">
        <v>42</v>
      </c>
      <c r="P229" s="146">
        <f t="shared" si="11"/>
        <v>0</v>
      </c>
      <c r="Q229" s="146">
        <v>0</v>
      </c>
      <c r="R229" s="146">
        <f t="shared" si="12"/>
        <v>0</v>
      </c>
      <c r="S229" s="146">
        <v>0</v>
      </c>
      <c r="T229" s="147">
        <f t="shared" si="13"/>
        <v>0</v>
      </c>
      <c r="AR229" s="148" t="s">
        <v>271</v>
      </c>
      <c r="AT229" s="148" t="s">
        <v>266</v>
      </c>
      <c r="AU229" s="148" t="s">
        <v>89</v>
      </c>
      <c r="AY229" s="17" t="s">
        <v>264</v>
      </c>
      <c r="BE229" s="149">
        <f t="shared" si="14"/>
        <v>0</v>
      </c>
      <c r="BF229" s="149">
        <f t="shared" si="15"/>
        <v>0</v>
      </c>
      <c r="BG229" s="149">
        <f t="shared" si="16"/>
        <v>0</v>
      </c>
      <c r="BH229" s="149">
        <f t="shared" si="17"/>
        <v>0</v>
      </c>
      <c r="BI229" s="149">
        <f t="shared" si="18"/>
        <v>0</v>
      </c>
      <c r="BJ229" s="17" t="s">
        <v>89</v>
      </c>
      <c r="BK229" s="149">
        <f t="shared" si="19"/>
        <v>0</v>
      </c>
      <c r="BL229" s="17" t="s">
        <v>271</v>
      </c>
      <c r="BM229" s="148" t="s">
        <v>873</v>
      </c>
    </row>
    <row r="230" spans="2:65" s="11" customFormat="1" ht="22.9" customHeight="1">
      <c r="B230" s="124"/>
      <c r="D230" s="125" t="s">
        <v>75</v>
      </c>
      <c r="E230" s="134" t="s">
        <v>2697</v>
      </c>
      <c r="F230" s="134" t="s">
        <v>2698</v>
      </c>
      <c r="I230" s="127"/>
      <c r="J230" s="135">
        <f>BK230</f>
        <v>0</v>
      </c>
      <c r="L230" s="124"/>
      <c r="M230" s="129"/>
      <c r="P230" s="130">
        <f>P231</f>
        <v>0</v>
      </c>
      <c r="R230" s="130">
        <f>R231</f>
        <v>0</v>
      </c>
      <c r="T230" s="131">
        <f>T231</f>
        <v>0</v>
      </c>
      <c r="AR230" s="125" t="s">
        <v>83</v>
      </c>
      <c r="AT230" s="132" t="s">
        <v>75</v>
      </c>
      <c r="AU230" s="132" t="s">
        <v>83</v>
      </c>
      <c r="AY230" s="125" t="s">
        <v>264</v>
      </c>
      <c r="BK230" s="133">
        <f>BK231</f>
        <v>0</v>
      </c>
    </row>
    <row r="231" spans="2:65" s="1" customFormat="1" ht="16.5" customHeight="1">
      <c r="B231" s="136"/>
      <c r="C231" s="137" t="s">
        <v>596</v>
      </c>
      <c r="D231" s="137" t="s">
        <v>266</v>
      </c>
      <c r="E231" s="138" t="s">
        <v>2699</v>
      </c>
      <c r="F231" s="139" t="s">
        <v>2700</v>
      </c>
      <c r="G231" s="140" t="s">
        <v>428</v>
      </c>
      <c r="H231" s="141">
        <v>3</v>
      </c>
      <c r="I231" s="142"/>
      <c r="J231" s="143">
        <f>ROUND(I231*H231,2)</f>
        <v>0</v>
      </c>
      <c r="K231" s="139" t="s">
        <v>313</v>
      </c>
      <c r="L231" s="32"/>
      <c r="M231" s="144" t="s">
        <v>1</v>
      </c>
      <c r="N231" s="145" t="s">
        <v>42</v>
      </c>
      <c r="P231" s="146">
        <f>O231*H231</f>
        <v>0</v>
      </c>
      <c r="Q231" s="146">
        <v>0</v>
      </c>
      <c r="R231" s="146">
        <f>Q231*H231</f>
        <v>0</v>
      </c>
      <c r="S231" s="146">
        <v>0</v>
      </c>
      <c r="T231" s="147">
        <f>S231*H231</f>
        <v>0</v>
      </c>
      <c r="AR231" s="148" t="s">
        <v>271</v>
      </c>
      <c r="AT231" s="148" t="s">
        <v>266</v>
      </c>
      <c r="AU231" s="148" t="s">
        <v>89</v>
      </c>
      <c r="AY231" s="17" t="s">
        <v>264</v>
      </c>
      <c r="BE231" s="149">
        <f>IF(N231="základní",J231,0)</f>
        <v>0</v>
      </c>
      <c r="BF231" s="149">
        <f>IF(N231="snížená",J231,0)</f>
        <v>0</v>
      </c>
      <c r="BG231" s="149">
        <f>IF(N231="zákl. přenesená",J231,0)</f>
        <v>0</v>
      </c>
      <c r="BH231" s="149">
        <f>IF(N231="sníž. přenesená",J231,0)</f>
        <v>0</v>
      </c>
      <c r="BI231" s="149">
        <f>IF(N231="nulová",J231,0)</f>
        <v>0</v>
      </c>
      <c r="BJ231" s="17" t="s">
        <v>89</v>
      </c>
      <c r="BK231" s="149">
        <f>ROUND(I231*H231,2)</f>
        <v>0</v>
      </c>
      <c r="BL231" s="17" t="s">
        <v>271</v>
      </c>
      <c r="BM231" s="148" t="s">
        <v>888</v>
      </c>
    </row>
    <row r="232" spans="2:65" s="11" customFormat="1" ht="22.9" customHeight="1">
      <c r="B232" s="124"/>
      <c r="D232" s="125" t="s">
        <v>75</v>
      </c>
      <c r="E232" s="134" t="s">
        <v>2701</v>
      </c>
      <c r="F232" s="134" t="s">
        <v>2702</v>
      </c>
      <c r="I232" s="127"/>
      <c r="J232" s="135">
        <f>BK232</f>
        <v>0</v>
      </c>
      <c r="L232" s="124"/>
      <c r="M232" s="129"/>
      <c r="P232" s="130">
        <f>P233</f>
        <v>0</v>
      </c>
      <c r="R232" s="130">
        <f>R233</f>
        <v>0</v>
      </c>
      <c r="T232" s="131">
        <f>T233</f>
        <v>0</v>
      </c>
      <c r="AR232" s="125" t="s">
        <v>83</v>
      </c>
      <c r="AT232" s="132" t="s">
        <v>75</v>
      </c>
      <c r="AU232" s="132" t="s">
        <v>83</v>
      </c>
      <c r="AY232" s="125" t="s">
        <v>264</v>
      </c>
      <c r="BK232" s="133">
        <f>BK233</f>
        <v>0</v>
      </c>
    </row>
    <row r="233" spans="2:65" s="1" customFormat="1" ht="16.5" customHeight="1">
      <c r="B233" s="136"/>
      <c r="C233" s="137" t="s">
        <v>601</v>
      </c>
      <c r="D233" s="137" t="s">
        <v>266</v>
      </c>
      <c r="E233" s="138" t="s">
        <v>2703</v>
      </c>
      <c r="F233" s="139" t="s">
        <v>2704</v>
      </c>
      <c r="G233" s="140" t="s">
        <v>1468</v>
      </c>
      <c r="H233" s="141">
        <v>9</v>
      </c>
      <c r="I233" s="142"/>
      <c r="J233" s="143">
        <f>ROUND(I233*H233,2)</f>
        <v>0</v>
      </c>
      <c r="K233" s="139" t="s">
        <v>313</v>
      </c>
      <c r="L233" s="32"/>
      <c r="M233" s="144" t="s">
        <v>1</v>
      </c>
      <c r="N233" s="145" t="s">
        <v>42</v>
      </c>
      <c r="P233" s="146">
        <f>O233*H233</f>
        <v>0</v>
      </c>
      <c r="Q233" s="146">
        <v>0</v>
      </c>
      <c r="R233" s="146">
        <f>Q233*H233</f>
        <v>0</v>
      </c>
      <c r="S233" s="146">
        <v>0</v>
      </c>
      <c r="T233" s="147">
        <f>S233*H233</f>
        <v>0</v>
      </c>
      <c r="AR233" s="148" t="s">
        <v>271</v>
      </c>
      <c r="AT233" s="148" t="s">
        <v>266</v>
      </c>
      <c r="AU233" s="148" t="s">
        <v>89</v>
      </c>
      <c r="AY233" s="17" t="s">
        <v>264</v>
      </c>
      <c r="BE233" s="149">
        <f>IF(N233="základní",J233,0)</f>
        <v>0</v>
      </c>
      <c r="BF233" s="149">
        <f>IF(N233="snížená",J233,0)</f>
        <v>0</v>
      </c>
      <c r="BG233" s="149">
        <f>IF(N233="zákl. přenesená",J233,0)</f>
        <v>0</v>
      </c>
      <c r="BH233" s="149">
        <f>IF(N233="sníž. přenesená",J233,0)</f>
        <v>0</v>
      </c>
      <c r="BI233" s="149">
        <f>IF(N233="nulová",J233,0)</f>
        <v>0</v>
      </c>
      <c r="BJ233" s="17" t="s">
        <v>89</v>
      </c>
      <c r="BK233" s="149">
        <f>ROUND(I233*H233,2)</f>
        <v>0</v>
      </c>
      <c r="BL233" s="17" t="s">
        <v>271</v>
      </c>
      <c r="BM233" s="148" t="s">
        <v>901</v>
      </c>
    </row>
    <row r="234" spans="2:65" s="11" customFormat="1" ht="22.9" customHeight="1">
      <c r="B234" s="124"/>
      <c r="D234" s="125" t="s">
        <v>75</v>
      </c>
      <c r="E234" s="134" t="s">
        <v>2705</v>
      </c>
      <c r="F234" s="134" t="s">
        <v>2706</v>
      </c>
      <c r="I234" s="127"/>
      <c r="J234" s="135">
        <f>BK234</f>
        <v>0</v>
      </c>
      <c r="L234" s="124"/>
      <c r="M234" s="129"/>
      <c r="P234" s="130">
        <f>P235</f>
        <v>0</v>
      </c>
      <c r="R234" s="130">
        <f>R235</f>
        <v>0</v>
      </c>
      <c r="T234" s="131">
        <f>T235</f>
        <v>0</v>
      </c>
      <c r="AR234" s="125" t="s">
        <v>83</v>
      </c>
      <c r="AT234" s="132" t="s">
        <v>75</v>
      </c>
      <c r="AU234" s="132" t="s">
        <v>83</v>
      </c>
      <c r="AY234" s="125" t="s">
        <v>264</v>
      </c>
      <c r="BK234" s="133">
        <f>BK235</f>
        <v>0</v>
      </c>
    </row>
    <row r="235" spans="2:65" s="1" customFormat="1" ht="16.5" customHeight="1">
      <c r="B235" s="136"/>
      <c r="C235" s="137" t="s">
        <v>607</v>
      </c>
      <c r="D235" s="137" t="s">
        <v>266</v>
      </c>
      <c r="E235" s="138" t="s">
        <v>2707</v>
      </c>
      <c r="F235" s="139" t="s">
        <v>2704</v>
      </c>
      <c r="G235" s="140" t="s">
        <v>1468</v>
      </c>
      <c r="H235" s="141">
        <v>5</v>
      </c>
      <c r="I235" s="142"/>
      <c r="J235" s="143">
        <f>ROUND(I235*H235,2)</f>
        <v>0</v>
      </c>
      <c r="K235" s="139" t="s">
        <v>313</v>
      </c>
      <c r="L235" s="32"/>
      <c r="M235" s="144" t="s">
        <v>1</v>
      </c>
      <c r="N235" s="145" t="s">
        <v>42</v>
      </c>
      <c r="P235" s="146">
        <f>O235*H235</f>
        <v>0</v>
      </c>
      <c r="Q235" s="146">
        <v>0</v>
      </c>
      <c r="R235" s="146">
        <f>Q235*H235</f>
        <v>0</v>
      </c>
      <c r="S235" s="146">
        <v>0</v>
      </c>
      <c r="T235" s="147">
        <f>S235*H235</f>
        <v>0</v>
      </c>
      <c r="AR235" s="148" t="s">
        <v>271</v>
      </c>
      <c r="AT235" s="148" t="s">
        <v>266</v>
      </c>
      <c r="AU235" s="148" t="s">
        <v>89</v>
      </c>
      <c r="AY235" s="17" t="s">
        <v>264</v>
      </c>
      <c r="BE235" s="149">
        <f>IF(N235="základní",J235,0)</f>
        <v>0</v>
      </c>
      <c r="BF235" s="149">
        <f>IF(N235="snížená",J235,0)</f>
        <v>0</v>
      </c>
      <c r="BG235" s="149">
        <f>IF(N235="zákl. přenesená",J235,0)</f>
        <v>0</v>
      </c>
      <c r="BH235" s="149">
        <f>IF(N235="sníž. přenesená",J235,0)</f>
        <v>0</v>
      </c>
      <c r="BI235" s="149">
        <f>IF(N235="nulová",J235,0)</f>
        <v>0</v>
      </c>
      <c r="BJ235" s="17" t="s">
        <v>89</v>
      </c>
      <c r="BK235" s="149">
        <f>ROUND(I235*H235,2)</f>
        <v>0</v>
      </c>
      <c r="BL235" s="17" t="s">
        <v>271</v>
      </c>
      <c r="BM235" s="148" t="s">
        <v>913</v>
      </c>
    </row>
    <row r="236" spans="2:65" s="11" customFormat="1" ht="22.9" customHeight="1">
      <c r="B236" s="124"/>
      <c r="D236" s="125" t="s">
        <v>75</v>
      </c>
      <c r="E236" s="134" t="s">
        <v>2708</v>
      </c>
      <c r="F236" s="134" t="s">
        <v>2709</v>
      </c>
      <c r="I236" s="127"/>
      <c r="J236" s="135">
        <f>BK236</f>
        <v>0</v>
      </c>
      <c r="L236" s="124"/>
      <c r="M236" s="129"/>
      <c r="P236" s="130">
        <f>P237</f>
        <v>0</v>
      </c>
      <c r="R236" s="130">
        <f>R237</f>
        <v>0</v>
      </c>
      <c r="T236" s="131">
        <f>T237</f>
        <v>0</v>
      </c>
      <c r="AR236" s="125" t="s">
        <v>83</v>
      </c>
      <c r="AT236" s="132" t="s">
        <v>75</v>
      </c>
      <c r="AU236" s="132" t="s">
        <v>83</v>
      </c>
      <c r="AY236" s="125" t="s">
        <v>264</v>
      </c>
      <c r="BK236" s="133">
        <f>BK237</f>
        <v>0</v>
      </c>
    </row>
    <row r="237" spans="2:65" s="1" customFormat="1" ht="16.5" customHeight="1">
      <c r="B237" s="136"/>
      <c r="C237" s="137" t="s">
        <v>615</v>
      </c>
      <c r="D237" s="137" t="s">
        <v>266</v>
      </c>
      <c r="E237" s="138" t="s">
        <v>2710</v>
      </c>
      <c r="F237" s="139" t="s">
        <v>2711</v>
      </c>
      <c r="G237" s="140" t="s">
        <v>1562</v>
      </c>
      <c r="H237" s="141">
        <v>70</v>
      </c>
      <c r="I237" s="142"/>
      <c r="J237" s="143">
        <f>ROUND(I237*H237,2)</f>
        <v>0</v>
      </c>
      <c r="K237" s="139" t="s">
        <v>313</v>
      </c>
      <c r="L237" s="32"/>
      <c r="M237" s="144" t="s">
        <v>1</v>
      </c>
      <c r="N237" s="145" t="s">
        <v>42</v>
      </c>
      <c r="P237" s="146">
        <f>O237*H237</f>
        <v>0</v>
      </c>
      <c r="Q237" s="146">
        <v>0</v>
      </c>
      <c r="R237" s="146">
        <f>Q237*H237</f>
        <v>0</v>
      </c>
      <c r="S237" s="146">
        <v>0</v>
      </c>
      <c r="T237" s="147">
        <f>S237*H237</f>
        <v>0</v>
      </c>
      <c r="AR237" s="148" t="s">
        <v>271</v>
      </c>
      <c r="AT237" s="148" t="s">
        <v>266</v>
      </c>
      <c r="AU237" s="148" t="s">
        <v>89</v>
      </c>
      <c r="AY237" s="17" t="s">
        <v>264</v>
      </c>
      <c r="BE237" s="149">
        <f>IF(N237="základní",J237,0)</f>
        <v>0</v>
      </c>
      <c r="BF237" s="149">
        <f>IF(N237="snížená",J237,0)</f>
        <v>0</v>
      </c>
      <c r="BG237" s="149">
        <f>IF(N237="zákl. přenesená",J237,0)</f>
        <v>0</v>
      </c>
      <c r="BH237" s="149">
        <f>IF(N237="sníž. přenesená",J237,0)</f>
        <v>0</v>
      </c>
      <c r="BI237" s="149">
        <f>IF(N237="nulová",J237,0)</f>
        <v>0</v>
      </c>
      <c r="BJ237" s="17" t="s">
        <v>89</v>
      </c>
      <c r="BK237" s="149">
        <f>ROUND(I237*H237,2)</f>
        <v>0</v>
      </c>
      <c r="BL237" s="17" t="s">
        <v>271</v>
      </c>
      <c r="BM237" s="148" t="s">
        <v>926</v>
      </c>
    </row>
    <row r="238" spans="2:65" s="11" customFormat="1" ht="22.9" customHeight="1">
      <c r="B238" s="124"/>
      <c r="D238" s="125" t="s">
        <v>75</v>
      </c>
      <c r="E238" s="134" t="s">
        <v>2712</v>
      </c>
      <c r="F238" s="134" t="s">
        <v>2713</v>
      </c>
      <c r="I238" s="127"/>
      <c r="J238" s="135">
        <f>BK238</f>
        <v>0</v>
      </c>
      <c r="L238" s="124"/>
      <c r="M238" s="129"/>
      <c r="P238" s="130">
        <f>P239</f>
        <v>0</v>
      </c>
      <c r="R238" s="130">
        <f>R239</f>
        <v>0</v>
      </c>
      <c r="T238" s="131">
        <f>T239</f>
        <v>0</v>
      </c>
      <c r="AR238" s="125" t="s">
        <v>83</v>
      </c>
      <c r="AT238" s="132" t="s">
        <v>75</v>
      </c>
      <c r="AU238" s="132" t="s">
        <v>83</v>
      </c>
      <c r="AY238" s="125" t="s">
        <v>264</v>
      </c>
      <c r="BK238" s="133">
        <f>BK239</f>
        <v>0</v>
      </c>
    </row>
    <row r="239" spans="2:65" s="1" customFormat="1" ht="16.5" customHeight="1">
      <c r="B239" s="136"/>
      <c r="C239" s="137" t="s">
        <v>623</v>
      </c>
      <c r="D239" s="137" t="s">
        <v>266</v>
      </c>
      <c r="E239" s="138" t="s">
        <v>2714</v>
      </c>
      <c r="F239" s="139" t="s">
        <v>2715</v>
      </c>
      <c r="G239" s="140" t="s">
        <v>1562</v>
      </c>
      <c r="H239" s="141">
        <v>50</v>
      </c>
      <c r="I239" s="142"/>
      <c r="J239" s="143">
        <f>ROUND(I239*H239,2)</f>
        <v>0</v>
      </c>
      <c r="K239" s="139" t="s">
        <v>313</v>
      </c>
      <c r="L239" s="32"/>
      <c r="M239" s="144" t="s">
        <v>1</v>
      </c>
      <c r="N239" s="145" t="s">
        <v>42</v>
      </c>
      <c r="P239" s="146">
        <f>O239*H239</f>
        <v>0</v>
      </c>
      <c r="Q239" s="146">
        <v>0</v>
      </c>
      <c r="R239" s="146">
        <f>Q239*H239</f>
        <v>0</v>
      </c>
      <c r="S239" s="146">
        <v>0</v>
      </c>
      <c r="T239" s="147">
        <f>S239*H239</f>
        <v>0</v>
      </c>
      <c r="AR239" s="148" t="s">
        <v>271</v>
      </c>
      <c r="AT239" s="148" t="s">
        <v>266</v>
      </c>
      <c r="AU239" s="148" t="s">
        <v>89</v>
      </c>
      <c r="AY239" s="17" t="s">
        <v>264</v>
      </c>
      <c r="BE239" s="149">
        <f>IF(N239="základní",J239,0)</f>
        <v>0</v>
      </c>
      <c r="BF239" s="149">
        <f>IF(N239="snížená",J239,0)</f>
        <v>0</v>
      </c>
      <c r="BG239" s="149">
        <f>IF(N239="zákl. přenesená",J239,0)</f>
        <v>0</v>
      </c>
      <c r="BH239" s="149">
        <f>IF(N239="sníž. přenesená",J239,0)</f>
        <v>0</v>
      </c>
      <c r="BI239" s="149">
        <f>IF(N239="nulová",J239,0)</f>
        <v>0</v>
      </c>
      <c r="BJ239" s="17" t="s">
        <v>89</v>
      </c>
      <c r="BK239" s="149">
        <f>ROUND(I239*H239,2)</f>
        <v>0</v>
      </c>
      <c r="BL239" s="17" t="s">
        <v>271</v>
      </c>
      <c r="BM239" s="148" t="s">
        <v>937</v>
      </c>
    </row>
    <row r="240" spans="2:65" s="11" customFormat="1" ht="25.9" customHeight="1">
      <c r="B240" s="124"/>
      <c r="D240" s="125" t="s">
        <v>75</v>
      </c>
      <c r="E240" s="126" t="s">
        <v>2716</v>
      </c>
      <c r="F240" s="126" t="s">
        <v>2717</v>
      </c>
      <c r="I240" s="127"/>
      <c r="J240" s="128">
        <f>BK240</f>
        <v>0</v>
      </c>
      <c r="L240" s="124"/>
      <c r="M240" s="129"/>
      <c r="P240" s="130">
        <f>P241+P242+P244+P252+P271+P273+P275+P277+P279</f>
        <v>0</v>
      </c>
      <c r="R240" s="130">
        <f>R241+R242+R244+R252+R271+R273+R275+R277+R279</f>
        <v>0</v>
      </c>
      <c r="T240" s="131">
        <f>T241+T242+T244+T252+T271+T273+T275+T277+T279</f>
        <v>0</v>
      </c>
      <c r="AR240" s="125" t="s">
        <v>83</v>
      </c>
      <c r="AT240" s="132" t="s">
        <v>75</v>
      </c>
      <c r="AU240" s="132" t="s">
        <v>76</v>
      </c>
      <c r="AY240" s="125" t="s">
        <v>264</v>
      </c>
      <c r="BK240" s="133">
        <f>BK241+BK242+BK244+BK252+BK271+BK273+BK275+BK277+BK279</f>
        <v>0</v>
      </c>
    </row>
    <row r="241" spans="2:65" s="11" customFormat="1" ht="22.9" customHeight="1">
      <c r="B241" s="124"/>
      <c r="D241" s="125" t="s">
        <v>75</v>
      </c>
      <c r="E241" s="134" t="s">
        <v>2718</v>
      </c>
      <c r="F241" s="134" t="s">
        <v>2719</v>
      </c>
      <c r="I241" s="127"/>
      <c r="J241" s="135">
        <f>BK241</f>
        <v>0</v>
      </c>
      <c r="L241" s="124"/>
      <c r="M241" s="129"/>
      <c r="P241" s="130">
        <v>0</v>
      </c>
      <c r="R241" s="130">
        <v>0</v>
      </c>
      <c r="T241" s="131">
        <v>0</v>
      </c>
      <c r="AR241" s="125" t="s">
        <v>83</v>
      </c>
      <c r="AT241" s="132" t="s">
        <v>75</v>
      </c>
      <c r="AU241" s="132" t="s">
        <v>83</v>
      </c>
      <c r="AY241" s="125" t="s">
        <v>264</v>
      </c>
      <c r="BK241" s="133">
        <v>0</v>
      </c>
    </row>
    <row r="242" spans="2:65" s="11" customFormat="1" ht="22.9" customHeight="1">
      <c r="B242" s="124"/>
      <c r="D242" s="125" t="s">
        <v>75</v>
      </c>
      <c r="E242" s="134" t="s">
        <v>2720</v>
      </c>
      <c r="F242" s="134" t="s">
        <v>2721</v>
      </c>
      <c r="I242" s="127"/>
      <c r="J242" s="135">
        <f>BK242</f>
        <v>0</v>
      </c>
      <c r="L242" s="124"/>
      <c r="M242" s="129"/>
      <c r="P242" s="130">
        <f>P243</f>
        <v>0</v>
      </c>
      <c r="R242" s="130">
        <f>R243</f>
        <v>0</v>
      </c>
      <c r="T242" s="131">
        <f>T243</f>
        <v>0</v>
      </c>
      <c r="AR242" s="125" t="s">
        <v>83</v>
      </c>
      <c r="AT242" s="132" t="s">
        <v>75</v>
      </c>
      <c r="AU242" s="132" t="s">
        <v>83</v>
      </c>
      <c r="AY242" s="125" t="s">
        <v>264</v>
      </c>
      <c r="BK242" s="133">
        <f>BK243</f>
        <v>0</v>
      </c>
    </row>
    <row r="243" spans="2:65" s="1" customFormat="1" ht="16.5" customHeight="1">
      <c r="B243" s="136"/>
      <c r="C243" s="137" t="s">
        <v>628</v>
      </c>
      <c r="D243" s="137" t="s">
        <v>266</v>
      </c>
      <c r="E243" s="138" t="s">
        <v>2722</v>
      </c>
      <c r="F243" s="139" t="s">
        <v>2723</v>
      </c>
      <c r="G243" s="140" t="s">
        <v>1468</v>
      </c>
      <c r="H243" s="141">
        <v>1</v>
      </c>
      <c r="I243" s="142"/>
      <c r="J243" s="143">
        <f>ROUND(I243*H243,2)</f>
        <v>0</v>
      </c>
      <c r="K243" s="139" t="s">
        <v>313</v>
      </c>
      <c r="L243" s="32"/>
      <c r="M243" s="144" t="s">
        <v>1</v>
      </c>
      <c r="N243" s="145" t="s">
        <v>42</v>
      </c>
      <c r="P243" s="146">
        <f>O243*H243</f>
        <v>0</v>
      </c>
      <c r="Q243" s="146">
        <v>0</v>
      </c>
      <c r="R243" s="146">
        <f>Q243*H243</f>
        <v>0</v>
      </c>
      <c r="S243" s="146">
        <v>0</v>
      </c>
      <c r="T243" s="147">
        <f>S243*H243</f>
        <v>0</v>
      </c>
      <c r="AR243" s="148" t="s">
        <v>271</v>
      </c>
      <c r="AT243" s="148" t="s">
        <v>266</v>
      </c>
      <c r="AU243" s="148" t="s">
        <v>89</v>
      </c>
      <c r="AY243" s="17" t="s">
        <v>264</v>
      </c>
      <c r="BE243" s="149">
        <f>IF(N243="základní",J243,0)</f>
        <v>0</v>
      </c>
      <c r="BF243" s="149">
        <f>IF(N243="snížená",J243,0)</f>
        <v>0</v>
      </c>
      <c r="BG243" s="149">
        <f>IF(N243="zákl. přenesená",J243,0)</f>
        <v>0</v>
      </c>
      <c r="BH243" s="149">
        <f>IF(N243="sníž. přenesená",J243,0)</f>
        <v>0</v>
      </c>
      <c r="BI243" s="149">
        <f>IF(N243="nulová",J243,0)</f>
        <v>0</v>
      </c>
      <c r="BJ243" s="17" t="s">
        <v>89</v>
      </c>
      <c r="BK243" s="149">
        <f>ROUND(I243*H243,2)</f>
        <v>0</v>
      </c>
      <c r="BL243" s="17" t="s">
        <v>271</v>
      </c>
      <c r="BM243" s="148" t="s">
        <v>955</v>
      </c>
    </row>
    <row r="244" spans="2:65" s="11" customFormat="1" ht="22.9" customHeight="1">
      <c r="B244" s="124"/>
      <c r="D244" s="125" t="s">
        <v>75</v>
      </c>
      <c r="E244" s="134" t="s">
        <v>2724</v>
      </c>
      <c r="F244" s="134" t="s">
        <v>2725</v>
      </c>
      <c r="I244" s="127"/>
      <c r="J244" s="135">
        <f>BK244</f>
        <v>0</v>
      </c>
      <c r="L244" s="124"/>
      <c r="M244" s="129"/>
      <c r="P244" s="130">
        <f>SUM(P245:P251)</f>
        <v>0</v>
      </c>
      <c r="R244" s="130">
        <f>SUM(R245:R251)</f>
        <v>0</v>
      </c>
      <c r="T244" s="131">
        <f>SUM(T245:T251)</f>
        <v>0</v>
      </c>
      <c r="AR244" s="125" t="s">
        <v>83</v>
      </c>
      <c r="AT244" s="132" t="s">
        <v>75</v>
      </c>
      <c r="AU244" s="132" t="s">
        <v>83</v>
      </c>
      <c r="AY244" s="125" t="s">
        <v>264</v>
      </c>
      <c r="BK244" s="133">
        <f>SUM(BK245:BK251)</f>
        <v>0</v>
      </c>
    </row>
    <row r="245" spans="2:65" s="1" customFormat="1" ht="16.5" customHeight="1">
      <c r="B245" s="136"/>
      <c r="C245" s="137" t="s">
        <v>634</v>
      </c>
      <c r="D245" s="137" t="s">
        <v>266</v>
      </c>
      <c r="E245" s="138" t="s">
        <v>2726</v>
      </c>
      <c r="F245" s="139" t="s">
        <v>2727</v>
      </c>
      <c r="G245" s="140" t="s">
        <v>1468</v>
      </c>
      <c r="H245" s="141">
        <v>1</v>
      </c>
      <c r="I245" s="142"/>
      <c r="J245" s="143">
        <f t="shared" ref="J245:J251" si="20">ROUND(I245*H245,2)</f>
        <v>0</v>
      </c>
      <c r="K245" s="139" t="s">
        <v>313</v>
      </c>
      <c r="L245" s="32"/>
      <c r="M245" s="144" t="s">
        <v>1</v>
      </c>
      <c r="N245" s="145" t="s">
        <v>42</v>
      </c>
      <c r="P245" s="146">
        <f t="shared" ref="P245:P251" si="21">O245*H245</f>
        <v>0</v>
      </c>
      <c r="Q245" s="146">
        <v>0</v>
      </c>
      <c r="R245" s="146">
        <f t="shared" ref="R245:R251" si="22">Q245*H245</f>
        <v>0</v>
      </c>
      <c r="S245" s="146">
        <v>0</v>
      </c>
      <c r="T245" s="147">
        <f t="shared" ref="T245:T251" si="23">S245*H245</f>
        <v>0</v>
      </c>
      <c r="AR245" s="148" t="s">
        <v>271</v>
      </c>
      <c r="AT245" s="148" t="s">
        <v>266</v>
      </c>
      <c r="AU245" s="148" t="s">
        <v>89</v>
      </c>
      <c r="AY245" s="17" t="s">
        <v>264</v>
      </c>
      <c r="BE245" s="149">
        <f t="shared" ref="BE245:BE251" si="24">IF(N245="základní",J245,0)</f>
        <v>0</v>
      </c>
      <c r="BF245" s="149">
        <f t="shared" ref="BF245:BF251" si="25">IF(N245="snížená",J245,0)</f>
        <v>0</v>
      </c>
      <c r="BG245" s="149">
        <f t="shared" ref="BG245:BG251" si="26">IF(N245="zákl. přenesená",J245,0)</f>
        <v>0</v>
      </c>
      <c r="BH245" s="149">
        <f t="shared" ref="BH245:BH251" si="27">IF(N245="sníž. přenesená",J245,0)</f>
        <v>0</v>
      </c>
      <c r="BI245" s="149">
        <f t="shared" ref="BI245:BI251" si="28">IF(N245="nulová",J245,0)</f>
        <v>0</v>
      </c>
      <c r="BJ245" s="17" t="s">
        <v>89</v>
      </c>
      <c r="BK245" s="149">
        <f t="shared" ref="BK245:BK251" si="29">ROUND(I245*H245,2)</f>
        <v>0</v>
      </c>
      <c r="BL245" s="17" t="s">
        <v>271</v>
      </c>
      <c r="BM245" s="148" t="s">
        <v>965</v>
      </c>
    </row>
    <row r="246" spans="2:65" s="1" customFormat="1" ht="16.5" customHeight="1">
      <c r="B246" s="136"/>
      <c r="C246" s="137" t="s">
        <v>639</v>
      </c>
      <c r="D246" s="137" t="s">
        <v>266</v>
      </c>
      <c r="E246" s="138" t="s">
        <v>2728</v>
      </c>
      <c r="F246" s="139" t="s">
        <v>2729</v>
      </c>
      <c r="G246" s="140" t="s">
        <v>1468</v>
      </c>
      <c r="H246" s="141">
        <v>1</v>
      </c>
      <c r="I246" s="142"/>
      <c r="J246" s="143">
        <f t="shared" si="20"/>
        <v>0</v>
      </c>
      <c r="K246" s="139" t="s">
        <v>313</v>
      </c>
      <c r="L246" s="32"/>
      <c r="M246" s="144" t="s">
        <v>1</v>
      </c>
      <c r="N246" s="145" t="s">
        <v>42</v>
      </c>
      <c r="P246" s="146">
        <f t="shared" si="21"/>
        <v>0</v>
      </c>
      <c r="Q246" s="146">
        <v>0</v>
      </c>
      <c r="R246" s="146">
        <f t="shared" si="22"/>
        <v>0</v>
      </c>
      <c r="S246" s="146">
        <v>0</v>
      </c>
      <c r="T246" s="147">
        <f t="shared" si="23"/>
        <v>0</v>
      </c>
      <c r="AR246" s="148" t="s">
        <v>271</v>
      </c>
      <c r="AT246" s="148" t="s">
        <v>266</v>
      </c>
      <c r="AU246" s="148" t="s">
        <v>89</v>
      </c>
      <c r="AY246" s="17" t="s">
        <v>264</v>
      </c>
      <c r="BE246" s="149">
        <f t="shared" si="24"/>
        <v>0</v>
      </c>
      <c r="BF246" s="149">
        <f t="shared" si="25"/>
        <v>0</v>
      </c>
      <c r="BG246" s="149">
        <f t="shared" si="26"/>
        <v>0</v>
      </c>
      <c r="BH246" s="149">
        <f t="shared" si="27"/>
        <v>0</v>
      </c>
      <c r="BI246" s="149">
        <f t="shared" si="28"/>
        <v>0</v>
      </c>
      <c r="BJ246" s="17" t="s">
        <v>89</v>
      </c>
      <c r="BK246" s="149">
        <f t="shared" si="29"/>
        <v>0</v>
      </c>
      <c r="BL246" s="17" t="s">
        <v>271</v>
      </c>
      <c r="BM246" s="148" t="s">
        <v>975</v>
      </c>
    </row>
    <row r="247" spans="2:65" s="1" customFormat="1" ht="16.5" customHeight="1">
      <c r="B247" s="136"/>
      <c r="C247" s="137" t="s">
        <v>644</v>
      </c>
      <c r="D247" s="137" t="s">
        <v>266</v>
      </c>
      <c r="E247" s="138" t="s">
        <v>2730</v>
      </c>
      <c r="F247" s="139" t="s">
        <v>2731</v>
      </c>
      <c r="G247" s="140" t="s">
        <v>1468</v>
      </c>
      <c r="H247" s="141">
        <v>1</v>
      </c>
      <c r="I247" s="142"/>
      <c r="J247" s="143">
        <f t="shared" si="20"/>
        <v>0</v>
      </c>
      <c r="K247" s="139" t="s">
        <v>313</v>
      </c>
      <c r="L247" s="32"/>
      <c r="M247" s="144" t="s">
        <v>1</v>
      </c>
      <c r="N247" s="145" t="s">
        <v>42</v>
      </c>
      <c r="P247" s="146">
        <f t="shared" si="21"/>
        <v>0</v>
      </c>
      <c r="Q247" s="146">
        <v>0</v>
      </c>
      <c r="R247" s="146">
        <f t="shared" si="22"/>
        <v>0</v>
      </c>
      <c r="S247" s="146">
        <v>0</v>
      </c>
      <c r="T247" s="147">
        <f t="shared" si="23"/>
        <v>0</v>
      </c>
      <c r="AR247" s="148" t="s">
        <v>271</v>
      </c>
      <c r="AT247" s="148" t="s">
        <v>266</v>
      </c>
      <c r="AU247" s="148" t="s">
        <v>89</v>
      </c>
      <c r="AY247" s="17" t="s">
        <v>264</v>
      </c>
      <c r="BE247" s="149">
        <f t="shared" si="24"/>
        <v>0</v>
      </c>
      <c r="BF247" s="149">
        <f t="shared" si="25"/>
        <v>0</v>
      </c>
      <c r="BG247" s="149">
        <f t="shared" si="26"/>
        <v>0</v>
      </c>
      <c r="BH247" s="149">
        <f t="shared" si="27"/>
        <v>0</v>
      </c>
      <c r="BI247" s="149">
        <f t="shared" si="28"/>
        <v>0</v>
      </c>
      <c r="BJ247" s="17" t="s">
        <v>89</v>
      </c>
      <c r="BK247" s="149">
        <f t="shared" si="29"/>
        <v>0</v>
      </c>
      <c r="BL247" s="17" t="s">
        <v>271</v>
      </c>
      <c r="BM247" s="148" t="s">
        <v>989</v>
      </c>
    </row>
    <row r="248" spans="2:65" s="1" customFormat="1" ht="16.5" customHeight="1">
      <c r="B248" s="136"/>
      <c r="C248" s="137" t="s">
        <v>649</v>
      </c>
      <c r="D248" s="137" t="s">
        <v>266</v>
      </c>
      <c r="E248" s="138" t="s">
        <v>2732</v>
      </c>
      <c r="F248" s="139" t="s">
        <v>2731</v>
      </c>
      <c r="G248" s="140" t="s">
        <v>1468</v>
      </c>
      <c r="H248" s="141">
        <v>1</v>
      </c>
      <c r="I248" s="142"/>
      <c r="J248" s="143">
        <f t="shared" si="20"/>
        <v>0</v>
      </c>
      <c r="K248" s="139" t="s">
        <v>313</v>
      </c>
      <c r="L248" s="32"/>
      <c r="M248" s="144" t="s">
        <v>1</v>
      </c>
      <c r="N248" s="145" t="s">
        <v>42</v>
      </c>
      <c r="P248" s="146">
        <f t="shared" si="21"/>
        <v>0</v>
      </c>
      <c r="Q248" s="146">
        <v>0</v>
      </c>
      <c r="R248" s="146">
        <f t="shared" si="22"/>
        <v>0</v>
      </c>
      <c r="S248" s="146">
        <v>0</v>
      </c>
      <c r="T248" s="147">
        <f t="shared" si="23"/>
        <v>0</v>
      </c>
      <c r="AR248" s="148" t="s">
        <v>271</v>
      </c>
      <c r="AT248" s="148" t="s">
        <v>266</v>
      </c>
      <c r="AU248" s="148" t="s">
        <v>89</v>
      </c>
      <c r="AY248" s="17" t="s">
        <v>264</v>
      </c>
      <c r="BE248" s="149">
        <f t="shared" si="24"/>
        <v>0</v>
      </c>
      <c r="BF248" s="149">
        <f t="shared" si="25"/>
        <v>0</v>
      </c>
      <c r="BG248" s="149">
        <f t="shared" si="26"/>
        <v>0</v>
      </c>
      <c r="BH248" s="149">
        <f t="shared" si="27"/>
        <v>0</v>
      </c>
      <c r="BI248" s="149">
        <f t="shared" si="28"/>
        <v>0</v>
      </c>
      <c r="BJ248" s="17" t="s">
        <v>89</v>
      </c>
      <c r="BK248" s="149">
        <f t="shared" si="29"/>
        <v>0</v>
      </c>
      <c r="BL248" s="17" t="s">
        <v>271</v>
      </c>
      <c r="BM248" s="148" t="s">
        <v>1000</v>
      </c>
    </row>
    <row r="249" spans="2:65" s="1" customFormat="1" ht="16.5" customHeight="1">
      <c r="B249" s="136"/>
      <c r="C249" s="137" t="s">
        <v>654</v>
      </c>
      <c r="D249" s="137" t="s">
        <v>266</v>
      </c>
      <c r="E249" s="138" t="s">
        <v>2733</v>
      </c>
      <c r="F249" s="139" t="s">
        <v>2731</v>
      </c>
      <c r="G249" s="140" t="s">
        <v>1468</v>
      </c>
      <c r="H249" s="141">
        <v>1</v>
      </c>
      <c r="I249" s="142"/>
      <c r="J249" s="143">
        <f t="shared" si="20"/>
        <v>0</v>
      </c>
      <c r="K249" s="139" t="s">
        <v>313</v>
      </c>
      <c r="L249" s="32"/>
      <c r="M249" s="144" t="s">
        <v>1</v>
      </c>
      <c r="N249" s="145" t="s">
        <v>42</v>
      </c>
      <c r="P249" s="146">
        <f t="shared" si="21"/>
        <v>0</v>
      </c>
      <c r="Q249" s="146">
        <v>0</v>
      </c>
      <c r="R249" s="146">
        <f t="shared" si="22"/>
        <v>0</v>
      </c>
      <c r="S249" s="146">
        <v>0</v>
      </c>
      <c r="T249" s="147">
        <f t="shared" si="23"/>
        <v>0</v>
      </c>
      <c r="AR249" s="148" t="s">
        <v>271</v>
      </c>
      <c r="AT249" s="148" t="s">
        <v>266</v>
      </c>
      <c r="AU249" s="148" t="s">
        <v>89</v>
      </c>
      <c r="AY249" s="17" t="s">
        <v>264</v>
      </c>
      <c r="BE249" s="149">
        <f t="shared" si="24"/>
        <v>0</v>
      </c>
      <c r="BF249" s="149">
        <f t="shared" si="25"/>
        <v>0</v>
      </c>
      <c r="BG249" s="149">
        <f t="shared" si="26"/>
        <v>0</v>
      </c>
      <c r="BH249" s="149">
        <f t="shared" si="27"/>
        <v>0</v>
      </c>
      <c r="BI249" s="149">
        <f t="shared" si="28"/>
        <v>0</v>
      </c>
      <c r="BJ249" s="17" t="s">
        <v>89</v>
      </c>
      <c r="BK249" s="149">
        <f t="shared" si="29"/>
        <v>0</v>
      </c>
      <c r="BL249" s="17" t="s">
        <v>271</v>
      </c>
      <c r="BM249" s="148" t="s">
        <v>1013</v>
      </c>
    </row>
    <row r="250" spans="2:65" s="1" customFormat="1" ht="16.5" customHeight="1">
      <c r="B250" s="136"/>
      <c r="C250" s="137" t="s">
        <v>659</v>
      </c>
      <c r="D250" s="137" t="s">
        <v>266</v>
      </c>
      <c r="E250" s="138" t="s">
        <v>2734</v>
      </c>
      <c r="F250" s="139" t="s">
        <v>2731</v>
      </c>
      <c r="G250" s="140" t="s">
        <v>1468</v>
      </c>
      <c r="H250" s="141">
        <v>1</v>
      </c>
      <c r="I250" s="142"/>
      <c r="J250" s="143">
        <f t="shared" si="20"/>
        <v>0</v>
      </c>
      <c r="K250" s="139" t="s">
        <v>313</v>
      </c>
      <c r="L250" s="32"/>
      <c r="M250" s="144" t="s">
        <v>1</v>
      </c>
      <c r="N250" s="145" t="s">
        <v>42</v>
      </c>
      <c r="P250" s="146">
        <f t="shared" si="21"/>
        <v>0</v>
      </c>
      <c r="Q250" s="146">
        <v>0</v>
      </c>
      <c r="R250" s="146">
        <f t="shared" si="22"/>
        <v>0</v>
      </c>
      <c r="S250" s="146">
        <v>0</v>
      </c>
      <c r="T250" s="147">
        <f t="shared" si="23"/>
        <v>0</v>
      </c>
      <c r="AR250" s="148" t="s">
        <v>271</v>
      </c>
      <c r="AT250" s="148" t="s">
        <v>266</v>
      </c>
      <c r="AU250" s="148" t="s">
        <v>89</v>
      </c>
      <c r="AY250" s="17" t="s">
        <v>264</v>
      </c>
      <c r="BE250" s="149">
        <f t="shared" si="24"/>
        <v>0</v>
      </c>
      <c r="BF250" s="149">
        <f t="shared" si="25"/>
        <v>0</v>
      </c>
      <c r="BG250" s="149">
        <f t="shared" si="26"/>
        <v>0</v>
      </c>
      <c r="BH250" s="149">
        <f t="shared" si="27"/>
        <v>0</v>
      </c>
      <c r="BI250" s="149">
        <f t="shared" si="28"/>
        <v>0</v>
      </c>
      <c r="BJ250" s="17" t="s">
        <v>89</v>
      </c>
      <c r="BK250" s="149">
        <f t="shared" si="29"/>
        <v>0</v>
      </c>
      <c r="BL250" s="17" t="s">
        <v>271</v>
      </c>
      <c r="BM250" s="148" t="s">
        <v>1029</v>
      </c>
    </row>
    <row r="251" spans="2:65" s="1" customFormat="1" ht="16.5" customHeight="1">
      <c r="B251" s="136"/>
      <c r="C251" s="137" t="s">
        <v>665</v>
      </c>
      <c r="D251" s="137" t="s">
        <v>266</v>
      </c>
      <c r="E251" s="138" t="s">
        <v>2735</v>
      </c>
      <c r="F251" s="139" t="s">
        <v>2736</v>
      </c>
      <c r="G251" s="140" t="s">
        <v>1468</v>
      </c>
      <c r="H251" s="141">
        <v>1</v>
      </c>
      <c r="I251" s="142"/>
      <c r="J251" s="143">
        <f t="shared" si="20"/>
        <v>0</v>
      </c>
      <c r="K251" s="139" t="s">
        <v>313</v>
      </c>
      <c r="L251" s="32"/>
      <c r="M251" s="144" t="s">
        <v>1</v>
      </c>
      <c r="N251" s="145" t="s">
        <v>42</v>
      </c>
      <c r="P251" s="146">
        <f t="shared" si="21"/>
        <v>0</v>
      </c>
      <c r="Q251" s="146">
        <v>0</v>
      </c>
      <c r="R251" s="146">
        <f t="shared" si="22"/>
        <v>0</v>
      </c>
      <c r="S251" s="146">
        <v>0</v>
      </c>
      <c r="T251" s="147">
        <f t="shared" si="23"/>
        <v>0</v>
      </c>
      <c r="AR251" s="148" t="s">
        <v>271</v>
      </c>
      <c r="AT251" s="148" t="s">
        <v>266</v>
      </c>
      <c r="AU251" s="148" t="s">
        <v>89</v>
      </c>
      <c r="AY251" s="17" t="s">
        <v>264</v>
      </c>
      <c r="BE251" s="149">
        <f t="shared" si="24"/>
        <v>0</v>
      </c>
      <c r="BF251" s="149">
        <f t="shared" si="25"/>
        <v>0</v>
      </c>
      <c r="BG251" s="149">
        <f t="shared" si="26"/>
        <v>0</v>
      </c>
      <c r="BH251" s="149">
        <f t="shared" si="27"/>
        <v>0</v>
      </c>
      <c r="BI251" s="149">
        <f t="shared" si="28"/>
        <v>0</v>
      </c>
      <c r="BJ251" s="17" t="s">
        <v>89</v>
      </c>
      <c r="BK251" s="149">
        <f t="shared" si="29"/>
        <v>0</v>
      </c>
      <c r="BL251" s="17" t="s">
        <v>271</v>
      </c>
      <c r="BM251" s="148" t="s">
        <v>1040</v>
      </c>
    </row>
    <row r="252" spans="2:65" s="11" customFormat="1" ht="22.9" customHeight="1">
      <c r="B252" s="124"/>
      <c r="D252" s="125" t="s">
        <v>75</v>
      </c>
      <c r="E252" s="134" t="s">
        <v>2737</v>
      </c>
      <c r="F252" s="134" t="s">
        <v>2738</v>
      </c>
      <c r="I252" s="127"/>
      <c r="J252" s="135">
        <f>BK252</f>
        <v>0</v>
      </c>
      <c r="L252" s="124"/>
      <c r="M252" s="129"/>
      <c r="P252" s="130">
        <f>SUM(P253:P270)</f>
        <v>0</v>
      </c>
      <c r="R252" s="130">
        <f>SUM(R253:R270)</f>
        <v>0</v>
      </c>
      <c r="T252" s="131">
        <f>SUM(T253:T270)</f>
        <v>0</v>
      </c>
      <c r="AR252" s="125" t="s">
        <v>83</v>
      </c>
      <c r="AT252" s="132" t="s">
        <v>75</v>
      </c>
      <c r="AU252" s="132" t="s">
        <v>83</v>
      </c>
      <c r="AY252" s="125" t="s">
        <v>264</v>
      </c>
      <c r="BK252" s="133">
        <f>SUM(BK253:BK270)</f>
        <v>0</v>
      </c>
    </row>
    <row r="253" spans="2:65" s="1" customFormat="1" ht="16.5" customHeight="1">
      <c r="B253" s="136"/>
      <c r="C253" s="137" t="s">
        <v>672</v>
      </c>
      <c r="D253" s="137" t="s">
        <v>266</v>
      </c>
      <c r="E253" s="138" t="s">
        <v>2739</v>
      </c>
      <c r="F253" s="139" t="s">
        <v>2740</v>
      </c>
      <c r="G253" s="140" t="s">
        <v>1468</v>
      </c>
      <c r="H253" s="141">
        <v>1</v>
      </c>
      <c r="I253" s="142"/>
      <c r="J253" s="143">
        <f t="shared" ref="J253:J270" si="30">ROUND(I253*H253,2)</f>
        <v>0</v>
      </c>
      <c r="K253" s="139" t="s">
        <v>313</v>
      </c>
      <c r="L253" s="32"/>
      <c r="M253" s="144" t="s">
        <v>1</v>
      </c>
      <c r="N253" s="145" t="s">
        <v>42</v>
      </c>
      <c r="P253" s="146">
        <f t="shared" ref="P253:P270" si="31">O253*H253</f>
        <v>0</v>
      </c>
      <c r="Q253" s="146">
        <v>0</v>
      </c>
      <c r="R253" s="146">
        <f t="shared" ref="R253:R270" si="32">Q253*H253</f>
        <v>0</v>
      </c>
      <c r="S253" s="146">
        <v>0</v>
      </c>
      <c r="T253" s="147">
        <f t="shared" ref="T253:T270" si="33">S253*H253</f>
        <v>0</v>
      </c>
      <c r="AR253" s="148" t="s">
        <v>271</v>
      </c>
      <c r="AT253" s="148" t="s">
        <v>266</v>
      </c>
      <c r="AU253" s="148" t="s">
        <v>89</v>
      </c>
      <c r="AY253" s="17" t="s">
        <v>264</v>
      </c>
      <c r="BE253" s="149">
        <f t="shared" ref="BE253:BE270" si="34">IF(N253="základní",J253,0)</f>
        <v>0</v>
      </c>
      <c r="BF253" s="149">
        <f t="shared" ref="BF253:BF270" si="35">IF(N253="snížená",J253,0)</f>
        <v>0</v>
      </c>
      <c r="BG253" s="149">
        <f t="shared" ref="BG253:BG270" si="36">IF(N253="zákl. přenesená",J253,0)</f>
        <v>0</v>
      </c>
      <c r="BH253" s="149">
        <f t="shared" ref="BH253:BH270" si="37">IF(N253="sníž. přenesená",J253,0)</f>
        <v>0</v>
      </c>
      <c r="BI253" s="149">
        <f t="shared" ref="BI253:BI270" si="38">IF(N253="nulová",J253,0)</f>
        <v>0</v>
      </c>
      <c r="BJ253" s="17" t="s">
        <v>89</v>
      </c>
      <c r="BK253" s="149">
        <f t="shared" ref="BK253:BK270" si="39">ROUND(I253*H253,2)</f>
        <v>0</v>
      </c>
      <c r="BL253" s="17" t="s">
        <v>271</v>
      </c>
      <c r="BM253" s="148" t="s">
        <v>1052</v>
      </c>
    </row>
    <row r="254" spans="2:65" s="1" customFormat="1" ht="16.5" customHeight="1">
      <c r="B254" s="136"/>
      <c r="C254" s="137" t="s">
        <v>677</v>
      </c>
      <c r="D254" s="137" t="s">
        <v>266</v>
      </c>
      <c r="E254" s="138" t="s">
        <v>2741</v>
      </c>
      <c r="F254" s="139" t="s">
        <v>2740</v>
      </c>
      <c r="G254" s="140" t="s">
        <v>1468</v>
      </c>
      <c r="H254" s="141">
        <v>1</v>
      </c>
      <c r="I254" s="142"/>
      <c r="J254" s="143">
        <f t="shared" si="30"/>
        <v>0</v>
      </c>
      <c r="K254" s="139" t="s">
        <v>313</v>
      </c>
      <c r="L254" s="32"/>
      <c r="M254" s="144" t="s">
        <v>1</v>
      </c>
      <c r="N254" s="145" t="s">
        <v>42</v>
      </c>
      <c r="P254" s="146">
        <f t="shared" si="31"/>
        <v>0</v>
      </c>
      <c r="Q254" s="146">
        <v>0</v>
      </c>
      <c r="R254" s="146">
        <f t="shared" si="32"/>
        <v>0</v>
      </c>
      <c r="S254" s="146">
        <v>0</v>
      </c>
      <c r="T254" s="147">
        <f t="shared" si="33"/>
        <v>0</v>
      </c>
      <c r="AR254" s="148" t="s">
        <v>271</v>
      </c>
      <c r="AT254" s="148" t="s">
        <v>266</v>
      </c>
      <c r="AU254" s="148" t="s">
        <v>89</v>
      </c>
      <c r="AY254" s="17" t="s">
        <v>264</v>
      </c>
      <c r="BE254" s="149">
        <f t="shared" si="34"/>
        <v>0</v>
      </c>
      <c r="BF254" s="149">
        <f t="shared" si="35"/>
        <v>0</v>
      </c>
      <c r="BG254" s="149">
        <f t="shared" si="36"/>
        <v>0</v>
      </c>
      <c r="BH254" s="149">
        <f t="shared" si="37"/>
        <v>0</v>
      </c>
      <c r="BI254" s="149">
        <f t="shared" si="38"/>
        <v>0</v>
      </c>
      <c r="BJ254" s="17" t="s">
        <v>89</v>
      </c>
      <c r="BK254" s="149">
        <f t="shared" si="39"/>
        <v>0</v>
      </c>
      <c r="BL254" s="17" t="s">
        <v>271</v>
      </c>
      <c r="BM254" s="148" t="s">
        <v>1060</v>
      </c>
    </row>
    <row r="255" spans="2:65" s="1" customFormat="1" ht="16.5" customHeight="1">
      <c r="B255" s="136"/>
      <c r="C255" s="137" t="s">
        <v>682</v>
      </c>
      <c r="D255" s="137" t="s">
        <v>266</v>
      </c>
      <c r="E255" s="138" t="s">
        <v>2742</v>
      </c>
      <c r="F255" s="139" t="s">
        <v>2743</v>
      </c>
      <c r="G255" s="140" t="s">
        <v>1468</v>
      </c>
      <c r="H255" s="141">
        <v>7</v>
      </c>
      <c r="I255" s="142"/>
      <c r="J255" s="143">
        <f t="shared" si="30"/>
        <v>0</v>
      </c>
      <c r="K255" s="139" t="s">
        <v>313</v>
      </c>
      <c r="L255" s="32"/>
      <c r="M255" s="144" t="s">
        <v>1</v>
      </c>
      <c r="N255" s="145" t="s">
        <v>42</v>
      </c>
      <c r="P255" s="146">
        <f t="shared" si="31"/>
        <v>0</v>
      </c>
      <c r="Q255" s="146">
        <v>0</v>
      </c>
      <c r="R255" s="146">
        <f t="shared" si="32"/>
        <v>0</v>
      </c>
      <c r="S255" s="146">
        <v>0</v>
      </c>
      <c r="T255" s="147">
        <f t="shared" si="33"/>
        <v>0</v>
      </c>
      <c r="AR255" s="148" t="s">
        <v>271</v>
      </c>
      <c r="AT255" s="148" t="s">
        <v>266</v>
      </c>
      <c r="AU255" s="148" t="s">
        <v>89</v>
      </c>
      <c r="AY255" s="17" t="s">
        <v>264</v>
      </c>
      <c r="BE255" s="149">
        <f t="shared" si="34"/>
        <v>0</v>
      </c>
      <c r="BF255" s="149">
        <f t="shared" si="35"/>
        <v>0</v>
      </c>
      <c r="BG255" s="149">
        <f t="shared" si="36"/>
        <v>0</v>
      </c>
      <c r="BH255" s="149">
        <f t="shared" si="37"/>
        <v>0</v>
      </c>
      <c r="BI255" s="149">
        <f t="shared" si="38"/>
        <v>0</v>
      </c>
      <c r="BJ255" s="17" t="s">
        <v>89</v>
      </c>
      <c r="BK255" s="149">
        <f t="shared" si="39"/>
        <v>0</v>
      </c>
      <c r="BL255" s="17" t="s">
        <v>271</v>
      </c>
      <c r="BM255" s="148" t="s">
        <v>1070</v>
      </c>
    </row>
    <row r="256" spans="2:65" s="1" customFormat="1" ht="16.5" customHeight="1">
      <c r="B256" s="136"/>
      <c r="C256" s="137" t="s">
        <v>688</v>
      </c>
      <c r="D256" s="137" t="s">
        <v>266</v>
      </c>
      <c r="E256" s="138" t="s">
        <v>2744</v>
      </c>
      <c r="F256" s="139" t="s">
        <v>2745</v>
      </c>
      <c r="G256" s="140" t="s">
        <v>1468</v>
      </c>
      <c r="H256" s="141">
        <v>1</v>
      </c>
      <c r="I256" s="142"/>
      <c r="J256" s="143">
        <f t="shared" si="30"/>
        <v>0</v>
      </c>
      <c r="K256" s="139" t="s">
        <v>313</v>
      </c>
      <c r="L256" s="32"/>
      <c r="M256" s="144" t="s">
        <v>1</v>
      </c>
      <c r="N256" s="145" t="s">
        <v>42</v>
      </c>
      <c r="P256" s="146">
        <f t="shared" si="31"/>
        <v>0</v>
      </c>
      <c r="Q256" s="146">
        <v>0</v>
      </c>
      <c r="R256" s="146">
        <f t="shared" si="32"/>
        <v>0</v>
      </c>
      <c r="S256" s="146">
        <v>0</v>
      </c>
      <c r="T256" s="147">
        <f t="shared" si="33"/>
        <v>0</v>
      </c>
      <c r="AR256" s="148" t="s">
        <v>271</v>
      </c>
      <c r="AT256" s="148" t="s">
        <v>266</v>
      </c>
      <c r="AU256" s="148" t="s">
        <v>89</v>
      </c>
      <c r="AY256" s="17" t="s">
        <v>264</v>
      </c>
      <c r="BE256" s="149">
        <f t="shared" si="34"/>
        <v>0</v>
      </c>
      <c r="BF256" s="149">
        <f t="shared" si="35"/>
        <v>0</v>
      </c>
      <c r="BG256" s="149">
        <f t="shared" si="36"/>
        <v>0</v>
      </c>
      <c r="BH256" s="149">
        <f t="shared" si="37"/>
        <v>0</v>
      </c>
      <c r="BI256" s="149">
        <f t="shared" si="38"/>
        <v>0</v>
      </c>
      <c r="BJ256" s="17" t="s">
        <v>89</v>
      </c>
      <c r="BK256" s="149">
        <f t="shared" si="39"/>
        <v>0</v>
      </c>
      <c r="BL256" s="17" t="s">
        <v>271</v>
      </c>
      <c r="BM256" s="148" t="s">
        <v>1078</v>
      </c>
    </row>
    <row r="257" spans="2:65" s="1" customFormat="1" ht="16.5" customHeight="1">
      <c r="B257" s="136"/>
      <c r="C257" s="137" t="s">
        <v>693</v>
      </c>
      <c r="D257" s="137" t="s">
        <v>266</v>
      </c>
      <c r="E257" s="138" t="s">
        <v>2746</v>
      </c>
      <c r="F257" s="139" t="s">
        <v>2747</v>
      </c>
      <c r="G257" s="140" t="s">
        <v>1468</v>
      </c>
      <c r="H257" s="141">
        <v>3</v>
      </c>
      <c r="I257" s="142"/>
      <c r="J257" s="143">
        <f t="shared" si="30"/>
        <v>0</v>
      </c>
      <c r="K257" s="139" t="s">
        <v>313</v>
      </c>
      <c r="L257" s="32"/>
      <c r="M257" s="144" t="s">
        <v>1</v>
      </c>
      <c r="N257" s="145" t="s">
        <v>42</v>
      </c>
      <c r="P257" s="146">
        <f t="shared" si="31"/>
        <v>0</v>
      </c>
      <c r="Q257" s="146">
        <v>0</v>
      </c>
      <c r="R257" s="146">
        <f t="shared" si="32"/>
        <v>0</v>
      </c>
      <c r="S257" s="146">
        <v>0</v>
      </c>
      <c r="T257" s="147">
        <f t="shared" si="33"/>
        <v>0</v>
      </c>
      <c r="AR257" s="148" t="s">
        <v>271</v>
      </c>
      <c r="AT257" s="148" t="s">
        <v>266</v>
      </c>
      <c r="AU257" s="148" t="s">
        <v>89</v>
      </c>
      <c r="AY257" s="17" t="s">
        <v>264</v>
      </c>
      <c r="BE257" s="149">
        <f t="shared" si="34"/>
        <v>0</v>
      </c>
      <c r="BF257" s="149">
        <f t="shared" si="35"/>
        <v>0</v>
      </c>
      <c r="BG257" s="149">
        <f t="shared" si="36"/>
        <v>0</v>
      </c>
      <c r="BH257" s="149">
        <f t="shared" si="37"/>
        <v>0</v>
      </c>
      <c r="BI257" s="149">
        <f t="shared" si="38"/>
        <v>0</v>
      </c>
      <c r="BJ257" s="17" t="s">
        <v>89</v>
      </c>
      <c r="BK257" s="149">
        <f t="shared" si="39"/>
        <v>0</v>
      </c>
      <c r="BL257" s="17" t="s">
        <v>271</v>
      </c>
      <c r="BM257" s="148" t="s">
        <v>1090</v>
      </c>
    </row>
    <row r="258" spans="2:65" s="1" customFormat="1" ht="16.5" customHeight="1">
      <c r="B258" s="136"/>
      <c r="C258" s="137" t="s">
        <v>699</v>
      </c>
      <c r="D258" s="137" t="s">
        <v>266</v>
      </c>
      <c r="E258" s="138" t="s">
        <v>2748</v>
      </c>
      <c r="F258" s="139" t="s">
        <v>2749</v>
      </c>
      <c r="G258" s="140" t="s">
        <v>1468</v>
      </c>
      <c r="H258" s="141">
        <v>9</v>
      </c>
      <c r="I258" s="142"/>
      <c r="J258" s="143">
        <f t="shared" si="30"/>
        <v>0</v>
      </c>
      <c r="K258" s="139" t="s">
        <v>313</v>
      </c>
      <c r="L258" s="32"/>
      <c r="M258" s="144" t="s">
        <v>1</v>
      </c>
      <c r="N258" s="145" t="s">
        <v>42</v>
      </c>
      <c r="P258" s="146">
        <f t="shared" si="31"/>
        <v>0</v>
      </c>
      <c r="Q258" s="146">
        <v>0</v>
      </c>
      <c r="R258" s="146">
        <f t="shared" si="32"/>
        <v>0</v>
      </c>
      <c r="S258" s="146">
        <v>0</v>
      </c>
      <c r="T258" s="147">
        <f t="shared" si="33"/>
        <v>0</v>
      </c>
      <c r="AR258" s="148" t="s">
        <v>271</v>
      </c>
      <c r="AT258" s="148" t="s">
        <v>266</v>
      </c>
      <c r="AU258" s="148" t="s">
        <v>89</v>
      </c>
      <c r="AY258" s="17" t="s">
        <v>264</v>
      </c>
      <c r="BE258" s="149">
        <f t="shared" si="34"/>
        <v>0</v>
      </c>
      <c r="BF258" s="149">
        <f t="shared" si="35"/>
        <v>0</v>
      </c>
      <c r="BG258" s="149">
        <f t="shared" si="36"/>
        <v>0</v>
      </c>
      <c r="BH258" s="149">
        <f t="shared" si="37"/>
        <v>0</v>
      </c>
      <c r="BI258" s="149">
        <f t="shared" si="38"/>
        <v>0</v>
      </c>
      <c r="BJ258" s="17" t="s">
        <v>89</v>
      </c>
      <c r="BK258" s="149">
        <f t="shared" si="39"/>
        <v>0</v>
      </c>
      <c r="BL258" s="17" t="s">
        <v>271</v>
      </c>
      <c r="BM258" s="148" t="s">
        <v>1099</v>
      </c>
    </row>
    <row r="259" spans="2:65" s="1" customFormat="1" ht="16.5" customHeight="1">
      <c r="B259" s="136"/>
      <c r="C259" s="137" t="s">
        <v>705</v>
      </c>
      <c r="D259" s="137" t="s">
        <v>266</v>
      </c>
      <c r="E259" s="138" t="s">
        <v>2750</v>
      </c>
      <c r="F259" s="139" t="s">
        <v>2751</v>
      </c>
      <c r="G259" s="140" t="s">
        <v>2668</v>
      </c>
      <c r="H259" s="141">
        <v>110</v>
      </c>
      <c r="I259" s="142"/>
      <c r="J259" s="143">
        <f t="shared" si="30"/>
        <v>0</v>
      </c>
      <c r="K259" s="139" t="s">
        <v>313</v>
      </c>
      <c r="L259" s="32"/>
      <c r="M259" s="144" t="s">
        <v>1</v>
      </c>
      <c r="N259" s="145" t="s">
        <v>42</v>
      </c>
      <c r="P259" s="146">
        <f t="shared" si="31"/>
        <v>0</v>
      </c>
      <c r="Q259" s="146">
        <v>0</v>
      </c>
      <c r="R259" s="146">
        <f t="shared" si="32"/>
        <v>0</v>
      </c>
      <c r="S259" s="146">
        <v>0</v>
      </c>
      <c r="T259" s="147">
        <f t="shared" si="33"/>
        <v>0</v>
      </c>
      <c r="AR259" s="148" t="s">
        <v>271</v>
      </c>
      <c r="AT259" s="148" t="s">
        <v>266</v>
      </c>
      <c r="AU259" s="148" t="s">
        <v>89</v>
      </c>
      <c r="AY259" s="17" t="s">
        <v>264</v>
      </c>
      <c r="BE259" s="149">
        <f t="shared" si="34"/>
        <v>0</v>
      </c>
      <c r="BF259" s="149">
        <f t="shared" si="35"/>
        <v>0</v>
      </c>
      <c r="BG259" s="149">
        <f t="shared" si="36"/>
        <v>0</v>
      </c>
      <c r="BH259" s="149">
        <f t="shared" si="37"/>
        <v>0</v>
      </c>
      <c r="BI259" s="149">
        <f t="shared" si="38"/>
        <v>0</v>
      </c>
      <c r="BJ259" s="17" t="s">
        <v>89</v>
      </c>
      <c r="BK259" s="149">
        <f t="shared" si="39"/>
        <v>0</v>
      </c>
      <c r="BL259" s="17" t="s">
        <v>271</v>
      </c>
      <c r="BM259" s="148" t="s">
        <v>1109</v>
      </c>
    </row>
    <row r="260" spans="2:65" s="1" customFormat="1" ht="16.5" customHeight="1">
      <c r="B260" s="136"/>
      <c r="C260" s="137" t="s">
        <v>710</v>
      </c>
      <c r="D260" s="137" t="s">
        <v>266</v>
      </c>
      <c r="E260" s="138" t="s">
        <v>2752</v>
      </c>
      <c r="F260" s="139" t="s">
        <v>2753</v>
      </c>
      <c r="G260" s="140" t="s">
        <v>1468</v>
      </c>
      <c r="H260" s="141">
        <v>9</v>
      </c>
      <c r="I260" s="142"/>
      <c r="J260" s="143">
        <f t="shared" si="30"/>
        <v>0</v>
      </c>
      <c r="K260" s="139" t="s">
        <v>313</v>
      </c>
      <c r="L260" s="32"/>
      <c r="M260" s="144" t="s">
        <v>1</v>
      </c>
      <c r="N260" s="145" t="s">
        <v>42</v>
      </c>
      <c r="P260" s="146">
        <f t="shared" si="31"/>
        <v>0</v>
      </c>
      <c r="Q260" s="146">
        <v>0</v>
      </c>
      <c r="R260" s="146">
        <f t="shared" si="32"/>
        <v>0</v>
      </c>
      <c r="S260" s="146">
        <v>0</v>
      </c>
      <c r="T260" s="147">
        <f t="shared" si="33"/>
        <v>0</v>
      </c>
      <c r="AR260" s="148" t="s">
        <v>271</v>
      </c>
      <c r="AT260" s="148" t="s">
        <v>266</v>
      </c>
      <c r="AU260" s="148" t="s">
        <v>89</v>
      </c>
      <c r="AY260" s="17" t="s">
        <v>264</v>
      </c>
      <c r="BE260" s="149">
        <f t="shared" si="34"/>
        <v>0</v>
      </c>
      <c r="BF260" s="149">
        <f t="shared" si="35"/>
        <v>0</v>
      </c>
      <c r="BG260" s="149">
        <f t="shared" si="36"/>
        <v>0</v>
      </c>
      <c r="BH260" s="149">
        <f t="shared" si="37"/>
        <v>0</v>
      </c>
      <c r="BI260" s="149">
        <f t="shared" si="38"/>
        <v>0</v>
      </c>
      <c r="BJ260" s="17" t="s">
        <v>89</v>
      </c>
      <c r="BK260" s="149">
        <f t="shared" si="39"/>
        <v>0</v>
      </c>
      <c r="BL260" s="17" t="s">
        <v>271</v>
      </c>
      <c r="BM260" s="148" t="s">
        <v>1118</v>
      </c>
    </row>
    <row r="261" spans="2:65" s="1" customFormat="1" ht="16.5" customHeight="1">
      <c r="B261" s="136"/>
      <c r="C261" s="137" t="s">
        <v>716</v>
      </c>
      <c r="D261" s="137" t="s">
        <v>266</v>
      </c>
      <c r="E261" s="138" t="s">
        <v>2754</v>
      </c>
      <c r="F261" s="139" t="s">
        <v>2755</v>
      </c>
      <c r="G261" s="140" t="s">
        <v>1468</v>
      </c>
      <c r="H261" s="141">
        <v>1</v>
      </c>
      <c r="I261" s="142"/>
      <c r="J261" s="143">
        <f t="shared" si="30"/>
        <v>0</v>
      </c>
      <c r="K261" s="139" t="s">
        <v>313</v>
      </c>
      <c r="L261" s="32"/>
      <c r="M261" s="144" t="s">
        <v>1</v>
      </c>
      <c r="N261" s="145" t="s">
        <v>42</v>
      </c>
      <c r="P261" s="146">
        <f t="shared" si="31"/>
        <v>0</v>
      </c>
      <c r="Q261" s="146">
        <v>0</v>
      </c>
      <c r="R261" s="146">
        <f t="shared" si="32"/>
        <v>0</v>
      </c>
      <c r="S261" s="146">
        <v>0</v>
      </c>
      <c r="T261" s="147">
        <f t="shared" si="33"/>
        <v>0</v>
      </c>
      <c r="AR261" s="148" t="s">
        <v>271</v>
      </c>
      <c r="AT261" s="148" t="s">
        <v>266</v>
      </c>
      <c r="AU261" s="148" t="s">
        <v>89</v>
      </c>
      <c r="AY261" s="17" t="s">
        <v>264</v>
      </c>
      <c r="BE261" s="149">
        <f t="shared" si="34"/>
        <v>0</v>
      </c>
      <c r="BF261" s="149">
        <f t="shared" si="35"/>
        <v>0</v>
      </c>
      <c r="BG261" s="149">
        <f t="shared" si="36"/>
        <v>0</v>
      </c>
      <c r="BH261" s="149">
        <f t="shared" si="37"/>
        <v>0</v>
      </c>
      <c r="BI261" s="149">
        <f t="shared" si="38"/>
        <v>0</v>
      </c>
      <c r="BJ261" s="17" t="s">
        <v>89</v>
      </c>
      <c r="BK261" s="149">
        <f t="shared" si="39"/>
        <v>0</v>
      </c>
      <c r="BL261" s="17" t="s">
        <v>271</v>
      </c>
      <c r="BM261" s="148" t="s">
        <v>1129</v>
      </c>
    </row>
    <row r="262" spans="2:65" s="1" customFormat="1" ht="16.5" customHeight="1">
      <c r="B262" s="136"/>
      <c r="C262" s="137" t="s">
        <v>724</v>
      </c>
      <c r="D262" s="137" t="s">
        <v>266</v>
      </c>
      <c r="E262" s="138" t="s">
        <v>2756</v>
      </c>
      <c r="F262" s="139" t="s">
        <v>2757</v>
      </c>
      <c r="G262" s="140" t="s">
        <v>1468</v>
      </c>
      <c r="H262" s="141">
        <v>1</v>
      </c>
      <c r="I262" s="142"/>
      <c r="J262" s="143">
        <f t="shared" si="30"/>
        <v>0</v>
      </c>
      <c r="K262" s="139" t="s">
        <v>313</v>
      </c>
      <c r="L262" s="32"/>
      <c r="M262" s="144" t="s">
        <v>1</v>
      </c>
      <c r="N262" s="145" t="s">
        <v>42</v>
      </c>
      <c r="P262" s="146">
        <f t="shared" si="31"/>
        <v>0</v>
      </c>
      <c r="Q262" s="146">
        <v>0</v>
      </c>
      <c r="R262" s="146">
        <f t="shared" si="32"/>
        <v>0</v>
      </c>
      <c r="S262" s="146">
        <v>0</v>
      </c>
      <c r="T262" s="147">
        <f t="shared" si="33"/>
        <v>0</v>
      </c>
      <c r="AR262" s="148" t="s">
        <v>271</v>
      </c>
      <c r="AT262" s="148" t="s">
        <v>266</v>
      </c>
      <c r="AU262" s="148" t="s">
        <v>89</v>
      </c>
      <c r="AY262" s="17" t="s">
        <v>264</v>
      </c>
      <c r="BE262" s="149">
        <f t="shared" si="34"/>
        <v>0</v>
      </c>
      <c r="BF262" s="149">
        <f t="shared" si="35"/>
        <v>0</v>
      </c>
      <c r="BG262" s="149">
        <f t="shared" si="36"/>
        <v>0</v>
      </c>
      <c r="BH262" s="149">
        <f t="shared" si="37"/>
        <v>0</v>
      </c>
      <c r="BI262" s="149">
        <f t="shared" si="38"/>
        <v>0</v>
      </c>
      <c r="BJ262" s="17" t="s">
        <v>89</v>
      </c>
      <c r="BK262" s="149">
        <f t="shared" si="39"/>
        <v>0</v>
      </c>
      <c r="BL262" s="17" t="s">
        <v>271</v>
      </c>
      <c r="BM262" s="148" t="s">
        <v>1140</v>
      </c>
    </row>
    <row r="263" spans="2:65" s="1" customFormat="1" ht="16.5" customHeight="1">
      <c r="B263" s="136"/>
      <c r="C263" s="137" t="s">
        <v>730</v>
      </c>
      <c r="D263" s="137" t="s">
        <v>266</v>
      </c>
      <c r="E263" s="138" t="s">
        <v>2758</v>
      </c>
      <c r="F263" s="139" t="s">
        <v>2759</v>
      </c>
      <c r="G263" s="140" t="s">
        <v>1468</v>
      </c>
      <c r="H263" s="141">
        <v>10</v>
      </c>
      <c r="I263" s="142"/>
      <c r="J263" s="143">
        <f t="shared" si="30"/>
        <v>0</v>
      </c>
      <c r="K263" s="139" t="s">
        <v>313</v>
      </c>
      <c r="L263" s="32"/>
      <c r="M263" s="144" t="s">
        <v>1</v>
      </c>
      <c r="N263" s="145" t="s">
        <v>42</v>
      </c>
      <c r="P263" s="146">
        <f t="shared" si="31"/>
        <v>0</v>
      </c>
      <c r="Q263" s="146">
        <v>0</v>
      </c>
      <c r="R263" s="146">
        <f t="shared" si="32"/>
        <v>0</v>
      </c>
      <c r="S263" s="146">
        <v>0</v>
      </c>
      <c r="T263" s="147">
        <f t="shared" si="33"/>
        <v>0</v>
      </c>
      <c r="AR263" s="148" t="s">
        <v>271</v>
      </c>
      <c r="AT263" s="148" t="s">
        <v>266</v>
      </c>
      <c r="AU263" s="148" t="s">
        <v>89</v>
      </c>
      <c r="AY263" s="17" t="s">
        <v>264</v>
      </c>
      <c r="BE263" s="149">
        <f t="shared" si="34"/>
        <v>0</v>
      </c>
      <c r="BF263" s="149">
        <f t="shared" si="35"/>
        <v>0</v>
      </c>
      <c r="BG263" s="149">
        <f t="shared" si="36"/>
        <v>0</v>
      </c>
      <c r="BH263" s="149">
        <f t="shared" si="37"/>
        <v>0</v>
      </c>
      <c r="BI263" s="149">
        <f t="shared" si="38"/>
        <v>0</v>
      </c>
      <c r="BJ263" s="17" t="s">
        <v>89</v>
      </c>
      <c r="BK263" s="149">
        <f t="shared" si="39"/>
        <v>0</v>
      </c>
      <c r="BL263" s="17" t="s">
        <v>271</v>
      </c>
      <c r="BM263" s="148" t="s">
        <v>1148</v>
      </c>
    </row>
    <row r="264" spans="2:65" s="1" customFormat="1" ht="16.5" customHeight="1">
      <c r="B264" s="136"/>
      <c r="C264" s="137" t="s">
        <v>735</v>
      </c>
      <c r="D264" s="137" t="s">
        <v>266</v>
      </c>
      <c r="E264" s="138" t="s">
        <v>2760</v>
      </c>
      <c r="F264" s="139" t="s">
        <v>2761</v>
      </c>
      <c r="G264" s="140" t="s">
        <v>1468</v>
      </c>
      <c r="H264" s="141">
        <v>9</v>
      </c>
      <c r="I264" s="142"/>
      <c r="J264" s="143">
        <f t="shared" si="30"/>
        <v>0</v>
      </c>
      <c r="K264" s="139" t="s">
        <v>313</v>
      </c>
      <c r="L264" s="32"/>
      <c r="M264" s="144" t="s">
        <v>1</v>
      </c>
      <c r="N264" s="145" t="s">
        <v>42</v>
      </c>
      <c r="P264" s="146">
        <f t="shared" si="31"/>
        <v>0</v>
      </c>
      <c r="Q264" s="146">
        <v>0</v>
      </c>
      <c r="R264" s="146">
        <f t="shared" si="32"/>
        <v>0</v>
      </c>
      <c r="S264" s="146">
        <v>0</v>
      </c>
      <c r="T264" s="147">
        <f t="shared" si="33"/>
        <v>0</v>
      </c>
      <c r="AR264" s="148" t="s">
        <v>271</v>
      </c>
      <c r="AT264" s="148" t="s">
        <v>266</v>
      </c>
      <c r="AU264" s="148" t="s">
        <v>89</v>
      </c>
      <c r="AY264" s="17" t="s">
        <v>264</v>
      </c>
      <c r="BE264" s="149">
        <f t="shared" si="34"/>
        <v>0</v>
      </c>
      <c r="BF264" s="149">
        <f t="shared" si="35"/>
        <v>0</v>
      </c>
      <c r="BG264" s="149">
        <f t="shared" si="36"/>
        <v>0</v>
      </c>
      <c r="BH264" s="149">
        <f t="shared" si="37"/>
        <v>0</v>
      </c>
      <c r="BI264" s="149">
        <f t="shared" si="38"/>
        <v>0</v>
      </c>
      <c r="BJ264" s="17" t="s">
        <v>89</v>
      </c>
      <c r="BK264" s="149">
        <f t="shared" si="39"/>
        <v>0</v>
      </c>
      <c r="BL264" s="17" t="s">
        <v>271</v>
      </c>
      <c r="BM264" s="148" t="s">
        <v>1158</v>
      </c>
    </row>
    <row r="265" spans="2:65" s="1" customFormat="1" ht="16.5" customHeight="1">
      <c r="B265" s="136"/>
      <c r="C265" s="137" t="s">
        <v>740</v>
      </c>
      <c r="D265" s="137" t="s">
        <v>266</v>
      </c>
      <c r="E265" s="138" t="s">
        <v>2762</v>
      </c>
      <c r="F265" s="139" t="s">
        <v>2763</v>
      </c>
      <c r="G265" s="140" t="s">
        <v>1468</v>
      </c>
      <c r="H265" s="141">
        <v>1</v>
      </c>
      <c r="I265" s="142"/>
      <c r="J265" s="143">
        <f t="shared" si="30"/>
        <v>0</v>
      </c>
      <c r="K265" s="139" t="s">
        <v>313</v>
      </c>
      <c r="L265" s="32"/>
      <c r="M265" s="144" t="s">
        <v>1</v>
      </c>
      <c r="N265" s="145" t="s">
        <v>42</v>
      </c>
      <c r="P265" s="146">
        <f t="shared" si="31"/>
        <v>0</v>
      </c>
      <c r="Q265" s="146">
        <v>0</v>
      </c>
      <c r="R265" s="146">
        <f t="shared" si="32"/>
        <v>0</v>
      </c>
      <c r="S265" s="146">
        <v>0</v>
      </c>
      <c r="T265" s="147">
        <f t="shared" si="33"/>
        <v>0</v>
      </c>
      <c r="AR265" s="148" t="s">
        <v>271</v>
      </c>
      <c r="AT265" s="148" t="s">
        <v>266</v>
      </c>
      <c r="AU265" s="148" t="s">
        <v>89</v>
      </c>
      <c r="AY265" s="17" t="s">
        <v>264</v>
      </c>
      <c r="BE265" s="149">
        <f t="shared" si="34"/>
        <v>0</v>
      </c>
      <c r="BF265" s="149">
        <f t="shared" si="35"/>
        <v>0</v>
      </c>
      <c r="BG265" s="149">
        <f t="shared" si="36"/>
        <v>0</v>
      </c>
      <c r="BH265" s="149">
        <f t="shared" si="37"/>
        <v>0</v>
      </c>
      <c r="BI265" s="149">
        <f t="shared" si="38"/>
        <v>0</v>
      </c>
      <c r="BJ265" s="17" t="s">
        <v>89</v>
      </c>
      <c r="BK265" s="149">
        <f t="shared" si="39"/>
        <v>0</v>
      </c>
      <c r="BL265" s="17" t="s">
        <v>271</v>
      </c>
      <c r="BM265" s="148" t="s">
        <v>1168</v>
      </c>
    </row>
    <row r="266" spans="2:65" s="1" customFormat="1" ht="16.5" customHeight="1">
      <c r="B266" s="136"/>
      <c r="C266" s="137" t="s">
        <v>745</v>
      </c>
      <c r="D266" s="137" t="s">
        <v>266</v>
      </c>
      <c r="E266" s="138" t="s">
        <v>2764</v>
      </c>
      <c r="F266" s="139" t="s">
        <v>2765</v>
      </c>
      <c r="G266" s="140" t="s">
        <v>1468</v>
      </c>
      <c r="H266" s="141">
        <v>1</v>
      </c>
      <c r="I266" s="142"/>
      <c r="J266" s="143">
        <f t="shared" si="30"/>
        <v>0</v>
      </c>
      <c r="K266" s="139" t="s">
        <v>313</v>
      </c>
      <c r="L266" s="32"/>
      <c r="M266" s="144" t="s">
        <v>1</v>
      </c>
      <c r="N266" s="145" t="s">
        <v>42</v>
      </c>
      <c r="P266" s="146">
        <f t="shared" si="31"/>
        <v>0</v>
      </c>
      <c r="Q266" s="146">
        <v>0</v>
      </c>
      <c r="R266" s="146">
        <f t="shared" si="32"/>
        <v>0</v>
      </c>
      <c r="S266" s="146">
        <v>0</v>
      </c>
      <c r="T266" s="147">
        <f t="shared" si="33"/>
        <v>0</v>
      </c>
      <c r="AR266" s="148" t="s">
        <v>271</v>
      </c>
      <c r="AT266" s="148" t="s">
        <v>266</v>
      </c>
      <c r="AU266" s="148" t="s">
        <v>89</v>
      </c>
      <c r="AY266" s="17" t="s">
        <v>264</v>
      </c>
      <c r="BE266" s="149">
        <f t="shared" si="34"/>
        <v>0</v>
      </c>
      <c r="BF266" s="149">
        <f t="shared" si="35"/>
        <v>0</v>
      </c>
      <c r="BG266" s="149">
        <f t="shared" si="36"/>
        <v>0</v>
      </c>
      <c r="BH266" s="149">
        <f t="shared" si="37"/>
        <v>0</v>
      </c>
      <c r="BI266" s="149">
        <f t="shared" si="38"/>
        <v>0</v>
      </c>
      <c r="BJ266" s="17" t="s">
        <v>89</v>
      </c>
      <c r="BK266" s="149">
        <f t="shared" si="39"/>
        <v>0</v>
      </c>
      <c r="BL266" s="17" t="s">
        <v>271</v>
      </c>
      <c r="BM266" s="148" t="s">
        <v>1175</v>
      </c>
    </row>
    <row r="267" spans="2:65" s="1" customFormat="1" ht="16.5" customHeight="1">
      <c r="B267" s="136"/>
      <c r="C267" s="137" t="s">
        <v>753</v>
      </c>
      <c r="D267" s="137" t="s">
        <v>266</v>
      </c>
      <c r="E267" s="138" t="s">
        <v>2766</v>
      </c>
      <c r="F267" s="139" t="s">
        <v>2767</v>
      </c>
      <c r="G267" s="140" t="s">
        <v>1562</v>
      </c>
      <c r="H267" s="141">
        <v>5</v>
      </c>
      <c r="I267" s="142"/>
      <c r="J267" s="143">
        <f t="shared" si="30"/>
        <v>0</v>
      </c>
      <c r="K267" s="139" t="s">
        <v>313</v>
      </c>
      <c r="L267" s="32"/>
      <c r="M267" s="144" t="s">
        <v>1</v>
      </c>
      <c r="N267" s="145" t="s">
        <v>42</v>
      </c>
      <c r="P267" s="146">
        <f t="shared" si="31"/>
        <v>0</v>
      </c>
      <c r="Q267" s="146">
        <v>0</v>
      </c>
      <c r="R267" s="146">
        <f t="shared" si="32"/>
        <v>0</v>
      </c>
      <c r="S267" s="146">
        <v>0</v>
      </c>
      <c r="T267" s="147">
        <f t="shared" si="33"/>
        <v>0</v>
      </c>
      <c r="AR267" s="148" t="s">
        <v>271</v>
      </c>
      <c r="AT267" s="148" t="s">
        <v>266</v>
      </c>
      <c r="AU267" s="148" t="s">
        <v>89</v>
      </c>
      <c r="AY267" s="17" t="s">
        <v>264</v>
      </c>
      <c r="BE267" s="149">
        <f t="shared" si="34"/>
        <v>0</v>
      </c>
      <c r="BF267" s="149">
        <f t="shared" si="35"/>
        <v>0</v>
      </c>
      <c r="BG267" s="149">
        <f t="shared" si="36"/>
        <v>0</v>
      </c>
      <c r="BH267" s="149">
        <f t="shared" si="37"/>
        <v>0</v>
      </c>
      <c r="BI267" s="149">
        <f t="shared" si="38"/>
        <v>0</v>
      </c>
      <c r="BJ267" s="17" t="s">
        <v>89</v>
      </c>
      <c r="BK267" s="149">
        <f t="shared" si="39"/>
        <v>0</v>
      </c>
      <c r="BL267" s="17" t="s">
        <v>271</v>
      </c>
      <c r="BM267" s="148" t="s">
        <v>1185</v>
      </c>
    </row>
    <row r="268" spans="2:65" s="1" customFormat="1" ht="16.5" customHeight="1">
      <c r="B268" s="136"/>
      <c r="C268" s="137" t="s">
        <v>758</v>
      </c>
      <c r="D268" s="137" t="s">
        <v>266</v>
      </c>
      <c r="E268" s="138" t="s">
        <v>2768</v>
      </c>
      <c r="F268" s="139" t="s">
        <v>2769</v>
      </c>
      <c r="G268" s="140" t="s">
        <v>1468</v>
      </c>
      <c r="H268" s="141">
        <v>1</v>
      </c>
      <c r="I268" s="142"/>
      <c r="J268" s="143">
        <f t="shared" si="30"/>
        <v>0</v>
      </c>
      <c r="K268" s="139" t="s">
        <v>313</v>
      </c>
      <c r="L268" s="32"/>
      <c r="M268" s="144" t="s">
        <v>1</v>
      </c>
      <c r="N268" s="145" t="s">
        <v>42</v>
      </c>
      <c r="P268" s="146">
        <f t="shared" si="31"/>
        <v>0</v>
      </c>
      <c r="Q268" s="146">
        <v>0</v>
      </c>
      <c r="R268" s="146">
        <f t="shared" si="32"/>
        <v>0</v>
      </c>
      <c r="S268" s="146">
        <v>0</v>
      </c>
      <c r="T268" s="147">
        <f t="shared" si="33"/>
        <v>0</v>
      </c>
      <c r="AR268" s="148" t="s">
        <v>271</v>
      </c>
      <c r="AT268" s="148" t="s">
        <v>266</v>
      </c>
      <c r="AU268" s="148" t="s">
        <v>89</v>
      </c>
      <c r="AY268" s="17" t="s">
        <v>264</v>
      </c>
      <c r="BE268" s="149">
        <f t="shared" si="34"/>
        <v>0</v>
      </c>
      <c r="BF268" s="149">
        <f t="shared" si="35"/>
        <v>0</v>
      </c>
      <c r="BG268" s="149">
        <f t="shared" si="36"/>
        <v>0</v>
      </c>
      <c r="BH268" s="149">
        <f t="shared" si="37"/>
        <v>0</v>
      </c>
      <c r="BI268" s="149">
        <f t="shared" si="38"/>
        <v>0</v>
      </c>
      <c r="BJ268" s="17" t="s">
        <v>89</v>
      </c>
      <c r="BK268" s="149">
        <f t="shared" si="39"/>
        <v>0</v>
      </c>
      <c r="BL268" s="17" t="s">
        <v>271</v>
      </c>
      <c r="BM268" s="148" t="s">
        <v>1194</v>
      </c>
    </row>
    <row r="269" spans="2:65" s="1" customFormat="1" ht="16.5" customHeight="1">
      <c r="B269" s="136"/>
      <c r="C269" s="137" t="s">
        <v>763</v>
      </c>
      <c r="D269" s="137" t="s">
        <v>266</v>
      </c>
      <c r="E269" s="138" t="s">
        <v>2770</v>
      </c>
      <c r="F269" s="139" t="s">
        <v>2771</v>
      </c>
      <c r="G269" s="140" t="s">
        <v>1468</v>
      </c>
      <c r="H269" s="141">
        <v>1</v>
      </c>
      <c r="I269" s="142"/>
      <c r="J269" s="143">
        <f t="shared" si="30"/>
        <v>0</v>
      </c>
      <c r="K269" s="139" t="s">
        <v>313</v>
      </c>
      <c r="L269" s="32"/>
      <c r="M269" s="144" t="s">
        <v>1</v>
      </c>
      <c r="N269" s="145" t="s">
        <v>42</v>
      </c>
      <c r="P269" s="146">
        <f t="shared" si="31"/>
        <v>0</v>
      </c>
      <c r="Q269" s="146">
        <v>0</v>
      </c>
      <c r="R269" s="146">
        <f t="shared" si="32"/>
        <v>0</v>
      </c>
      <c r="S269" s="146">
        <v>0</v>
      </c>
      <c r="T269" s="147">
        <f t="shared" si="33"/>
        <v>0</v>
      </c>
      <c r="AR269" s="148" t="s">
        <v>271</v>
      </c>
      <c r="AT269" s="148" t="s">
        <v>266</v>
      </c>
      <c r="AU269" s="148" t="s">
        <v>89</v>
      </c>
      <c r="AY269" s="17" t="s">
        <v>264</v>
      </c>
      <c r="BE269" s="149">
        <f t="shared" si="34"/>
        <v>0</v>
      </c>
      <c r="BF269" s="149">
        <f t="shared" si="35"/>
        <v>0</v>
      </c>
      <c r="BG269" s="149">
        <f t="shared" si="36"/>
        <v>0</v>
      </c>
      <c r="BH269" s="149">
        <f t="shared" si="37"/>
        <v>0</v>
      </c>
      <c r="BI269" s="149">
        <f t="shared" si="38"/>
        <v>0</v>
      </c>
      <c r="BJ269" s="17" t="s">
        <v>89</v>
      </c>
      <c r="BK269" s="149">
        <f t="shared" si="39"/>
        <v>0</v>
      </c>
      <c r="BL269" s="17" t="s">
        <v>271</v>
      </c>
      <c r="BM269" s="148" t="s">
        <v>1204</v>
      </c>
    </row>
    <row r="270" spans="2:65" s="1" customFormat="1" ht="16.5" customHeight="1">
      <c r="B270" s="136"/>
      <c r="C270" s="137" t="s">
        <v>771</v>
      </c>
      <c r="D270" s="137" t="s">
        <v>266</v>
      </c>
      <c r="E270" s="138" t="s">
        <v>2772</v>
      </c>
      <c r="F270" s="139" t="s">
        <v>2773</v>
      </c>
      <c r="G270" s="140" t="s">
        <v>1468</v>
      </c>
      <c r="H270" s="141">
        <v>1</v>
      </c>
      <c r="I270" s="142"/>
      <c r="J270" s="143">
        <f t="shared" si="30"/>
        <v>0</v>
      </c>
      <c r="K270" s="139" t="s">
        <v>313</v>
      </c>
      <c r="L270" s="32"/>
      <c r="M270" s="144" t="s">
        <v>1</v>
      </c>
      <c r="N270" s="145" t="s">
        <v>42</v>
      </c>
      <c r="P270" s="146">
        <f t="shared" si="31"/>
        <v>0</v>
      </c>
      <c r="Q270" s="146">
        <v>0</v>
      </c>
      <c r="R270" s="146">
        <f t="shared" si="32"/>
        <v>0</v>
      </c>
      <c r="S270" s="146">
        <v>0</v>
      </c>
      <c r="T270" s="147">
        <f t="shared" si="33"/>
        <v>0</v>
      </c>
      <c r="AR270" s="148" t="s">
        <v>271</v>
      </c>
      <c r="AT270" s="148" t="s">
        <v>266</v>
      </c>
      <c r="AU270" s="148" t="s">
        <v>89</v>
      </c>
      <c r="AY270" s="17" t="s">
        <v>264</v>
      </c>
      <c r="BE270" s="149">
        <f t="shared" si="34"/>
        <v>0</v>
      </c>
      <c r="BF270" s="149">
        <f t="shared" si="35"/>
        <v>0</v>
      </c>
      <c r="BG270" s="149">
        <f t="shared" si="36"/>
        <v>0</v>
      </c>
      <c r="BH270" s="149">
        <f t="shared" si="37"/>
        <v>0</v>
      </c>
      <c r="BI270" s="149">
        <f t="shared" si="38"/>
        <v>0</v>
      </c>
      <c r="BJ270" s="17" t="s">
        <v>89</v>
      </c>
      <c r="BK270" s="149">
        <f t="shared" si="39"/>
        <v>0</v>
      </c>
      <c r="BL270" s="17" t="s">
        <v>271</v>
      </c>
      <c r="BM270" s="148" t="s">
        <v>1214</v>
      </c>
    </row>
    <row r="271" spans="2:65" s="11" customFormat="1" ht="22.9" customHeight="1">
      <c r="B271" s="124"/>
      <c r="D271" s="125" t="s">
        <v>75</v>
      </c>
      <c r="E271" s="134" t="s">
        <v>2701</v>
      </c>
      <c r="F271" s="134" t="s">
        <v>2702</v>
      </c>
      <c r="I271" s="127"/>
      <c r="J271" s="135">
        <f>BK271</f>
        <v>0</v>
      </c>
      <c r="L271" s="124"/>
      <c r="M271" s="129"/>
      <c r="P271" s="130">
        <f>P272</f>
        <v>0</v>
      </c>
      <c r="R271" s="130">
        <f>R272</f>
        <v>0</v>
      </c>
      <c r="T271" s="131">
        <f>T272</f>
        <v>0</v>
      </c>
      <c r="AR271" s="125" t="s">
        <v>83</v>
      </c>
      <c r="AT271" s="132" t="s">
        <v>75</v>
      </c>
      <c r="AU271" s="132" t="s">
        <v>83</v>
      </c>
      <c r="AY271" s="125" t="s">
        <v>264</v>
      </c>
      <c r="BK271" s="133">
        <f>BK272</f>
        <v>0</v>
      </c>
    </row>
    <row r="272" spans="2:65" s="1" customFormat="1" ht="16.5" customHeight="1">
      <c r="B272" s="136"/>
      <c r="C272" s="137" t="s">
        <v>776</v>
      </c>
      <c r="D272" s="137" t="s">
        <v>266</v>
      </c>
      <c r="E272" s="138" t="s">
        <v>2703</v>
      </c>
      <c r="F272" s="139" t="s">
        <v>2704</v>
      </c>
      <c r="G272" s="140" t="s">
        <v>1468</v>
      </c>
      <c r="H272" s="141">
        <v>10</v>
      </c>
      <c r="I272" s="142"/>
      <c r="J272" s="143">
        <f>ROUND(I272*H272,2)</f>
        <v>0</v>
      </c>
      <c r="K272" s="139" t="s">
        <v>313</v>
      </c>
      <c r="L272" s="32"/>
      <c r="M272" s="144" t="s">
        <v>1</v>
      </c>
      <c r="N272" s="145" t="s">
        <v>42</v>
      </c>
      <c r="P272" s="146">
        <f>O272*H272</f>
        <v>0</v>
      </c>
      <c r="Q272" s="146">
        <v>0</v>
      </c>
      <c r="R272" s="146">
        <f>Q272*H272</f>
        <v>0</v>
      </c>
      <c r="S272" s="146">
        <v>0</v>
      </c>
      <c r="T272" s="147">
        <f>S272*H272</f>
        <v>0</v>
      </c>
      <c r="AR272" s="148" t="s">
        <v>271</v>
      </c>
      <c r="AT272" s="148" t="s">
        <v>266</v>
      </c>
      <c r="AU272" s="148" t="s">
        <v>89</v>
      </c>
      <c r="AY272" s="17" t="s">
        <v>264</v>
      </c>
      <c r="BE272" s="149">
        <f>IF(N272="základní",J272,0)</f>
        <v>0</v>
      </c>
      <c r="BF272" s="149">
        <f>IF(N272="snížená",J272,0)</f>
        <v>0</v>
      </c>
      <c r="BG272" s="149">
        <f>IF(N272="zákl. přenesená",J272,0)</f>
        <v>0</v>
      </c>
      <c r="BH272" s="149">
        <f>IF(N272="sníž. přenesená",J272,0)</f>
        <v>0</v>
      </c>
      <c r="BI272" s="149">
        <f>IF(N272="nulová",J272,0)</f>
        <v>0</v>
      </c>
      <c r="BJ272" s="17" t="s">
        <v>89</v>
      </c>
      <c r="BK272" s="149">
        <f>ROUND(I272*H272,2)</f>
        <v>0</v>
      </c>
      <c r="BL272" s="17" t="s">
        <v>271</v>
      </c>
      <c r="BM272" s="148" t="s">
        <v>1225</v>
      </c>
    </row>
    <row r="273" spans="2:65" s="11" customFormat="1" ht="22.9" customHeight="1">
      <c r="B273" s="124"/>
      <c r="D273" s="125" t="s">
        <v>75</v>
      </c>
      <c r="E273" s="134" t="s">
        <v>2705</v>
      </c>
      <c r="F273" s="134" t="s">
        <v>2706</v>
      </c>
      <c r="I273" s="127"/>
      <c r="J273" s="135">
        <f>BK273</f>
        <v>0</v>
      </c>
      <c r="L273" s="124"/>
      <c r="M273" s="129"/>
      <c r="P273" s="130">
        <f>P274</f>
        <v>0</v>
      </c>
      <c r="R273" s="130">
        <f>R274</f>
        <v>0</v>
      </c>
      <c r="T273" s="131">
        <f>T274</f>
        <v>0</v>
      </c>
      <c r="AR273" s="125" t="s">
        <v>83</v>
      </c>
      <c r="AT273" s="132" t="s">
        <v>75</v>
      </c>
      <c r="AU273" s="132" t="s">
        <v>83</v>
      </c>
      <c r="AY273" s="125" t="s">
        <v>264</v>
      </c>
      <c r="BK273" s="133">
        <f>BK274</f>
        <v>0</v>
      </c>
    </row>
    <row r="274" spans="2:65" s="1" customFormat="1" ht="16.5" customHeight="1">
      <c r="B274" s="136"/>
      <c r="C274" s="137" t="s">
        <v>781</v>
      </c>
      <c r="D274" s="137" t="s">
        <v>266</v>
      </c>
      <c r="E274" s="138" t="s">
        <v>2707</v>
      </c>
      <c r="F274" s="139" t="s">
        <v>2704</v>
      </c>
      <c r="G274" s="140" t="s">
        <v>1468</v>
      </c>
      <c r="H274" s="141">
        <v>2</v>
      </c>
      <c r="I274" s="142"/>
      <c r="J274" s="143">
        <f>ROUND(I274*H274,2)</f>
        <v>0</v>
      </c>
      <c r="K274" s="139" t="s">
        <v>313</v>
      </c>
      <c r="L274" s="32"/>
      <c r="M274" s="144" t="s">
        <v>1</v>
      </c>
      <c r="N274" s="145" t="s">
        <v>42</v>
      </c>
      <c r="P274" s="146">
        <f>O274*H274</f>
        <v>0</v>
      </c>
      <c r="Q274" s="146">
        <v>0</v>
      </c>
      <c r="R274" s="146">
        <f>Q274*H274</f>
        <v>0</v>
      </c>
      <c r="S274" s="146">
        <v>0</v>
      </c>
      <c r="T274" s="147">
        <f>S274*H274</f>
        <v>0</v>
      </c>
      <c r="AR274" s="148" t="s">
        <v>271</v>
      </c>
      <c r="AT274" s="148" t="s">
        <v>266</v>
      </c>
      <c r="AU274" s="148" t="s">
        <v>89</v>
      </c>
      <c r="AY274" s="17" t="s">
        <v>264</v>
      </c>
      <c r="BE274" s="149">
        <f>IF(N274="základní",J274,0)</f>
        <v>0</v>
      </c>
      <c r="BF274" s="149">
        <f>IF(N274="snížená",J274,0)</f>
        <v>0</v>
      </c>
      <c r="BG274" s="149">
        <f>IF(N274="zákl. přenesená",J274,0)</f>
        <v>0</v>
      </c>
      <c r="BH274" s="149">
        <f>IF(N274="sníž. přenesená",J274,0)</f>
        <v>0</v>
      </c>
      <c r="BI274" s="149">
        <f>IF(N274="nulová",J274,0)</f>
        <v>0</v>
      </c>
      <c r="BJ274" s="17" t="s">
        <v>89</v>
      </c>
      <c r="BK274" s="149">
        <f>ROUND(I274*H274,2)</f>
        <v>0</v>
      </c>
      <c r="BL274" s="17" t="s">
        <v>271</v>
      </c>
      <c r="BM274" s="148" t="s">
        <v>1239</v>
      </c>
    </row>
    <row r="275" spans="2:65" s="11" customFormat="1" ht="22.9" customHeight="1">
      <c r="B275" s="124"/>
      <c r="D275" s="125" t="s">
        <v>75</v>
      </c>
      <c r="E275" s="134" t="s">
        <v>2774</v>
      </c>
      <c r="F275" s="134" t="s">
        <v>2775</v>
      </c>
      <c r="I275" s="127"/>
      <c r="J275" s="135">
        <f>BK275</f>
        <v>0</v>
      </c>
      <c r="L275" s="124"/>
      <c r="M275" s="129"/>
      <c r="P275" s="130">
        <f>P276</f>
        <v>0</v>
      </c>
      <c r="R275" s="130">
        <f>R276</f>
        <v>0</v>
      </c>
      <c r="T275" s="131">
        <f>T276</f>
        <v>0</v>
      </c>
      <c r="AR275" s="125" t="s">
        <v>83</v>
      </c>
      <c r="AT275" s="132" t="s">
        <v>75</v>
      </c>
      <c r="AU275" s="132" t="s">
        <v>83</v>
      </c>
      <c r="AY275" s="125" t="s">
        <v>264</v>
      </c>
      <c r="BK275" s="133">
        <f>BK276</f>
        <v>0</v>
      </c>
    </row>
    <row r="276" spans="2:65" s="1" customFormat="1" ht="24.2" customHeight="1">
      <c r="B276" s="136"/>
      <c r="C276" s="137" t="s">
        <v>786</v>
      </c>
      <c r="D276" s="137" t="s">
        <v>266</v>
      </c>
      <c r="E276" s="138" t="s">
        <v>2776</v>
      </c>
      <c r="F276" s="139" t="s">
        <v>2777</v>
      </c>
      <c r="G276" s="140" t="s">
        <v>1468</v>
      </c>
      <c r="H276" s="141">
        <v>1</v>
      </c>
      <c r="I276" s="142"/>
      <c r="J276" s="143">
        <f>ROUND(I276*H276,2)</f>
        <v>0</v>
      </c>
      <c r="K276" s="139" t="s">
        <v>313</v>
      </c>
      <c r="L276" s="32"/>
      <c r="M276" s="144" t="s">
        <v>1</v>
      </c>
      <c r="N276" s="145" t="s">
        <v>42</v>
      </c>
      <c r="P276" s="146">
        <f>O276*H276</f>
        <v>0</v>
      </c>
      <c r="Q276" s="146">
        <v>0</v>
      </c>
      <c r="R276" s="146">
        <f>Q276*H276</f>
        <v>0</v>
      </c>
      <c r="S276" s="146">
        <v>0</v>
      </c>
      <c r="T276" s="147">
        <f>S276*H276</f>
        <v>0</v>
      </c>
      <c r="AR276" s="148" t="s">
        <v>271</v>
      </c>
      <c r="AT276" s="148" t="s">
        <v>266</v>
      </c>
      <c r="AU276" s="148" t="s">
        <v>89</v>
      </c>
      <c r="AY276" s="17" t="s">
        <v>264</v>
      </c>
      <c r="BE276" s="149">
        <f>IF(N276="základní",J276,0)</f>
        <v>0</v>
      </c>
      <c r="BF276" s="149">
        <f>IF(N276="snížená",J276,0)</f>
        <v>0</v>
      </c>
      <c r="BG276" s="149">
        <f>IF(N276="zákl. přenesená",J276,0)</f>
        <v>0</v>
      </c>
      <c r="BH276" s="149">
        <f>IF(N276="sníž. přenesená",J276,0)</f>
        <v>0</v>
      </c>
      <c r="BI276" s="149">
        <f>IF(N276="nulová",J276,0)</f>
        <v>0</v>
      </c>
      <c r="BJ276" s="17" t="s">
        <v>89</v>
      </c>
      <c r="BK276" s="149">
        <f>ROUND(I276*H276,2)</f>
        <v>0</v>
      </c>
      <c r="BL276" s="17" t="s">
        <v>271</v>
      </c>
      <c r="BM276" s="148" t="s">
        <v>1249</v>
      </c>
    </row>
    <row r="277" spans="2:65" s="11" customFormat="1" ht="22.9" customHeight="1">
      <c r="B277" s="124"/>
      <c r="D277" s="125" t="s">
        <v>75</v>
      </c>
      <c r="E277" s="134" t="s">
        <v>2708</v>
      </c>
      <c r="F277" s="134" t="s">
        <v>2709</v>
      </c>
      <c r="I277" s="127"/>
      <c r="J277" s="135">
        <f>BK277</f>
        <v>0</v>
      </c>
      <c r="L277" s="124"/>
      <c r="M277" s="129"/>
      <c r="P277" s="130">
        <f>P278</f>
        <v>0</v>
      </c>
      <c r="R277" s="130">
        <f>R278</f>
        <v>0</v>
      </c>
      <c r="T277" s="131">
        <f>T278</f>
        <v>0</v>
      </c>
      <c r="AR277" s="125" t="s">
        <v>83</v>
      </c>
      <c r="AT277" s="132" t="s">
        <v>75</v>
      </c>
      <c r="AU277" s="132" t="s">
        <v>83</v>
      </c>
      <c r="AY277" s="125" t="s">
        <v>264</v>
      </c>
      <c r="BK277" s="133">
        <f>BK278</f>
        <v>0</v>
      </c>
    </row>
    <row r="278" spans="2:65" s="1" customFormat="1" ht="16.5" customHeight="1">
      <c r="B278" s="136"/>
      <c r="C278" s="137" t="s">
        <v>791</v>
      </c>
      <c r="D278" s="137" t="s">
        <v>266</v>
      </c>
      <c r="E278" s="138" t="s">
        <v>2710</v>
      </c>
      <c r="F278" s="139" t="s">
        <v>2711</v>
      </c>
      <c r="G278" s="140" t="s">
        <v>1562</v>
      </c>
      <c r="H278" s="141">
        <v>20</v>
      </c>
      <c r="I278" s="142"/>
      <c r="J278" s="143">
        <f>ROUND(I278*H278,2)</f>
        <v>0</v>
      </c>
      <c r="K278" s="139" t="s">
        <v>313</v>
      </c>
      <c r="L278" s="32"/>
      <c r="M278" s="144" t="s">
        <v>1</v>
      </c>
      <c r="N278" s="145" t="s">
        <v>42</v>
      </c>
      <c r="P278" s="146">
        <f>O278*H278</f>
        <v>0</v>
      </c>
      <c r="Q278" s="146">
        <v>0</v>
      </c>
      <c r="R278" s="146">
        <f>Q278*H278</f>
        <v>0</v>
      </c>
      <c r="S278" s="146">
        <v>0</v>
      </c>
      <c r="T278" s="147">
        <f>S278*H278</f>
        <v>0</v>
      </c>
      <c r="AR278" s="148" t="s">
        <v>271</v>
      </c>
      <c r="AT278" s="148" t="s">
        <v>266</v>
      </c>
      <c r="AU278" s="148" t="s">
        <v>89</v>
      </c>
      <c r="AY278" s="17" t="s">
        <v>264</v>
      </c>
      <c r="BE278" s="149">
        <f>IF(N278="základní",J278,0)</f>
        <v>0</v>
      </c>
      <c r="BF278" s="149">
        <f>IF(N278="snížená",J278,0)</f>
        <v>0</v>
      </c>
      <c r="BG278" s="149">
        <f>IF(N278="zákl. přenesená",J278,0)</f>
        <v>0</v>
      </c>
      <c r="BH278" s="149">
        <f>IF(N278="sníž. přenesená",J278,0)</f>
        <v>0</v>
      </c>
      <c r="BI278" s="149">
        <f>IF(N278="nulová",J278,0)</f>
        <v>0</v>
      </c>
      <c r="BJ278" s="17" t="s">
        <v>89</v>
      </c>
      <c r="BK278" s="149">
        <f>ROUND(I278*H278,2)</f>
        <v>0</v>
      </c>
      <c r="BL278" s="17" t="s">
        <v>271</v>
      </c>
      <c r="BM278" s="148" t="s">
        <v>1258</v>
      </c>
    </row>
    <row r="279" spans="2:65" s="11" customFormat="1" ht="22.9" customHeight="1">
      <c r="B279" s="124"/>
      <c r="D279" s="125" t="s">
        <v>75</v>
      </c>
      <c r="E279" s="134" t="s">
        <v>2712</v>
      </c>
      <c r="F279" s="134" t="s">
        <v>2713</v>
      </c>
      <c r="I279" s="127"/>
      <c r="J279" s="135">
        <f>BK279</f>
        <v>0</v>
      </c>
      <c r="L279" s="124"/>
      <c r="M279" s="129"/>
      <c r="P279" s="130">
        <f>P280</f>
        <v>0</v>
      </c>
      <c r="R279" s="130">
        <f>R280</f>
        <v>0</v>
      </c>
      <c r="T279" s="131">
        <f>T280</f>
        <v>0</v>
      </c>
      <c r="AR279" s="125" t="s">
        <v>83</v>
      </c>
      <c r="AT279" s="132" t="s">
        <v>75</v>
      </c>
      <c r="AU279" s="132" t="s">
        <v>83</v>
      </c>
      <c r="AY279" s="125" t="s">
        <v>264</v>
      </c>
      <c r="BK279" s="133">
        <f>BK280</f>
        <v>0</v>
      </c>
    </row>
    <row r="280" spans="2:65" s="1" customFormat="1" ht="16.5" customHeight="1">
      <c r="B280" s="136"/>
      <c r="C280" s="137" t="s">
        <v>796</v>
      </c>
      <c r="D280" s="137" t="s">
        <v>266</v>
      </c>
      <c r="E280" s="138" t="s">
        <v>2714</v>
      </c>
      <c r="F280" s="139" t="s">
        <v>2715</v>
      </c>
      <c r="G280" s="140" t="s">
        <v>1562</v>
      </c>
      <c r="H280" s="141">
        <v>20</v>
      </c>
      <c r="I280" s="142"/>
      <c r="J280" s="143">
        <f>ROUND(I280*H280,2)</f>
        <v>0</v>
      </c>
      <c r="K280" s="139" t="s">
        <v>313</v>
      </c>
      <c r="L280" s="32"/>
      <c r="M280" s="144" t="s">
        <v>1</v>
      </c>
      <c r="N280" s="145" t="s">
        <v>42</v>
      </c>
      <c r="P280" s="146">
        <f>O280*H280</f>
        <v>0</v>
      </c>
      <c r="Q280" s="146">
        <v>0</v>
      </c>
      <c r="R280" s="146">
        <f>Q280*H280</f>
        <v>0</v>
      </c>
      <c r="S280" s="146">
        <v>0</v>
      </c>
      <c r="T280" s="147">
        <f>S280*H280</f>
        <v>0</v>
      </c>
      <c r="AR280" s="148" t="s">
        <v>271</v>
      </c>
      <c r="AT280" s="148" t="s">
        <v>266</v>
      </c>
      <c r="AU280" s="148" t="s">
        <v>89</v>
      </c>
      <c r="AY280" s="17" t="s">
        <v>264</v>
      </c>
      <c r="BE280" s="149">
        <f>IF(N280="základní",J280,0)</f>
        <v>0</v>
      </c>
      <c r="BF280" s="149">
        <f>IF(N280="snížená",J280,0)</f>
        <v>0</v>
      </c>
      <c r="BG280" s="149">
        <f>IF(N280="zákl. přenesená",J280,0)</f>
        <v>0</v>
      </c>
      <c r="BH280" s="149">
        <f>IF(N280="sníž. přenesená",J280,0)</f>
        <v>0</v>
      </c>
      <c r="BI280" s="149">
        <f>IF(N280="nulová",J280,0)</f>
        <v>0</v>
      </c>
      <c r="BJ280" s="17" t="s">
        <v>89</v>
      </c>
      <c r="BK280" s="149">
        <f>ROUND(I280*H280,2)</f>
        <v>0</v>
      </c>
      <c r="BL280" s="17" t="s">
        <v>271</v>
      </c>
      <c r="BM280" s="148" t="s">
        <v>1276</v>
      </c>
    </row>
    <row r="281" spans="2:65" s="11" customFormat="1" ht="25.9" customHeight="1">
      <c r="B281" s="124"/>
      <c r="D281" s="125" t="s">
        <v>75</v>
      </c>
      <c r="E281" s="126" t="s">
        <v>2778</v>
      </c>
      <c r="F281" s="126" t="s">
        <v>1157</v>
      </c>
      <c r="I281" s="127"/>
      <c r="J281" s="128">
        <f>BK281</f>
        <v>0</v>
      </c>
      <c r="L281" s="124"/>
      <c r="M281" s="129"/>
      <c r="P281" s="130">
        <f>P282+P286</f>
        <v>0</v>
      </c>
      <c r="R281" s="130">
        <f>R282+R286</f>
        <v>0</v>
      </c>
      <c r="T281" s="131">
        <f>T282+T286</f>
        <v>0</v>
      </c>
      <c r="AR281" s="125" t="s">
        <v>83</v>
      </c>
      <c r="AT281" s="132" t="s">
        <v>75</v>
      </c>
      <c r="AU281" s="132" t="s">
        <v>76</v>
      </c>
      <c r="AY281" s="125" t="s">
        <v>264</v>
      </c>
      <c r="BK281" s="133">
        <f>BK282+BK286</f>
        <v>0</v>
      </c>
    </row>
    <row r="282" spans="2:65" s="11" customFormat="1" ht="22.9" customHeight="1">
      <c r="B282" s="124"/>
      <c r="D282" s="125" t="s">
        <v>75</v>
      </c>
      <c r="E282" s="134" t="s">
        <v>2779</v>
      </c>
      <c r="F282" s="134" t="s">
        <v>2780</v>
      </c>
      <c r="I282" s="127"/>
      <c r="J282" s="135">
        <f>BK282</f>
        <v>0</v>
      </c>
      <c r="L282" s="124"/>
      <c r="M282" s="129"/>
      <c r="P282" s="130">
        <f>SUM(P283:P285)</f>
        <v>0</v>
      </c>
      <c r="R282" s="130">
        <f>SUM(R283:R285)</f>
        <v>0</v>
      </c>
      <c r="T282" s="131">
        <f>SUM(T283:T285)</f>
        <v>0</v>
      </c>
      <c r="AR282" s="125" t="s">
        <v>83</v>
      </c>
      <c r="AT282" s="132" t="s">
        <v>75</v>
      </c>
      <c r="AU282" s="132" t="s">
        <v>83</v>
      </c>
      <c r="AY282" s="125" t="s">
        <v>264</v>
      </c>
      <c r="BK282" s="133">
        <f>SUM(BK283:BK285)</f>
        <v>0</v>
      </c>
    </row>
    <row r="283" spans="2:65" s="1" customFormat="1" ht="16.5" customHeight="1">
      <c r="B283" s="136"/>
      <c r="C283" s="137" t="s">
        <v>802</v>
      </c>
      <c r="D283" s="137" t="s">
        <v>266</v>
      </c>
      <c r="E283" s="138" t="s">
        <v>2781</v>
      </c>
      <c r="F283" s="139" t="s">
        <v>2782</v>
      </c>
      <c r="G283" s="140" t="s">
        <v>341</v>
      </c>
      <c r="H283" s="141">
        <v>12</v>
      </c>
      <c r="I283" s="142"/>
      <c r="J283" s="143">
        <f>ROUND(I283*H283,2)</f>
        <v>0</v>
      </c>
      <c r="K283" s="139" t="s">
        <v>313</v>
      </c>
      <c r="L283" s="32"/>
      <c r="M283" s="144" t="s">
        <v>1</v>
      </c>
      <c r="N283" s="145" t="s">
        <v>42</v>
      </c>
      <c r="P283" s="146">
        <f>O283*H283</f>
        <v>0</v>
      </c>
      <c r="Q283" s="146">
        <v>0</v>
      </c>
      <c r="R283" s="146">
        <f>Q283*H283</f>
        <v>0</v>
      </c>
      <c r="S283" s="146">
        <v>0</v>
      </c>
      <c r="T283" s="147">
        <f>S283*H283</f>
        <v>0</v>
      </c>
      <c r="AR283" s="148" t="s">
        <v>271</v>
      </c>
      <c r="AT283" s="148" t="s">
        <v>266</v>
      </c>
      <c r="AU283" s="148" t="s">
        <v>89</v>
      </c>
      <c r="AY283" s="17" t="s">
        <v>264</v>
      </c>
      <c r="BE283" s="149">
        <f>IF(N283="základní",J283,0)</f>
        <v>0</v>
      </c>
      <c r="BF283" s="149">
        <f>IF(N283="snížená",J283,0)</f>
        <v>0</v>
      </c>
      <c r="BG283" s="149">
        <f>IF(N283="zákl. přenesená",J283,0)</f>
        <v>0</v>
      </c>
      <c r="BH283" s="149">
        <f>IF(N283="sníž. přenesená",J283,0)</f>
        <v>0</v>
      </c>
      <c r="BI283" s="149">
        <f>IF(N283="nulová",J283,0)</f>
        <v>0</v>
      </c>
      <c r="BJ283" s="17" t="s">
        <v>89</v>
      </c>
      <c r="BK283" s="149">
        <f>ROUND(I283*H283,2)</f>
        <v>0</v>
      </c>
      <c r="BL283" s="17" t="s">
        <v>271</v>
      </c>
      <c r="BM283" s="148" t="s">
        <v>1293</v>
      </c>
    </row>
    <row r="284" spans="2:65" s="1" customFormat="1" ht="16.5" customHeight="1">
      <c r="B284" s="136"/>
      <c r="C284" s="137" t="s">
        <v>807</v>
      </c>
      <c r="D284" s="137" t="s">
        <v>266</v>
      </c>
      <c r="E284" s="138" t="s">
        <v>2783</v>
      </c>
      <c r="F284" s="139" t="s">
        <v>2784</v>
      </c>
      <c r="G284" s="140" t="s">
        <v>341</v>
      </c>
      <c r="H284" s="141">
        <v>20</v>
      </c>
      <c r="I284" s="142"/>
      <c r="J284" s="143">
        <f>ROUND(I284*H284,2)</f>
        <v>0</v>
      </c>
      <c r="K284" s="139" t="s">
        <v>313</v>
      </c>
      <c r="L284" s="32"/>
      <c r="M284" s="144" t="s">
        <v>1</v>
      </c>
      <c r="N284" s="145" t="s">
        <v>42</v>
      </c>
      <c r="P284" s="146">
        <f>O284*H284</f>
        <v>0</v>
      </c>
      <c r="Q284" s="146">
        <v>0</v>
      </c>
      <c r="R284" s="146">
        <f>Q284*H284</f>
        <v>0</v>
      </c>
      <c r="S284" s="146">
        <v>0</v>
      </c>
      <c r="T284" s="147">
        <f>S284*H284</f>
        <v>0</v>
      </c>
      <c r="AR284" s="148" t="s">
        <v>271</v>
      </c>
      <c r="AT284" s="148" t="s">
        <v>266</v>
      </c>
      <c r="AU284" s="148" t="s">
        <v>89</v>
      </c>
      <c r="AY284" s="17" t="s">
        <v>264</v>
      </c>
      <c r="BE284" s="149">
        <f>IF(N284="základní",J284,0)</f>
        <v>0</v>
      </c>
      <c r="BF284" s="149">
        <f>IF(N284="snížená",J284,0)</f>
        <v>0</v>
      </c>
      <c r="BG284" s="149">
        <f>IF(N284="zákl. přenesená",J284,0)</f>
        <v>0</v>
      </c>
      <c r="BH284" s="149">
        <f>IF(N284="sníž. přenesená",J284,0)</f>
        <v>0</v>
      </c>
      <c r="BI284" s="149">
        <f>IF(N284="nulová",J284,0)</f>
        <v>0</v>
      </c>
      <c r="BJ284" s="17" t="s">
        <v>89</v>
      </c>
      <c r="BK284" s="149">
        <f>ROUND(I284*H284,2)</f>
        <v>0</v>
      </c>
      <c r="BL284" s="17" t="s">
        <v>271</v>
      </c>
      <c r="BM284" s="148" t="s">
        <v>1303</v>
      </c>
    </row>
    <row r="285" spans="2:65" s="1" customFormat="1" ht="16.5" customHeight="1">
      <c r="B285" s="136"/>
      <c r="C285" s="137" t="s">
        <v>812</v>
      </c>
      <c r="D285" s="137" t="s">
        <v>266</v>
      </c>
      <c r="E285" s="138" t="s">
        <v>2785</v>
      </c>
      <c r="F285" s="139" t="s">
        <v>2786</v>
      </c>
      <c r="G285" s="140" t="s">
        <v>341</v>
      </c>
      <c r="H285" s="141">
        <v>12</v>
      </c>
      <c r="I285" s="142"/>
      <c r="J285" s="143">
        <f>ROUND(I285*H285,2)</f>
        <v>0</v>
      </c>
      <c r="K285" s="139" t="s">
        <v>313</v>
      </c>
      <c r="L285" s="32"/>
      <c r="M285" s="144" t="s">
        <v>1</v>
      </c>
      <c r="N285" s="145" t="s">
        <v>42</v>
      </c>
      <c r="P285" s="146">
        <f>O285*H285</f>
        <v>0</v>
      </c>
      <c r="Q285" s="146">
        <v>0</v>
      </c>
      <c r="R285" s="146">
        <f>Q285*H285</f>
        <v>0</v>
      </c>
      <c r="S285" s="146">
        <v>0</v>
      </c>
      <c r="T285" s="147">
        <f>S285*H285</f>
        <v>0</v>
      </c>
      <c r="AR285" s="148" t="s">
        <v>271</v>
      </c>
      <c r="AT285" s="148" t="s">
        <v>266</v>
      </c>
      <c r="AU285" s="148" t="s">
        <v>89</v>
      </c>
      <c r="AY285" s="17" t="s">
        <v>264</v>
      </c>
      <c r="BE285" s="149">
        <f>IF(N285="základní",J285,0)</f>
        <v>0</v>
      </c>
      <c r="BF285" s="149">
        <f>IF(N285="snížená",J285,0)</f>
        <v>0</v>
      </c>
      <c r="BG285" s="149">
        <f>IF(N285="zákl. přenesená",J285,0)</f>
        <v>0</v>
      </c>
      <c r="BH285" s="149">
        <f>IF(N285="sníž. přenesená",J285,0)</f>
        <v>0</v>
      </c>
      <c r="BI285" s="149">
        <f>IF(N285="nulová",J285,0)</f>
        <v>0</v>
      </c>
      <c r="BJ285" s="17" t="s">
        <v>89</v>
      </c>
      <c r="BK285" s="149">
        <f>ROUND(I285*H285,2)</f>
        <v>0</v>
      </c>
      <c r="BL285" s="17" t="s">
        <v>271</v>
      </c>
      <c r="BM285" s="148" t="s">
        <v>1312</v>
      </c>
    </row>
    <row r="286" spans="2:65" s="11" customFormat="1" ht="22.9" customHeight="1">
      <c r="B286" s="124"/>
      <c r="D286" s="125" t="s">
        <v>75</v>
      </c>
      <c r="E286" s="134" t="s">
        <v>2787</v>
      </c>
      <c r="F286" s="134" t="s">
        <v>2788</v>
      </c>
      <c r="I286" s="127"/>
      <c r="J286" s="135">
        <f>BK286</f>
        <v>0</v>
      </c>
      <c r="L286" s="124"/>
      <c r="M286" s="129"/>
      <c r="P286" s="130">
        <f>P287</f>
        <v>0</v>
      </c>
      <c r="R286" s="130">
        <f>R287</f>
        <v>0</v>
      </c>
      <c r="T286" s="131">
        <f>T287</f>
        <v>0</v>
      </c>
      <c r="AR286" s="125" t="s">
        <v>83</v>
      </c>
      <c r="AT286" s="132" t="s">
        <v>75</v>
      </c>
      <c r="AU286" s="132" t="s">
        <v>83</v>
      </c>
      <c r="AY286" s="125" t="s">
        <v>264</v>
      </c>
      <c r="BK286" s="133">
        <f>BK287</f>
        <v>0</v>
      </c>
    </row>
    <row r="287" spans="2:65" s="1" customFormat="1" ht="16.5" customHeight="1">
      <c r="B287" s="136"/>
      <c r="C287" s="137" t="s">
        <v>817</v>
      </c>
      <c r="D287" s="137" t="s">
        <v>266</v>
      </c>
      <c r="E287" s="138" t="s">
        <v>2789</v>
      </c>
      <c r="F287" s="139" t="s">
        <v>2790</v>
      </c>
      <c r="G287" s="140" t="s">
        <v>341</v>
      </c>
      <c r="H287" s="141">
        <v>2</v>
      </c>
      <c r="I287" s="142"/>
      <c r="J287" s="143">
        <f>ROUND(I287*H287,2)</f>
        <v>0</v>
      </c>
      <c r="K287" s="139" t="s">
        <v>313</v>
      </c>
      <c r="L287" s="32"/>
      <c r="M287" s="144" t="s">
        <v>1</v>
      </c>
      <c r="N287" s="145" t="s">
        <v>42</v>
      </c>
      <c r="P287" s="146">
        <f>O287*H287</f>
        <v>0</v>
      </c>
      <c r="Q287" s="146">
        <v>0</v>
      </c>
      <c r="R287" s="146">
        <f>Q287*H287</f>
        <v>0</v>
      </c>
      <c r="S287" s="146">
        <v>0</v>
      </c>
      <c r="T287" s="147">
        <f>S287*H287</f>
        <v>0</v>
      </c>
      <c r="AR287" s="148" t="s">
        <v>271</v>
      </c>
      <c r="AT287" s="148" t="s">
        <v>266</v>
      </c>
      <c r="AU287" s="148" t="s">
        <v>89</v>
      </c>
      <c r="AY287" s="17" t="s">
        <v>264</v>
      </c>
      <c r="BE287" s="149">
        <f>IF(N287="základní",J287,0)</f>
        <v>0</v>
      </c>
      <c r="BF287" s="149">
        <f>IF(N287="snížená",J287,0)</f>
        <v>0</v>
      </c>
      <c r="BG287" s="149">
        <f>IF(N287="zákl. přenesená",J287,0)</f>
        <v>0</v>
      </c>
      <c r="BH287" s="149">
        <f>IF(N287="sníž. přenesená",J287,0)</f>
        <v>0</v>
      </c>
      <c r="BI287" s="149">
        <f>IF(N287="nulová",J287,0)</f>
        <v>0</v>
      </c>
      <c r="BJ287" s="17" t="s">
        <v>89</v>
      </c>
      <c r="BK287" s="149">
        <f>ROUND(I287*H287,2)</f>
        <v>0</v>
      </c>
      <c r="BL287" s="17" t="s">
        <v>271</v>
      </c>
      <c r="BM287" s="148" t="s">
        <v>1323</v>
      </c>
    </row>
    <row r="288" spans="2:65" s="11" customFormat="1" ht="25.9" customHeight="1">
      <c r="B288" s="124"/>
      <c r="D288" s="125" t="s">
        <v>75</v>
      </c>
      <c r="E288" s="126" t="s">
        <v>2791</v>
      </c>
      <c r="F288" s="126" t="s">
        <v>2792</v>
      </c>
      <c r="I288" s="127"/>
      <c r="J288" s="128">
        <f>BK288</f>
        <v>0</v>
      </c>
      <c r="L288" s="124"/>
      <c r="M288" s="129"/>
      <c r="P288" s="130">
        <f>P289+P290+P291</f>
        <v>0</v>
      </c>
      <c r="R288" s="130">
        <f>R289+R290+R291</f>
        <v>0</v>
      </c>
      <c r="T288" s="131">
        <f>T289+T290+T291</f>
        <v>0</v>
      </c>
      <c r="AR288" s="125" t="s">
        <v>83</v>
      </c>
      <c r="AT288" s="132" t="s">
        <v>75</v>
      </c>
      <c r="AU288" s="132" t="s">
        <v>76</v>
      </c>
      <c r="AY288" s="125" t="s">
        <v>264</v>
      </c>
      <c r="BK288" s="133">
        <f>BK289+BK290+BK291</f>
        <v>0</v>
      </c>
    </row>
    <row r="289" spans="2:65" s="11" customFormat="1" ht="22.9" customHeight="1">
      <c r="B289" s="124"/>
      <c r="D289" s="125" t="s">
        <v>75</v>
      </c>
      <c r="E289" s="134" t="s">
        <v>2793</v>
      </c>
      <c r="F289" s="134" t="s">
        <v>2794</v>
      </c>
      <c r="I289" s="127"/>
      <c r="J289" s="135">
        <f>BK289</f>
        <v>0</v>
      </c>
      <c r="L289" s="124"/>
      <c r="M289" s="129"/>
      <c r="P289" s="130">
        <v>0</v>
      </c>
      <c r="R289" s="130">
        <v>0</v>
      </c>
      <c r="T289" s="131">
        <v>0</v>
      </c>
      <c r="AR289" s="125" t="s">
        <v>83</v>
      </c>
      <c r="AT289" s="132" t="s">
        <v>75</v>
      </c>
      <c r="AU289" s="132" t="s">
        <v>83</v>
      </c>
      <c r="AY289" s="125" t="s">
        <v>264</v>
      </c>
      <c r="BK289" s="133">
        <v>0</v>
      </c>
    </row>
    <row r="290" spans="2:65" s="11" customFormat="1" ht="22.9" customHeight="1">
      <c r="B290" s="124"/>
      <c r="D290" s="125" t="s">
        <v>75</v>
      </c>
      <c r="E290" s="134" t="s">
        <v>2795</v>
      </c>
      <c r="F290" s="134" t="s">
        <v>2796</v>
      </c>
      <c r="I290" s="127"/>
      <c r="J290" s="135">
        <f>BK290</f>
        <v>0</v>
      </c>
      <c r="L290" s="124"/>
      <c r="M290" s="129"/>
      <c r="P290" s="130">
        <v>0</v>
      </c>
      <c r="R290" s="130">
        <v>0</v>
      </c>
      <c r="T290" s="131">
        <v>0</v>
      </c>
      <c r="AR290" s="125" t="s">
        <v>83</v>
      </c>
      <c r="AT290" s="132" t="s">
        <v>75</v>
      </c>
      <c r="AU290" s="132" t="s">
        <v>83</v>
      </c>
      <c r="AY290" s="125" t="s">
        <v>264</v>
      </c>
      <c r="BK290" s="133">
        <v>0</v>
      </c>
    </row>
    <row r="291" spans="2:65" s="11" customFormat="1" ht="22.9" customHeight="1">
      <c r="B291" s="124"/>
      <c r="D291" s="125" t="s">
        <v>75</v>
      </c>
      <c r="E291" s="134" t="s">
        <v>2797</v>
      </c>
      <c r="F291" s="134" t="s">
        <v>2798</v>
      </c>
      <c r="I291" s="127"/>
      <c r="J291" s="135">
        <f>BK291</f>
        <v>0</v>
      </c>
      <c r="L291" s="124"/>
      <c r="M291" s="129"/>
      <c r="P291" s="130">
        <f>SUM(P292:P294)</f>
        <v>0</v>
      </c>
      <c r="R291" s="130">
        <f>SUM(R292:R294)</f>
        <v>0</v>
      </c>
      <c r="T291" s="131">
        <f>SUM(T292:T294)</f>
        <v>0</v>
      </c>
      <c r="AR291" s="125" t="s">
        <v>83</v>
      </c>
      <c r="AT291" s="132" t="s">
        <v>75</v>
      </c>
      <c r="AU291" s="132" t="s">
        <v>83</v>
      </c>
      <c r="AY291" s="125" t="s">
        <v>264</v>
      </c>
      <c r="BK291" s="133">
        <f>SUM(BK292:BK294)</f>
        <v>0</v>
      </c>
    </row>
    <row r="292" spans="2:65" s="1" customFormat="1" ht="16.5" customHeight="1">
      <c r="B292" s="136"/>
      <c r="C292" s="137" t="s">
        <v>822</v>
      </c>
      <c r="D292" s="137" t="s">
        <v>266</v>
      </c>
      <c r="E292" s="138" t="s">
        <v>2799</v>
      </c>
      <c r="F292" s="139" t="s">
        <v>2800</v>
      </c>
      <c r="G292" s="140" t="s">
        <v>2801</v>
      </c>
      <c r="H292" s="141">
        <v>50</v>
      </c>
      <c r="I292" s="142"/>
      <c r="J292" s="143">
        <f>ROUND(I292*H292,2)</f>
        <v>0</v>
      </c>
      <c r="K292" s="139" t="s">
        <v>313</v>
      </c>
      <c r="L292" s="32"/>
      <c r="M292" s="144" t="s">
        <v>1</v>
      </c>
      <c r="N292" s="145" t="s">
        <v>42</v>
      </c>
      <c r="P292" s="146">
        <f>O292*H292</f>
        <v>0</v>
      </c>
      <c r="Q292" s="146">
        <v>0</v>
      </c>
      <c r="R292" s="146">
        <f>Q292*H292</f>
        <v>0</v>
      </c>
      <c r="S292" s="146">
        <v>0</v>
      </c>
      <c r="T292" s="147">
        <f>S292*H292</f>
        <v>0</v>
      </c>
      <c r="AR292" s="148" t="s">
        <v>271</v>
      </c>
      <c r="AT292" s="148" t="s">
        <v>266</v>
      </c>
      <c r="AU292" s="148" t="s">
        <v>89</v>
      </c>
      <c r="AY292" s="17" t="s">
        <v>264</v>
      </c>
      <c r="BE292" s="149">
        <f>IF(N292="základní",J292,0)</f>
        <v>0</v>
      </c>
      <c r="BF292" s="149">
        <f>IF(N292="snížená",J292,0)</f>
        <v>0</v>
      </c>
      <c r="BG292" s="149">
        <f>IF(N292="zákl. přenesená",J292,0)</f>
        <v>0</v>
      </c>
      <c r="BH292" s="149">
        <f>IF(N292="sníž. přenesená",J292,0)</f>
        <v>0</v>
      </c>
      <c r="BI292" s="149">
        <f>IF(N292="nulová",J292,0)</f>
        <v>0</v>
      </c>
      <c r="BJ292" s="17" t="s">
        <v>89</v>
      </c>
      <c r="BK292" s="149">
        <f>ROUND(I292*H292,2)</f>
        <v>0</v>
      </c>
      <c r="BL292" s="17" t="s">
        <v>271</v>
      </c>
      <c r="BM292" s="148" t="s">
        <v>1335</v>
      </c>
    </row>
    <row r="293" spans="2:65" s="1" customFormat="1" ht="16.5" customHeight="1">
      <c r="B293" s="136"/>
      <c r="C293" s="137" t="s">
        <v>827</v>
      </c>
      <c r="D293" s="137" t="s">
        <v>266</v>
      </c>
      <c r="E293" s="138" t="s">
        <v>2802</v>
      </c>
      <c r="F293" s="139" t="s">
        <v>2803</v>
      </c>
      <c r="G293" s="140" t="s">
        <v>2801</v>
      </c>
      <c r="H293" s="141">
        <v>40</v>
      </c>
      <c r="I293" s="142"/>
      <c r="J293" s="143">
        <f>ROUND(I293*H293,2)</f>
        <v>0</v>
      </c>
      <c r="K293" s="139" t="s">
        <v>313</v>
      </c>
      <c r="L293" s="32"/>
      <c r="M293" s="144" t="s">
        <v>1</v>
      </c>
      <c r="N293" s="145" t="s">
        <v>42</v>
      </c>
      <c r="P293" s="146">
        <f>O293*H293</f>
        <v>0</v>
      </c>
      <c r="Q293" s="146">
        <v>0</v>
      </c>
      <c r="R293" s="146">
        <f>Q293*H293</f>
        <v>0</v>
      </c>
      <c r="S293" s="146">
        <v>0</v>
      </c>
      <c r="T293" s="147">
        <f>S293*H293</f>
        <v>0</v>
      </c>
      <c r="AR293" s="148" t="s">
        <v>271</v>
      </c>
      <c r="AT293" s="148" t="s">
        <v>266</v>
      </c>
      <c r="AU293" s="148" t="s">
        <v>89</v>
      </c>
      <c r="AY293" s="17" t="s">
        <v>264</v>
      </c>
      <c r="BE293" s="149">
        <f>IF(N293="základní",J293,0)</f>
        <v>0</v>
      </c>
      <c r="BF293" s="149">
        <f>IF(N293="snížená",J293,0)</f>
        <v>0</v>
      </c>
      <c r="BG293" s="149">
        <f>IF(N293="zákl. přenesená",J293,0)</f>
        <v>0</v>
      </c>
      <c r="BH293" s="149">
        <f>IF(N293="sníž. přenesená",J293,0)</f>
        <v>0</v>
      </c>
      <c r="BI293" s="149">
        <f>IF(N293="nulová",J293,0)</f>
        <v>0</v>
      </c>
      <c r="BJ293" s="17" t="s">
        <v>89</v>
      </c>
      <c r="BK293" s="149">
        <f>ROUND(I293*H293,2)</f>
        <v>0</v>
      </c>
      <c r="BL293" s="17" t="s">
        <v>271</v>
      </c>
      <c r="BM293" s="148" t="s">
        <v>1346</v>
      </c>
    </row>
    <row r="294" spans="2:65" s="1" customFormat="1" ht="16.5" customHeight="1">
      <c r="B294" s="136"/>
      <c r="C294" s="137" t="s">
        <v>832</v>
      </c>
      <c r="D294" s="137" t="s">
        <v>266</v>
      </c>
      <c r="E294" s="138" t="s">
        <v>2804</v>
      </c>
      <c r="F294" s="139" t="s">
        <v>2805</v>
      </c>
      <c r="G294" s="140" t="s">
        <v>2801</v>
      </c>
      <c r="H294" s="141">
        <v>40</v>
      </c>
      <c r="I294" s="142"/>
      <c r="J294" s="143">
        <f>ROUND(I294*H294,2)</f>
        <v>0</v>
      </c>
      <c r="K294" s="139" t="s">
        <v>313</v>
      </c>
      <c r="L294" s="32"/>
      <c r="M294" s="144" t="s">
        <v>1</v>
      </c>
      <c r="N294" s="145" t="s">
        <v>42</v>
      </c>
      <c r="P294" s="146">
        <f>O294*H294</f>
        <v>0</v>
      </c>
      <c r="Q294" s="146">
        <v>0</v>
      </c>
      <c r="R294" s="146">
        <f>Q294*H294</f>
        <v>0</v>
      </c>
      <c r="S294" s="146">
        <v>0</v>
      </c>
      <c r="T294" s="147">
        <f>S294*H294</f>
        <v>0</v>
      </c>
      <c r="AR294" s="148" t="s">
        <v>271</v>
      </c>
      <c r="AT294" s="148" t="s">
        <v>266</v>
      </c>
      <c r="AU294" s="148" t="s">
        <v>89</v>
      </c>
      <c r="AY294" s="17" t="s">
        <v>264</v>
      </c>
      <c r="BE294" s="149">
        <f>IF(N294="základní",J294,0)</f>
        <v>0</v>
      </c>
      <c r="BF294" s="149">
        <f>IF(N294="snížená",J294,0)</f>
        <v>0</v>
      </c>
      <c r="BG294" s="149">
        <f>IF(N294="zákl. přenesená",J294,0)</f>
        <v>0</v>
      </c>
      <c r="BH294" s="149">
        <f>IF(N294="sníž. přenesená",J294,0)</f>
        <v>0</v>
      </c>
      <c r="BI294" s="149">
        <f>IF(N294="nulová",J294,0)</f>
        <v>0</v>
      </c>
      <c r="BJ294" s="17" t="s">
        <v>89</v>
      </c>
      <c r="BK294" s="149">
        <f>ROUND(I294*H294,2)</f>
        <v>0</v>
      </c>
      <c r="BL294" s="17" t="s">
        <v>271</v>
      </c>
      <c r="BM294" s="148" t="s">
        <v>1358</v>
      </c>
    </row>
    <row r="295" spans="2:65" s="11" customFormat="1" ht="25.9" customHeight="1">
      <c r="B295" s="124"/>
      <c r="D295" s="125" t="s">
        <v>75</v>
      </c>
      <c r="E295" s="126" t="s">
        <v>2806</v>
      </c>
      <c r="F295" s="126" t="s">
        <v>2522</v>
      </c>
      <c r="I295" s="127"/>
      <c r="J295" s="128">
        <f>BK295</f>
        <v>0</v>
      </c>
      <c r="L295" s="124"/>
      <c r="M295" s="129"/>
      <c r="P295" s="130">
        <f>P296</f>
        <v>0</v>
      </c>
      <c r="R295" s="130">
        <f>R296</f>
        <v>0</v>
      </c>
      <c r="T295" s="131">
        <f>T296</f>
        <v>0</v>
      </c>
      <c r="AR295" s="125" t="s">
        <v>271</v>
      </c>
      <c r="AT295" s="132" t="s">
        <v>75</v>
      </c>
      <c r="AU295" s="132" t="s">
        <v>76</v>
      </c>
      <c r="AY295" s="125" t="s">
        <v>264</v>
      </c>
      <c r="BK295" s="133">
        <f>BK296</f>
        <v>0</v>
      </c>
    </row>
    <row r="296" spans="2:65" s="1" customFormat="1" ht="16.5" customHeight="1">
      <c r="B296" s="136"/>
      <c r="C296" s="137" t="s">
        <v>837</v>
      </c>
      <c r="D296" s="137" t="s">
        <v>266</v>
      </c>
      <c r="E296" s="138" t="s">
        <v>2807</v>
      </c>
      <c r="F296" s="139" t="s">
        <v>2808</v>
      </c>
      <c r="G296" s="140" t="s">
        <v>2809</v>
      </c>
      <c r="H296" s="141">
        <v>1</v>
      </c>
      <c r="I296" s="142"/>
      <c r="J296" s="143">
        <f>ROUND(I296*H296,2)</f>
        <v>0</v>
      </c>
      <c r="K296" s="139" t="s">
        <v>313</v>
      </c>
      <c r="L296" s="32"/>
      <c r="M296" s="200" t="s">
        <v>1</v>
      </c>
      <c r="N296" s="201" t="s">
        <v>42</v>
      </c>
      <c r="O296" s="195"/>
      <c r="P296" s="202">
        <f>O296*H296</f>
        <v>0</v>
      </c>
      <c r="Q296" s="202">
        <v>0</v>
      </c>
      <c r="R296" s="202">
        <f>Q296*H296</f>
        <v>0</v>
      </c>
      <c r="S296" s="202">
        <v>0</v>
      </c>
      <c r="T296" s="203">
        <f>S296*H296</f>
        <v>0</v>
      </c>
      <c r="AR296" s="148" t="s">
        <v>1885</v>
      </c>
      <c r="AT296" s="148" t="s">
        <v>266</v>
      </c>
      <c r="AU296" s="148" t="s">
        <v>83</v>
      </c>
      <c r="AY296" s="17" t="s">
        <v>264</v>
      </c>
      <c r="BE296" s="149">
        <f>IF(N296="základní",J296,0)</f>
        <v>0</v>
      </c>
      <c r="BF296" s="149">
        <f>IF(N296="snížená",J296,0)</f>
        <v>0</v>
      </c>
      <c r="BG296" s="149">
        <f>IF(N296="zákl. přenesená",J296,0)</f>
        <v>0</v>
      </c>
      <c r="BH296" s="149">
        <f>IF(N296="sníž. přenesená",J296,0)</f>
        <v>0</v>
      </c>
      <c r="BI296" s="149">
        <f>IF(N296="nulová",J296,0)</f>
        <v>0</v>
      </c>
      <c r="BJ296" s="17" t="s">
        <v>89</v>
      </c>
      <c r="BK296" s="149">
        <f>ROUND(I296*H296,2)</f>
        <v>0</v>
      </c>
      <c r="BL296" s="17" t="s">
        <v>1885</v>
      </c>
      <c r="BM296" s="148" t="s">
        <v>2810</v>
      </c>
    </row>
    <row r="297" spans="2:65" s="1" customFormat="1" ht="6.95" customHeight="1">
      <c r="B297" s="44"/>
      <c r="C297" s="45"/>
      <c r="D297" s="45"/>
      <c r="E297" s="45"/>
      <c r="F297" s="45"/>
      <c r="G297" s="45"/>
      <c r="H297" s="45"/>
      <c r="I297" s="45"/>
      <c r="J297" s="45"/>
      <c r="K297" s="45"/>
      <c r="L297" s="32"/>
    </row>
  </sheetData>
  <autoFilter ref="C161:K296" xr:uid="{00000000-0009-0000-0000-000004000000}"/>
  <mergeCells count="15">
    <mergeCell ref="E148:H148"/>
    <mergeCell ref="E152:H152"/>
    <mergeCell ref="E150:H150"/>
    <mergeCell ref="E154:H154"/>
    <mergeCell ref="L2:V2"/>
    <mergeCell ref="E31:H31"/>
    <mergeCell ref="E85:H85"/>
    <mergeCell ref="E89:H89"/>
    <mergeCell ref="E87:H87"/>
    <mergeCell ref="E91:H91"/>
    <mergeCell ref="E7:H7"/>
    <mergeCell ref="E11:H11"/>
    <mergeCell ref="E9:H9"/>
    <mergeCell ref="E13:H13"/>
    <mergeCell ref="E22:H22"/>
  </mergeCells>
  <pageMargins left="0.39374999999999999" right="0.39374999999999999" top="0.39374999999999999" bottom="0.39374999999999999" header="0" footer="0"/>
  <pageSetup paperSize="9" fitToHeight="100" orientation="landscape" blackAndWhite="1"/>
  <headerFooter>
    <oddFooter>&amp;CStrana &amp;P z &amp;N</oddFooter>
  </headerFooter>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B2:BM294"/>
  <sheetViews>
    <sheetView showGridLines="0" workbookViewId="0"/>
  </sheetViews>
  <sheetFormatPr defaultRowHeight="15"/>
  <cols>
    <col min="1" max="1" width="8.33203125" customWidth="1"/>
    <col min="2" max="2" width="1.1640625" customWidth="1"/>
    <col min="3" max="3" width="4.1640625" customWidth="1"/>
    <col min="4" max="4" width="4.33203125" customWidth="1"/>
    <col min="5" max="5" width="17.1640625" customWidth="1"/>
    <col min="6" max="6" width="100.83203125" customWidth="1"/>
    <col min="7" max="7" width="7.5" customWidth="1"/>
    <col min="8" max="8" width="14" customWidth="1"/>
    <col min="9" max="9" width="15.83203125" customWidth="1"/>
    <col min="10" max="11" width="22.33203125"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50000000000003" customHeight="1">
      <c r="L2" s="223" t="s">
        <v>5</v>
      </c>
      <c r="M2" s="208"/>
      <c r="N2" s="208"/>
      <c r="O2" s="208"/>
      <c r="P2" s="208"/>
      <c r="Q2" s="208"/>
      <c r="R2" s="208"/>
      <c r="S2" s="208"/>
      <c r="T2" s="208"/>
      <c r="U2" s="208"/>
      <c r="V2" s="208"/>
      <c r="AT2" s="17" t="s">
        <v>106</v>
      </c>
    </row>
    <row r="3" spans="2:46" ht="6.95" customHeight="1">
      <c r="B3" s="18"/>
      <c r="C3" s="19"/>
      <c r="D3" s="19"/>
      <c r="E3" s="19"/>
      <c r="F3" s="19"/>
      <c r="G3" s="19"/>
      <c r="H3" s="19"/>
      <c r="I3" s="19"/>
      <c r="J3" s="19"/>
      <c r="K3" s="19"/>
      <c r="L3" s="20"/>
      <c r="AT3" s="17" t="s">
        <v>83</v>
      </c>
    </row>
    <row r="4" spans="2:46" ht="24.95" customHeight="1">
      <c r="B4" s="20"/>
      <c r="D4" s="21" t="s">
        <v>212</v>
      </c>
      <c r="L4" s="20"/>
      <c r="M4" s="93" t="s">
        <v>10</v>
      </c>
      <c r="AT4" s="17" t="s">
        <v>3</v>
      </c>
    </row>
    <row r="5" spans="2:46" ht="6.95" customHeight="1">
      <c r="B5" s="20"/>
      <c r="L5" s="20"/>
    </row>
    <row r="6" spans="2:46" ht="12" customHeight="1">
      <c r="B6" s="20"/>
      <c r="D6" s="27" t="s">
        <v>16</v>
      </c>
      <c r="L6" s="20"/>
    </row>
    <row r="7" spans="2:46" ht="16.5" customHeight="1">
      <c r="B7" s="20"/>
      <c r="E7" s="248" t="str">
        <f>'Rekapitulace stavby'!K6</f>
        <v>Transformace domova Černovice – Lidmaň V. – Černovice</v>
      </c>
      <c r="F7" s="249"/>
      <c r="G7" s="249"/>
      <c r="H7" s="249"/>
      <c r="L7" s="20"/>
    </row>
    <row r="8" spans="2:46" ht="12.75">
      <c r="B8" s="20"/>
      <c r="D8" s="27" t="s">
        <v>213</v>
      </c>
      <c r="L8" s="20"/>
    </row>
    <row r="9" spans="2:46" ht="16.5" customHeight="1">
      <c r="B9" s="20"/>
      <c r="E9" s="248" t="s">
        <v>214</v>
      </c>
      <c r="F9" s="208"/>
      <c r="G9" s="208"/>
      <c r="H9" s="208"/>
      <c r="L9" s="20"/>
    </row>
    <row r="10" spans="2:46" ht="12" customHeight="1">
      <c r="B10" s="20"/>
      <c r="D10" s="27" t="s">
        <v>215</v>
      </c>
      <c r="L10" s="20"/>
    </row>
    <row r="11" spans="2:46" s="1" customFormat="1" ht="16.5" customHeight="1">
      <c r="B11" s="32"/>
      <c r="E11" s="243" t="s">
        <v>1908</v>
      </c>
      <c r="F11" s="250"/>
      <c r="G11" s="250"/>
      <c r="H11" s="250"/>
      <c r="L11" s="32"/>
    </row>
    <row r="12" spans="2:46" s="1" customFormat="1" ht="12" customHeight="1">
      <c r="B12" s="32"/>
      <c r="D12" s="27" t="s">
        <v>1909</v>
      </c>
      <c r="L12" s="32"/>
    </row>
    <row r="13" spans="2:46" s="1" customFormat="1" ht="16.5" customHeight="1">
      <c r="B13" s="32"/>
      <c r="E13" s="230" t="s">
        <v>2811</v>
      </c>
      <c r="F13" s="250"/>
      <c r="G13" s="250"/>
      <c r="H13" s="250"/>
      <c r="L13" s="32"/>
    </row>
    <row r="14" spans="2:46" s="1" customFormat="1" ht="11.25">
      <c r="B14" s="32"/>
      <c r="L14" s="32"/>
    </row>
    <row r="15" spans="2:46" s="1" customFormat="1" ht="12" customHeight="1">
      <c r="B15" s="32"/>
      <c r="D15" s="27" t="s">
        <v>18</v>
      </c>
      <c r="F15" s="25" t="s">
        <v>1</v>
      </c>
      <c r="I15" s="27" t="s">
        <v>19</v>
      </c>
      <c r="J15" s="25" t="s">
        <v>1</v>
      </c>
      <c r="L15" s="32"/>
    </row>
    <row r="16" spans="2:46" s="1" customFormat="1" ht="12" customHeight="1">
      <c r="B16" s="32"/>
      <c r="D16" s="27" t="s">
        <v>20</v>
      </c>
      <c r="F16" s="25" t="s">
        <v>21</v>
      </c>
      <c r="I16" s="27" t="s">
        <v>22</v>
      </c>
      <c r="J16" s="52" t="str">
        <f>'Rekapitulace stavby'!AN8</f>
        <v>10. 12. 2025</v>
      </c>
      <c r="L16" s="32"/>
    </row>
    <row r="17" spans="2:12" s="1" customFormat="1" ht="10.9" customHeight="1">
      <c r="B17" s="32"/>
      <c r="L17" s="32"/>
    </row>
    <row r="18" spans="2:12" s="1" customFormat="1" ht="12" customHeight="1">
      <c r="B18" s="32"/>
      <c r="D18" s="27" t="s">
        <v>24</v>
      </c>
      <c r="I18" s="27" t="s">
        <v>25</v>
      </c>
      <c r="J18" s="25" t="str">
        <f>IF('Rekapitulace stavby'!AN10="","",'Rekapitulace stavby'!AN10)</f>
        <v/>
      </c>
      <c r="L18" s="32"/>
    </row>
    <row r="19" spans="2:12" s="1" customFormat="1" ht="18" customHeight="1">
      <c r="B19" s="32"/>
      <c r="E19" s="25" t="str">
        <f>IF('Rekapitulace stavby'!E11="","",'Rekapitulace stavby'!E11)</f>
        <v>Kraj Vysočina</v>
      </c>
      <c r="I19" s="27" t="s">
        <v>27</v>
      </c>
      <c r="J19" s="25" t="str">
        <f>IF('Rekapitulace stavby'!AN11="","",'Rekapitulace stavby'!AN11)</f>
        <v/>
      </c>
      <c r="L19" s="32"/>
    </row>
    <row r="20" spans="2:12" s="1" customFormat="1" ht="6.95" customHeight="1">
      <c r="B20" s="32"/>
      <c r="L20" s="32"/>
    </row>
    <row r="21" spans="2:12" s="1" customFormat="1" ht="12" customHeight="1">
      <c r="B21" s="32"/>
      <c r="D21" s="27" t="s">
        <v>28</v>
      </c>
      <c r="I21" s="27" t="s">
        <v>25</v>
      </c>
      <c r="J21" s="28" t="str">
        <f>'Rekapitulace stavby'!AN13</f>
        <v>Vyplň údaj</v>
      </c>
      <c r="L21" s="32"/>
    </row>
    <row r="22" spans="2:12" s="1" customFormat="1" ht="18" customHeight="1">
      <c r="B22" s="32"/>
      <c r="E22" s="251" t="str">
        <f>'Rekapitulace stavby'!E14</f>
        <v>Vyplň údaj</v>
      </c>
      <c r="F22" s="207"/>
      <c r="G22" s="207"/>
      <c r="H22" s="207"/>
      <c r="I22" s="27" t="s">
        <v>27</v>
      </c>
      <c r="J22" s="28" t="str">
        <f>'Rekapitulace stavby'!AN14</f>
        <v>Vyplň údaj</v>
      </c>
      <c r="L22" s="32"/>
    </row>
    <row r="23" spans="2:12" s="1" customFormat="1" ht="6.95" customHeight="1">
      <c r="B23" s="32"/>
      <c r="L23" s="32"/>
    </row>
    <row r="24" spans="2:12" s="1" customFormat="1" ht="12" customHeight="1">
      <c r="B24" s="32"/>
      <c r="D24" s="27" t="s">
        <v>30</v>
      </c>
      <c r="I24" s="27" t="s">
        <v>25</v>
      </c>
      <c r="J24" s="25" t="str">
        <f>IF('Rekapitulace stavby'!AN16="","",'Rekapitulace stavby'!AN16)</f>
        <v/>
      </c>
      <c r="L24" s="32"/>
    </row>
    <row r="25" spans="2:12" s="1" customFormat="1" ht="18" customHeight="1">
      <c r="B25" s="32"/>
      <c r="E25" s="25" t="str">
        <f>IF('Rekapitulace stavby'!E17="","",'Rekapitulace stavby'!E17)</f>
        <v>ARPIK OSTRAVA s.r.o.</v>
      </c>
      <c r="I25" s="27" t="s">
        <v>27</v>
      </c>
      <c r="J25" s="25" t="str">
        <f>IF('Rekapitulace stavby'!AN17="","",'Rekapitulace stavby'!AN17)</f>
        <v/>
      </c>
      <c r="L25" s="32"/>
    </row>
    <row r="26" spans="2:12" s="1" customFormat="1" ht="6.95" customHeight="1">
      <c r="B26" s="32"/>
      <c r="L26" s="32"/>
    </row>
    <row r="27" spans="2:12" s="1" customFormat="1" ht="12" customHeight="1">
      <c r="B27" s="32"/>
      <c r="D27" s="27" t="s">
        <v>33</v>
      </c>
      <c r="I27" s="27" t="s">
        <v>25</v>
      </c>
      <c r="J27" s="25" t="str">
        <f>IF('Rekapitulace stavby'!AN19="","",'Rekapitulace stavby'!AN19)</f>
        <v/>
      </c>
      <c r="L27" s="32"/>
    </row>
    <row r="28" spans="2:12" s="1" customFormat="1" ht="18" customHeight="1">
      <c r="B28" s="32"/>
      <c r="E28" s="25" t="str">
        <f>IF('Rekapitulace stavby'!E20="","",'Rekapitulace stavby'!E20)</f>
        <v xml:space="preserve"> </v>
      </c>
      <c r="I28" s="27" t="s">
        <v>27</v>
      </c>
      <c r="J28" s="25" t="str">
        <f>IF('Rekapitulace stavby'!AN20="","",'Rekapitulace stavby'!AN20)</f>
        <v/>
      </c>
      <c r="L28" s="32"/>
    </row>
    <row r="29" spans="2:12" s="1" customFormat="1" ht="6.95" customHeight="1">
      <c r="B29" s="32"/>
      <c r="L29" s="32"/>
    </row>
    <row r="30" spans="2:12" s="1" customFormat="1" ht="12" customHeight="1">
      <c r="B30" s="32"/>
      <c r="D30" s="27" t="s">
        <v>34</v>
      </c>
      <c r="L30" s="32"/>
    </row>
    <row r="31" spans="2:12" s="7" customFormat="1" ht="16.5" customHeight="1">
      <c r="B31" s="94"/>
      <c r="E31" s="212" t="s">
        <v>1</v>
      </c>
      <c r="F31" s="212"/>
      <c r="G31" s="212"/>
      <c r="H31" s="212"/>
      <c r="L31" s="94"/>
    </row>
    <row r="32" spans="2:12" s="1" customFormat="1" ht="6.95" customHeight="1">
      <c r="B32" s="32"/>
      <c r="L32" s="32"/>
    </row>
    <row r="33" spans="2:12" s="1" customFormat="1" ht="6.95" customHeight="1">
      <c r="B33" s="32"/>
      <c r="D33" s="53"/>
      <c r="E33" s="53"/>
      <c r="F33" s="53"/>
      <c r="G33" s="53"/>
      <c r="H33" s="53"/>
      <c r="I33" s="53"/>
      <c r="J33" s="53"/>
      <c r="K33" s="53"/>
      <c r="L33" s="32"/>
    </row>
    <row r="34" spans="2:12" s="1" customFormat="1" ht="25.35" customHeight="1">
      <c r="B34" s="32"/>
      <c r="D34" s="95" t="s">
        <v>36</v>
      </c>
      <c r="J34" s="66">
        <f>ROUND(J163, 2)</f>
        <v>0</v>
      </c>
      <c r="L34" s="32"/>
    </row>
    <row r="35" spans="2:12" s="1" customFormat="1" ht="6.95" customHeight="1">
      <c r="B35" s="32"/>
      <c r="D35" s="53"/>
      <c r="E35" s="53"/>
      <c r="F35" s="53"/>
      <c r="G35" s="53"/>
      <c r="H35" s="53"/>
      <c r="I35" s="53"/>
      <c r="J35" s="53"/>
      <c r="K35" s="53"/>
      <c r="L35" s="32"/>
    </row>
    <row r="36" spans="2:12" s="1" customFormat="1" ht="14.45" customHeight="1">
      <c r="B36" s="32"/>
      <c r="F36" s="35" t="s">
        <v>38</v>
      </c>
      <c r="I36" s="35" t="s">
        <v>37</v>
      </c>
      <c r="J36" s="35" t="s">
        <v>39</v>
      </c>
      <c r="L36" s="32"/>
    </row>
    <row r="37" spans="2:12" s="1" customFormat="1" ht="14.45" customHeight="1">
      <c r="B37" s="32"/>
      <c r="D37" s="55" t="s">
        <v>40</v>
      </c>
      <c r="E37" s="27" t="s">
        <v>41</v>
      </c>
      <c r="F37" s="86">
        <f>ROUND((SUM(BE163:BE293)),  2)</f>
        <v>0</v>
      </c>
      <c r="I37" s="96">
        <v>0.21</v>
      </c>
      <c r="J37" s="86">
        <f>ROUND(((SUM(BE163:BE293))*I37),  2)</f>
        <v>0</v>
      </c>
      <c r="L37" s="32"/>
    </row>
    <row r="38" spans="2:12" s="1" customFormat="1" ht="14.45" customHeight="1">
      <c r="B38" s="32"/>
      <c r="E38" s="27" t="s">
        <v>42</v>
      </c>
      <c r="F38" s="86">
        <f>ROUND((SUM(BF163:BF293)),  2)</f>
        <v>0</v>
      </c>
      <c r="I38" s="96">
        <v>0.12</v>
      </c>
      <c r="J38" s="86">
        <f>ROUND(((SUM(BF163:BF293))*I38),  2)</f>
        <v>0</v>
      </c>
      <c r="L38" s="32"/>
    </row>
    <row r="39" spans="2:12" s="1" customFormat="1" ht="14.45" hidden="1" customHeight="1">
      <c r="B39" s="32"/>
      <c r="E39" s="27" t="s">
        <v>43</v>
      </c>
      <c r="F39" s="86">
        <f>ROUND((SUM(BG163:BG293)),  2)</f>
        <v>0</v>
      </c>
      <c r="I39" s="96">
        <v>0.21</v>
      </c>
      <c r="J39" s="86">
        <f>0</f>
        <v>0</v>
      </c>
      <c r="L39" s="32"/>
    </row>
    <row r="40" spans="2:12" s="1" customFormat="1" ht="14.45" hidden="1" customHeight="1">
      <c r="B40" s="32"/>
      <c r="E40" s="27" t="s">
        <v>44</v>
      </c>
      <c r="F40" s="86">
        <f>ROUND((SUM(BH163:BH293)),  2)</f>
        <v>0</v>
      </c>
      <c r="I40" s="96">
        <v>0.12</v>
      </c>
      <c r="J40" s="86">
        <f>0</f>
        <v>0</v>
      </c>
      <c r="L40" s="32"/>
    </row>
    <row r="41" spans="2:12" s="1" customFormat="1" ht="14.45" hidden="1" customHeight="1">
      <c r="B41" s="32"/>
      <c r="E41" s="27" t="s">
        <v>45</v>
      </c>
      <c r="F41" s="86">
        <f>ROUND((SUM(BI163:BI293)),  2)</f>
        <v>0</v>
      </c>
      <c r="I41" s="96">
        <v>0</v>
      </c>
      <c r="J41" s="86">
        <f>0</f>
        <v>0</v>
      </c>
      <c r="L41" s="32"/>
    </row>
    <row r="42" spans="2:12" s="1" customFormat="1" ht="6.95" customHeight="1">
      <c r="B42" s="32"/>
      <c r="L42" s="32"/>
    </row>
    <row r="43" spans="2:12" s="1" customFormat="1" ht="25.35" customHeight="1">
      <c r="B43" s="32"/>
      <c r="C43" s="97"/>
      <c r="D43" s="98" t="s">
        <v>46</v>
      </c>
      <c r="E43" s="57"/>
      <c r="F43" s="57"/>
      <c r="G43" s="99" t="s">
        <v>47</v>
      </c>
      <c r="H43" s="100" t="s">
        <v>48</v>
      </c>
      <c r="I43" s="57"/>
      <c r="J43" s="101">
        <f>SUM(J34:J41)</f>
        <v>0</v>
      </c>
      <c r="K43" s="102"/>
      <c r="L43" s="32"/>
    </row>
    <row r="44" spans="2:12" s="1" customFormat="1" ht="14.45" customHeight="1">
      <c r="B44" s="32"/>
      <c r="L44" s="32"/>
    </row>
    <row r="45" spans="2:12" ht="14.45" customHeight="1">
      <c r="B45" s="20"/>
      <c r="L45" s="20"/>
    </row>
    <row r="46" spans="2:12" ht="14.45" customHeight="1">
      <c r="B46" s="20"/>
      <c r="L46" s="20"/>
    </row>
    <row r="47" spans="2:12" ht="14.45" customHeight="1">
      <c r="B47" s="20"/>
      <c r="L47" s="20"/>
    </row>
    <row r="48" spans="2:12" ht="14.45" customHeight="1">
      <c r="B48" s="20"/>
      <c r="L48" s="20"/>
    </row>
    <row r="49" spans="2:12" ht="14.45" customHeight="1">
      <c r="B49" s="20"/>
      <c r="L49" s="20"/>
    </row>
    <row r="50" spans="2:12" s="1" customFormat="1" ht="14.45" customHeight="1">
      <c r="B50" s="32"/>
      <c r="D50" s="41" t="s">
        <v>49</v>
      </c>
      <c r="E50" s="42"/>
      <c r="F50" s="42"/>
      <c r="G50" s="41" t="s">
        <v>50</v>
      </c>
      <c r="H50" s="42"/>
      <c r="I50" s="42"/>
      <c r="J50" s="42"/>
      <c r="K50" s="42"/>
      <c r="L50" s="32"/>
    </row>
    <row r="51" spans="2:12" ht="11.25">
      <c r="B51" s="20"/>
      <c r="L51" s="20"/>
    </row>
    <row r="52" spans="2:12" ht="11.25">
      <c r="B52" s="20"/>
      <c r="L52" s="20"/>
    </row>
    <row r="53" spans="2:12" ht="11.25">
      <c r="B53" s="20"/>
      <c r="L53" s="20"/>
    </row>
    <row r="54" spans="2:12" ht="11.25">
      <c r="B54" s="20"/>
      <c r="L54" s="20"/>
    </row>
    <row r="55" spans="2:12" ht="11.25">
      <c r="B55" s="20"/>
      <c r="L55" s="20"/>
    </row>
    <row r="56" spans="2:12" ht="11.25">
      <c r="B56" s="20"/>
      <c r="L56" s="20"/>
    </row>
    <row r="57" spans="2:12" ht="11.25">
      <c r="B57" s="20"/>
      <c r="L57" s="20"/>
    </row>
    <row r="58" spans="2:12" ht="11.25">
      <c r="B58" s="20"/>
      <c r="L58" s="20"/>
    </row>
    <row r="59" spans="2:12" ht="11.25">
      <c r="B59" s="20"/>
      <c r="L59" s="20"/>
    </row>
    <row r="60" spans="2:12" ht="11.25">
      <c r="B60" s="20"/>
      <c r="L60" s="20"/>
    </row>
    <row r="61" spans="2:12" s="1" customFormat="1" ht="12.75">
      <c r="B61" s="32"/>
      <c r="D61" s="43" t="s">
        <v>51</v>
      </c>
      <c r="E61" s="34"/>
      <c r="F61" s="103" t="s">
        <v>52</v>
      </c>
      <c r="G61" s="43" t="s">
        <v>51</v>
      </c>
      <c r="H61" s="34"/>
      <c r="I61" s="34"/>
      <c r="J61" s="104" t="s">
        <v>52</v>
      </c>
      <c r="K61" s="34"/>
      <c r="L61" s="32"/>
    </row>
    <row r="62" spans="2:12" ht="11.25">
      <c r="B62" s="20"/>
      <c r="L62" s="20"/>
    </row>
    <row r="63" spans="2:12" ht="11.25">
      <c r="B63" s="20"/>
      <c r="L63" s="20"/>
    </row>
    <row r="64" spans="2:12" ht="11.25">
      <c r="B64" s="20"/>
      <c r="L64" s="20"/>
    </row>
    <row r="65" spans="2:12" s="1" customFormat="1" ht="12.75">
      <c r="B65" s="32"/>
      <c r="D65" s="41" t="s">
        <v>53</v>
      </c>
      <c r="E65" s="42"/>
      <c r="F65" s="42"/>
      <c r="G65" s="41" t="s">
        <v>54</v>
      </c>
      <c r="H65" s="42"/>
      <c r="I65" s="42"/>
      <c r="J65" s="42"/>
      <c r="K65" s="42"/>
      <c r="L65" s="32"/>
    </row>
    <row r="66" spans="2:12" ht="11.25">
      <c r="B66" s="20"/>
      <c r="L66" s="20"/>
    </row>
    <row r="67" spans="2:12" ht="11.25">
      <c r="B67" s="20"/>
      <c r="L67" s="20"/>
    </row>
    <row r="68" spans="2:12" ht="11.25">
      <c r="B68" s="20"/>
      <c r="L68" s="20"/>
    </row>
    <row r="69" spans="2:12" ht="11.25">
      <c r="B69" s="20"/>
      <c r="L69" s="20"/>
    </row>
    <row r="70" spans="2:12" ht="11.25">
      <c r="B70" s="20"/>
      <c r="L70" s="20"/>
    </row>
    <row r="71" spans="2:12" ht="11.25">
      <c r="B71" s="20"/>
      <c r="L71" s="20"/>
    </row>
    <row r="72" spans="2:12" ht="11.25">
      <c r="B72" s="20"/>
      <c r="L72" s="20"/>
    </row>
    <row r="73" spans="2:12" ht="11.25">
      <c r="B73" s="20"/>
      <c r="L73" s="20"/>
    </row>
    <row r="74" spans="2:12" ht="11.25">
      <c r="B74" s="20"/>
      <c r="L74" s="20"/>
    </row>
    <row r="75" spans="2:12" ht="11.25">
      <c r="B75" s="20"/>
      <c r="L75" s="20"/>
    </row>
    <row r="76" spans="2:12" s="1" customFormat="1" ht="12.75">
      <c r="B76" s="32"/>
      <c r="D76" s="43" t="s">
        <v>51</v>
      </c>
      <c r="E76" s="34"/>
      <c r="F76" s="103" t="s">
        <v>52</v>
      </c>
      <c r="G76" s="43" t="s">
        <v>51</v>
      </c>
      <c r="H76" s="34"/>
      <c r="I76" s="34"/>
      <c r="J76" s="104" t="s">
        <v>52</v>
      </c>
      <c r="K76" s="34"/>
      <c r="L76" s="32"/>
    </row>
    <row r="77" spans="2:12" s="1" customFormat="1" ht="14.45" customHeight="1">
      <c r="B77" s="44"/>
      <c r="C77" s="45"/>
      <c r="D77" s="45"/>
      <c r="E77" s="45"/>
      <c r="F77" s="45"/>
      <c r="G77" s="45"/>
      <c r="H77" s="45"/>
      <c r="I77" s="45"/>
      <c r="J77" s="45"/>
      <c r="K77" s="45"/>
      <c r="L77" s="32"/>
    </row>
    <row r="81" spans="2:12" s="1" customFormat="1" ht="6.95" customHeight="1">
      <c r="B81" s="46"/>
      <c r="C81" s="47"/>
      <c r="D81" s="47"/>
      <c r="E81" s="47"/>
      <c r="F81" s="47"/>
      <c r="G81" s="47"/>
      <c r="H81" s="47"/>
      <c r="I81" s="47"/>
      <c r="J81" s="47"/>
      <c r="K81" s="47"/>
      <c r="L81" s="32"/>
    </row>
    <row r="82" spans="2:12" s="1" customFormat="1" ht="24.95" customHeight="1">
      <c r="B82" s="32"/>
      <c r="C82" s="21" t="s">
        <v>217</v>
      </c>
      <c r="L82" s="32"/>
    </row>
    <row r="83" spans="2:12" s="1" customFormat="1" ht="6.95" customHeight="1">
      <c r="B83" s="32"/>
      <c r="L83" s="32"/>
    </row>
    <row r="84" spans="2:12" s="1" customFormat="1" ht="12" customHeight="1">
      <c r="B84" s="32"/>
      <c r="C84" s="27" t="s">
        <v>16</v>
      </c>
      <c r="L84" s="32"/>
    </row>
    <row r="85" spans="2:12" s="1" customFormat="1" ht="16.5" customHeight="1">
      <c r="B85" s="32"/>
      <c r="E85" s="248" t="str">
        <f>E7</f>
        <v>Transformace domova Černovice – Lidmaň V. – Černovice</v>
      </c>
      <c r="F85" s="249"/>
      <c r="G85" s="249"/>
      <c r="H85" s="249"/>
      <c r="L85" s="32"/>
    </row>
    <row r="86" spans="2:12" ht="12" customHeight="1">
      <c r="B86" s="20"/>
      <c r="C86" s="27" t="s">
        <v>213</v>
      </c>
      <c r="L86" s="20"/>
    </row>
    <row r="87" spans="2:12" ht="16.5" customHeight="1">
      <c r="B87" s="20"/>
      <c r="E87" s="248" t="s">
        <v>214</v>
      </c>
      <c r="F87" s="208"/>
      <c r="G87" s="208"/>
      <c r="H87" s="208"/>
      <c r="L87" s="20"/>
    </row>
    <row r="88" spans="2:12" ht="12" customHeight="1">
      <c r="B88" s="20"/>
      <c r="C88" s="27" t="s">
        <v>215</v>
      </c>
      <c r="L88" s="20"/>
    </row>
    <row r="89" spans="2:12" s="1" customFormat="1" ht="16.5" customHeight="1">
      <c r="B89" s="32"/>
      <c r="E89" s="243" t="s">
        <v>1908</v>
      </c>
      <c r="F89" s="250"/>
      <c r="G89" s="250"/>
      <c r="H89" s="250"/>
      <c r="L89" s="32"/>
    </row>
    <row r="90" spans="2:12" s="1" customFormat="1" ht="12" customHeight="1">
      <c r="B90" s="32"/>
      <c r="C90" s="27" t="s">
        <v>1909</v>
      </c>
      <c r="L90" s="32"/>
    </row>
    <row r="91" spans="2:12" s="1" customFormat="1" ht="16.5" customHeight="1">
      <c r="B91" s="32"/>
      <c r="E91" s="230" t="str">
        <f>E13</f>
        <v>SO 01.D.1.2.D - SILNOPROUDÁ ELEKTROINSTALACE</v>
      </c>
      <c r="F91" s="250"/>
      <c r="G91" s="250"/>
      <c r="H91" s="250"/>
      <c r="L91" s="32"/>
    </row>
    <row r="92" spans="2:12" s="1" customFormat="1" ht="6.95" customHeight="1">
      <c r="B92" s="32"/>
      <c r="L92" s="32"/>
    </row>
    <row r="93" spans="2:12" s="1" customFormat="1" ht="12" customHeight="1">
      <c r="B93" s="32"/>
      <c r="C93" s="27" t="s">
        <v>20</v>
      </c>
      <c r="F93" s="25" t="str">
        <f>F16</f>
        <v xml:space="preserve"> </v>
      </c>
      <c r="I93" s="27" t="s">
        <v>22</v>
      </c>
      <c r="J93" s="52" t="str">
        <f>IF(J16="","",J16)</f>
        <v>10. 12. 2025</v>
      </c>
      <c r="L93" s="32"/>
    </row>
    <row r="94" spans="2:12" s="1" customFormat="1" ht="6.95" customHeight="1">
      <c r="B94" s="32"/>
      <c r="L94" s="32"/>
    </row>
    <row r="95" spans="2:12" s="1" customFormat="1" ht="25.7" customHeight="1">
      <c r="B95" s="32"/>
      <c r="C95" s="27" t="s">
        <v>24</v>
      </c>
      <c r="F95" s="25" t="str">
        <f>E19</f>
        <v>Kraj Vysočina</v>
      </c>
      <c r="I95" s="27" t="s">
        <v>30</v>
      </c>
      <c r="J95" s="30" t="str">
        <f>E25</f>
        <v>ARPIK OSTRAVA s.r.o.</v>
      </c>
      <c r="L95" s="32"/>
    </row>
    <row r="96" spans="2:12" s="1" customFormat="1" ht="15.2" customHeight="1">
      <c r="B96" s="32"/>
      <c r="C96" s="27" t="s">
        <v>28</v>
      </c>
      <c r="F96" s="25" t="str">
        <f>IF(E22="","",E22)</f>
        <v>Vyplň údaj</v>
      </c>
      <c r="I96" s="27" t="s">
        <v>33</v>
      </c>
      <c r="J96" s="30" t="str">
        <f>E28</f>
        <v xml:space="preserve"> </v>
      </c>
      <c r="L96" s="32"/>
    </row>
    <row r="97" spans="2:47" s="1" customFormat="1" ht="10.35" customHeight="1">
      <c r="B97" s="32"/>
      <c r="L97" s="32"/>
    </row>
    <row r="98" spans="2:47" s="1" customFormat="1" ht="29.25" customHeight="1">
      <c r="B98" s="32"/>
      <c r="C98" s="105" t="s">
        <v>218</v>
      </c>
      <c r="D98" s="97"/>
      <c r="E98" s="97"/>
      <c r="F98" s="97"/>
      <c r="G98" s="97"/>
      <c r="H98" s="97"/>
      <c r="I98" s="97"/>
      <c r="J98" s="106" t="s">
        <v>219</v>
      </c>
      <c r="K98" s="97"/>
      <c r="L98" s="32"/>
    </row>
    <row r="99" spans="2:47" s="1" customFormat="1" ht="10.35" customHeight="1">
      <c r="B99" s="32"/>
      <c r="L99" s="32"/>
    </row>
    <row r="100" spans="2:47" s="1" customFormat="1" ht="22.9" customHeight="1">
      <c r="B100" s="32"/>
      <c r="C100" s="107" t="s">
        <v>220</v>
      </c>
      <c r="J100" s="66">
        <f>J163</f>
        <v>0</v>
      </c>
      <c r="L100" s="32"/>
      <c r="AU100" s="17" t="s">
        <v>221</v>
      </c>
    </row>
    <row r="101" spans="2:47" s="8" customFormat="1" ht="24.95" customHeight="1">
      <c r="B101" s="108"/>
      <c r="D101" s="109" t="s">
        <v>2812</v>
      </c>
      <c r="E101" s="110"/>
      <c r="F101" s="110"/>
      <c r="G101" s="110"/>
      <c r="H101" s="110"/>
      <c r="I101" s="110"/>
      <c r="J101" s="111">
        <f>J164</f>
        <v>0</v>
      </c>
      <c r="L101" s="108"/>
    </row>
    <row r="102" spans="2:47" s="8" customFormat="1" ht="24.95" customHeight="1">
      <c r="B102" s="108"/>
      <c r="D102" s="109" t="s">
        <v>2813</v>
      </c>
      <c r="E102" s="110"/>
      <c r="F102" s="110"/>
      <c r="G102" s="110"/>
      <c r="H102" s="110"/>
      <c r="I102" s="110"/>
      <c r="J102" s="111">
        <f>J167</f>
        <v>0</v>
      </c>
      <c r="L102" s="108"/>
    </row>
    <row r="103" spans="2:47" s="9" customFormat="1" ht="19.899999999999999" customHeight="1">
      <c r="B103" s="112"/>
      <c r="D103" s="113" t="s">
        <v>2814</v>
      </c>
      <c r="E103" s="114"/>
      <c r="F103" s="114"/>
      <c r="G103" s="114"/>
      <c r="H103" s="114"/>
      <c r="I103" s="114"/>
      <c r="J103" s="115">
        <f>J168</f>
        <v>0</v>
      </c>
      <c r="L103" s="112"/>
    </row>
    <row r="104" spans="2:47" s="9" customFormat="1" ht="19.899999999999999" customHeight="1">
      <c r="B104" s="112"/>
      <c r="D104" s="113" t="s">
        <v>2815</v>
      </c>
      <c r="E104" s="114"/>
      <c r="F104" s="114"/>
      <c r="G104" s="114"/>
      <c r="H104" s="114"/>
      <c r="I104" s="114"/>
      <c r="J104" s="115">
        <f>J170</f>
        <v>0</v>
      </c>
      <c r="L104" s="112"/>
    </row>
    <row r="105" spans="2:47" s="9" customFormat="1" ht="19.899999999999999" customHeight="1">
      <c r="B105" s="112"/>
      <c r="D105" s="113" t="s">
        <v>2816</v>
      </c>
      <c r="E105" s="114"/>
      <c r="F105" s="114"/>
      <c r="G105" s="114"/>
      <c r="H105" s="114"/>
      <c r="I105" s="114"/>
      <c r="J105" s="115">
        <f>J173</f>
        <v>0</v>
      </c>
      <c r="L105" s="112"/>
    </row>
    <row r="106" spans="2:47" s="9" customFormat="1" ht="19.899999999999999" customHeight="1">
      <c r="B106" s="112"/>
      <c r="D106" s="113" t="s">
        <v>2816</v>
      </c>
      <c r="E106" s="114"/>
      <c r="F106" s="114"/>
      <c r="G106" s="114"/>
      <c r="H106" s="114"/>
      <c r="I106" s="114"/>
      <c r="J106" s="115">
        <f>J175</f>
        <v>0</v>
      </c>
      <c r="L106" s="112"/>
    </row>
    <row r="107" spans="2:47" s="9" customFormat="1" ht="19.899999999999999" customHeight="1">
      <c r="B107" s="112"/>
      <c r="D107" s="113" t="s">
        <v>2817</v>
      </c>
      <c r="E107" s="114"/>
      <c r="F107" s="114"/>
      <c r="G107" s="114"/>
      <c r="H107" s="114"/>
      <c r="I107" s="114"/>
      <c r="J107" s="115">
        <f>J177</f>
        <v>0</v>
      </c>
      <c r="L107" s="112"/>
    </row>
    <row r="108" spans="2:47" s="9" customFormat="1" ht="19.899999999999999" customHeight="1">
      <c r="B108" s="112"/>
      <c r="D108" s="113" t="s">
        <v>2818</v>
      </c>
      <c r="E108" s="114"/>
      <c r="F108" s="114"/>
      <c r="G108" s="114"/>
      <c r="H108" s="114"/>
      <c r="I108" s="114"/>
      <c r="J108" s="115">
        <f>J182</f>
        <v>0</v>
      </c>
      <c r="L108" s="112"/>
    </row>
    <row r="109" spans="2:47" s="9" customFormat="1" ht="19.899999999999999" customHeight="1">
      <c r="B109" s="112"/>
      <c r="D109" s="113" t="s">
        <v>2819</v>
      </c>
      <c r="E109" s="114"/>
      <c r="F109" s="114"/>
      <c r="G109" s="114"/>
      <c r="H109" s="114"/>
      <c r="I109" s="114"/>
      <c r="J109" s="115">
        <f>J185</f>
        <v>0</v>
      </c>
      <c r="L109" s="112"/>
    </row>
    <row r="110" spans="2:47" s="9" customFormat="1" ht="19.899999999999999" customHeight="1">
      <c r="B110" s="112"/>
      <c r="D110" s="113" t="s">
        <v>2820</v>
      </c>
      <c r="E110" s="114"/>
      <c r="F110" s="114"/>
      <c r="G110" s="114"/>
      <c r="H110" s="114"/>
      <c r="I110" s="114"/>
      <c r="J110" s="115">
        <f>J187</f>
        <v>0</v>
      </c>
      <c r="L110" s="112"/>
    </row>
    <row r="111" spans="2:47" s="9" customFormat="1" ht="19.899999999999999" customHeight="1">
      <c r="B111" s="112"/>
      <c r="D111" s="113" t="s">
        <v>2821</v>
      </c>
      <c r="E111" s="114"/>
      <c r="F111" s="114"/>
      <c r="G111" s="114"/>
      <c r="H111" s="114"/>
      <c r="I111" s="114"/>
      <c r="J111" s="115">
        <f>J189</f>
        <v>0</v>
      </c>
      <c r="L111" s="112"/>
    </row>
    <row r="112" spans="2:47" s="9" customFormat="1" ht="19.899999999999999" customHeight="1">
      <c r="B112" s="112"/>
      <c r="D112" s="113" t="s">
        <v>2822</v>
      </c>
      <c r="E112" s="114"/>
      <c r="F112" s="114"/>
      <c r="G112" s="114"/>
      <c r="H112" s="114"/>
      <c r="I112" s="114"/>
      <c r="J112" s="115">
        <f>J211</f>
        <v>0</v>
      </c>
      <c r="L112" s="112"/>
    </row>
    <row r="113" spans="2:12" s="9" customFormat="1" ht="19.899999999999999" customHeight="1">
      <c r="B113" s="112"/>
      <c r="D113" s="113" t="s">
        <v>2823</v>
      </c>
      <c r="E113" s="114"/>
      <c r="F113" s="114"/>
      <c r="G113" s="114"/>
      <c r="H113" s="114"/>
      <c r="I113" s="114"/>
      <c r="J113" s="115">
        <f>J215</f>
        <v>0</v>
      </c>
      <c r="L113" s="112"/>
    </row>
    <row r="114" spans="2:12" s="9" customFormat="1" ht="19.899999999999999" customHeight="1">
      <c r="B114" s="112"/>
      <c r="D114" s="113" t="s">
        <v>2822</v>
      </c>
      <c r="E114" s="114"/>
      <c r="F114" s="114"/>
      <c r="G114" s="114"/>
      <c r="H114" s="114"/>
      <c r="I114" s="114"/>
      <c r="J114" s="115">
        <f>J218</f>
        <v>0</v>
      </c>
      <c r="L114" s="112"/>
    </row>
    <row r="115" spans="2:12" s="9" customFormat="1" ht="19.899999999999999" customHeight="1">
      <c r="B115" s="112"/>
      <c r="D115" s="113" t="s">
        <v>2824</v>
      </c>
      <c r="E115" s="114"/>
      <c r="F115" s="114"/>
      <c r="G115" s="114"/>
      <c r="H115" s="114"/>
      <c r="I115" s="114"/>
      <c r="J115" s="115">
        <f>J220</f>
        <v>0</v>
      </c>
      <c r="L115" s="112"/>
    </row>
    <row r="116" spans="2:12" s="9" customFormat="1" ht="19.899999999999999" customHeight="1">
      <c r="B116" s="112"/>
      <c r="D116" s="113" t="s">
        <v>2825</v>
      </c>
      <c r="E116" s="114"/>
      <c r="F116" s="114"/>
      <c r="G116" s="114"/>
      <c r="H116" s="114"/>
      <c r="I116" s="114"/>
      <c r="J116" s="115">
        <f>J222</f>
        <v>0</v>
      </c>
      <c r="L116" s="112"/>
    </row>
    <row r="117" spans="2:12" s="9" customFormat="1" ht="19.899999999999999" customHeight="1">
      <c r="B117" s="112"/>
      <c r="D117" s="113" t="s">
        <v>2826</v>
      </c>
      <c r="E117" s="114"/>
      <c r="F117" s="114"/>
      <c r="G117" s="114"/>
      <c r="H117" s="114"/>
      <c r="I117" s="114"/>
      <c r="J117" s="115">
        <f>J228</f>
        <v>0</v>
      </c>
      <c r="L117" s="112"/>
    </row>
    <row r="118" spans="2:12" s="9" customFormat="1" ht="19.899999999999999" customHeight="1">
      <c r="B118" s="112"/>
      <c r="D118" s="113" t="s">
        <v>2827</v>
      </c>
      <c r="E118" s="114"/>
      <c r="F118" s="114"/>
      <c r="G118" s="114"/>
      <c r="H118" s="114"/>
      <c r="I118" s="114"/>
      <c r="J118" s="115">
        <f>J232</f>
        <v>0</v>
      </c>
      <c r="L118" s="112"/>
    </row>
    <row r="119" spans="2:12" s="9" customFormat="1" ht="19.899999999999999" customHeight="1">
      <c r="B119" s="112"/>
      <c r="D119" s="113" t="s">
        <v>2828</v>
      </c>
      <c r="E119" s="114"/>
      <c r="F119" s="114"/>
      <c r="G119" s="114"/>
      <c r="H119" s="114"/>
      <c r="I119" s="114"/>
      <c r="J119" s="115">
        <f>J241</f>
        <v>0</v>
      </c>
      <c r="L119" s="112"/>
    </row>
    <row r="120" spans="2:12" s="9" customFormat="1" ht="19.899999999999999" customHeight="1">
      <c r="B120" s="112"/>
      <c r="D120" s="113" t="s">
        <v>2829</v>
      </c>
      <c r="E120" s="114"/>
      <c r="F120" s="114"/>
      <c r="G120" s="114"/>
      <c r="H120" s="114"/>
      <c r="I120" s="114"/>
      <c r="J120" s="115">
        <f>J243</f>
        <v>0</v>
      </c>
      <c r="L120" s="112"/>
    </row>
    <row r="121" spans="2:12" s="9" customFormat="1" ht="19.899999999999999" customHeight="1">
      <c r="B121" s="112"/>
      <c r="D121" s="113" t="s">
        <v>2830</v>
      </c>
      <c r="E121" s="114"/>
      <c r="F121" s="114"/>
      <c r="G121" s="114"/>
      <c r="H121" s="114"/>
      <c r="I121" s="114"/>
      <c r="J121" s="115">
        <f>J245</f>
        <v>0</v>
      </c>
      <c r="L121" s="112"/>
    </row>
    <row r="122" spans="2:12" s="9" customFormat="1" ht="19.899999999999999" customHeight="1">
      <c r="B122" s="112"/>
      <c r="D122" s="113" t="s">
        <v>2824</v>
      </c>
      <c r="E122" s="114"/>
      <c r="F122" s="114"/>
      <c r="G122" s="114"/>
      <c r="H122" s="114"/>
      <c r="I122" s="114"/>
      <c r="J122" s="115">
        <f>J248</f>
        <v>0</v>
      </c>
      <c r="L122" s="112"/>
    </row>
    <row r="123" spans="2:12" s="9" customFormat="1" ht="19.899999999999999" customHeight="1">
      <c r="B123" s="112"/>
      <c r="D123" s="113" t="s">
        <v>2831</v>
      </c>
      <c r="E123" s="114"/>
      <c r="F123" s="114"/>
      <c r="G123" s="114"/>
      <c r="H123" s="114"/>
      <c r="I123" s="114"/>
      <c r="J123" s="115">
        <f>J250</f>
        <v>0</v>
      </c>
      <c r="L123" s="112"/>
    </row>
    <row r="124" spans="2:12" s="9" customFormat="1" ht="19.899999999999999" customHeight="1">
      <c r="B124" s="112"/>
      <c r="D124" s="113" t="s">
        <v>2832</v>
      </c>
      <c r="E124" s="114"/>
      <c r="F124" s="114"/>
      <c r="G124" s="114"/>
      <c r="H124" s="114"/>
      <c r="I124" s="114"/>
      <c r="J124" s="115">
        <f>J252</f>
        <v>0</v>
      </c>
      <c r="L124" s="112"/>
    </row>
    <row r="125" spans="2:12" s="9" customFormat="1" ht="19.899999999999999" customHeight="1">
      <c r="B125" s="112"/>
      <c r="D125" s="113" t="s">
        <v>2833</v>
      </c>
      <c r="E125" s="114"/>
      <c r="F125" s="114"/>
      <c r="G125" s="114"/>
      <c r="H125" s="114"/>
      <c r="I125" s="114"/>
      <c r="J125" s="115">
        <f>J253</f>
        <v>0</v>
      </c>
      <c r="L125" s="112"/>
    </row>
    <row r="126" spans="2:12" s="9" customFormat="1" ht="19.899999999999999" customHeight="1">
      <c r="B126" s="112"/>
      <c r="D126" s="113" t="s">
        <v>2834</v>
      </c>
      <c r="E126" s="114"/>
      <c r="F126" s="114"/>
      <c r="G126" s="114"/>
      <c r="H126" s="114"/>
      <c r="I126" s="114"/>
      <c r="J126" s="115">
        <f>J255</f>
        <v>0</v>
      </c>
      <c r="L126" s="112"/>
    </row>
    <row r="127" spans="2:12" s="9" customFormat="1" ht="19.899999999999999" customHeight="1">
      <c r="B127" s="112"/>
      <c r="D127" s="113" t="s">
        <v>2835</v>
      </c>
      <c r="E127" s="114"/>
      <c r="F127" s="114"/>
      <c r="G127" s="114"/>
      <c r="H127" s="114"/>
      <c r="I127" s="114"/>
      <c r="J127" s="115">
        <f>J256</f>
        <v>0</v>
      </c>
      <c r="L127" s="112"/>
    </row>
    <row r="128" spans="2:12" s="9" customFormat="1" ht="19.899999999999999" customHeight="1">
      <c r="B128" s="112"/>
      <c r="D128" s="113" t="s">
        <v>2836</v>
      </c>
      <c r="E128" s="114"/>
      <c r="F128" s="114"/>
      <c r="G128" s="114"/>
      <c r="H128" s="114"/>
      <c r="I128" s="114"/>
      <c r="J128" s="115">
        <f>J258</f>
        <v>0</v>
      </c>
      <c r="L128" s="112"/>
    </row>
    <row r="129" spans="2:12" s="9" customFormat="1" ht="19.899999999999999" customHeight="1">
      <c r="B129" s="112"/>
      <c r="D129" s="113" t="s">
        <v>2826</v>
      </c>
      <c r="E129" s="114"/>
      <c r="F129" s="114"/>
      <c r="G129" s="114"/>
      <c r="H129" s="114"/>
      <c r="I129" s="114"/>
      <c r="J129" s="115">
        <f>J260</f>
        <v>0</v>
      </c>
      <c r="L129" s="112"/>
    </row>
    <row r="130" spans="2:12" s="9" customFormat="1" ht="19.899999999999999" customHeight="1">
      <c r="B130" s="112"/>
      <c r="D130" s="113" t="s">
        <v>2837</v>
      </c>
      <c r="E130" s="114"/>
      <c r="F130" s="114"/>
      <c r="G130" s="114"/>
      <c r="H130" s="114"/>
      <c r="I130" s="114"/>
      <c r="J130" s="115">
        <f>J264</f>
        <v>0</v>
      </c>
      <c r="L130" s="112"/>
    </row>
    <row r="131" spans="2:12" s="9" customFormat="1" ht="19.899999999999999" customHeight="1">
      <c r="B131" s="112"/>
      <c r="D131" s="113" t="s">
        <v>2838</v>
      </c>
      <c r="E131" s="114"/>
      <c r="F131" s="114"/>
      <c r="G131" s="114"/>
      <c r="H131" s="114"/>
      <c r="I131" s="114"/>
      <c r="J131" s="115">
        <f>J266</f>
        <v>0</v>
      </c>
      <c r="L131" s="112"/>
    </row>
    <row r="132" spans="2:12" s="8" customFormat="1" ht="24.95" customHeight="1">
      <c r="B132" s="108"/>
      <c r="D132" s="109" t="s">
        <v>2839</v>
      </c>
      <c r="E132" s="110"/>
      <c r="F132" s="110"/>
      <c r="G132" s="110"/>
      <c r="H132" s="110"/>
      <c r="I132" s="110"/>
      <c r="J132" s="111">
        <f>J269</f>
        <v>0</v>
      </c>
      <c r="L132" s="108"/>
    </row>
    <row r="133" spans="2:12" s="8" customFormat="1" ht="24.95" customHeight="1">
      <c r="B133" s="108"/>
      <c r="D133" s="109" t="s">
        <v>2840</v>
      </c>
      <c r="E133" s="110"/>
      <c r="F133" s="110"/>
      <c r="G133" s="110"/>
      <c r="H133" s="110"/>
      <c r="I133" s="110"/>
      <c r="J133" s="111">
        <f>J278</f>
        <v>0</v>
      </c>
      <c r="L133" s="108"/>
    </row>
    <row r="134" spans="2:12" s="9" customFormat="1" ht="19.899999999999999" customHeight="1">
      <c r="B134" s="112"/>
      <c r="D134" s="113" t="s">
        <v>2841</v>
      </c>
      <c r="E134" s="114"/>
      <c r="F134" s="114"/>
      <c r="G134" s="114"/>
      <c r="H134" s="114"/>
      <c r="I134" s="114"/>
      <c r="J134" s="115">
        <f>J280</f>
        <v>0</v>
      </c>
      <c r="L134" s="112"/>
    </row>
    <row r="135" spans="2:12" s="9" customFormat="1" ht="19.899999999999999" customHeight="1">
      <c r="B135" s="112"/>
      <c r="D135" s="113" t="s">
        <v>2842</v>
      </c>
      <c r="E135" s="114"/>
      <c r="F135" s="114"/>
      <c r="G135" s="114"/>
      <c r="H135" s="114"/>
      <c r="I135" s="114"/>
      <c r="J135" s="115">
        <f>J284</f>
        <v>0</v>
      </c>
      <c r="L135" s="112"/>
    </row>
    <row r="136" spans="2:12" s="9" customFormat="1" ht="19.899999999999999" customHeight="1">
      <c r="B136" s="112"/>
      <c r="D136" s="113" t="s">
        <v>2843</v>
      </c>
      <c r="E136" s="114"/>
      <c r="F136" s="114"/>
      <c r="G136" s="114"/>
      <c r="H136" s="114"/>
      <c r="I136" s="114"/>
      <c r="J136" s="115">
        <f>J286</f>
        <v>0</v>
      </c>
      <c r="L136" s="112"/>
    </row>
    <row r="137" spans="2:12" s="9" customFormat="1" ht="19.899999999999999" customHeight="1">
      <c r="B137" s="112"/>
      <c r="D137" s="113" t="s">
        <v>2844</v>
      </c>
      <c r="E137" s="114"/>
      <c r="F137" s="114"/>
      <c r="G137" s="114"/>
      <c r="H137" s="114"/>
      <c r="I137" s="114"/>
      <c r="J137" s="115">
        <f>J288</f>
        <v>0</v>
      </c>
      <c r="L137" s="112"/>
    </row>
    <row r="138" spans="2:12" s="9" customFormat="1" ht="19.899999999999999" customHeight="1">
      <c r="B138" s="112"/>
      <c r="D138" s="113" t="s">
        <v>2845</v>
      </c>
      <c r="E138" s="114"/>
      <c r="F138" s="114"/>
      <c r="G138" s="114"/>
      <c r="H138" s="114"/>
      <c r="I138" s="114"/>
      <c r="J138" s="115">
        <f>J289</f>
        <v>0</v>
      </c>
      <c r="L138" s="112"/>
    </row>
    <row r="139" spans="2:12" s="8" customFormat="1" ht="24.95" customHeight="1">
      <c r="B139" s="108"/>
      <c r="D139" s="109" t="s">
        <v>2570</v>
      </c>
      <c r="E139" s="110"/>
      <c r="F139" s="110"/>
      <c r="G139" s="110"/>
      <c r="H139" s="110"/>
      <c r="I139" s="110"/>
      <c r="J139" s="111">
        <f>J292</f>
        <v>0</v>
      </c>
      <c r="L139" s="108"/>
    </row>
    <row r="140" spans="2:12" s="1" customFormat="1" ht="21.75" customHeight="1">
      <c r="B140" s="32"/>
      <c r="L140" s="32"/>
    </row>
    <row r="141" spans="2:12" s="1" customFormat="1" ht="6.95" customHeight="1">
      <c r="B141" s="44"/>
      <c r="C141" s="45"/>
      <c r="D141" s="45"/>
      <c r="E141" s="45"/>
      <c r="F141" s="45"/>
      <c r="G141" s="45"/>
      <c r="H141" s="45"/>
      <c r="I141" s="45"/>
      <c r="J141" s="45"/>
      <c r="K141" s="45"/>
      <c r="L141" s="32"/>
    </row>
    <row r="145" spans="2:12" s="1" customFormat="1" ht="6.95" customHeight="1">
      <c r="B145" s="46"/>
      <c r="C145" s="47"/>
      <c r="D145" s="47"/>
      <c r="E145" s="47"/>
      <c r="F145" s="47"/>
      <c r="G145" s="47"/>
      <c r="H145" s="47"/>
      <c r="I145" s="47"/>
      <c r="J145" s="47"/>
      <c r="K145" s="47"/>
      <c r="L145" s="32"/>
    </row>
    <row r="146" spans="2:12" s="1" customFormat="1" ht="24.95" customHeight="1">
      <c r="B146" s="32"/>
      <c r="C146" s="21" t="s">
        <v>249</v>
      </c>
      <c r="L146" s="32"/>
    </row>
    <row r="147" spans="2:12" s="1" customFormat="1" ht="6.95" customHeight="1">
      <c r="B147" s="32"/>
      <c r="L147" s="32"/>
    </row>
    <row r="148" spans="2:12" s="1" customFormat="1" ht="12" customHeight="1">
      <c r="B148" s="32"/>
      <c r="C148" s="27" t="s">
        <v>16</v>
      </c>
      <c r="L148" s="32"/>
    </row>
    <row r="149" spans="2:12" s="1" customFormat="1" ht="16.5" customHeight="1">
      <c r="B149" s="32"/>
      <c r="E149" s="248" t="str">
        <f>E7</f>
        <v>Transformace domova Černovice – Lidmaň V. – Černovice</v>
      </c>
      <c r="F149" s="249"/>
      <c r="G149" s="249"/>
      <c r="H149" s="249"/>
      <c r="L149" s="32"/>
    </row>
    <row r="150" spans="2:12" ht="12" customHeight="1">
      <c r="B150" s="20"/>
      <c r="C150" s="27" t="s">
        <v>213</v>
      </c>
      <c r="L150" s="20"/>
    </row>
    <row r="151" spans="2:12" ht="16.5" customHeight="1">
      <c r="B151" s="20"/>
      <c r="E151" s="248" t="s">
        <v>214</v>
      </c>
      <c r="F151" s="208"/>
      <c r="G151" s="208"/>
      <c r="H151" s="208"/>
      <c r="L151" s="20"/>
    </row>
    <row r="152" spans="2:12" ht="12" customHeight="1">
      <c r="B152" s="20"/>
      <c r="C152" s="27" t="s">
        <v>215</v>
      </c>
      <c r="L152" s="20"/>
    </row>
    <row r="153" spans="2:12" s="1" customFormat="1" ht="16.5" customHeight="1">
      <c r="B153" s="32"/>
      <c r="E153" s="243" t="s">
        <v>1908</v>
      </c>
      <c r="F153" s="250"/>
      <c r="G153" s="250"/>
      <c r="H153" s="250"/>
      <c r="L153" s="32"/>
    </row>
    <row r="154" spans="2:12" s="1" customFormat="1" ht="12" customHeight="1">
      <c r="B154" s="32"/>
      <c r="C154" s="27" t="s">
        <v>1909</v>
      </c>
      <c r="L154" s="32"/>
    </row>
    <row r="155" spans="2:12" s="1" customFormat="1" ht="16.5" customHeight="1">
      <c r="B155" s="32"/>
      <c r="E155" s="230" t="str">
        <f>E13</f>
        <v>SO 01.D.1.2.D - SILNOPROUDÁ ELEKTROINSTALACE</v>
      </c>
      <c r="F155" s="250"/>
      <c r="G155" s="250"/>
      <c r="H155" s="250"/>
      <c r="L155" s="32"/>
    </row>
    <row r="156" spans="2:12" s="1" customFormat="1" ht="6.95" customHeight="1">
      <c r="B156" s="32"/>
      <c r="L156" s="32"/>
    </row>
    <row r="157" spans="2:12" s="1" customFormat="1" ht="12" customHeight="1">
      <c r="B157" s="32"/>
      <c r="C157" s="27" t="s">
        <v>20</v>
      </c>
      <c r="F157" s="25" t="str">
        <f>F16</f>
        <v xml:space="preserve"> </v>
      </c>
      <c r="I157" s="27" t="s">
        <v>22</v>
      </c>
      <c r="J157" s="52" t="str">
        <f>IF(J16="","",J16)</f>
        <v>10. 12. 2025</v>
      </c>
      <c r="L157" s="32"/>
    </row>
    <row r="158" spans="2:12" s="1" customFormat="1" ht="6.95" customHeight="1">
      <c r="B158" s="32"/>
      <c r="L158" s="32"/>
    </row>
    <row r="159" spans="2:12" s="1" customFormat="1" ht="25.7" customHeight="1">
      <c r="B159" s="32"/>
      <c r="C159" s="27" t="s">
        <v>24</v>
      </c>
      <c r="F159" s="25" t="str">
        <f>E19</f>
        <v>Kraj Vysočina</v>
      </c>
      <c r="I159" s="27" t="s">
        <v>30</v>
      </c>
      <c r="J159" s="30" t="str">
        <f>E25</f>
        <v>ARPIK OSTRAVA s.r.o.</v>
      </c>
      <c r="L159" s="32"/>
    </row>
    <row r="160" spans="2:12" s="1" customFormat="1" ht="15.2" customHeight="1">
      <c r="B160" s="32"/>
      <c r="C160" s="27" t="s">
        <v>28</v>
      </c>
      <c r="F160" s="25" t="str">
        <f>IF(E22="","",E22)</f>
        <v>Vyplň údaj</v>
      </c>
      <c r="I160" s="27" t="s">
        <v>33</v>
      </c>
      <c r="J160" s="30" t="str">
        <f>E28</f>
        <v xml:space="preserve"> </v>
      </c>
      <c r="L160" s="32"/>
    </row>
    <row r="161" spans="2:65" s="1" customFormat="1" ht="10.35" customHeight="1">
      <c r="B161" s="32"/>
      <c r="L161" s="32"/>
    </row>
    <row r="162" spans="2:65" s="10" customFormat="1" ht="29.25" customHeight="1">
      <c r="B162" s="116"/>
      <c r="C162" s="117" t="s">
        <v>250</v>
      </c>
      <c r="D162" s="118" t="s">
        <v>61</v>
      </c>
      <c r="E162" s="118" t="s">
        <v>57</v>
      </c>
      <c r="F162" s="118" t="s">
        <v>58</v>
      </c>
      <c r="G162" s="118" t="s">
        <v>251</v>
      </c>
      <c r="H162" s="118" t="s">
        <v>252</v>
      </c>
      <c r="I162" s="118" t="s">
        <v>253</v>
      </c>
      <c r="J162" s="118" t="s">
        <v>219</v>
      </c>
      <c r="K162" s="119" t="s">
        <v>254</v>
      </c>
      <c r="L162" s="116"/>
      <c r="M162" s="59" t="s">
        <v>1</v>
      </c>
      <c r="N162" s="60" t="s">
        <v>40</v>
      </c>
      <c r="O162" s="60" t="s">
        <v>255</v>
      </c>
      <c r="P162" s="60" t="s">
        <v>256</v>
      </c>
      <c r="Q162" s="60" t="s">
        <v>257</v>
      </c>
      <c r="R162" s="60" t="s">
        <v>258</v>
      </c>
      <c r="S162" s="60" t="s">
        <v>259</v>
      </c>
      <c r="T162" s="61" t="s">
        <v>260</v>
      </c>
    </row>
    <row r="163" spans="2:65" s="1" customFormat="1" ht="22.9" customHeight="1">
      <c r="B163" s="32"/>
      <c r="C163" s="64" t="s">
        <v>261</v>
      </c>
      <c r="J163" s="120">
        <f>BK163</f>
        <v>0</v>
      </c>
      <c r="L163" s="32"/>
      <c r="M163" s="62"/>
      <c r="N163" s="53"/>
      <c r="O163" s="53"/>
      <c r="P163" s="121">
        <f>P164+P167+P269+P278+P292</f>
        <v>0</v>
      </c>
      <c r="Q163" s="53"/>
      <c r="R163" s="121">
        <f>R164+R167+R269+R278+R292</f>
        <v>0</v>
      </c>
      <c r="S163" s="53"/>
      <c r="T163" s="122">
        <f>T164+T167+T269+T278+T292</f>
        <v>0</v>
      </c>
      <c r="AT163" s="17" t="s">
        <v>75</v>
      </c>
      <c r="AU163" s="17" t="s">
        <v>221</v>
      </c>
      <c r="BK163" s="123">
        <f>BK164+BK167+BK269+BK278+BK292</f>
        <v>0</v>
      </c>
    </row>
    <row r="164" spans="2:65" s="11" customFormat="1" ht="25.9" customHeight="1">
      <c r="B164" s="124"/>
      <c r="D164" s="125" t="s">
        <v>75</v>
      </c>
      <c r="E164" s="126" t="s">
        <v>2571</v>
      </c>
      <c r="F164" s="126" t="s">
        <v>2846</v>
      </c>
      <c r="I164" s="127"/>
      <c r="J164" s="128">
        <f>BK164</f>
        <v>0</v>
      </c>
      <c r="L164" s="124"/>
      <c r="M164" s="129"/>
      <c r="P164" s="130">
        <f>SUM(P165:P166)</f>
        <v>0</v>
      </c>
      <c r="R164" s="130">
        <f>SUM(R165:R166)</f>
        <v>0</v>
      </c>
      <c r="T164" s="131">
        <f>SUM(T165:T166)</f>
        <v>0</v>
      </c>
      <c r="AR164" s="125" t="s">
        <v>83</v>
      </c>
      <c r="AT164" s="132" t="s">
        <v>75</v>
      </c>
      <c r="AU164" s="132" t="s">
        <v>76</v>
      </c>
      <c r="AY164" s="125" t="s">
        <v>264</v>
      </c>
      <c r="BK164" s="133">
        <f>SUM(BK165:BK166)</f>
        <v>0</v>
      </c>
    </row>
    <row r="165" spans="2:65" s="1" customFormat="1" ht="16.5" customHeight="1">
      <c r="B165" s="136"/>
      <c r="C165" s="137" t="s">
        <v>83</v>
      </c>
      <c r="D165" s="137" t="s">
        <v>266</v>
      </c>
      <c r="E165" s="138" t="s">
        <v>83</v>
      </c>
      <c r="F165" s="139" t="s">
        <v>2847</v>
      </c>
      <c r="G165" s="140" t="s">
        <v>1468</v>
      </c>
      <c r="H165" s="141">
        <v>1</v>
      </c>
      <c r="I165" s="142"/>
      <c r="J165" s="143">
        <f>ROUND(I165*H165,2)</f>
        <v>0</v>
      </c>
      <c r="K165" s="139" t="s">
        <v>1</v>
      </c>
      <c r="L165" s="32"/>
      <c r="M165" s="144" t="s">
        <v>1</v>
      </c>
      <c r="N165" s="145" t="s">
        <v>42</v>
      </c>
      <c r="P165" s="146">
        <f>O165*H165</f>
        <v>0</v>
      </c>
      <c r="Q165" s="146">
        <v>0</v>
      </c>
      <c r="R165" s="146">
        <f>Q165*H165</f>
        <v>0</v>
      </c>
      <c r="S165" s="146">
        <v>0</v>
      </c>
      <c r="T165" s="147">
        <f>S165*H165</f>
        <v>0</v>
      </c>
      <c r="AR165" s="148" t="s">
        <v>271</v>
      </c>
      <c r="AT165" s="148" t="s">
        <v>266</v>
      </c>
      <c r="AU165" s="148" t="s">
        <v>83</v>
      </c>
      <c r="AY165" s="17" t="s">
        <v>264</v>
      </c>
      <c r="BE165" s="149">
        <f>IF(N165="základní",J165,0)</f>
        <v>0</v>
      </c>
      <c r="BF165" s="149">
        <f>IF(N165="snížená",J165,0)</f>
        <v>0</v>
      </c>
      <c r="BG165" s="149">
        <f>IF(N165="zákl. přenesená",J165,0)</f>
        <v>0</v>
      </c>
      <c r="BH165" s="149">
        <f>IF(N165="sníž. přenesená",J165,0)</f>
        <v>0</v>
      </c>
      <c r="BI165" s="149">
        <f>IF(N165="nulová",J165,0)</f>
        <v>0</v>
      </c>
      <c r="BJ165" s="17" t="s">
        <v>89</v>
      </c>
      <c r="BK165" s="149">
        <f>ROUND(I165*H165,2)</f>
        <v>0</v>
      </c>
      <c r="BL165" s="17" t="s">
        <v>271</v>
      </c>
      <c r="BM165" s="148" t="s">
        <v>89</v>
      </c>
    </row>
    <row r="166" spans="2:65" s="1" customFormat="1" ht="16.5" customHeight="1">
      <c r="B166" s="136"/>
      <c r="C166" s="137" t="s">
        <v>89</v>
      </c>
      <c r="D166" s="137" t="s">
        <v>266</v>
      </c>
      <c r="E166" s="138" t="s">
        <v>89</v>
      </c>
      <c r="F166" s="139" t="s">
        <v>2848</v>
      </c>
      <c r="G166" s="140" t="s">
        <v>269</v>
      </c>
      <c r="H166" s="141">
        <v>20</v>
      </c>
      <c r="I166" s="142"/>
      <c r="J166" s="143">
        <f>ROUND(I166*H166,2)</f>
        <v>0</v>
      </c>
      <c r="K166" s="139" t="s">
        <v>1</v>
      </c>
      <c r="L166" s="32"/>
      <c r="M166" s="144" t="s">
        <v>1</v>
      </c>
      <c r="N166" s="145" t="s">
        <v>42</v>
      </c>
      <c r="P166" s="146">
        <f>O166*H166</f>
        <v>0</v>
      </c>
      <c r="Q166" s="146">
        <v>0</v>
      </c>
      <c r="R166" s="146">
        <f>Q166*H166</f>
        <v>0</v>
      </c>
      <c r="S166" s="146">
        <v>0</v>
      </c>
      <c r="T166" s="147">
        <f>S166*H166</f>
        <v>0</v>
      </c>
      <c r="AR166" s="148" t="s">
        <v>271</v>
      </c>
      <c r="AT166" s="148" t="s">
        <v>266</v>
      </c>
      <c r="AU166" s="148" t="s">
        <v>83</v>
      </c>
      <c r="AY166" s="17" t="s">
        <v>264</v>
      </c>
      <c r="BE166" s="149">
        <f>IF(N166="základní",J166,0)</f>
        <v>0</v>
      </c>
      <c r="BF166" s="149">
        <f>IF(N166="snížená",J166,0)</f>
        <v>0</v>
      </c>
      <c r="BG166" s="149">
        <f>IF(N166="zákl. přenesená",J166,0)</f>
        <v>0</v>
      </c>
      <c r="BH166" s="149">
        <f>IF(N166="sníž. přenesená",J166,0)</f>
        <v>0</v>
      </c>
      <c r="BI166" s="149">
        <f>IF(N166="nulová",J166,0)</f>
        <v>0</v>
      </c>
      <c r="BJ166" s="17" t="s">
        <v>89</v>
      </c>
      <c r="BK166" s="149">
        <f>ROUND(I166*H166,2)</f>
        <v>0</v>
      </c>
      <c r="BL166" s="17" t="s">
        <v>271</v>
      </c>
      <c r="BM166" s="148" t="s">
        <v>271</v>
      </c>
    </row>
    <row r="167" spans="2:65" s="11" customFormat="1" ht="25.9" customHeight="1">
      <c r="B167" s="124"/>
      <c r="D167" s="125" t="s">
        <v>75</v>
      </c>
      <c r="E167" s="126" t="s">
        <v>2573</v>
      </c>
      <c r="F167" s="126" t="s">
        <v>2849</v>
      </c>
      <c r="I167" s="127"/>
      <c r="J167" s="128">
        <f>BK167</f>
        <v>0</v>
      </c>
      <c r="L167" s="124"/>
      <c r="M167" s="129"/>
      <c r="P167" s="130">
        <f>P168+P170+P173+P175+P177+P182+P185+P187+P189+P211+P215+P218+P220+P222+P228+P232+P241+P243+P245+P248+P250+P252+P253+P255+P256+P258+P260+P264+P266</f>
        <v>0</v>
      </c>
      <c r="R167" s="130">
        <f>R168+R170+R173+R175+R177+R182+R185+R187+R189+R211+R215+R218+R220+R222+R228+R232+R241+R243+R245+R248+R250+R252+R253+R255+R256+R258+R260+R264+R266</f>
        <v>0</v>
      </c>
      <c r="T167" s="131">
        <f>T168+T170+T173+T175+T177+T182+T185+T187+T189+T211+T215+T218+T220+T222+T228+T232+T241+T243+T245+T248+T250+T252+T253+T255+T256+T258+T260+T264+T266</f>
        <v>0</v>
      </c>
      <c r="AR167" s="125" t="s">
        <v>83</v>
      </c>
      <c r="AT167" s="132" t="s">
        <v>75</v>
      </c>
      <c r="AU167" s="132" t="s">
        <v>76</v>
      </c>
      <c r="AY167" s="125" t="s">
        <v>264</v>
      </c>
      <c r="BK167" s="133">
        <f>BK168+BK170+BK173+BK175+BK177+BK182+BK185+BK187+BK189+BK211+BK215+BK218+BK220+BK222+BK228+BK232+BK241+BK243+BK245+BK248+BK250+BK252+BK253+BK255+BK256+BK258+BK260+BK264+BK266</f>
        <v>0</v>
      </c>
    </row>
    <row r="168" spans="2:65" s="11" customFormat="1" ht="22.9" customHeight="1">
      <c r="B168" s="124"/>
      <c r="D168" s="125" t="s">
        <v>75</v>
      </c>
      <c r="E168" s="134" t="s">
        <v>2586</v>
      </c>
      <c r="F168" s="134" t="s">
        <v>2850</v>
      </c>
      <c r="I168" s="127"/>
      <c r="J168" s="135">
        <f>BK168</f>
        <v>0</v>
      </c>
      <c r="L168" s="124"/>
      <c r="M168" s="129"/>
      <c r="P168" s="130">
        <f>P169</f>
        <v>0</v>
      </c>
      <c r="R168" s="130">
        <f>R169</f>
        <v>0</v>
      </c>
      <c r="T168" s="131">
        <f>T169</f>
        <v>0</v>
      </c>
      <c r="AR168" s="125" t="s">
        <v>83</v>
      </c>
      <c r="AT168" s="132" t="s">
        <v>75</v>
      </c>
      <c r="AU168" s="132" t="s">
        <v>83</v>
      </c>
      <c r="AY168" s="125" t="s">
        <v>264</v>
      </c>
      <c r="BK168" s="133">
        <f>BK169</f>
        <v>0</v>
      </c>
    </row>
    <row r="169" spans="2:65" s="1" customFormat="1" ht="16.5" customHeight="1">
      <c r="B169" s="136"/>
      <c r="C169" s="137" t="s">
        <v>96</v>
      </c>
      <c r="D169" s="137" t="s">
        <v>266</v>
      </c>
      <c r="E169" s="138" t="s">
        <v>96</v>
      </c>
      <c r="F169" s="139" t="s">
        <v>2851</v>
      </c>
      <c r="G169" s="140" t="s">
        <v>428</v>
      </c>
      <c r="H169" s="141">
        <v>105</v>
      </c>
      <c r="I169" s="142"/>
      <c r="J169" s="143">
        <f>ROUND(I169*H169,2)</f>
        <v>0</v>
      </c>
      <c r="K169" s="139" t="s">
        <v>1</v>
      </c>
      <c r="L169" s="32"/>
      <c r="M169" s="144" t="s">
        <v>1</v>
      </c>
      <c r="N169" s="145" t="s">
        <v>42</v>
      </c>
      <c r="P169" s="146">
        <f>O169*H169</f>
        <v>0</v>
      </c>
      <c r="Q169" s="146">
        <v>0</v>
      </c>
      <c r="R169" s="146">
        <f>Q169*H169</f>
        <v>0</v>
      </c>
      <c r="S169" s="146">
        <v>0</v>
      </c>
      <c r="T169" s="147">
        <f>S169*H169</f>
        <v>0</v>
      </c>
      <c r="AR169" s="148" t="s">
        <v>271</v>
      </c>
      <c r="AT169" s="148" t="s">
        <v>266</v>
      </c>
      <c r="AU169" s="148" t="s">
        <v>89</v>
      </c>
      <c r="AY169" s="17" t="s">
        <v>264</v>
      </c>
      <c r="BE169" s="149">
        <f>IF(N169="základní",J169,0)</f>
        <v>0</v>
      </c>
      <c r="BF169" s="149">
        <f>IF(N169="snížená",J169,0)</f>
        <v>0</v>
      </c>
      <c r="BG169" s="149">
        <f>IF(N169="zákl. přenesená",J169,0)</f>
        <v>0</v>
      </c>
      <c r="BH169" s="149">
        <f>IF(N169="sníž. přenesená",J169,0)</f>
        <v>0</v>
      </c>
      <c r="BI169" s="149">
        <f>IF(N169="nulová",J169,0)</f>
        <v>0</v>
      </c>
      <c r="BJ169" s="17" t="s">
        <v>89</v>
      </c>
      <c r="BK169" s="149">
        <f>ROUND(I169*H169,2)</f>
        <v>0</v>
      </c>
      <c r="BL169" s="17" t="s">
        <v>271</v>
      </c>
      <c r="BM169" s="148" t="s">
        <v>303</v>
      </c>
    </row>
    <row r="170" spans="2:65" s="11" customFormat="1" ht="22.9" customHeight="1">
      <c r="B170" s="124"/>
      <c r="D170" s="125" t="s">
        <v>75</v>
      </c>
      <c r="E170" s="134" t="s">
        <v>2590</v>
      </c>
      <c r="F170" s="134" t="s">
        <v>2852</v>
      </c>
      <c r="I170" s="127"/>
      <c r="J170" s="135">
        <f>BK170</f>
        <v>0</v>
      </c>
      <c r="L170" s="124"/>
      <c r="M170" s="129"/>
      <c r="P170" s="130">
        <f>SUM(P171:P172)</f>
        <v>0</v>
      </c>
      <c r="R170" s="130">
        <f>SUM(R171:R172)</f>
        <v>0</v>
      </c>
      <c r="T170" s="131">
        <f>SUM(T171:T172)</f>
        <v>0</v>
      </c>
      <c r="AR170" s="125" t="s">
        <v>83</v>
      </c>
      <c r="AT170" s="132" t="s">
        <v>75</v>
      </c>
      <c r="AU170" s="132" t="s">
        <v>83</v>
      </c>
      <c r="AY170" s="125" t="s">
        <v>264</v>
      </c>
      <c r="BK170" s="133">
        <f>SUM(BK171:BK172)</f>
        <v>0</v>
      </c>
    </row>
    <row r="171" spans="2:65" s="1" customFormat="1" ht="16.5" customHeight="1">
      <c r="B171" s="136"/>
      <c r="C171" s="137" t="s">
        <v>271</v>
      </c>
      <c r="D171" s="137" t="s">
        <v>266</v>
      </c>
      <c r="E171" s="138" t="s">
        <v>271</v>
      </c>
      <c r="F171" s="139" t="s">
        <v>2853</v>
      </c>
      <c r="G171" s="140" t="s">
        <v>428</v>
      </c>
      <c r="H171" s="141">
        <v>30</v>
      </c>
      <c r="I171" s="142"/>
      <c r="J171" s="143">
        <f>ROUND(I171*H171,2)</f>
        <v>0</v>
      </c>
      <c r="K171" s="139" t="s">
        <v>1</v>
      </c>
      <c r="L171" s="32"/>
      <c r="M171" s="144" t="s">
        <v>1</v>
      </c>
      <c r="N171" s="145" t="s">
        <v>42</v>
      </c>
      <c r="P171" s="146">
        <f>O171*H171</f>
        <v>0</v>
      </c>
      <c r="Q171" s="146">
        <v>0</v>
      </c>
      <c r="R171" s="146">
        <f>Q171*H171</f>
        <v>0</v>
      </c>
      <c r="S171" s="146">
        <v>0</v>
      </c>
      <c r="T171" s="147">
        <f>S171*H171</f>
        <v>0</v>
      </c>
      <c r="AR171" s="148" t="s">
        <v>271</v>
      </c>
      <c r="AT171" s="148" t="s">
        <v>266</v>
      </c>
      <c r="AU171" s="148" t="s">
        <v>89</v>
      </c>
      <c r="AY171" s="17" t="s">
        <v>264</v>
      </c>
      <c r="BE171" s="149">
        <f>IF(N171="základní",J171,0)</f>
        <v>0</v>
      </c>
      <c r="BF171" s="149">
        <f>IF(N171="snížená",J171,0)</f>
        <v>0</v>
      </c>
      <c r="BG171" s="149">
        <f>IF(N171="zákl. přenesená",J171,0)</f>
        <v>0</v>
      </c>
      <c r="BH171" s="149">
        <f>IF(N171="sníž. přenesená",J171,0)</f>
        <v>0</v>
      </c>
      <c r="BI171" s="149">
        <f>IF(N171="nulová",J171,0)</f>
        <v>0</v>
      </c>
      <c r="BJ171" s="17" t="s">
        <v>89</v>
      </c>
      <c r="BK171" s="149">
        <f>ROUND(I171*H171,2)</f>
        <v>0</v>
      </c>
      <c r="BL171" s="17" t="s">
        <v>271</v>
      </c>
      <c r="BM171" s="148" t="s">
        <v>314</v>
      </c>
    </row>
    <row r="172" spans="2:65" s="1" customFormat="1" ht="16.5" customHeight="1">
      <c r="B172" s="136"/>
      <c r="C172" s="137" t="s">
        <v>297</v>
      </c>
      <c r="D172" s="137" t="s">
        <v>266</v>
      </c>
      <c r="E172" s="138" t="s">
        <v>297</v>
      </c>
      <c r="F172" s="139" t="s">
        <v>2854</v>
      </c>
      <c r="G172" s="140" t="s">
        <v>428</v>
      </c>
      <c r="H172" s="141">
        <v>125</v>
      </c>
      <c r="I172" s="142"/>
      <c r="J172" s="143">
        <f>ROUND(I172*H172,2)</f>
        <v>0</v>
      </c>
      <c r="K172" s="139" t="s">
        <v>1</v>
      </c>
      <c r="L172" s="32"/>
      <c r="M172" s="144" t="s">
        <v>1</v>
      </c>
      <c r="N172" s="145" t="s">
        <v>42</v>
      </c>
      <c r="P172" s="146">
        <f>O172*H172</f>
        <v>0</v>
      </c>
      <c r="Q172" s="146">
        <v>0</v>
      </c>
      <c r="R172" s="146">
        <f>Q172*H172</f>
        <v>0</v>
      </c>
      <c r="S172" s="146">
        <v>0</v>
      </c>
      <c r="T172" s="147">
        <f>S172*H172</f>
        <v>0</v>
      </c>
      <c r="AR172" s="148" t="s">
        <v>271</v>
      </c>
      <c r="AT172" s="148" t="s">
        <v>266</v>
      </c>
      <c r="AU172" s="148" t="s">
        <v>89</v>
      </c>
      <c r="AY172" s="17" t="s">
        <v>264</v>
      </c>
      <c r="BE172" s="149">
        <f>IF(N172="základní",J172,0)</f>
        <v>0</v>
      </c>
      <c r="BF172" s="149">
        <f>IF(N172="snížená",J172,0)</f>
        <v>0</v>
      </c>
      <c r="BG172" s="149">
        <f>IF(N172="zákl. přenesená",J172,0)</f>
        <v>0</v>
      </c>
      <c r="BH172" s="149">
        <f>IF(N172="sníž. přenesená",J172,0)</f>
        <v>0</v>
      </c>
      <c r="BI172" s="149">
        <f>IF(N172="nulová",J172,0)</f>
        <v>0</v>
      </c>
      <c r="BJ172" s="17" t="s">
        <v>89</v>
      </c>
      <c r="BK172" s="149">
        <f>ROUND(I172*H172,2)</f>
        <v>0</v>
      </c>
      <c r="BL172" s="17" t="s">
        <v>271</v>
      </c>
      <c r="BM172" s="148" t="s">
        <v>328</v>
      </c>
    </row>
    <row r="173" spans="2:65" s="11" customFormat="1" ht="22.9" customHeight="1">
      <c r="B173" s="124"/>
      <c r="D173" s="125" t="s">
        <v>75</v>
      </c>
      <c r="E173" s="134" t="s">
        <v>2594</v>
      </c>
      <c r="F173" s="134" t="s">
        <v>2855</v>
      </c>
      <c r="I173" s="127"/>
      <c r="J173" s="135">
        <f>BK173</f>
        <v>0</v>
      </c>
      <c r="L173" s="124"/>
      <c r="M173" s="129"/>
      <c r="P173" s="130">
        <f>P174</f>
        <v>0</v>
      </c>
      <c r="R173" s="130">
        <f>R174</f>
        <v>0</v>
      </c>
      <c r="T173" s="131">
        <f>T174</f>
        <v>0</v>
      </c>
      <c r="AR173" s="125" t="s">
        <v>83</v>
      </c>
      <c r="AT173" s="132" t="s">
        <v>75</v>
      </c>
      <c r="AU173" s="132" t="s">
        <v>83</v>
      </c>
      <c r="AY173" s="125" t="s">
        <v>264</v>
      </c>
      <c r="BK173" s="133">
        <f>BK174</f>
        <v>0</v>
      </c>
    </row>
    <row r="174" spans="2:65" s="1" customFormat="1" ht="16.5" customHeight="1">
      <c r="B174" s="136"/>
      <c r="C174" s="137" t="s">
        <v>303</v>
      </c>
      <c r="D174" s="137" t="s">
        <v>266</v>
      </c>
      <c r="E174" s="138" t="s">
        <v>303</v>
      </c>
      <c r="F174" s="139" t="s">
        <v>2856</v>
      </c>
      <c r="G174" s="140" t="s">
        <v>1468</v>
      </c>
      <c r="H174" s="141">
        <v>40</v>
      </c>
      <c r="I174" s="142"/>
      <c r="J174" s="143">
        <f>ROUND(I174*H174,2)</f>
        <v>0</v>
      </c>
      <c r="K174" s="139" t="s">
        <v>1</v>
      </c>
      <c r="L174" s="32"/>
      <c r="M174" s="144" t="s">
        <v>1</v>
      </c>
      <c r="N174" s="145" t="s">
        <v>42</v>
      </c>
      <c r="P174" s="146">
        <f>O174*H174</f>
        <v>0</v>
      </c>
      <c r="Q174" s="146">
        <v>0</v>
      </c>
      <c r="R174" s="146">
        <f>Q174*H174</f>
        <v>0</v>
      </c>
      <c r="S174" s="146">
        <v>0</v>
      </c>
      <c r="T174" s="147">
        <f>S174*H174</f>
        <v>0</v>
      </c>
      <c r="AR174" s="148" t="s">
        <v>271</v>
      </c>
      <c r="AT174" s="148" t="s">
        <v>266</v>
      </c>
      <c r="AU174" s="148" t="s">
        <v>89</v>
      </c>
      <c r="AY174" s="17" t="s">
        <v>264</v>
      </c>
      <c r="BE174" s="149">
        <f>IF(N174="základní",J174,0)</f>
        <v>0</v>
      </c>
      <c r="BF174" s="149">
        <f>IF(N174="snížená",J174,0)</f>
        <v>0</v>
      </c>
      <c r="BG174" s="149">
        <f>IF(N174="zákl. přenesená",J174,0)</f>
        <v>0</v>
      </c>
      <c r="BH174" s="149">
        <f>IF(N174="sníž. přenesená",J174,0)</f>
        <v>0</v>
      </c>
      <c r="BI174" s="149">
        <f>IF(N174="nulová",J174,0)</f>
        <v>0</v>
      </c>
      <c r="BJ174" s="17" t="s">
        <v>89</v>
      </c>
      <c r="BK174" s="149">
        <f>ROUND(I174*H174,2)</f>
        <v>0</v>
      </c>
      <c r="BL174" s="17" t="s">
        <v>271</v>
      </c>
      <c r="BM174" s="148" t="s">
        <v>8</v>
      </c>
    </row>
    <row r="175" spans="2:65" s="11" customFormat="1" ht="22.9" customHeight="1">
      <c r="B175" s="124"/>
      <c r="D175" s="125" t="s">
        <v>75</v>
      </c>
      <c r="E175" s="134" t="s">
        <v>2594</v>
      </c>
      <c r="F175" s="134" t="s">
        <v>2855</v>
      </c>
      <c r="I175" s="127"/>
      <c r="J175" s="135">
        <f>BK175</f>
        <v>0</v>
      </c>
      <c r="L175" s="124"/>
      <c r="M175" s="129"/>
      <c r="P175" s="130">
        <f>P176</f>
        <v>0</v>
      </c>
      <c r="R175" s="130">
        <f>R176</f>
        <v>0</v>
      </c>
      <c r="T175" s="131">
        <f>T176</f>
        <v>0</v>
      </c>
      <c r="AR175" s="125" t="s">
        <v>83</v>
      </c>
      <c r="AT175" s="132" t="s">
        <v>75</v>
      </c>
      <c r="AU175" s="132" t="s">
        <v>83</v>
      </c>
      <c r="AY175" s="125" t="s">
        <v>264</v>
      </c>
      <c r="BK175" s="133">
        <f>BK176</f>
        <v>0</v>
      </c>
    </row>
    <row r="176" spans="2:65" s="1" customFormat="1" ht="16.5" customHeight="1">
      <c r="B176" s="136"/>
      <c r="C176" s="137" t="s">
        <v>309</v>
      </c>
      <c r="D176" s="137" t="s">
        <v>266</v>
      </c>
      <c r="E176" s="138" t="s">
        <v>309</v>
      </c>
      <c r="F176" s="139" t="s">
        <v>2857</v>
      </c>
      <c r="G176" s="140" t="s">
        <v>1468</v>
      </c>
      <c r="H176" s="141">
        <v>40</v>
      </c>
      <c r="I176" s="142"/>
      <c r="J176" s="143">
        <f>ROUND(I176*H176,2)</f>
        <v>0</v>
      </c>
      <c r="K176" s="139" t="s">
        <v>1</v>
      </c>
      <c r="L176" s="32"/>
      <c r="M176" s="144" t="s">
        <v>1</v>
      </c>
      <c r="N176" s="145" t="s">
        <v>42</v>
      </c>
      <c r="P176" s="146">
        <f>O176*H176</f>
        <v>0</v>
      </c>
      <c r="Q176" s="146">
        <v>0</v>
      </c>
      <c r="R176" s="146">
        <f>Q176*H176</f>
        <v>0</v>
      </c>
      <c r="S176" s="146">
        <v>0</v>
      </c>
      <c r="T176" s="147">
        <f>S176*H176</f>
        <v>0</v>
      </c>
      <c r="AR176" s="148" t="s">
        <v>271</v>
      </c>
      <c r="AT176" s="148" t="s">
        <v>266</v>
      </c>
      <c r="AU176" s="148" t="s">
        <v>89</v>
      </c>
      <c r="AY176" s="17" t="s">
        <v>264</v>
      </c>
      <c r="BE176" s="149">
        <f>IF(N176="základní",J176,0)</f>
        <v>0</v>
      </c>
      <c r="BF176" s="149">
        <f>IF(N176="snížená",J176,0)</f>
        <v>0</v>
      </c>
      <c r="BG176" s="149">
        <f>IF(N176="zákl. přenesená",J176,0)</f>
        <v>0</v>
      </c>
      <c r="BH176" s="149">
        <f>IF(N176="sníž. přenesená",J176,0)</f>
        <v>0</v>
      </c>
      <c r="BI176" s="149">
        <f>IF(N176="nulová",J176,0)</f>
        <v>0</v>
      </c>
      <c r="BJ176" s="17" t="s">
        <v>89</v>
      </c>
      <c r="BK176" s="149">
        <f>ROUND(I176*H176,2)</f>
        <v>0</v>
      </c>
      <c r="BL176" s="17" t="s">
        <v>271</v>
      </c>
      <c r="BM176" s="148" t="s">
        <v>354</v>
      </c>
    </row>
    <row r="177" spans="2:65" s="11" customFormat="1" ht="22.9" customHeight="1">
      <c r="B177" s="124"/>
      <c r="D177" s="125" t="s">
        <v>75</v>
      </c>
      <c r="E177" s="134" t="s">
        <v>2600</v>
      </c>
      <c r="F177" s="134" t="s">
        <v>2858</v>
      </c>
      <c r="I177" s="127"/>
      <c r="J177" s="135">
        <f>BK177</f>
        <v>0</v>
      </c>
      <c r="L177" s="124"/>
      <c r="M177" s="129"/>
      <c r="P177" s="130">
        <f>SUM(P178:P181)</f>
        <v>0</v>
      </c>
      <c r="R177" s="130">
        <f>SUM(R178:R181)</f>
        <v>0</v>
      </c>
      <c r="T177" s="131">
        <f>SUM(T178:T181)</f>
        <v>0</v>
      </c>
      <c r="AR177" s="125" t="s">
        <v>83</v>
      </c>
      <c r="AT177" s="132" t="s">
        <v>75</v>
      </c>
      <c r="AU177" s="132" t="s">
        <v>83</v>
      </c>
      <c r="AY177" s="125" t="s">
        <v>264</v>
      </c>
      <c r="BK177" s="133">
        <f>SUM(BK178:BK181)</f>
        <v>0</v>
      </c>
    </row>
    <row r="178" spans="2:65" s="1" customFormat="1" ht="16.5" customHeight="1">
      <c r="B178" s="136"/>
      <c r="C178" s="137" t="s">
        <v>314</v>
      </c>
      <c r="D178" s="137" t="s">
        <v>266</v>
      </c>
      <c r="E178" s="138" t="s">
        <v>314</v>
      </c>
      <c r="F178" s="139" t="s">
        <v>2859</v>
      </c>
      <c r="G178" s="140" t="s">
        <v>1468</v>
      </c>
      <c r="H178" s="141">
        <v>5</v>
      </c>
      <c r="I178" s="142"/>
      <c r="J178" s="143">
        <f>ROUND(I178*H178,2)</f>
        <v>0</v>
      </c>
      <c r="K178" s="139" t="s">
        <v>1</v>
      </c>
      <c r="L178" s="32"/>
      <c r="M178" s="144" t="s">
        <v>1</v>
      </c>
      <c r="N178" s="145" t="s">
        <v>42</v>
      </c>
      <c r="P178" s="146">
        <f>O178*H178</f>
        <v>0</v>
      </c>
      <c r="Q178" s="146">
        <v>0</v>
      </c>
      <c r="R178" s="146">
        <f>Q178*H178</f>
        <v>0</v>
      </c>
      <c r="S178" s="146">
        <v>0</v>
      </c>
      <c r="T178" s="147">
        <f>S178*H178</f>
        <v>0</v>
      </c>
      <c r="AR178" s="148" t="s">
        <v>271</v>
      </c>
      <c r="AT178" s="148" t="s">
        <v>266</v>
      </c>
      <c r="AU178" s="148" t="s">
        <v>89</v>
      </c>
      <c r="AY178" s="17" t="s">
        <v>264</v>
      </c>
      <c r="BE178" s="149">
        <f>IF(N178="základní",J178,0)</f>
        <v>0</v>
      </c>
      <c r="BF178" s="149">
        <f>IF(N178="snížená",J178,0)</f>
        <v>0</v>
      </c>
      <c r="BG178" s="149">
        <f>IF(N178="zákl. přenesená",J178,0)</f>
        <v>0</v>
      </c>
      <c r="BH178" s="149">
        <f>IF(N178="sníž. přenesená",J178,0)</f>
        <v>0</v>
      </c>
      <c r="BI178" s="149">
        <f>IF(N178="nulová",J178,0)</f>
        <v>0</v>
      </c>
      <c r="BJ178" s="17" t="s">
        <v>89</v>
      </c>
      <c r="BK178" s="149">
        <f>ROUND(I178*H178,2)</f>
        <v>0</v>
      </c>
      <c r="BL178" s="17" t="s">
        <v>271</v>
      </c>
      <c r="BM178" s="148" t="s">
        <v>366</v>
      </c>
    </row>
    <row r="179" spans="2:65" s="1" customFormat="1" ht="16.5" customHeight="1">
      <c r="B179" s="136"/>
      <c r="C179" s="137" t="s">
        <v>323</v>
      </c>
      <c r="D179" s="137" t="s">
        <v>266</v>
      </c>
      <c r="E179" s="138" t="s">
        <v>323</v>
      </c>
      <c r="F179" s="139" t="s">
        <v>2860</v>
      </c>
      <c r="G179" s="140" t="s">
        <v>1468</v>
      </c>
      <c r="H179" s="141">
        <v>6</v>
      </c>
      <c r="I179" s="142"/>
      <c r="J179" s="143">
        <f>ROUND(I179*H179,2)</f>
        <v>0</v>
      </c>
      <c r="K179" s="139" t="s">
        <v>1</v>
      </c>
      <c r="L179" s="32"/>
      <c r="M179" s="144" t="s">
        <v>1</v>
      </c>
      <c r="N179" s="145" t="s">
        <v>42</v>
      </c>
      <c r="P179" s="146">
        <f>O179*H179</f>
        <v>0</v>
      </c>
      <c r="Q179" s="146">
        <v>0</v>
      </c>
      <c r="R179" s="146">
        <f>Q179*H179</f>
        <v>0</v>
      </c>
      <c r="S179" s="146">
        <v>0</v>
      </c>
      <c r="T179" s="147">
        <f>S179*H179</f>
        <v>0</v>
      </c>
      <c r="AR179" s="148" t="s">
        <v>271</v>
      </c>
      <c r="AT179" s="148" t="s">
        <v>266</v>
      </c>
      <c r="AU179" s="148" t="s">
        <v>89</v>
      </c>
      <c r="AY179" s="17" t="s">
        <v>264</v>
      </c>
      <c r="BE179" s="149">
        <f>IF(N179="základní",J179,0)</f>
        <v>0</v>
      </c>
      <c r="BF179" s="149">
        <f>IF(N179="snížená",J179,0)</f>
        <v>0</v>
      </c>
      <c r="BG179" s="149">
        <f>IF(N179="zákl. přenesená",J179,0)</f>
        <v>0</v>
      </c>
      <c r="BH179" s="149">
        <f>IF(N179="sníž. přenesená",J179,0)</f>
        <v>0</v>
      </c>
      <c r="BI179" s="149">
        <f>IF(N179="nulová",J179,0)</f>
        <v>0</v>
      </c>
      <c r="BJ179" s="17" t="s">
        <v>89</v>
      </c>
      <c r="BK179" s="149">
        <f>ROUND(I179*H179,2)</f>
        <v>0</v>
      </c>
      <c r="BL179" s="17" t="s">
        <v>271</v>
      </c>
      <c r="BM179" s="148" t="s">
        <v>377</v>
      </c>
    </row>
    <row r="180" spans="2:65" s="1" customFormat="1" ht="16.5" customHeight="1">
      <c r="B180" s="136"/>
      <c r="C180" s="137" t="s">
        <v>328</v>
      </c>
      <c r="D180" s="137" t="s">
        <v>266</v>
      </c>
      <c r="E180" s="138" t="s">
        <v>328</v>
      </c>
      <c r="F180" s="139" t="s">
        <v>2861</v>
      </c>
      <c r="G180" s="140" t="s">
        <v>1468</v>
      </c>
      <c r="H180" s="141">
        <v>10</v>
      </c>
      <c r="I180" s="142"/>
      <c r="J180" s="143">
        <f>ROUND(I180*H180,2)</f>
        <v>0</v>
      </c>
      <c r="K180" s="139" t="s">
        <v>1</v>
      </c>
      <c r="L180" s="32"/>
      <c r="M180" s="144" t="s">
        <v>1</v>
      </c>
      <c r="N180" s="145" t="s">
        <v>42</v>
      </c>
      <c r="P180" s="146">
        <f>O180*H180</f>
        <v>0</v>
      </c>
      <c r="Q180" s="146">
        <v>0</v>
      </c>
      <c r="R180" s="146">
        <f>Q180*H180</f>
        <v>0</v>
      </c>
      <c r="S180" s="146">
        <v>0</v>
      </c>
      <c r="T180" s="147">
        <f>S180*H180</f>
        <v>0</v>
      </c>
      <c r="AR180" s="148" t="s">
        <v>271</v>
      </c>
      <c r="AT180" s="148" t="s">
        <v>266</v>
      </c>
      <c r="AU180" s="148" t="s">
        <v>89</v>
      </c>
      <c r="AY180" s="17" t="s">
        <v>264</v>
      </c>
      <c r="BE180" s="149">
        <f>IF(N180="základní",J180,0)</f>
        <v>0</v>
      </c>
      <c r="BF180" s="149">
        <f>IF(N180="snížená",J180,0)</f>
        <v>0</v>
      </c>
      <c r="BG180" s="149">
        <f>IF(N180="zákl. přenesená",J180,0)</f>
        <v>0</v>
      </c>
      <c r="BH180" s="149">
        <f>IF(N180="sníž. přenesená",J180,0)</f>
        <v>0</v>
      </c>
      <c r="BI180" s="149">
        <f>IF(N180="nulová",J180,0)</f>
        <v>0</v>
      </c>
      <c r="BJ180" s="17" t="s">
        <v>89</v>
      </c>
      <c r="BK180" s="149">
        <f>ROUND(I180*H180,2)</f>
        <v>0</v>
      </c>
      <c r="BL180" s="17" t="s">
        <v>271</v>
      </c>
      <c r="BM180" s="148" t="s">
        <v>396</v>
      </c>
    </row>
    <row r="181" spans="2:65" s="1" customFormat="1" ht="16.5" customHeight="1">
      <c r="B181" s="136"/>
      <c r="C181" s="137" t="s">
        <v>334</v>
      </c>
      <c r="D181" s="137" t="s">
        <v>266</v>
      </c>
      <c r="E181" s="138" t="s">
        <v>334</v>
      </c>
      <c r="F181" s="139" t="s">
        <v>2862</v>
      </c>
      <c r="G181" s="140" t="s">
        <v>1468</v>
      </c>
      <c r="H181" s="141">
        <v>6</v>
      </c>
      <c r="I181" s="142"/>
      <c r="J181" s="143">
        <f>ROUND(I181*H181,2)</f>
        <v>0</v>
      </c>
      <c r="K181" s="139" t="s">
        <v>1</v>
      </c>
      <c r="L181" s="32"/>
      <c r="M181" s="144" t="s">
        <v>1</v>
      </c>
      <c r="N181" s="145" t="s">
        <v>42</v>
      </c>
      <c r="P181" s="146">
        <f>O181*H181</f>
        <v>0</v>
      </c>
      <c r="Q181" s="146">
        <v>0</v>
      </c>
      <c r="R181" s="146">
        <f>Q181*H181</f>
        <v>0</v>
      </c>
      <c r="S181" s="146">
        <v>0</v>
      </c>
      <c r="T181" s="147">
        <f>S181*H181</f>
        <v>0</v>
      </c>
      <c r="AR181" s="148" t="s">
        <v>271</v>
      </c>
      <c r="AT181" s="148" t="s">
        <v>266</v>
      </c>
      <c r="AU181" s="148" t="s">
        <v>89</v>
      </c>
      <c r="AY181" s="17" t="s">
        <v>264</v>
      </c>
      <c r="BE181" s="149">
        <f>IF(N181="základní",J181,0)</f>
        <v>0</v>
      </c>
      <c r="BF181" s="149">
        <f>IF(N181="snížená",J181,0)</f>
        <v>0</v>
      </c>
      <c r="BG181" s="149">
        <f>IF(N181="zákl. přenesená",J181,0)</f>
        <v>0</v>
      </c>
      <c r="BH181" s="149">
        <f>IF(N181="sníž. přenesená",J181,0)</f>
        <v>0</v>
      </c>
      <c r="BI181" s="149">
        <f>IF(N181="nulová",J181,0)</f>
        <v>0</v>
      </c>
      <c r="BJ181" s="17" t="s">
        <v>89</v>
      </c>
      <c r="BK181" s="149">
        <f>ROUND(I181*H181,2)</f>
        <v>0</v>
      </c>
      <c r="BL181" s="17" t="s">
        <v>271</v>
      </c>
      <c r="BM181" s="148" t="s">
        <v>407</v>
      </c>
    </row>
    <row r="182" spans="2:65" s="11" customFormat="1" ht="22.9" customHeight="1">
      <c r="B182" s="124"/>
      <c r="D182" s="125" t="s">
        <v>75</v>
      </c>
      <c r="E182" s="134" t="s">
        <v>2604</v>
      </c>
      <c r="F182" s="134" t="s">
        <v>2863</v>
      </c>
      <c r="I182" s="127"/>
      <c r="J182" s="135">
        <f>BK182</f>
        <v>0</v>
      </c>
      <c r="L182" s="124"/>
      <c r="M182" s="129"/>
      <c r="P182" s="130">
        <f>SUM(P183:P184)</f>
        <v>0</v>
      </c>
      <c r="R182" s="130">
        <f>SUM(R183:R184)</f>
        <v>0</v>
      </c>
      <c r="T182" s="131">
        <f>SUM(T183:T184)</f>
        <v>0</v>
      </c>
      <c r="AR182" s="125" t="s">
        <v>83</v>
      </c>
      <c r="AT182" s="132" t="s">
        <v>75</v>
      </c>
      <c r="AU182" s="132" t="s">
        <v>83</v>
      </c>
      <c r="AY182" s="125" t="s">
        <v>264</v>
      </c>
      <c r="BK182" s="133">
        <f>SUM(BK183:BK184)</f>
        <v>0</v>
      </c>
    </row>
    <row r="183" spans="2:65" s="1" customFormat="1" ht="16.5" customHeight="1">
      <c r="B183" s="136"/>
      <c r="C183" s="137" t="s">
        <v>8</v>
      </c>
      <c r="D183" s="137" t="s">
        <v>266</v>
      </c>
      <c r="E183" s="138" t="s">
        <v>8</v>
      </c>
      <c r="F183" s="139" t="s">
        <v>2864</v>
      </c>
      <c r="G183" s="140" t="s">
        <v>1468</v>
      </c>
      <c r="H183" s="141">
        <v>6</v>
      </c>
      <c r="I183" s="142"/>
      <c r="J183" s="143">
        <f>ROUND(I183*H183,2)</f>
        <v>0</v>
      </c>
      <c r="K183" s="139" t="s">
        <v>1</v>
      </c>
      <c r="L183" s="32"/>
      <c r="M183" s="144" t="s">
        <v>1</v>
      </c>
      <c r="N183" s="145" t="s">
        <v>42</v>
      </c>
      <c r="P183" s="146">
        <f>O183*H183</f>
        <v>0</v>
      </c>
      <c r="Q183" s="146">
        <v>0</v>
      </c>
      <c r="R183" s="146">
        <f>Q183*H183</f>
        <v>0</v>
      </c>
      <c r="S183" s="146">
        <v>0</v>
      </c>
      <c r="T183" s="147">
        <f>S183*H183</f>
        <v>0</v>
      </c>
      <c r="AR183" s="148" t="s">
        <v>271</v>
      </c>
      <c r="AT183" s="148" t="s">
        <v>266</v>
      </c>
      <c r="AU183" s="148" t="s">
        <v>89</v>
      </c>
      <c r="AY183" s="17" t="s">
        <v>264</v>
      </c>
      <c r="BE183" s="149">
        <f>IF(N183="základní",J183,0)</f>
        <v>0</v>
      </c>
      <c r="BF183" s="149">
        <f>IF(N183="snížená",J183,0)</f>
        <v>0</v>
      </c>
      <c r="BG183" s="149">
        <f>IF(N183="zákl. přenesená",J183,0)</f>
        <v>0</v>
      </c>
      <c r="BH183" s="149">
        <f>IF(N183="sníž. přenesená",J183,0)</f>
        <v>0</v>
      </c>
      <c r="BI183" s="149">
        <f>IF(N183="nulová",J183,0)</f>
        <v>0</v>
      </c>
      <c r="BJ183" s="17" t="s">
        <v>89</v>
      </c>
      <c r="BK183" s="149">
        <f>ROUND(I183*H183,2)</f>
        <v>0</v>
      </c>
      <c r="BL183" s="17" t="s">
        <v>271</v>
      </c>
      <c r="BM183" s="148" t="s">
        <v>425</v>
      </c>
    </row>
    <row r="184" spans="2:65" s="1" customFormat="1" ht="16.5" customHeight="1">
      <c r="B184" s="136"/>
      <c r="C184" s="137" t="s">
        <v>348</v>
      </c>
      <c r="D184" s="137" t="s">
        <v>266</v>
      </c>
      <c r="E184" s="138" t="s">
        <v>348</v>
      </c>
      <c r="F184" s="139" t="s">
        <v>2865</v>
      </c>
      <c r="G184" s="140" t="s">
        <v>1468</v>
      </c>
      <c r="H184" s="141">
        <v>12</v>
      </c>
      <c r="I184" s="142"/>
      <c r="J184" s="143">
        <f>ROUND(I184*H184,2)</f>
        <v>0</v>
      </c>
      <c r="K184" s="139" t="s">
        <v>1</v>
      </c>
      <c r="L184" s="32"/>
      <c r="M184" s="144" t="s">
        <v>1</v>
      </c>
      <c r="N184" s="145" t="s">
        <v>42</v>
      </c>
      <c r="P184" s="146">
        <f>O184*H184</f>
        <v>0</v>
      </c>
      <c r="Q184" s="146">
        <v>0</v>
      </c>
      <c r="R184" s="146">
        <f>Q184*H184</f>
        <v>0</v>
      </c>
      <c r="S184" s="146">
        <v>0</v>
      </c>
      <c r="T184" s="147">
        <f>S184*H184</f>
        <v>0</v>
      </c>
      <c r="AR184" s="148" t="s">
        <v>271</v>
      </c>
      <c r="AT184" s="148" t="s">
        <v>266</v>
      </c>
      <c r="AU184" s="148" t="s">
        <v>89</v>
      </c>
      <c r="AY184" s="17" t="s">
        <v>264</v>
      </c>
      <c r="BE184" s="149">
        <f>IF(N184="základní",J184,0)</f>
        <v>0</v>
      </c>
      <c r="BF184" s="149">
        <f>IF(N184="snížená",J184,0)</f>
        <v>0</v>
      </c>
      <c r="BG184" s="149">
        <f>IF(N184="zákl. přenesená",J184,0)</f>
        <v>0</v>
      </c>
      <c r="BH184" s="149">
        <f>IF(N184="sníž. přenesená",J184,0)</f>
        <v>0</v>
      </c>
      <c r="BI184" s="149">
        <f>IF(N184="nulová",J184,0)</f>
        <v>0</v>
      </c>
      <c r="BJ184" s="17" t="s">
        <v>89</v>
      </c>
      <c r="BK184" s="149">
        <f>ROUND(I184*H184,2)</f>
        <v>0</v>
      </c>
      <c r="BL184" s="17" t="s">
        <v>271</v>
      </c>
      <c r="BM184" s="148" t="s">
        <v>437</v>
      </c>
    </row>
    <row r="185" spans="2:65" s="11" customFormat="1" ht="22.9" customHeight="1">
      <c r="B185" s="124"/>
      <c r="D185" s="125" t="s">
        <v>75</v>
      </c>
      <c r="E185" s="134" t="s">
        <v>2610</v>
      </c>
      <c r="F185" s="134" t="s">
        <v>2866</v>
      </c>
      <c r="I185" s="127"/>
      <c r="J185" s="135">
        <f>BK185</f>
        <v>0</v>
      </c>
      <c r="L185" s="124"/>
      <c r="M185" s="129"/>
      <c r="P185" s="130">
        <f>P186</f>
        <v>0</v>
      </c>
      <c r="R185" s="130">
        <f>R186</f>
        <v>0</v>
      </c>
      <c r="T185" s="131">
        <f>T186</f>
        <v>0</v>
      </c>
      <c r="AR185" s="125" t="s">
        <v>83</v>
      </c>
      <c r="AT185" s="132" t="s">
        <v>75</v>
      </c>
      <c r="AU185" s="132" t="s">
        <v>83</v>
      </c>
      <c r="AY185" s="125" t="s">
        <v>264</v>
      </c>
      <c r="BK185" s="133">
        <f>BK186</f>
        <v>0</v>
      </c>
    </row>
    <row r="186" spans="2:65" s="1" customFormat="1" ht="16.5" customHeight="1">
      <c r="B186" s="136"/>
      <c r="C186" s="137" t="s">
        <v>354</v>
      </c>
      <c r="D186" s="137" t="s">
        <v>266</v>
      </c>
      <c r="E186" s="138" t="s">
        <v>354</v>
      </c>
      <c r="F186" s="139" t="s">
        <v>2867</v>
      </c>
      <c r="G186" s="140" t="s">
        <v>1468</v>
      </c>
      <c r="H186" s="141">
        <v>1</v>
      </c>
      <c r="I186" s="142"/>
      <c r="J186" s="143">
        <f>ROUND(I186*H186,2)</f>
        <v>0</v>
      </c>
      <c r="K186" s="139" t="s">
        <v>1</v>
      </c>
      <c r="L186" s="32"/>
      <c r="M186" s="144" t="s">
        <v>1</v>
      </c>
      <c r="N186" s="145" t="s">
        <v>42</v>
      </c>
      <c r="P186" s="146">
        <f>O186*H186</f>
        <v>0</v>
      </c>
      <c r="Q186" s="146">
        <v>0</v>
      </c>
      <c r="R186" s="146">
        <f>Q186*H186</f>
        <v>0</v>
      </c>
      <c r="S186" s="146">
        <v>0</v>
      </c>
      <c r="T186" s="147">
        <f>S186*H186</f>
        <v>0</v>
      </c>
      <c r="AR186" s="148" t="s">
        <v>271</v>
      </c>
      <c r="AT186" s="148" t="s">
        <v>266</v>
      </c>
      <c r="AU186" s="148" t="s">
        <v>89</v>
      </c>
      <c r="AY186" s="17" t="s">
        <v>264</v>
      </c>
      <c r="BE186" s="149">
        <f>IF(N186="základní",J186,0)</f>
        <v>0</v>
      </c>
      <c r="BF186" s="149">
        <f>IF(N186="snížená",J186,0)</f>
        <v>0</v>
      </c>
      <c r="BG186" s="149">
        <f>IF(N186="zákl. přenesená",J186,0)</f>
        <v>0</v>
      </c>
      <c r="BH186" s="149">
        <f>IF(N186="sníž. přenesená",J186,0)</f>
        <v>0</v>
      </c>
      <c r="BI186" s="149">
        <f>IF(N186="nulová",J186,0)</f>
        <v>0</v>
      </c>
      <c r="BJ186" s="17" t="s">
        <v>89</v>
      </c>
      <c r="BK186" s="149">
        <f>ROUND(I186*H186,2)</f>
        <v>0</v>
      </c>
      <c r="BL186" s="17" t="s">
        <v>271</v>
      </c>
      <c r="BM186" s="148" t="s">
        <v>447</v>
      </c>
    </row>
    <row r="187" spans="2:65" s="11" customFormat="1" ht="22.9" customHeight="1">
      <c r="B187" s="124"/>
      <c r="D187" s="125" t="s">
        <v>75</v>
      </c>
      <c r="E187" s="134" t="s">
        <v>2632</v>
      </c>
      <c r="F187" s="134" t="s">
        <v>2868</v>
      </c>
      <c r="I187" s="127"/>
      <c r="J187" s="135">
        <f>BK187</f>
        <v>0</v>
      </c>
      <c r="L187" s="124"/>
      <c r="M187" s="129"/>
      <c r="P187" s="130">
        <f>P188</f>
        <v>0</v>
      </c>
      <c r="R187" s="130">
        <f>R188</f>
        <v>0</v>
      </c>
      <c r="T187" s="131">
        <f>T188</f>
        <v>0</v>
      </c>
      <c r="AR187" s="125" t="s">
        <v>83</v>
      </c>
      <c r="AT187" s="132" t="s">
        <v>75</v>
      </c>
      <c r="AU187" s="132" t="s">
        <v>83</v>
      </c>
      <c r="AY187" s="125" t="s">
        <v>264</v>
      </c>
      <c r="BK187" s="133">
        <f>BK188</f>
        <v>0</v>
      </c>
    </row>
    <row r="188" spans="2:65" s="1" customFormat="1" ht="16.5" customHeight="1">
      <c r="B188" s="136"/>
      <c r="C188" s="137" t="s">
        <v>361</v>
      </c>
      <c r="D188" s="137" t="s">
        <v>266</v>
      </c>
      <c r="E188" s="138" t="s">
        <v>361</v>
      </c>
      <c r="F188" s="139" t="s">
        <v>2869</v>
      </c>
      <c r="G188" s="140" t="s">
        <v>428</v>
      </c>
      <c r="H188" s="141">
        <v>60</v>
      </c>
      <c r="I188" s="142"/>
      <c r="J188" s="143">
        <f>ROUND(I188*H188,2)</f>
        <v>0</v>
      </c>
      <c r="K188" s="139" t="s">
        <v>1</v>
      </c>
      <c r="L188" s="32"/>
      <c r="M188" s="144" t="s">
        <v>1</v>
      </c>
      <c r="N188" s="145" t="s">
        <v>42</v>
      </c>
      <c r="P188" s="146">
        <f>O188*H188</f>
        <v>0</v>
      </c>
      <c r="Q188" s="146">
        <v>0</v>
      </c>
      <c r="R188" s="146">
        <f>Q188*H188</f>
        <v>0</v>
      </c>
      <c r="S188" s="146">
        <v>0</v>
      </c>
      <c r="T188" s="147">
        <f>S188*H188</f>
        <v>0</v>
      </c>
      <c r="AR188" s="148" t="s">
        <v>271</v>
      </c>
      <c r="AT188" s="148" t="s">
        <v>266</v>
      </c>
      <c r="AU188" s="148" t="s">
        <v>89</v>
      </c>
      <c r="AY188" s="17" t="s">
        <v>264</v>
      </c>
      <c r="BE188" s="149">
        <f>IF(N188="základní",J188,0)</f>
        <v>0</v>
      </c>
      <c r="BF188" s="149">
        <f>IF(N188="snížená",J188,0)</f>
        <v>0</v>
      </c>
      <c r="BG188" s="149">
        <f>IF(N188="zákl. přenesená",J188,0)</f>
        <v>0</v>
      </c>
      <c r="BH188" s="149">
        <f>IF(N188="sníž. přenesená",J188,0)</f>
        <v>0</v>
      </c>
      <c r="BI188" s="149">
        <f>IF(N188="nulová",J188,0)</f>
        <v>0</v>
      </c>
      <c r="BJ188" s="17" t="s">
        <v>89</v>
      </c>
      <c r="BK188" s="149">
        <f>ROUND(I188*H188,2)</f>
        <v>0</v>
      </c>
      <c r="BL188" s="17" t="s">
        <v>271</v>
      </c>
      <c r="BM188" s="148" t="s">
        <v>457</v>
      </c>
    </row>
    <row r="189" spans="2:65" s="11" customFormat="1" ht="22.9" customHeight="1">
      <c r="B189" s="124"/>
      <c r="D189" s="125" t="s">
        <v>75</v>
      </c>
      <c r="E189" s="134" t="s">
        <v>2640</v>
      </c>
      <c r="F189" s="134" t="s">
        <v>2870</v>
      </c>
      <c r="I189" s="127"/>
      <c r="J189" s="135">
        <f>BK189</f>
        <v>0</v>
      </c>
      <c r="L189" s="124"/>
      <c r="M189" s="129"/>
      <c r="P189" s="130">
        <f>SUM(P190:P210)</f>
        <v>0</v>
      </c>
      <c r="R189" s="130">
        <f>SUM(R190:R210)</f>
        <v>0</v>
      </c>
      <c r="T189" s="131">
        <f>SUM(T190:T210)</f>
        <v>0</v>
      </c>
      <c r="AR189" s="125" t="s">
        <v>83</v>
      </c>
      <c r="AT189" s="132" t="s">
        <v>75</v>
      </c>
      <c r="AU189" s="132" t="s">
        <v>83</v>
      </c>
      <c r="AY189" s="125" t="s">
        <v>264</v>
      </c>
      <c r="BK189" s="133">
        <f>SUM(BK190:BK210)</f>
        <v>0</v>
      </c>
    </row>
    <row r="190" spans="2:65" s="1" customFormat="1" ht="16.5" customHeight="1">
      <c r="B190" s="136"/>
      <c r="C190" s="137" t="s">
        <v>366</v>
      </c>
      <c r="D190" s="137" t="s">
        <v>266</v>
      </c>
      <c r="E190" s="138" t="s">
        <v>366</v>
      </c>
      <c r="F190" s="139" t="s">
        <v>2871</v>
      </c>
      <c r="G190" s="140" t="s">
        <v>1468</v>
      </c>
      <c r="H190" s="141">
        <v>2</v>
      </c>
      <c r="I190" s="142"/>
      <c r="J190" s="143">
        <f t="shared" ref="J190:J210" si="0">ROUND(I190*H190,2)</f>
        <v>0</v>
      </c>
      <c r="K190" s="139" t="s">
        <v>1</v>
      </c>
      <c r="L190" s="32"/>
      <c r="M190" s="144" t="s">
        <v>1</v>
      </c>
      <c r="N190" s="145" t="s">
        <v>42</v>
      </c>
      <c r="P190" s="146">
        <f t="shared" ref="P190:P210" si="1">O190*H190</f>
        <v>0</v>
      </c>
      <c r="Q190" s="146">
        <v>0</v>
      </c>
      <c r="R190" s="146">
        <f t="shared" ref="R190:R210" si="2">Q190*H190</f>
        <v>0</v>
      </c>
      <c r="S190" s="146">
        <v>0</v>
      </c>
      <c r="T190" s="147">
        <f t="shared" ref="T190:T210" si="3">S190*H190</f>
        <v>0</v>
      </c>
      <c r="AR190" s="148" t="s">
        <v>271</v>
      </c>
      <c r="AT190" s="148" t="s">
        <v>266</v>
      </c>
      <c r="AU190" s="148" t="s">
        <v>89</v>
      </c>
      <c r="AY190" s="17" t="s">
        <v>264</v>
      </c>
      <c r="BE190" s="149">
        <f t="shared" ref="BE190:BE210" si="4">IF(N190="základní",J190,0)</f>
        <v>0</v>
      </c>
      <c r="BF190" s="149">
        <f t="shared" ref="BF190:BF210" si="5">IF(N190="snížená",J190,0)</f>
        <v>0</v>
      </c>
      <c r="BG190" s="149">
        <f t="shared" ref="BG190:BG210" si="6">IF(N190="zákl. přenesená",J190,0)</f>
        <v>0</v>
      </c>
      <c r="BH190" s="149">
        <f t="shared" ref="BH190:BH210" si="7">IF(N190="sníž. přenesená",J190,0)</f>
        <v>0</v>
      </c>
      <c r="BI190" s="149">
        <f t="shared" ref="BI190:BI210" si="8">IF(N190="nulová",J190,0)</f>
        <v>0</v>
      </c>
      <c r="BJ190" s="17" t="s">
        <v>89</v>
      </c>
      <c r="BK190" s="149">
        <f t="shared" ref="BK190:BK210" si="9">ROUND(I190*H190,2)</f>
        <v>0</v>
      </c>
      <c r="BL190" s="17" t="s">
        <v>271</v>
      </c>
      <c r="BM190" s="148" t="s">
        <v>468</v>
      </c>
    </row>
    <row r="191" spans="2:65" s="1" customFormat="1" ht="16.5" customHeight="1">
      <c r="B191" s="136"/>
      <c r="C191" s="137" t="s">
        <v>371</v>
      </c>
      <c r="D191" s="137" t="s">
        <v>266</v>
      </c>
      <c r="E191" s="138" t="s">
        <v>371</v>
      </c>
      <c r="F191" s="139" t="s">
        <v>2872</v>
      </c>
      <c r="G191" s="140" t="s">
        <v>1468</v>
      </c>
      <c r="H191" s="141">
        <v>2</v>
      </c>
      <c r="I191" s="142"/>
      <c r="J191" s="143">
        <f t="shared" si="0"/>
        <v>0</v>
      </c>
      <c r="K191" s="139" t="s">
        <v>1</v>
      </c>
      <c r="L191" s="32"/>
      <c r="M191" s="144" t="s">
        <v>1</v>
      </c>
      <c r="N191" s="145" t="s">
        <v>42</v>
      </c>
      <c r="P191" s="146">
        <f t="shared" si="1"/>
        <v>0</v>
      </c>
      <c r="Q191" s="146">
        <v>0</v>
      </c>
      <c r="R191" s="146">
        <f t="shared" si="2"/>
        <v>0</v>
      </c>
      <c r="S191" s="146">
        <v>0</v>
      </c>
      <c r="T191" s="147">
        <f t="shared" si="3"/>
        <v>0</v>
      </c>
      <c r="AR191" s="148" t="s">
        <v>271</v>
      </c>
      <c r="AT191" s="148" t="s">
        <v>266</v>
      </c>
      <c r="AU191" s="148" t="s">
        <v>89</v>
      </c>
      <c r="AY191" s="17" t="s">
        <v>264</v>
      </c>
      <c r="BE191" s="149">
        <f t="shared" si="4"/>
        <v>0</v>
      </c>
      <c r="BF191" s="149">
        <f t="shared" si="5"/>
        <v>0</v>
      </c>
      <c r="BG191" s="149">
        <f t="shared" si="6"/>
        <v>0</v>
      </c>
      <c r="BH191" s="149">
        <f t="shared" si="7"/>
        <v>0</v>
      </c>
      <c r="BI191" s="149">
        <f t="shared" si="8"/>
        <v>0</v>
      </c>
      <c r="BJ191" s="17" t="s">
        <v>89</v>
      </c>
      <c r="BK191" s="149">
        <f t="shared" si="9"/>
        <v>0</v>
      </c>
      <c r="BL191" s="17" t="s">
        <v>271</v>
      </c>
      <c r="BM191" s="148" t="s">
        <v>483</v>
      </c>
    </row>
    <row r="192" spans="2:65" s="1" customFormat="1" ht="16.5" customHeight="1">
      <c r="B192" s="136"/>
      <c r="C192" s="137" t="s">
        <v>377</v>
      </c>
      <c r="D192" s="137" t="s">
        <v>266</v>
      </c>
      <c r="E192" s="138" t="s">
        <v>377</v>
      </c>
      <c r="F192" s="139" t="s">
        <v>2873</v>
      </c>
      <c r="G192" s="140" t="s">
        <v>1468</v>
      </c>
      <c r="H192" s="141">
        <v>2</v>
      </c>
      <c r="I192" s="142"/>
      <c r="J192" s="143">
        <f t="shared" si="0"/>
        <v>0</v>
      </c>
      <c r="K192" s="139" t="s">
        <v>1</v>
      </c>
      <c r="L192" s="32"/>
      <c r="M192" s="144" t="s">
        <v>1</v>
      </c>
      <c r="N192" s="145" t="s">
        <v>42</v>
      </c>
      <c r="P192" s="146">
        <f t="shared" si="1"/>
        <v>0</v>
      </c>
      <c r="Q192" s="146">
        <v>0</v>
      </c>
      <c r="R192" s="146">
        <f t="shared" si="2"/>
        <v>0</v>
      </c>
      <c r="S192" s="146">
        <v>0</v>
      </c>
      <c r="T192" s="147">
        <f t="shared" si="3"/>
        <v>0</v>
      </c>
      <c r="AR192" s="148" t="s">
        <v>271</v>
      </c>
      <c r="AT192" s="148" t="s">
        <v>266</v>
      </c>
      <c r="AU192" s="148" t="s">
        <v>89</v>
      </c>
      <c r="AY192" s="17" t="s">
        <v>264</v>
      </c>
      <c r="BE192" s="149">
        <f t="shared" si="4"/>
        <v>0</v>
      </c>
      <c r="BF192" s="149">
        <f t="shared" si="5"/>
        <v>0</v>
      </c>
      <c r="BG192" s="149">
        <f t="shared" si="6"/>
        <v>0</v>
      </c>
      <c r="BH192" s="149">
        <f t="shared" si="7"/>
        <v>0</v>
      </c>
      <c r="BI192" s="149">
        <f t="shared" si="8"/>
        <v>0</v>
      </c>
      <c r="BJ192" s="17" t="s">
        <v>89</v>
      </c>
      <c r="BK192" s="149">
        <f t="shared" si="9"/>
        <v>0</v>
      </c>
      <c r="BL192" s="17" t="s">
        <v>271</v>
      </c>
      <c r="BM192" s="148" t="s">
        <v>496</v>
      </c>
    </row>
    <row r="193" spans="2:65" s="1" customFormat="1" ht="16.5" customHeight="1">
      <c r="B193" s="136"/>
      <c r="C193" s="137" t="s">
        <v>387</v>
      </c>
      <c r="D193" s="137" t="s">
        <v>266</v>
      </c>
      <c r="E193" s="138" t="s">
        <v>387</v>
      </c>
      <c r="F193" s="139" t="s">
        <v>2874</v>
      </c>
      <c r="G193" s="140" t="s">
        <v>1468</v>
      </c>
      <c r="H193" s="141">
        <v>2</v>
      </c>
      <c r="I193" s="142"/>
      <c r="J193" s="143">
        <f t="shared" si="0"/>
        <v>0</v>
      </c>
      <c r="K193" s="139" t="s">
        <v>1</v>
      </c>
      <c r="L193" s="32"/>
      <c r="M193" s="144" t="s">
        <v>1</v>
      </c>
      <c r="N193" s="145" t="s">
        <v>42</v>
      </c>
      <c r="P193" s="146">
        <f t="shared" si="1"/>
        <v>0</v>
      </c>
      <c r="Q193" s="146">
        <v>0</v>
      </c>
      <c r="R193" s="146">
        <f t="shared" si="2"/>
        <v>0</v>
      </c>
      <c r="S193" s="146">
        <v>0</v>
      </c>
      <c r="T193" s="147">
        <f t="shared" si="3"/>
        <v>0</v>
      </c>
      <c r="AR193" s="148" t="s">
        <v>271</v>
      </c>
      <c r="AT193" s="148" t="s">
        <v>266</v>
      </c>
      <c r="AU193" s="148" t="s">
        <v>89</v>
      </c>
      <c r="AY193" s="17" t="s">
        <v>264</v>
      </c>
      <c r="BE193" s="149">
        <f t="shared" si="4"/>
        <v>0</v>
      </c>
      <c r="BF193" s="149">
        <f t="shared" si="5"/>
        <v>0</v>
      </c>
      <c r="BG193" s="149">
        <f t="shared" si="6"/>
        <v>0</v>
      </c>
      <c r="BH193" s="149">
        <f t="shared" si="7"/>
        <v>0</v>
      </c>
      <c r="BI193" s="149">
        <f t="shared" si="8"/>
        <v>0</v>
      </c>
      <c r="BJ193" s="17" t="s">
        <v>89</v>
      </c>
      <c r="BK193" s="149">
        <f t="shared" si="9"/>
        <v>0</v>
      </c>
      <c r="BL193" s="17" t="s">
        <v>271</v>
      </c>
      <c r="BM193" s="148" t="s">
        <v>509</v>
      </c>
    </row>
    <row r="194" spans="2:65" s="1" customFormat="1" ht="16.5" customHeight="1">
      <c r="B194" s="136"/>
      <c r="C194" s="137" t="s">
        <v>396</v>
      </c>
      <c r="D194" s="137" t="s">
        <v>266</v>
      </c>
      <c r="E194" s="138" t="s">
        <v>396</v>
      </c>
      <c r="F194" s="139" t="s">
        <v>2875</v>
      </c>
      <c r="G194" s="140" t="s">
        <v>1468</v>
      </c>
      <c r="H194" s="141">
        <v>2</v>
      </c>
      <c r="I194" s="142"/>
      <c r="J194" s="143">
        <f t="shared" si="0"/>
        <v>0</v>
      </c>
      <c r="K194" s="139" t="s">
        <v>1</v>
      </c>
      <c r="L194" s="32"/>
      <c r="M194" s="144" t="s">
        <v>1</v>
      </c>
      <c r="N194" s="145" t="s">
        <v>42</v>
      </c>
      <c r="P194" s="146">
        <f t="shared" si="1"/>
        <v>0</v>
      </c>
      <c r="Q194" s="146">
        <v>0</v>
      </c>
      <c r="R194" s="146">
        <f t="shared" si="2"/>
        <v>0</v>
      </c>
      <c r="S194" s="146">
        <v>0</v>
      </c>
      <c r="T194" s="147">
        <f t="shared" si="3"/>
        <v>0</v>
      </c>
      <c r="AR194" s="148" t="s">
        <v>271</v>
      </c>
      <c r="AT194" s="148" t="s">
        <v>266</v>
      </c>
      <c r="AU194" s="148" t="s">
        <v>89</v>
      </c>
      <c r="AY194" s="17" t="s">
        <v>264</v>
      </c>
      <c r="BE194" s="149">
        <f t="shared" si="4"/>
        <v>0</v>
      </c>
      <c r="BF194" s="149">
        <f t="shared" si="5"/>
        <v>0</v>
      </c>
      <c r="BG194" s="149">
        <f t="shared" si="6"/>
        <v>0</v>
      </c>
      <c r="BH194" s="149">
        <f t="shared" si="7"/>
        <v>0</v>
      </c>
      <c r="BI194" s="149">
        <f t="shared" si="8"/>
        <v>0</v>
      </c>
      <c r="BJ194" s="17" t="s">
        <v>89</v>
      </c>
      <c r="BK194" s="149">
        <f t="shared" si="9"/>
        <v>0</v>
      </c>
      <c r="BL194" s="17" t="s">
        <v>271</v>
      </c>
      <c r="BM194" s="148" t="s">
        <v>521</v>
      </c>
    </row>
    <row r="195" spans="2:65" s="1" customFormat="1" ht="16.5" customHeight="1">
      <c r="B195" s="136"/>
      <c r="C195" s="137" t="s">
        <v>7</v>
      </c>
      <c r="D195" s="137" t="s">
        <v>266</v>
      </c>
      <c r="E195" s="138" t="s">
        <v>7</v>
      </c>
      <c r="F195" s="139" t="s">
        <v>2876</v>
      </c>
      <c r="G195" s="140" t="s">
        <v>1468</v>
      </c>
      <c r="H195" s="141">
        <v>3</v>
      </c>
      <c r="I195" s="142"/>
      <c r="J195" s="143">
        <f t="shared" si="0"/>
        <v>0</v>
      </c>
      <c r="K195" s="139" t="s">
        <v>1</v>
      </c>
      <c r="L195" s="32"/>
      <c r="M195" s="144" t="s">
        <v>1</v>
      </c>
      <c r="N195" s="145" t="s">
        <v>42</v>
      </c>
      <c r="P195" s="146">
        <f t="shared" si="1"/>
        <v>0</v>
      </c>
      <c r="Q195" s="146">
        <v>0</v>
      </c>
      <c r="R195" s="146">
        <f t="shared" si="2"/>
        <v>0</v>
      </c>
      <c r="S195" s="146">
        <v>0</v>
      </c>
      <c r="T195" s="147">
        <f t="shared" si="3"/>
        <v>0</v>
      </c>
      <c r="AR195" s="148" t="s">
        <v>271</v>
      </c>
      <c r="AT195" s="148" t="s">
        <v>266</v>
      </c>
      <c r="AU195" s="148" t="s">
        <v>89</v>
      </c>
      <c r="AY195" s="17" t="s">
        <v>264</v>
      </c>
      <c r="BE195" s="149">
        <f t="shared" si="4"/>
        <v>0</v>
      </c>
      <c r="BF195" s="149">
        <f t="shared" si="5"/>
        <v>0</v>
      </c>
      <c r="BG195" s="149">
        <f t="shared" si="6"/>
        <v>0</v>
      </c>
      <c r="BH195" s="149">
        <f t="shared" si="7"/>
        <v>0</v>
      </c>
      <c r="BI195" s="149">
        <f t="shared" si="8"/>
        <v>0</v>
      </c>
      <c r="BJ195" s="17" t="s">
        <v>89</v>
      </c>
      <c r="BK195" s="149">
        <f t="shared" si="9"/>
        <v>0</v>
      </c>
      <c r="BL195" s="17" t="s">
        <v>271</v>
      </c>
      <c r="BM195" s="148" t="s">
        <v>533</v>
      </c>
    </row>
    <row r="196" spans="2:65" s="1" customFormat="1" ht="16.5" customHeight="1">
      <c r="B196" s="136"/>
      <c r="C196" s="137" t="s">
        <v>407</v>
      </c>
      <c r="D196" s="137" t="s">
        <v>266</v>
      </c>
      <c r="E196" s="138" t="s">
        <v>407</v>
      </c>
      <c r="F196" s="139" t="s">
        <v>2877</v>
      </c>
      <c r="G196" s="140" t="s">
        <v>1468</v>
      </c>
      <c r="H196" s="141">
        <v>15</v>
      </c>
      <c r="I196" s="142"/>
      <c r="J196" s="143">
        <f t="shared" si="0"/>
        <v>0</v>
      </c>
      <c r="K196" s="139" t="s">
        <v>1</v>
      </c>
      <c r="L196" s="32"/>
      <c r="M196" s="144" t="s">
        <v>1</v>
      </c>
      <c r="N196" s="145" t="s">
        <v>42</v>
      </c>
      <c r="P196" s="146">
        <f t="shared" si="1"/>
        <v>0</v>
      </c>
      <c r="Q196" s="146">
        <v>0</v>
      </c>
      <c r="R196" s="146">
        <f t="shared" si="2"/>
        <v>0</v>
      </c>
      <c r="S196" s="146">
        <v>0</v>
      </c>
      <c r="T196" s="147">
        <f t="shared" si="3"/>
        <v>0</v>
      </c>
      <c r="AR196" s="148" t="s">
        <v>271</v>
      </c>
      <c r="AT196" s="148" t="s">
        <v>266</v>
      </c>
      <c r="AU196" s="148" t="s">
        <v>89</v>
      </c>
      <c r="AY196" s="17" t="s">
        <v>264</v>
      </c>
      <c r="BE196" s="149">
        <f t="shared" si="4"/>
        <v>0</v>
      </c>
      <c r="BF196" s="149">
        <f t="shared" si="5"/>
        <v>0</v>
      </c>
      <c r="BG196" s="149">
        <f t="shared" si="6"/>
        <v>0</v>
      </c>
      <c r="BH196" s="149">
        <f t="shared" si="7"/>
        <v>0</v>
      </c>
      <c r="BI196" s="149">
        <f t="shared" si="8"/>
        <v>0</v>
      </c>
      <c r="BJ196" s="17" t="s">
        <v>89</v>
      </c>
      <c r="BK196" s="149">
        <f t="shared" si="9"/>
        <v>0</v>
      </c>
      <c r="BL196" s="17" t="s">
        <v>271</v>
      </c>
      <c r="BM196" s="148" t="s">
        <v>549</v>
      </c>
    </row>
    <row r="197" spans="2:65" s="1" customFormat="1" ht="21.75" customHeight="1">
      <c r="B197" s="136"/>
      <c r="C197" s="137" t="s">
        <v>418</v>
      </c>
      <c r="D197" s="137" t="s">
        <v>266</v>
      </c>
      <c r="E197" s="138" t="s">
        <v>418</v>
      </c>
      <c r="F197" s="139" t="s">
        <v>2878</v>
      </c>
      <c r="G197" s="140" t="s">
        <v>1468</v>
      </c>
      <c r="H197" s="141">
        <v>1</v>
      </c>
      <c r="I197" s="142"/>
      <c r="J197" s="143">
        <f t="shared" si="0"/>
        <v>0</v>
      </c>
      <c r="K197" s="139" t="s">
        <v>1</v>
      </c>
      <c r="L197" s="32"/>
      <c r="M197" s="144" t="s">
        <v>1</v>
      </c>
      <c r="N197" s="145" t="s">
        <v>42</v>
      </c>
      <c r="P197" s="146">
        <f t="shared" si="1"/>
        <v>0</v>
      </c>
      <c r="Q197" s="146">
        <v>0</v>
      </c>
      <c r="R197" s="146">
        <f t="shared" si="2"/>
        <v>0</v>
      </c>
      <c r="S197" s="146">
        <v>0</v>
      </c>
      <c r="T197" s="147">
        <f t="shared" si="3"/>
        <v>0</v>
      </c>
      <c r="AR197" s="148" t="s">
        <v>271</v>
      </c>
      <c r="AT197" s="148" t="s">
        <v>266</v>
      </c>
      <c r="AU197" s="148" t="s">
        <v>89</v>
      </c>
      <c r="AY197" s="17" t="s">
        <v>264</v>
      </c>
      <c r="BE197" s="149">
        <f t="shared" si="4"/>
        <v>0</v>
      </c>
      <c r="BF197" s="149">
        <f t="shared" si="5"/>
        <v>0</v>
      </c>
      <c r="BG197" s="149">
        <f t="shared" si="6"/>
        <v>0</v>
      </c>
      <c r="BH197" s="149">
        <f t="shared" si="7"/>
        <v>0</v>
      </c>
      <c r="BI197" s="149">
        <f t="shared" si="8"/>
        <v>0</v>
      </c>
      <c r="BJ197" s="17" t="s">
        <v>89</v>
      </c>
      <c r="BK197" s="149">
        <f t="shared" si="9"/>
        <v>0</v>
      </c>
      <c r="BL197" s="17" t="s">
        <v>271</v>
      </c>
      <c r="BM197" s="148" t="s">
        <v>559</v>
      </c>
    </row>
    <row r="198" spans="2:65" s="1" customFormat="1" ht="16.5" customHeight="1">
      <c r="B198" s="136"/>
      <c r="C198" s="137" t="s">
        <v>425</v>
      </c>
      <c r="D198" s="137" t="s">
        <v>266</v>
      </c>
      <c r="E198" s="138" t="s">
        <v>425</v>
      </c>
      <c r="F198" s="139" t="s">
        <v>2879</v>
      </c>
      <c r="G198" s="140" t="s">
        <v>1468</v>
      </c>
      <c r="H198" s="141">
        <v>2</v>
      </c>
      <c r="I198" s="142"/>
      <c r="J198" s="143">
        <f t="shared" si="0"/>
        <v>0</v>
      </c>
      <c r="K198" s="139" t="s">
        <v>1</v>
      </c>
      <c r="L198" s="32"/>
      <c r="M198" s="144" t="s">
        <v>1</v>
      </c>
      <c r="N198" s="145" t="s">
        <v>42</v>
      </c>
      <c r="P198" s="146">
        <f t="shared" si="1"/>
        <v>0</v>
      </c>
      <c r="Q198" s="146">
        <v>0</v>
      </c>
      <c r="R198" s="146">
        <f t="shared" si="2"/>
        <v>0</v>
      </c>
      <c r="S198" s="146">
        <v>0</v>
      </c>
      <c r="T198" s="147">
        <f t="shared" si="3"/>
        <v>0</v>
      </c>
      <c r="AR198" s="148" t="s">
        <v>271</v>
      </c>
      <c r="AT198" s="148" t="s">
        <v>266</v>
      </c>
      <c r="AU198" s="148" t="s">
        <v>89</v>
      </c>
      <c r="AY198" s="17" t="s">
        <v>264</v>
      </c>
      <c r="BE198" s="149">
        <f t="shared" si="4"/>
        <v>0</v>
      </c>
      <c r="BF198" s="149">
        <f t="shared" si="5"/>
        <v>0</v>
      </c>
      <c r="BG198" s="149">
        <f t="shared" si="6"/>
        <v>0</v>
      </c>
      <c r="BH198" s="149">
        <f t="shared" si="7"/>
        <v>0</v>
      </c>
      <c r="BI198" s="149">
        <f t="shared" si="8"/>
        <v>0</v>
      </c>
      <c r="BJ198" s="17" t="s">
        <v>89</v>
      </c>
      <c r="BK198" s="149">
        <f t="shared" si="9"/>
        <v>0</v>
      </c>
      <c r="BL198" s="17" t="s">
        <v>271</v>
      </c>
      <c r="BM198" s="148" t="s">
        <v>570</v>
      </c>
    </row>
    <row r="199" spans="2:65" s="1" customFormat="1" ht="24.2" customHeight="1">
      <c r="B199" s="136"/>
      <c r="C199" s="137" t="s">
        <v>431</v>
      </c>
      <c r="D199" s="137" t="s">
        <v>266</v>
      </c>
      <c r="E199" s="138" t="s">
        <v>431</v>
      </c>
      <c r="F199" s="139" t="s">
        <v>2880</v>
      </c>
      <c r="G199" s="140" t="s">
        <v>1468</v>
      </c>
      <c r="H199" s="141">
        <v>8</v>
      </c>
      <c r="I199" s="142"/>
      <c r="J199" s="143">
        <f t="shared" si="0"/>
        <v>0</v>
      </c>
      <c r="K199" s="139" t="s">
        <v>1</v>
      </c>
      <c r="L199" s="32"/>
      <c r="M199" s="144" t="s">
        <v>1</v>
      </c>
      <c r="N199" s="145" t="s">
        <v>42</v>
      </c>
      <c r="P199" s="146">
        <f t="shared" si="1"/>
        <v>0</v>
      </c>
      <c r="Q199" s="146">
        <v>0</v>
      </c>
      <c r="R199" s="146">
        <f t="shared" si="2"/>
        <v>0</v>
      </c>
      <c r="S199" s="146">
        <v>0</v>
      </c>
      <c r="T199" s="147">
        <f t="shared" si="3"/>
        <v>0</v>
      </c>
      <c r="AR199" s="148" t="s">
        <v>271</v>
      </c>
      <c r="AT199" s="148" t="s">
        <v>266</v>
      </c>
      <c r="AU199" s="148" t="s">
        <v>89</v>
      </c>
      <c r="AY199" s="17" t="s">
        <v>264</v>
      </c>
      <c r="BE199" s="149">
        <f t="shared" si="4"/>
        <v>0</v>
      </c>
      <c r="BF199" s="149">
        <f t="shared" si="5"/>
        <v>0</v>
      </c>
      <c r="BG199" s="149">
        <f t="shared" si="6"/>
        <v>0</v>
      </c>
      <c r="BH199" s="149">
        <f t="shared" si="7"/>
        <v>0</v>
      </c>
      <c r="BI199" s="149">
        <f t="shared" si="8"/>
        <v>0</v>
      </c>
      <c r="BJ199" s="17" t="s">
        <v>89</v>
      </c>
      <c r="BK199" s="149">
        <f t="shared" si="9"/>
        <v>0</v>
      </c>
      <c r="BL199" s="17" t="s">
        <v>271</v>
      </c>
      <c r="BM199" s="148" t="s">
        <v>584</v>
      </c>
    </row>
    <row r="200" spans="2:65" s="1" customFormat="1" ht="24.2" customHeight="1">
      <c r="B200" s="136"/>
      <c r="C200" s="137" t="s">
        <v>437</v>
      </c>
      <c r="D200" s="137" t="s">
        <v>266</v>
      </c>
      <c r="E200" s="138" t="s">
        <v>437</v>
      </c>
      <c r="F200" s="139" t="s">
        <v>2881</v>
      </c>
      <c r="G200" s="140" t="s">
        <v>1468</v>
      </c>
      <c r="H200" s="141">
        <v>4</v>
      </c>
      <c r="I200" s="142"/>
      <c r="J200" s="143">
        <f t="shared" si="0"/>
        <v>0</v>
      </c>
      <c r="K200" s="139" t="s">
        <v>1</v>
      </c>
      <c r="L200" s="32"/>
      <c r="M200" s="144" t="s">
        <v>1</v>
      </c>
      <c r="N200" s="145" t="s">
        <v>42</v>
      </c>
      <c r="P200" s="146">
        <f t="shared" si="1"/>
        <v>0</v>
      </c>
      <c r="Q200" s="146">
        <v>0</v>
      </c>
      <c r="R200" s="146">
        <f t="shared" si="2"/>
        <v>0</v>
      </c>
      <c r="S200" s="146">
        <v>0</v>
      </c>
      <c r="T200" s="147">
        <f t="shared" si="3"/>
        <v>0</v>
      </c>
      <c r="AR200" s="148" t="s">
        <v>271</v>
      </c>
      <c r="AT200" s="148" t="s">
        <v>266</v>
      </c>
      <c r="AU200" s="148" t="s">
        <v>89</v>
      </c>
      <c r="AY200" s="17" t="s">
        <v>264</v>
      </c>
      <c r="BE200" s="149">
        <f t="shared" si="4"/>
        <v>0</v>
      </c>
      <c r="BF200" s="149">
        <f t="shared" si="5"/>
        <v>0</v>
      </c>
      <c r="BG200" s="149">
        <f t="shared" si="6"/>
        <v>0</v>
      </c>
      <c r="BH200" s="149">
        <f t="shared" si="7"/>
        <v>0</v>
      </c>
      <c r="BI200" s="149">
        <f t="shared" si="8"/>
        <v>0</v>
      </c>
      <c r="BJ200" s="17" t="s">
        <v>89</v>
      </c>
      <c r="BK200" s="149">
        <f t="shared" si="9"/>
        <v>0</v>
      </c>
      <c r="BL200" s="17" t="s">
        <v>271</v>
      </c>
      <c r="BM200" s="148" t="s">
        <v>596</v>
      </c>
    </row>
    <row r="201" spans="2:65" s="1" customFormat="1" ht="16.5" customHeight="1">
      <c r="B201" s="136"/>
      <c r="C201" s="137" t="s">
        <v>442</v>
      </c>
      <c r="D201" s="137" t="s">
        <v>266</v>
      </c>
      <c r="E201" s="138" t="s">
        <v>442</v>
      </c>
      <c r="F201" s="139" t="s">
        <v>2882</v>
      </c>
      <c r="G201" s="140" t="s">
        <v>1468</v>
      </c>
      <c r="H201" s="141">
        <v>7</v>
      </c>
      <c r="I201" s="142"/>
      <c r="J201" s="143">
        <f t="shared" si="0"/>
        <v>0</v>
      </c>
      <c r="K201" s="139" t="s">
        <v>1</v>
      </c>
      <c r="L201" s="32"/>
      <c r="M201" s="144" t="s">
        <v>1</v>
      </c>
      <c r="N201" s="145" t="s">
        <v>42</v>
      </c>
      <c r="P201" s="146">
        <f t="shared" si="1"/>
        <v>0</v>
      </c>
      <c r="Q201" s="146">
        <v>0</v>
      </c>
      <c r="R201" s="146">
        <f t="shared" si="2"/>
        <v>0</v>
      </c>
      <c r="S201" s="146">
        <v>0</v>
      </c>
      <c r="T201" s="147">
        <f t="shared" si="3"/>
        <v>0</v>
      </c>
      <c r="AR201" s="148" t="s">
        <v>271</v>
      </c>
      <c r="AT201" s="148" t="s">
        <v>266</v>
      </c>
      <c r="AU201" s="148" t="s">
        <v>89</v>
      </c>
      <c r="AY201" s="17" t="s">
        <v>264</v>
      </c>
      <c r="BE201" s="149">
        <f t="shared" si="4"/>
        <v>0</v>
      </c>
      <c r="BF201" s="149">
        <f t="shared" si="5"/>
        <v>0</v>
      </c>
      <c r="BG201" s="149">
        <f t="shared" si="6"/>
        <v>0</v>
      </c>
      <c r="BH201" s="149">
        <f t="shared" si="7"/>
        <v>0</v>
      </c>
      <c r="BI201" s="149">
        <f t="shared" si="8"/>
        <v>0</v>
      </c>
      <c r="BJ201" s="17" t="s">
        <v>89</v>
      </c>
      <c r="BK201" s="149">
        <f t="shared" si="9"/>
        <v>0</v>
      </c>
      <c r="BL201" s="17" t="s">
        <v>271</v>
      </c>
      <c r="BM201" s="148" t="s">
        <v>607</v>
      </c>
    </row>
    <row r="202" spans="2:65" s="1" customFormat="1" ht="16.5" customHeight="1">
      <c r="B202" s="136"/>
      <c r="C202" s="137" t="s">
        <v>447</v>
      </c>
      <c r="D202" s="137" t="s">
        <v>266</v>
      </c>
      <c r="E202" s="138" t="s">
        <v>447</v>
      </c>
      <c r="F202" s="139" t="s">
        <v>2883</v>
      </c>
      <c r="G202" s="140" t="s">
        <v>1468</v>
      </c>
      <c r="H202" s="141">
        <v>8</v>
      </c>
      <c r="I202" s="142"/>
      <c r="J202" s="143">
        <f t="shared" si="0"/>
        <v>0</v>
      </c>
      <c r="K202" s="139" t="s">
        <v>1</v>
      </c>
      <c r="L202" s="32"/>
      <c r="M202" s="144" t="s">
        <v>1</v>
      </c>
      <c r="N202" s="145" t="s">
        <v>42</v>
      </c>
      <c r="P202" s="146">
        <f t="shared" si="1"/>
        <v>0</v>
      </c>
      <c r="Q202" s="146">
        <v>0</v>
      </c>
      <c r="R202" s="146">
        <f t="shared" si="2"/>
        <v>0</v>
      </c>
      <c r="S202" s="146">
        <v>0</v>
      </c>
      <c r="T202" s="147">
        <f t="shared" si="3"/>
        <v>0</v>
      </c>
      <c r="AR202" s="148" t="s">
        <v>271</v>
      </c>
      <c r="AT202" s="148" t="s">
        <v>266</v>
      </c>
      <c r="AU202" s="148" t="s">
        <v>89</v>
      </c>
      <c r="AY202" s="17" t="s">
        <v>264</v>
      </c>
      <c r="BE202" s="149">
        <f t="shared" si="4"/>
        <v>0</v>
      </c>
      <c r="BF202" s="149">
        <f t="shared" si="5"/>
        <v>0</v>
      </c>
      <c r="BG202" s="149">
        <f t="shared" si="6"/>
        <v>0</v>
      </c>
      <c r="BH202" s="149">
        <f t="shared" si="7"/>
        <v>0</v>
      </c>
      <c r="BI202" s="149">
        <f t="shared" si="8"/>
        <v>0</v>
      </c>
      <c r="BJ202" s="17" t="s">
        <v>89</v>
      </c>
      <c r="BK202" s="149">
        <f t="shared" si="9"/>
        <v>0</v>
      </c>
      <c r="BL202" s="17" t="s">
        <v>271</v>
      </c>
      <c r="BM202" s="148" t="s">
        <v>623</v>
      </c>
    </row>
    <row r="203" spans="2:65" s="1" customFormat="1" ht="21.75" customHeight="1">
      <c r="B203" s="136"/>
      <c r="C203" s="137" t="s">
        <v>452</v>
      </c>
      <c r="D203" s="137" t="s">
        <v>266</v>
      </c>
      <c r="E203" s="138" t="s">
        <v>452</v>
      </c>
      <c r="F203" s="139" t="s">
        <v>2884</v>
      </c>
      <c r="G203" s="140" t="s">
        <v>1468</v>
      </c>
      <c r="H203" s="141">
        <v>2</v>
      </c>
      <c r="I203" s="142"/>
      <c r="J203" s="143">
        <f t="shared" si="0"/>
        <v>0</v>
      </c>
      <c r="K203" s="139" t="s">
        <v>1</v>
      </c>
      <c r="L203" s="32"/>
      <c r="M203" s="144" t="s">
        <v>1</v>
      </c>
      <c r="N203" s="145" t="s">
        <v>42</v>
      </c>
      <c r="P203" s="146">
        <f t="shared" si="1"/>
        <v>0</v>
      </c>
      <c r="Q203" s="146">
        <v>0</v>
      </c>
      <c r="R203" s="146">
        <f t="shared" si="2"/>
        <v>0</v>
      </c>
      <c r="S203" s="146">
        <v>0</v>
      </c>
      <c r="T203" s="147">
        <f t="shared" si="3"/>
        <v>0</v>
      </c>
      <c r="AR203" s="148" t="s">
        <v>271</v>
      </c>
      <c r="AT203" s="148" t="s">
        <v>266</v>
      </c>
      <c r="AU203" s="148" t="s">
        <v>89</v>
      </c>
      <c r="AY203" s="17" t="s">
        <v>264</v>
      </c>
      <c r="BE203" s="149">
        <f t="shared" si="4"/>
        <v>0</v>
      </c>
      <c r="BF203" s="149">
        <f t="shared" si="5"/>
        <v>0</v>
      </c>
      <c r="BG203" s="149">
        <f t="shared" si="6"/>
        <v>0</v>
      </c>
      <c r="BH203" s="149">
        <f t="shared" si="7"/>
        <v>0</v>
      </c>
      <c r="BI203" s="149">
        <f t="shared" si="8"/>
        <v>0</v>
      </c>
      <c r="BJ203" s="17" t="s">
        <v>89</v>
      </c>
      <c r="BK203" s="149">
        <f t="shared" si="9"/>
        <v>0</v>
      </c>
      <c r="BL203" s="17" t="s">
        <v>271</v>
      </c>
      <c r="BM203" s="148" t="s">
        <v>634</v>
      </c>
    </row>
    <row r="204" spans="2:65" s="1" customFormat="1" ht="21.75" customHeight="1">
      <c r="B204" s="136"/>
      <c r="C204" s="137" t="s">
        <v>457</v>
      </c>
      <c r="D204" s="137" t="s">
        <v>266</v>
      </c>
      <c r="E204" s="138" t="s">
        <v>457</v>
      </c>
      <c r="F204" s="139" t="s">
        <v>2885</v>
      </c>
      <c r="G204" s="140" t="s">
        <v>1468</v>
      </c>
      <c r="H204" s="141">
        <v>2</v>
      </c>
      <c r="I204" s="142"/>
      <c r="J204" s="143">
        <f t="shared" si="0"/>
        <v>0</v>
      </c>
      <c r="K204" s="139" t="s">
        <v>1</v>
      </c>
      <c r="L204" s="32"/>
      <c r="M204" s="144" t="s">
        <v>1</v>
      </c>
      <c r="N204" s="145" t="s">
        <v>42</v>
      </c>
      <c r="P204" s="146">
        <f t="shared" si="1"/>
        <v>0</v>
      </c>
      <c r="Q204" s="146">
        <v>0</v>
      </c>
      <c r="R204" s="146">
        <f t="shared" si="2"/>
        <v>0</v>
      </c>
      <c r="S204" s="146">
        <v>0</v>
      </c>
      <c r="T204" s="147">
        <f t="shared" si="3"/>
        <v>0</v>
      </c>
      <c r="AR204" s="148" t="s">
        <v>271</v>
      </c>
      <c r="AT204" s="148" t="s">
        <v>266</v>
      </c>
      <c r="AU204" s="148" t="s">
        <v>89</v>
      </c>
      <c r="AY204" s="17" t="s">
        <v>264</v>
      </c>
      <c r="BE204" s="149">
        <f t="shared" si="4"/>
        <v>0</v>
      </c>
      <c r="BF204" s="149">
        <f t="shared" si="5"/>
        <v>0</v>
      </c>
      <c r="BG204" s="149">
        <f t="shared" si="6"/>
        <v>0</v>
      </c>
      <c r="BH204" s="149">
        <f t="shared" si="7"/>
        <v>0</v>
      </c>
      <c r="BI204" s="149">
        <f t="shared" si="8"/>
        <v>0</v>
      </c>
      <c r="BJ204" s="17" t="s">
        <v>89</v>
      </c>
      <c r="BK204" s="149">
        <f t="shared" si="9"/>
        <v>0</v>
      </c>
      <c r="BL204" s="17" t="s">
        <v>271</v>
      </c>
      <c r="BM204" s="148" t="s">
        <v>644</v>
      </c>
    </row>
    <row r="205" spans="2:65" s="1" customFormat="1" ht="16.5" customHeight="1">
      <c r="B205" s="136"/>
      <c r="C205" s="137" t="s">
        <v>462</v>
      </c>
      <c r="D205" s="137" t="s">
        <v>266</v>
      </c>
      <c r="E205" s="138" t="s">
        <v>462</v>
      </c>
      <c r="F205" s="139" t="s">
        <v>2886</v>
      </c>
      <c r="G205" s="140" t="s">
        <v>1468</v>
      </c>
      <c r="H205" s="141">
        <v>4</v>
      </c>
      <c r="I205" s="142"/>
      <c r="J205" s="143">
        <f t="shared" si="0"/>
        <v>0</v>
      </c>
      <c r="K205" s="139" t="s">
        <v>1</v>
      </c>
      <c r="L205" s="32"/>
      <c r="M205" s="144" t="s">
        <v>1</v>
      </c>
      <c r="N205" s="145" t="s">
        <v>42</v>
      </c>
      <c r="P205" s="146">
        <f t="shared" si="1"/>
        <v>0</v>
      </c>
      <c r="Q205" s="146">
        <v>0</v>
      </c>
      <c r="R205" s="146">
        <f t="shared" si="2"/>
        <v>0</v>
      </c>
      <c r="S205" s="146">
        <v>0</v>
      </c>
      <c r="T205" s="147">
        <f t="shared" si="3"/>
        <v>0</v>
      </c>
      <c r="AR205" s="148" t="s">
        <v>271</v>
      </c>
      <c r="AT205" s="148" t="s">
        <v>266</v>
      </c>
      <c r="AU205" s="148" t="s">
        <v>89</v>
      </c>
      <c r="AY205" s="17" t="s">
        <v>264</v>
      </c>
      <c r="BE205" s="149">
        <f t="shared" si="4"/>
        <v>0</v>
      </c>
      <c r="BF205" s="149">
        <f t="shared" si="5"/>
        <v>0</v>
      </c>
      <c r="BG205" s="149">
        <f t="shared" si="6"/>
        <v>0</v>
      </c>
      <c r="BH205" s="149">
        <f t="shared" si="7"/>
        <v>0</v>
      </c>
      <c r="BI205" s="149">
        <f t="shared" si="8"/>
        <v>0</v>
      </c>
      <c r="BJ205" s="17" t="s">
        <v>89</v>
      </c>
      <c r="BK205" s="149">
        <f t="shared" si="9"/>
        <v>0</v>
      </c>
      <c r="BL205" s="17" t="s">
        <v>271</v>
      </c>
      <c r="BM205" s="148" t="s">
        <v>654</v>
      </c>
    </row>
    <row r="206" spans="2:65" s="1" customFormat="1" ht="16.5" customHeight="1">
      <c r="B206" s="136"/>
      <c r="C206" s="137" t="s">
        <v>468</v>
      </c>
      <c r="D206" s="137" t="s">
        <v>266</v>
      </c>
      <c r="E206" s="138" t="s">
        <v>468</v>
      </c>
      <c r="F206" s="139" t="s">
        <v>2887</v>
      </c>
      <c r="G206" s="140" t="s">
        <v>1468</v>
      </c>
      <c r="H206" s="141">
        <v>4</v>
      </c>
      <c r="I206" s="142"/>
      <c r="J206" s="143">
        <f t="shared" si="0"/>
        <v>0</v>
      </c>
      <c r="K206" s="139" t="s">
        <v>1</v>
      </c>
      <c r="L206" s="32"/>
      <c r="M206" s="144" t="s">
        <v>1</v>
      </c>
      <c r="N206" s="145" t="s">
        <v>42</v>
      </c>
      <c r="P206" s="146">
        <f t="shared" si="1"/>
        <v>0</v>
      </c>
      <c r="Q206" s="146">
        <v>0</v>
      </c>
      <c r="R206" s="146">
        <f t="shared" si="2"/>
        <v>0</v>
      </c>
      <c r="S206" s="146">
        <v>0</v>
      </c>
      <c r="T206" s="147">
        <f t="shared" si="3"/>
        <v>0</v>
      </c>
      <c r="AR206" s="148" t="s">
        <v>271</v>
      </c>
      <c r="AT206" s="148" t="s">
        <v>266</v>
      </c>
      <c r="AU206" s="148" t="s">
        <v>89</v>
      </c>
      <c r="AY206" s="17" t="s">
        <v>264</v>
      </c>
      <c r="BE206" s="149">
        <f t="shared" si="4"/>
        <v>0</v>
      </c>
      <c r="BF206" s="149">
        <f t="shared" si="5"/>
        <v>0</v>
      </c>
      <c r="BG206" s="149">
        <f t="shared" si="6"/>
        <v>0</v>
      </c>
      <c r="BH206" s="149">
        <f t="shared" si="7"/>
        <v>0</v>
      </c>
      <c r="BI206" s="149">
        <f t="shared" si="8"/>
        <v>0</v>
      </c>
      <c r="BJ206" s="17" t="s">
        <v>89</v>
      </c>
      <c r="BK206" s="149">
        <f t="shared" si="9"/>
        <v>0</v>
      </c>
      <c r="BL206" s="17" t="s">
        <v>271</v>
      </c>
      <c r="BM206" s="148" t="s">
        <v>665</v>
      </c>
    </row>
    <row r="207" spans="2:65" s="1" customFormat="1" ht="24.2" customHeight="1">
      <c r="B207" s="136"/>
      <c r="C207" s="137" t="s">
        <v>474</v>
      </c>
      <c r="D207" s="137" t="s">
        <v>266</v>
      </c>
      <c r="E207" s="138" t="s">
        <v>474</v>
      </c>
      <c r="F207" s="139" t="s">
        <v>2888</v>
      </c>
      <c r="G207" s="140" t="s">
        <v>1468</v>
      </c>
      <c r="H207" s="141">
        <v>1</v>
      </c>
      <c r="I207" s="142"/>
      <c r="J207" s="143">
        <f t="shared" si="0"/>
        <v>0</v>
      </c>
      <c r="K207" s="139" t="s">
        <v>1</v>
      </c>
      <c r="L207" s="32"/>
      <c r="M207" s="144" t="s">
        <v>1</v>
      </c>
      <c r="N207" s="145" t="s">
        <v>42</v>
      </c>
      <c r="P207" s="146">
        <f t="shared" si="1"/>
        <v>0</v>
      </c>
      <c r="Q207" s="146">
        <v>0</v>
      </c>
      <c r="R207" s="146">
        <f t="shared" si="2"/>
        <v>0</v>
      </c>
      <c r="S207" s="146">
        <v>0</v>
      </c>
      <c r="T207" s="147">
        <f t="shared" si="3"/>
        <v>0</v>
      </c>
      <c r="AR207" s="148" t="s">
        <v>271</v>
      </c>
      <c r="AT207" s="148" t="s">
        <v>266</v>
      </c>
      <c r="AU207" s="148" t="s">
        <v>89</v>
      </c>
      <c r="AY207" s="17" t="s">
        <v>264</v>
      </c>
      <c r="BE207" s="149">
        <f t="shared" si="4"/>
        <v>0</v>
      </c>
      <c r="BF207" s="149">
        <f t="shared" si="5"/>
        <v>0</v>
      </c>
      <c r="BG207" s="149">
        <f t="shared" si="6"/>
        <v>0</v>
      </c>
      <c r="BH207" s="149">
        <f t="shared" si="7"/>
        <v>0</v>
      </c>
      <c r="BI207" s="149">
        <f t="shared" si="8"/>
        <v>0</v>
      </c>
      <c r="BJ207" s="17" t="s">
        <v>89</v>
      </c>
      <c r="BK207" s="149">
        <f t="shared" si="9"/>
        <v>0</v>
      </c>
      <c r="BL207" s="17" t="s">
        <v>271</v>
      </c>
      <c r="BM207" s="148" t="s">
        <v>677</v>
      </c>
    </row>
    <row r="208" spans="2:65" s="1" customFormat="1" ht="24.2" customHeight="1">
      <c r="B208" s="136"/>
      <c r="C208" s="137" t="s">
        <v>483</v>
      </c>
      <c r="D208" s="137" t="s">
        <v>266</v>
      </c>
      <c r="E208" s="138" t="s">
        <v>483</v>
      </c>
      <c r="F208" s="139" t="s">
        <v>2889</v>
      </c>
      <c r="G208" s="140" t="s">
        <v>1468</v>
      </c>
      <c r="H208" s="141">
        <v>6</v>
      </c>
      <c r="I208" s="142"/>
      <c r="J208" s="143">
        <f t="shared" si="0"/>
        <v>0</v>
      </c>
      <c r="K208" s="139" t="s">
        <v>1</v>
      </c>
      <c r="L208" s="32"/>
      <c r="M208" s="144" t="s">
        <v>1</v>
      </c>
      <c r="N208" s="145" t="s">
        <v>42</v>
      </c>
      <c r="P208" s="146">
        <f t="shared" si="1"/>
        <v>0</v>
      </c>
      <c r="Q208" s="146">
        <v>0</v>
      </c>
      <c r="R208" s="146">
        <f t="shared" si="2"/>
        <v>0</v>
      </c>
      <c r="S208" s="146">
        <v>0</v>
      </c>
      <c r="T208" s="147">
        <f t="shared" si="3"/>
        <v>0</v>
      </c>
      <c r="AR208" s="148" t="s">
        <v>271</v>
      </c>
      <c r="AT208" s="148" t="s">
        <v>266</v>
      </c>
      <c r="AU208" s="148" t="s">
        <v>89</v>
      </c>
      <c r="AY208" s="17" t="s">
        <v>264</v>
      </c>
      <c r="BE208" s="149">
        <f t="shared" si="4"/>
        <v>0</v>
      </c>
      <c r="BF208" s="149">
        <f t="shared" si="5"/>
        <v>0</v>
      </c>
      <c r="BG208" s="149">
        <f t="shared" si="6"/>
        <v>0</v>
      </c>
      <c r="BH208" s="149">
        <f t="shared" si="7"/>
        <v>0</v>
      </c>
      <c r="BI208" s="149">
        <f t="shared" si="8"/>
        <v>0</v>
      </c>
      <c r="BJ208" s="17" t="s">
        <v>89</v>
      </c>
      <c r="BK208" s="149">
        <f t="shared" si="9"/>
        <v>0</v>
      </c>
      <c r="BL208" s="17" t="s">
        <v>271</v>
      </c>
      <c r="BM208" s="148" t="s">
        <v>688</v>
      </c>
    </row>
    <row r="209" spans="2:65" s="1" customFormat="1" ht="16.5" customHeight="1">
      <c r="B209" s="136"/>
      <c r="C209" s="137" t="s">
        <v>491</v>
      </c>
      <c r="D209" s="137" t="s">
        <v>266</v>
      </c>
      <c r="E209" s="138" t="s">
        <v>491</v>
      </c>
      <c r="F209" s="139" t="s">
        <v>2890</v>
      </c>
      <c r="G209" s="140" t="s">
        <v>1468</v>
      </c>
      <c r="H209" s="141">
        <v>4</v>
      </c>
      <c r="I209" s="142"/>
      <c r="J209" s="143">
        <f t="shared" si="0"/>
        <v>0</v>
      </c>
      <c r="K209" s="139" t="s">
        <v>1</v>
      </c>
      <c r="L209" s="32"/>
      <c r="M209" s="144" t="s">
        <v>1</v>
      </c>
      <c r="N209" s="145" t="s">
        <v>42</v>
      </c>
      <c r="P209" s="146">
        <f t="shared" si="1"/>
        <v>0</v>
      </c>
      <c r="Q209" s="146">
        <v>0</v>
      </c>
      <c r="R209" s="146">
        <f t="shared" si="2"/>
        <v>0</v>
      </c>
      <c r="S209" s="146">
        <v>0</v>
      </c>
      <c r="T209" s="147">
        <f t="shared" si="3"/>
        <v>0</v>
      </c>
      <c r="AR209" s="148" t="s">
        <v>271</v>
      </c>
      <c r="AT209" s="148" t="s">
        <v>266</v>
      </c>
      <c r="AU209" s="148" t="s">
        <v>89</v>
      </c>
      <c r="AY209" s="17" t="s">
        <v>264</v>
      </c>
      <c r="BE209" s="149">
        <f t="shared" si="4"/>
        <v>0</v>
      </c>
      <c r="BF209" s="149">
        <f t="shared" si="5"/>
        <v>0</v>
      </c>
      <c r="BG209" s="149">
        <f t="shared" si="6"/>
        <v>0</v>
      </c>
      <c r="BH209" s="149">
        <f t="shared" si="7"/>
        <v>0</v>
      </c>
      <c r="BI209" s="149">
        <f t="shared" si="8"/>
        <v>0</v>
      </c>
      <c r="BJ209" s="17" t="s">
        <v>89</v>
      </c>
      <c r="BK209" s="149">
        <f t="shared" si="9"/>
        <v>0</v>
      </c>
      <c r="BL209" s="17" t="s">
        <v>271</v>
      </c>
      <c r="BM209" s="148" t="s">
        <v>699</v>
      </c>
    </row>
    <row r="210" spans="2:65" s="1" customFormat="1" ht="16.5" customHeight="1">
      <c r="B210" s="136"/>
      <c r="C210" s="137" t="s">
        <v>496</v>
      </c>
      <c r="D210" s="137" t="s">
        <v>266</v>
      </c>
      <c r="E210" s="138" t="s">
        <v>496</v>
      </c>
      <c r="F210" s="139" t="s">
        <v>2891</v>
      </c>
      <c r="G210" s="140" t="s">
        <v>1468</v>
      </c>
      <c r="H210" s="141">
        <v>2</v>
      </c>
      <c r="I210" s="142"/>
      <c r="J210" s="143">
        <f t="shared" si="0"/>
        <v>0</v>
      </c>
      <c r="K210" s="139" t="s">
        <v>1</v>
      </c>
      <c r="L210" s="32"/>
      <c r="M210" s="144" t="s">
        <v>1</v>
      </c>
      <c r="N210" s="145" t="s">
        <v>42</v>
      </c>
      <c r="P210" s="146">
        <f t="shared" si="1"/>
        <v>0</v>
      </c>
      <c r="Q210" s="146">
        <v>0</v>
      </c>
      <c r="R210" s="146">
        <f t="shared" si="2"/>
        <v>0</v>
      </c>
      <c r="S210" s="146">
        <v>0</v>
      </c>
      <c r="T210" s="147">
        <f t="shared" si="3"/>
        <v>0</v>
      </c>
      <c r="AR210" s="148" t="s">
        <v>271</v>
      </c>
      <c r="AT210" s="148" t="s">
        <v>266</v>
      </c>
      <c r="AU210" s="148" t="s">
        <v>89</v>
      </c>
      <c r="AY210" s="17" t="s">
        <v>264</v>
      </c>
      <c r="BE210" s="149">
        <f t="shared" si="4"/>
        <v>0</v>
      </c>
      <c r="BF210" s="149">
        <f t="shared" si="5"/>
        <v>0</v>
      </c>
      <c r="BG210" s="149">
        <f t="shared" si="6"/>
        <v>0</v>
      </c>
      <c r="BH210" s="149">
        <f t="shared" si="7"/>
        <v>0</v>
      </c>
      <c r="BI210" s="149">
        <f t="shared" si="8"/>
        <v>0</v>
      </c>
      <c r="BJ210" s="17" t="s">
        <v>89</v>
      </c>
      <c r="BK210" s="149">
        <f t="shared" si="9"/>
        <v>0</v>
      </c>
      <c r="BL210" s="17" t="s">
        <v>271</v>
      </c>
      <c r="BM210" s="148" t="s">
        <v>710</v>
      </c>
    </row>
    <row r="211" spans="2:65" s="11" customFormat="1" ht="22.9" customHeight="1">
      <c r="B211" s="124"/>
      <c r="D211" s="125" t="s">
        <v>75</v>
      </c>
      <c r="E211" s="134" t="s">
        <v>2644</v>
      </c>
      <c r="F211" s="134" t="s">
        <v>2892</v>
      </c>
      <c r="I211" s="127"/>
      <c r="J211" s="135">
        <f>BK211</f>
        <v>0</v>
      </c>
      <c r="L211" s="124"/>
      <c r="M211" s="129"/>
      <c r="P211" s="130">
        <f>SUM(P212:P214)</f>
        <v>0</v>
      </c>
      <c r="R211" s="130">
        <f>SUM(R212:R214)</f>
        <v>0</v>
      </c>
      <c r="T211" s="131">
        <f>SUM(T212:T214)</f>
        <v>0</v>
      </c>
      <c r="AR211" s="125" t="s">
        <v>83</v>
      </c>
      <c r="AT211" s="132" t="s">
        <v>75</v>
      </c>
      <c r="AU211" s="132" t="s">
        <v>83</v>
      </c>
      <c r="AY211" s="125" t="s">
        <v>264</v>
      </c>
      <c r="BK211" s="133">
        <f>SUM(BK212:BK214)</f>
        <v>0</v>
      </c>
    </row>
    <row r="212" spans="2:65" s="1" customFormat="1" ht="16.5" customHeight="1">
      <c r="B212" s="136"/>
      <c r="C212" s="137" t="s">
        <v>502</v>
      </c>
      <c r="D212" s="137" t="s">
        <v>266</v>
      </c>
      <c r="E212" s="138" t="s">
        <v>502</v>
      </c>
      <c r="F212" s="139" t="s">
        <v>2893</v>
      </c>
      <c r="G212" s="140" t="s">
        <v>1468</v>
      </c>
      <c r="H212" s="141">
        <v>15</v>
      </c>
      <c r="I212" s="142"/>
      <c r="J212" s="143">
        <f>ROUND(I212*H212,2)</f>
        <v>0</v>
      </c>
      <c r="K212" s="139" t="s">
        <v>1</v>
      </c>
      <c r="L212" s="32"/>
      <c r="M212" s="144" t="s">
        <v>1</v>
      </c>
      <c r="N212" s="145" t="s">
        <v>42</v>
      </c>
      <c r="P212" s="146">
        <f>O212*H212</f>
        <v>0</v>
      </c>
      <c r="Q212" s="146">
        <v>0</v>
      </c>
      <c r="R212" s="146">
        <f>Q212*H212</f>
        <v>0</v>
      </c>
      <c r="S212" s="146">
        <v>0</v>
      </c>
      <c r="T212" s="147">
        <f>S212*H212</f>
        <v>0</v>
      </c>
      <c r="AR212" s="148" t="s">
        <v>271</v>
      </c>
      <c r="AT212" s="148" t="s">
        <v>266</v>
      </c>
      <c r="AU212" s="148" t="s">
        <v>89</v>
      </c>
      <c r="AY212" s="17" t="s">
        <v>264</v>
      </c>
      <c r="BE212" s="149">
        <f>IF(N212="základní",J212,0)</f>
        <v>0</v>
      </c>
      <c r="BF212" s="149">
        <f>IF(N212="snížená",J212,0)</f>
        <v>0</v>
      </c>
      <c r="BG212" s="149">
        <f>IF(N212="zákl. přenesená",J212,0)</f>
        <v>0</v>
      </c>
      <c r="BH212" s="149">
        <f>IF(N212="sníž. přenesená",J212,0)</f>
        <v>0</v>
      </c>
      <c r="BI212" s="149">
        <f>IF(N212="nulová",J212,0)</f>
        <v>0</v>
      </c>
      <c r="BJ212" s="17" t="s">
        <v>89</v>
      </c>
      <c r="BK212" s="149">
        <f>ROUND(I212*H212,2)</f>
        <v>0</v>
      </c>
      <c r="BL212" s="17" t="s">
        <v>271</v>
      </c>
      <c r="BM212" s="148" t="s">
        <v>724</v>
      </c>
    </row>
    <row r="213" spans="2:65" s="1" customFormat="1" ht="16.5" customHeight="1">
      <c r="B213" s="136"/>
      <c r="C213" s="137" t="s">
        <v>509</v>
      </c>
      <c r="D213" s="137" t="s">
        <v>266</v>
      </c>
      <c r="E213" s="138" t="s">
        <v>509</v>
      </c>
      <c r="F213" s="139" t="s">
        <v>2894</v>
      </c>
      <c r="G213" s="140" t="s">
        <v>1468</v>
      </c>
      <c r="H213" s="141">
        <v>5</v>
      </c>
      <c r="I213" s="142"/>
      <c r="J213" s="143">
        <f>ROUND(I213*H213,2)</f>
        <v>0</v>
      </c>
      <c r="K213" s="139" t="s">
        <v>1</v>
      </c>
      <c r="L213" s="32"/>
      <c r="M213" s="144" t="s">
        <v>1</v>
      </c>
      <c r="N213" s="145" t="s">
        <v>42</v>
      </c>
      <c r="P213" s="146">
        <f>O213*H213</f>
        <v>0</v>
      </c>
      <c r="Q213" s="146">
        <v>0</v>
      </c>
      <c r="R213" s="146">
        <f>Q213*H213</f>
        <v>0</v>
      </c>
      <c r="S213" s="146">
        <v>0</v>
      </c>
      <c r="T213" s="147">
        <f>S213*H213</f>
        <v>0</v>
      </c>
      <c r="AR213" s="148" t="s">
        <v>271</v>
      </c>
      <c r="AT213" s="148" t="s">
        <v>266</v>
      </c>
      <c r="AU213" s="148" t="s">
        <v>89</v>
      </c>
      <c r="AY213" s="17" t="s">
        <v>264</v>
      </c>
      <c r="BE213" s="149">
        <f>IF(N213="základní",J213,0)</f>
        <v>0</v>
      </c>
      <c r="BF213" s="149">
        <f>IF(N213="snížená",J213,0)</f>
        <v>0</v>
      </c>
      <c r="BG213" s="149">
        <f>IF(N213="zákl. přenesená",J213,0)</f>
        <v>0</v>
      </c>
      <c r="BH213" s="149">
        <f>IF(N213="sníž. přenesená",J213,0)</f>
        <v>0</v>
      </c>
      <c r="BI213" s="149">
        <f>IF(N213="nulová",J213,0)</f>
        <v>0</v>
      </c>
      <c r="BJ213" s="17" t="s">
        <v>89</v>
      </c>
      <c r="BK213" s="149">
        <f>ROUND(I213*H213,2)</f>
        <v>0</v>
      </c>
      <c r="BL213" s="17" t="s">
        <v>271</v>
      </c>
      <c r="BM213" s="148" t="s">
        <v>735</v>
      </c>
    </row>
    <row r="214" spans="2:65" s="1" customFormat="1" ht="16.5" customHeight="1">
      <c r="B214" s="136"/>
      <c r="C214" s="137" t="s">
        <v>515</v>
      </c>
      <c r="D214" s="137" t="s">
        <v>266</v>
      </c>
      <c r="E214" s="138" t="s">
        <v>515</v>
      </c>
      <c r="F214" s="139" t="s">
        <v>2895</v>
      </c>
      <c r="G214" s="140" t="s">
        <v>1468</v>
      </c>
      <c r="H214" s="141">
        <v>4</v>
      </c>
      <c r="I214" s="142"/>
      <c r="J214" s="143">
        <f>ROUND(I214*H214,2)</f>
        <v>0</v>
      </c>
      <c r="K214" s="139" t="s">
        <v>1</v>
      </c>
      <c r="L214" s="32"/>
      <c r="M214" s="144" t="s">
        <v>1</v>
      </c>
      <c r="N214" s="145" t="s">
        <v>42</v>
      </c>
      <c r="P214" s="146">
        <f>O214*H214</f>
        <v>0</v>
      </c>
      <c r="Q214" s="146">
        <v>0</v>
      </c>
      <c r="R214" s="146">
        <f>Q214*H214</f>
        <v>0</v>
      </c>
      <c r="S214" s="146">
        <v>0</v>
      </c>
      <c r="T214" s="147">
        <f>S214*H214</f>
        <v>0</v>
      </c>
      <c r="AR214" s="148" t="s">
        <v>271</v>
      </c>
      <c r="AT214" s="148" t="s">
        <v>266</v>
      </c>
      <c r="AU214" s="148" t="s">
        <v>89</v>
      </c>
      <c r="AY214" s="17" t="s">
        <v>264</v>
      </c>
      <c r="BE214" s="149">
        <f>IF(N214="základní",J214,0)</f>
        <v>0</v>
      </c>
      <c r="BF214" s="149">
        <f>IF(N214="snížená",J214,0)</f>
        <v>0</v>
      </c>
      <c r="BG214" s="149">
        <f>IF(N214="zákl. přenesená",J214,0)</f>
        <v>0</v>
      </c>
      <c r="BH214" s="149">
        <f>IF(N214="sníž. přenesená",J214,0)</f>
        <v>0</v>
      </c>
      <c r="BI214" s="149">
        <f>IF(N214="nulová",J214,0)</f>
        <v>0</v>
      </c>
      <c r="BJ214" s="17" t="s">
        <v>89</v>
      </c>
      <c r="BK214" s="149">
        <f>ROUND(I214*H214,2)</f>
        <v>0</v>
      </c>
      <c r="BL214" s="17" t="s">
        <v>271</v>
      </c>
      <c r="BM214" s="148" t="s">
        <v>745</v>
      </c>
    </row>
    <row r="215" spans="2:65" s="11" customFormat="1" ht="22.9" customHeight="1">
      <c r="B215" s="124"/>
      <c r="D215" s="125" t="s">
        <v>75</v>
      </c>
      <c r="E215" s="134" t="s">
        <v>2656</v>
      </c>
      <c r="F215" s="134" t="s">
        <v>2896</v>
      </c>
      <c r="I215" s="127"/>
      <c r="J215" s="135">
        <f>BK215</f>
        <v>0</v>
      </c>
      <c r="L215" s="124"/>
      <c r="M215" s="129"/>
      <c r="P215" s="130">
        <f>SUM(P216:P217)</f>
        <v>0</v>
      </c>
      <c r="R215" s="130">
        <f>SUM(R216:R217)</f>
        <v>0</v>
      </c>
      <c r="T215" s="131">
        <f>SUM(T216:T217)</f>
        <v>0</v>
      </c>
      <c r="AR215" s="125" t="s">
        <v>83</v>
      </c>
      <c r="AT215" s="132" t="s">
        <v>75</v>
      </c>
      <c r="AU215" s="132" t="s">
        <v>83</v>
      </c>
      <c r="AY215" s="125" t="s">
        <v>264</v>
      </c>
      <c r="BK215" s="133">
        <f>SUM(BK216:BK217)</f>
        <v>0</v>
      </c>
    </row>
    <row r="216" spans="2:65" s="1" customFormat="1" ht="16.5" customHeight="1">
      <c r="B216" s="136"/>
      <c r="C216" s="137" t="s">
        <v>521</v>
      </c>
      <c r="D216" s="137" t="s">
        <v>266</v>
      </c>
      <c r="E216" s="138" t="s">
        <v>521</v>
      </c>
      <c r="F216" s="139" t="s">
        <v>2897</v>
      </c>
      <c r="G216" s="140" t="s">
        <v>1468</v>
      </c>
      <c r="H216" s="141">
        <v>5</v>
      </c>
      <c r="I216" s="142"/>
      <c r="J216" s="143">
        <f>ROUND(I216*H216,2)</f>
        <v>0</v>
      </c>
      <c r="K216" s="139" t="s">
        <v>1</v>
      </c>
      <c r="L216" s="32"/>
      <c r="M216" s="144" t="s">
        <v>1</v>
      </c>
      <c r="N216" s="145" t="s">
        <v>42</v>
      </c>
      <c r="P216" s="146">
        <f>O216*H216</f>
        <v>0</v>
      </c>
      <c r="Q216" s="146">
        <v>0</v>
      </c>
      <c r="R216" s="146">
        <f>Q216*H216</f>
        <v>0</v>
      </c>
      <c r="S216" s="146">
        <v>0</v>
      </c>
      <c r="T216" s="147">
        <f>S216*H216</f>
        <v>0</v>
      </c>
      <c r="AR216" s="148" t="s">
        <v>271</v>
      </c>
      <c r="AT216" s="148" t="s">
        <v>266</v>
      </c>
      <c r="AU216" s="148" t="s">
        <v>89</v>
      </c>
      <c r="AY216" s="17" t="s">
        <v>264</v>
      </c>
      <c r="BE216" s="149">
        <f>IF(N216="základní",J216,0)</f>
        <v>0</v>
      </c>
      <c r="BF216" s="149">
        <f>IF(N216="snížená",J216,0)</f>
        <v>0</v>
      </c>
      <c r="BG216" s="149">
        <f>IF(N216="zákl. přenesená",J216,0)</f>
        <v>0</v>
      </c>
      <c r="BH216" s="149">
        <f>IF(N216="sníž. přenesená",J216,0)</f>
        <v>0</v>
      </c>
      <c r="BI216" s="149">
        <f>IF(N216="nulová",J216,0)</f>
        <v>0</v>
      </c>
      <c r="BJ216" s="17" t="s">
        <v>89</v>
      </c>
      <c r="BK216" s="149">
        <f>ROUND(I216*H216,2)</f>
        <v>0</v>
      </c>
      <c r="BL216" s="17" t="s">
        <v>271</v>
      </c>
      <c r="BM216" s="148" t="s">
        <v>758</v>
      </c>
    </row>
    <row r="217" spans="2:65" s="1" customFormat="1" ht="16.5" customHeight="1">
      <c r="B217" s="136"/>
      <c r="C217" s="137" t="s">
        <v>526</v>
      </c>
      <c r="D217" s="137" t="s">
        <v>266</v>
      </c>
      <c r="E217" s="138" t="s">
        <v>526</v>
      </c>
      <c r="F217" s="139" t="s">
        <v>2898</v>
      </c>
      <c r="G217" s="140" t="s">
        <v>1468</v>
      </c>
      <c r="H217" s="141">
        <v>19</v>
      </c>
      <c r="I217" s="142"/>
      <c r="J217" s="143">
        <f>ROUND(I217*H217,2)</f>
        <v>0</v>
      </c>
      <c r="K217" s="139" t="s">
        <v>1</v>
      </c>
      <c r="L217" s="32"/>
      <c r="M217" s="144" t="s">
        <v>1</v>
      </c>
      <c r="N217" s="145" t="s">
        <v>42</v>
      </c>
      <c r="P217" s="146">
        <f>O217*H217</f>
        <v>0</v>
      </c>
      <c r="Q217" s="146">
        <v>0</v>
      </c>
      <c r="R217" s="146">
        <f>Q217*H217</f>
        <v>0</v>
      </c>
      <c r="S217" s="146">
        <v>0</v>
      </c>
      <c r="T217" s="147">
        <f>S217*H217</f>
        <v>0</v>
      </c>
      <c r="AR217" s="148" t="s">
        <v>271</v>
      </c>
      <c r="AT217" s="148" t="s">
        <v>266</v>
      </c>
      <c r="AU217" s="148" t="s">
        <v>89</v>
      </c>
      <c r="AY217" s="17" t="s">
        <v>264</v>
      </c>
      <c r="BE217" s="149">
        <f>IF(N217="základní",J217,0)</f>
        <v>0</v>
      </c>
      <c r="BF217" s="149">
        <f>IF(N217="snížená",J217,0)</f>
        <v>0</v>
      </c>
      <c r="BG217" s="149">
        <f>IF(N217="zákl. přenesená",J217,0)</f>
        <v>0</v>
      </c>
      <c r="BH217" s="149">
        <f>IF(N217="sníž. přenesená",J217,0)</f>
        <v>0</v>
      </c>
      <c r="BI217" s="149">
        <f>IF(N217="nulová",J217,0)</f>
        <v>0</v>
      </c>
      <c r="BJ217" s="17" t="s">
        <v>89</v>
      </c>
      <c r="BK217" s="149">
        <f>ROUND(I217*H217,2)</f>
        <v>0</v>
      </c>
      <c r="BL217" s="17" t="s">
        <v>271</v>
      </c>
      <c r="BM217" s="148" t="s">
        <v>771</v>
      </c>
    </row>
    <row r="218" spans="2:65" s="11" customFormat="1" ht="22.9" customHeight="1">
      <c r="B218" s="124"/>
      <c r="D218" s="125" t="s">
        <v>75</v>
      </c>
      <c r="E218" s="134" t="s">
        <v>2644</v>
      </c>
      <c r="F218" s="134" t="s">
        <v>2892</v>
      </c>
      <c r="I218" s="127"/>
      <c r="J218" s="135">
        <f>BK218</f>
        <v>0</v>
      </c>
      <c r="L218" s="124"/>
      <c r="M218" s="129"/>
      <c r="P218" s="130">
        <f>P219</f>
        <v>0</v>
      </c>
      <c r="R218" s="130">
        <f>R219</f>
        <v>0</v>
      </c>
      <c r="T218" s="131">
        <f>T219</f>
        <v>0</v>
      </c>
      <c r="AR218" s="125" t="s">
        <v>83</v>
      </c>
      <c r="AT218" s="132" t="s">
        <v>75</v>
      </c>
      <c r="AU218" s="132" t="s">
        <v>83</v>
      </c>
      <c r="AY218" s="125" t="s">
        <v>264</v>
      </c>
      <c r="BK218" s="133">
        <f>BK219</f>
        <v>0</v>
      </c>
    </row>
    <row r="219" spans="2:65" s="1" customFormat="1" ht="16.5" customHeight="1">
      <c r="B219" s="136"/>
      <c r="C219" s="137" t="s">
        <v>533</v>
      </c>
      <c r="D219" s="137" t="s">
        <v>266</v>
      </c>
      <c r="E219" s="138" t="s">
        <v>533</v>
      </c>
      <c r="F219" s="139" t="s">
        <v>2899</v>
      </c>
      <c r="G219" s="140" t="s">
        <v>1468</v>
      </c>
      <c r="H219" s="141">
        <v>6</v>
      </c>
      <c r="I219" s="142"/>
      <c r="J219" s="143">
        <f>ROUND(I219*H219,2)</f>
        <v>0</v>
      </c>
      <c r="K219" s="139" t="s">
        <v>1</v>
      </c>
      <c r="L219" s="32"/>
      <c r="M219" s="144" t="s">
        <v>1</v>
      </c>
      <c r="N219" s="145" t="s">
        <v>42</v>
      </c>
      <c r="P219" s="146">
        <f>O219*H219</f>
        <v>0</v>
      </c>
      <c r="Q219" s="146">
        <v>0</v>
      </c>
      <c r="R219" s="146">
        <f>Q219*H219</f>
        <v>0</v>
      </c>
      <c r="S219" s="146">
        <v>0</v>
      </c>
      <c r="T219" s="147">
        <f>S219*H219</f>
        <v>0</v>
      </c>
      <c r="AR219" s="148" t="s">
        <v>271</v>
      </c>
      <c r="AT219" s="148" t="s">
        <v>266</v>
      </c>
      <c r="AU219" s="148" t="s">
        <v>89</v>
      </c>
      <c r="AY219" s="17" t="s">
        <v>264</v>
      </c>
      <c r="BE219" s="149">
        <f>IF(N219="základní",J219,0)</f>
        <v>0</v>
      </c>
      <c r="BF219" s="149">
        <f>IF(N219="snížená",J219,0)</f>
        <v>0</v>
      </c>
      <c r="BG219" s="149">
        <f>IF(N219="zákl. přenesená",J219,0)</f>
        <v>0</v>
      </c>
      <c r="BH219" s="149">
        <f>IF(N219="sníž. přenesená",J219,0)</f>
        <v>0</v>
      </c>
      <c r="BI219" s="149">
        <f>IF(N219="nulová",J219,0)</f>
        <v>0</v>
      </c>
      <c r="BJ219" s="17" t="s">
        <v>89</v>
      </c>
      <c r="BK219" s="149">
        <f>ROUND(I219*H219,2)</f>
        <v>0</v>
      </c>
      <c r="BL219" s="17" t="s">
        <v>271</v>
      </c>
      <c r="BM219" s="148" t="s">
        <v>781</v>
      </c>
    </row>
    <row r="220" spans="2:65" s="11" customFormat="1" ht="22.9" customHeight="1">
      <c r="B220" s="124"/>
      <c r="D220" s="125" t="s">
        <v>75</v>
      </c>
      <c r="E220" s="134" t="s">
        <v>2664</v>
      </c>
      <c r="F220" s="134" t="s">
        <v>2900</v>
      </c>
      <c r="I220" s="127"/>
      <c r="J220" s="135">
        <f>BK220</f>
        <v>0</v>
      </c>
      <c r="L220" s="124"/>
      <c r="M220" s="129"/>
      <c r="P220" s="130">
        <f>P221</f>
        <v>0</v>
      </c>
      <c r="R220" s="130">
        <f>R221</f>
        <v>0</v>
      </c>
      <c r="T220" s="131">
        <f>T221</f>
        <v>0</v>
      </c>
      <c r="AR220" s="125" t="s">
        <v>83</v>
      </c>
      <c r="AT220" s="132" t="s">
        <v>75</v>
      </c>
      <c r="AU220" s="132" t="s">
        <v>83</v>
      </c>
      <c r="AY220" s="125" t="s">
        <v>264</v>
      </c>
      <c r="BK220" s="133">
        <f>BK221</f>
        <v>0</v>
      </c>
    </row>
    <row r="221" spans="2:65" s="1" customFormat="1" ht="16.5" customHeight="1">
      <c r="B221" s="136"/>
      <c r="C221" s="137" t="s">
        <v>541</v>
      </c>
      <c r="D221" s="137" t="s">
        <v>266</v>
      </c>
      <c r="E221" s="138" t="s">
        <v>541</v>
      </c>
      <c r="F221" s="139" t="s">
        <v>2901</v>
      </c>
      <c r="G221" s="140" t="s">
        <v>1468</v>
      </c>
      <c r="H221" s="141">
        <v>76</v>
      </c>
      <c r="I221" s="142"/>
      <c r="J221" s="143">
        <f>ROUND(I221*H221,2)</f>
        <v>0</v>
      </c>
      <c r="K221" s="139" t="s">
        <v>1</v>
      </c>
      <c r="L221" s="32"/>
      <c r="M221" s="144" t="s">
        <v>1</v>
      </c>
      <c r="N221" s="145" t="s">
        <v>42</v>
      </c>
      <c r="P221" s="146">
        <f>O221*H221</f>
        <v>0</v>
      </c>
      <c r="Q221" s="146">
        <v>0</v>
      </c>
      <c r="R221" s="146">
        <f>Q221*H221</f>
        <v>0</v>
      </c>
      <c r="S221" s="146">
        <v>0</v>
      </c>
      <c r="T221" s="147">
        <f>S221*H221</f>
        <v>0</v>
      </c>
      <c r="AR221" s="148" t="s">
        <v>271</v>
      </c>
      <c r="AT221" s="148" t="s">
        <v>266</v>
      </c>
      <c r="AU221" s="148" t="s">
        <v>89</v>
      </c>
      <c r="AY221" s="17" t="s">
        <v>264</v>
      </c>
      <c r="BE221" s="149">
        <f>IF(N221="základní",J221,0)</f>
        <v>0</v>
      </c>
      <c r="BF221" s="149">
        <f>IF(N221="snížená",J221,0)</f>
        <v>0</v>
      </c>
      <c r="BG221" s="149">
        <f>IF(N221="zákl. přenesená",J221,0)</f>
        <v>0</v>
      </c>
      <c r="BH221" s="149">
        <f>IF(N221="sníž. přenesená",J221,0)</f>
        <v>0</v>
      </c>
      <c r="BI221" s="149">
        <f>IF(N221="nulová",J221,0)</f>
        <v>0</v>
      </c>
      <c r="BJ221" s="17" t="s">
        <v>89</v>
      </c>
      <c r="BK221" s="149">
        <f>ROUND(I221*H221,2)</f>
        <v>0</v>
      </c>
      <c r="BL221" s="17" t="s">
        <v>271</v>
      </c>
      <c r="BM221" s="148" t="s">
        <v>791</v>
      </c>
    </row>
    <row r="222" spans="2:65" s="11" customFormat="1" ht="22.9" customHeight="1">
      <c r="B222" s="124"/>
      <c r="D222" s="125" t="s">
        <v>75</v>
      </c>
      <c r="E222" s="134" t="s">
        <v>2673</v>
      </c>
      <c r="F222" s="134" t="s">
        <v>2902</v>
      </c>
      <c r="I222" s="127"/>
      <c r="J222" s="135">
        <f>BK222</f>
        <v>0</v>
      </c>
      <c r="L222" s="124"/>
      <c r="M222" s="129"/>
      <c r="P222" s="130">
        <f>SUM(P223:P227)</f>
        <v>0</v>
      </c>
      <c r="R222" s="130">
        <f>SUM(R223:R227)</f>
        <v>0</v>
      </c>
      <c r="T222" s="131">
        <f>SUM(T223:T227)</f>
        <v>0</v>
      </c>
      <c r="AR222" s="125" t="s">
        <v>83</v>
      </c>
      <c r="AT222" s="132" t="s">
        <v>75</v>
      </c>
      <c r="AU222" s="132" t="s">
        <v>83</v>
      </c>
      <c r="AY222" s="125" t="s">
        <v>264</v>
      </c>
      <c r="BK222" s="133">
        <f>SUM(BK223:BK227)</f>
        <v>0</v>
      </c>
    </row>
    <row r="223" spans="2:65" s="1" customFormat="1" ht="16.5" customHeight="1">
      <c r="B223" s="136"/>
      <c r="C223" s="137" t="s">
        <v>549</v>
      </c>
      <c r="D223" s="137" t="s">
        <v>266</v>
      </c>
      <c r="E223" s="138" t="s">
        <v>549</v>
      </c>
      <c r="F223" s="139" t="s">
        <v>2903</v>
      </c>
      <c r="G223" s="140" t="s">
        <v>428</v>
      </c>
      <c r="H223" s="141">
        <v>20</v>
      </c>
      <c r="I223" s="142"/>
      <c r="J223" s="143">
        <f>ROUND(I223*H223,2)</f>
        <v>0</v>
      </c>
      <c r="K223" s="139" t="s">
        <v>1</v>
      </c>
      <c r="L223" s="32"/>
      <c r="M223" s="144" t="s">
        <v>1</v>
      </c>
      <c r="N223" s="145" t="s">
        <v>42</v>
      </c>
      <c r="P223" s="146">
        <f>O223*H223</f>
        <v>0</v>
      </c>
      <c r="Q223" s="146">
        <v>0</v>
      </c>
      <c r="R223" s="146">
        <f>Q223*H223</f>
        <v>0</v>
      </c>
      <c r="S223" s="146">
        <v>0</v>
      </c>
      <c r="T223" s="147">
        <f>S223*H223</f>
        <v>0</v>
      </c>
      <c r="AR223" s="148" t="s">
        <v>271</v>
      </c>
      <c r="AT223" s="148" t="s">
        <v>266</v>
      </c>
      <c r="AU223" s="148" t="s">
        <v>89</v>
      </c>
      <c r="AY223" s="17" t="s">
        <v>264</v>
      </c>
      <c r="BE223" s="149">
        <f>IF(N223="základní",J223,0)</f>
        <v>0</v>
      </c>
      <c r="BF223" s="149">
        <f>IF(N223="snížená",J223,0)</f>
        <v>0</v>
      </c>
      <c r="BG223" s="149">
        <f>IF(N223="zákl. přenesená",J223,0)</f>
        <v>0</v>
      </c>
      <c r="BH223" s="149">
        <f>IF(N223="sníž. přenesená",J223,0)</f>
        <v>0</v>
      </c>
      <c r="BI223" s="149">
        <f>IF(N223="nulová",J223,0)</f>
        <v>0</v>
      </c>
      <c r="BJ223" s="17" t="s">
        <v>89</v>
      </c>
      <c r="BK223" s="149">
        <f>ROUND(I223*H223,2)</f>
        <v>0</v>
      </c>
      <c r="BL223" s="17" t="s">
        <v>271</v>
      </c>
      <c r="BM223" s="148" t="s">
        <v>802</v>
      </c>
    </row>
    <row r="224" spans="2:65" s="1" customFormat="1" ht="16.5" customHeight="1">
      <c r="B224" s="136"/>
      <c r="C224" s="137" t="s">
        <v>554</v>
      </c>
      <c r="D224" s="137" t="s">
        <v>266</v>
      </c>
      <c r="E224" s="138" t="s">
        <v>554</v>
      </c>
      <c r="F224" s="139" t="s">
        <v>2904</v>
      </c>
      <c r="G224" s="140" t="s">
        <v>428</v>
      </c>
      <c r="H224" s="141">
        <v>45</v>
      </c>
      <c r="I224" s="142"/>
      <c r="J224" s="143">
        <f>ROUND(I224*H224,2)</f>
        <v>0</v>
      </c>
      <c r="K224" s="139" t="s">
        <v>1</v>
      </c>
      <c r="L224" s="32"/>
      <c r="M224" s="144" t="s">
        <v>1</v>
      </c>
      <c r="N224" s="145" t="s">
        <v>42</v>
      </c>
      <c r="P224" s="146">
        <f>O224*H224</f>
        <v>0</v>
      </c>
      <c r="Q224" s="146">
        <v>0</v>
      </c>
      <c r="R224" s="146">
        <f>Q224*H224</f>
        <v>0</v>
      </c>
      <c r="S224" s="146">
        <v>0</v>
      </c>
      <c r="T224" s="147">
        <f>S224*H224</f>
        <v>0</v>
      </c>
      <c r="AR224" s="148" t="s">
        <v>271</v>
      </c>
      <c r="AT224" s="148" t="s">
        <v>266</v>
      </c>
      <c r="AU224" s="148" t="s">
        <v>89</v>
      </c>
      <c r="AY224" s="17" t="s">
        <v>264</v>
      </c>
      <c r="BE224" s="149">
        <f>IF(N224="základní",J224,0)</f>
        <v>0</v>
      </c>
      <c r="BF224" s="149">
        <f>IF(N224="snížená",J224,0)</f>
        <v>0</v>
      </c>
      <c r="BG224" s="149">
        <f>IF(N224="zákl. přenesená",J224,0)</f>
        <v>0</v>
      </c>
      <c r="BH224" s="149">
        <f>IF(N224="sníž. přenesená",J224,0)</f>
        <v>0</v>
      </c>
      <c r="BI224" s="149">
        <f>IF(N224="nulová",J224,0)</f>
        <v>0</v>
      </c>
      <c r="BJ224" s="17" t="s">
        <v>89</v>
      </c>
      <c r="BK224" s="149">
        <f>ROUND(I224*H224,2)</f>
        <v>0</v>
      </c>
      <c r="BL224" s="17" t="s">
        <v>271</v>
      </c>
      <c r="BM224" s="148" t="s">
        <v>812</v>
      </c>
    </row>
    <row r="225" spans="2:65" s="1" customFormat="1" ht="16.5" customHeight="1">
      <c r="B225" s="136"/>
      <c r="C225" s="137" t="s">
        <v>559</v>
      </c>
      <c r="D225" s="137" t="s">
        <v>266</v>
      </c>
      <c r="E225" s="138" t="s">
        <v>559</v>
      </c>
      <c r="F225" s="139" t="s">
        <v>2905</v>
      </c>
      <c r="G225" s="140" t="s">
        <v>428</v>
      </c>
      <c r="H225" s="141">
        <v>605</v>
      </c>
      <c r="I225" s="142"/>
      <c r="J225" s="143">
        <f>ROUND(I225*H225,2)</f>
        <v>0</v>
      </c>
      <c r="K225" s="139" t="s">
        <v>1</v>
      </c>
      <c r="L225" s="32"/>
      <c r="M225" s="144" t="s">
        <v>1</v>
      </c>
      <c r="N225" s="145" t="s">
        <v>42</v>
      </c>
      <c r="P225" s="146">
        <f>O225*H225</f>
        <v>0</v>
      </c>
      <c r="Q225" s="146">
        <v>0</v>
      </c>
      <c r="R225" s="146">
        <f>Q225*H225</f>
        <v>0</v>
      </c>
      <c r="S225" s="146">
        <v>0</v>
      </c>
      <c r="T225" s="147">
        <f>S225*H225</f>
        <v>0</v>
      </c>
      <c r="AR225" s="148" t="s">
        <v>271</v>
      </c>
      <c r="AT225" s="148" t="s">
        <v>266</v>
      </c>
      <c r="AU225" s="148" t="s">
        <v>89</v>
      </c>
      <c r="AY225" s="17" t="s">
        <v>264</v>
      </c>
      <c r="BE225" s="149">
        <f>IF(N225="základní",J225,0)</f>
        <v>0</v>
      </c>
      <c r="BF225" s="149">
        <f>IF(N225="snížená",J225,0)</f>
        <v>0</v>
      </c>
      <c r="BG225" s="149">
        <f>IF(N225="zákl. přenesená",J225,0)</f>
        <v>0</v>
      </c>
      <c r="BH225" s="149">
        <f>IF(N225="sníž. přenesená",J225,0)</f>
        <v>0</v>
      </c>
      <c r="BI225" s="149">
        <f>IF(N225="nulová",J225,0)</f>
        <v>0</v>
      </c>
      <c r="BJ225" s="17" t="s">
        <v>89</v>
      </c>
      <c r="BK225" s="149">
        <f>ROUND(I225*H225,2)</f>
        <v>0</v>
      </c>
      <c r="BL225" s="17" t="s">
        <v>271</v>
      </c>
      <c r="BM225" s="148" t="s">
        <v>822</v>
      </c>
    </row>
    <row r="226" spans="2:65" s="1" customFormat="1" ht="16.5" customHeight="1">
      <c r="B226" s="136"/>
      <c r="C226" s="137" t="s">
        <v>564</v>
      </c>
      <c r="D226" s="137" t="s">
        <v>266</v>
      </c>
      <c r="E226" s="138" t="s">
        <v>564</v>
      </c>
      <c r="F226" s="139" t="s">
        <v>2906</v>
      </c>
      <c r="G226" s="140" t="s">
        <v>428</v>
      </c>
      <c r="H226" s="141">
        <v>80</v>
      </c>
      <c r="I226" s="142"/>
      <c r="J226" s="143">
        <f>ROUND(I226*H226,2)</f>
        <v>0</v>
      </c>
      <c r="K226" s="139" t="s">
        <v>1</v>
      </c>
      <c r="L226" s="32"/>
      <c r="M226" s="144" t="s">
        <v>1</v>
      </c>
      <c r="N226" s="145" t="s">
        <v>42</v>
      </c>
      <c r="P226" s="146">
        <f>O226*H226</f>
        <v>0</v>
      </c>
      <c r="Q226" s="146">
        <v>0</v>
      </c>
      <c r="R226" s="146">
        <f>Q226*H226</f>
        <v>0</v>
      </c>
      <c r="S226" s="146">
        <v>0</v>
      </c>
      <c r="T226" s="147">
        <f>S226*H226</f>
        <v>0</v>
      </c>
      <c r="AR226" s="148" t="s">
        <v>271</v>
      </c>
      <c r="AT226" s="148" t="s">
        <v>266</v>
      </c>
      <c r="AU226" s="148" t="s">
        <v>89</v>
      </c>
      <c r="AY226" s="17" t="s">
        <v>264</v>
      </c>
      <c r="BE226" s="149">
        <f>IF(N226="základní",J226,0)</f>
        <v>0</v>
      </c>
      <c r="BF226" s="149">
        <f>IF(N226="snížená",J226,0)</f>
        <v>0</v>
      </c>
      <c r="BG226" s="149">
        <f>IF(N226="zákl. přenesená",J226,0)</f>
        <v>0</v>
      </c>
      <c r="BH226" s="149">
        <f>IF(N226="sníž. přenesená",J226,0)</f>
        <v>0</v>
      </c>
      <c r="BI226" s="149">
        <f>IF(N226="nulová",J226,0)</f>
        <v>0</v>
      </c>
      <c r="BJ226" s="17" t="s">
        <v>89</v>
      </c>
      <c r="BK226" s="149">
        <f>ROUND(I226*H226,2)</f>
        <v>0</v>
      </c>
      <c r="BL226" s="17" t="s">
        <v>271</v>
      </c>
      <c r="BM226" s="148" t="s">
        <v>832</v>
      </c>
    </row>
    <row r="227" spans="2:65" s="1" customFormat="1" ht="16.5" customHeight="1">
      <c r="B227" s="136"/>
      <c r="C227" s="137" t="s">
        <v>570</v>
      </c>
      <c r="D227" s="137" t="s">
        <v>266</v>
      </c>
      <c r="E227" s="138" t="s">
        <v>570</v>
      </c>
      <c r="F227" s="139" t="s">
        <v>2907</v>
      </c>
      <c r="G227" s="140" t="s">
        <v>428</v>
      </c>
      <c r="H227" s="141">
        <v>1320</v>
      </c>
      <c r="I227" s="142"/>
      <c r="J227" s="143">
        <f>ROUND(I227*H227,2)</f>
        <v>0</v>
      </c>
      <c r="K227" s="139" t="s">
        <v>1</v>
      </c>
      <c r="L227" s="32"/>
      <c r="M227" s="144" t="s">
        <v>1</v>
      </c>
      <c r="N227" s="145" t="s">
        <v>42</v>
      </c>
      <c r="P227" s="146">
        <f>O227*H227</f>
        <v>0</v>
      </c>
      <c r="Q227" s="146">
        <v>0</v>
      </c>
      <c r="R227" s="146">
        <f>Q227*H227</f>
        <v>0</v>
      </c>
      <c r="S227" s="146">
        <v>0</v>
      </c>
      <c r="T227" s="147">
        <f>S227*H227</f>
        <v>0</v>
      </c>
      <c r="AR227" s="148" t="s">
        <v>271</v>
      </c>
      <c r="AT227" s="148" t="s">
        <v>266</v>
      </c>
      <c r="AU227" s="148" t="s">
        <v>89</v>
      </c>
      <c r="AY227" s="17" t="s">
        <v>264</v>
      </c>
      <c r="BE227" s="149">
        <f>IF(N227="základní",J227,0)</f>
        <v>0</v>
      </c>
      <c r="BF227" s="149">
        <f>IF(N227="snížená",J227,0)</f>
        <v>0</v>
      </c>
      <c r="BG227" s="149">
        <f>IF(N227="zákl. přenesená",J227,0)</f>
        <v>0</v>
      </c>
      <c r="BH227" s="149">
        <f>IF(N227="sníž. přenesená",J227,0)</f>
        <v>0</v>
      </c>
      <c r="BI227" s="149">
        <f>IF(N227="nulová",J227,0)</f>
        <v>0</v>
      </c>
      <c r="BJ227" s="17" t="s">
        <v>89</v>
      </c>
      <c r="BK227" s="149">
        <f>ROUND(I227*H227,2)</f>
        <v>0</v>
      </c>
      <c r="BL227" s="17" t="s">
        <v>271</v>
      </c>
      <c r="BM227" s="148" t="s">
        <v>842</v>
      </c>
    </row>
    <row r="228" spans="2:65" s="11" customFormat="1" ht="22.9" customHeight="1">
      <c r="B228" s="124"/>
      <c r="D228" s="125" t="s">
        <v>75</v>
      </c>
      <c r="E228" s="134" t="s">
        <v>2683</v>
      </c>
      <c r="F228" s="134" t="s">
        <v>2908</v>
      </c>
      <c r="I228" s="127"/>
      <c r="J228" s="135">
        <f>BK228</f>
        <v>0</v>
      </c>
      <c r="L228" s="124"/>
      <c r="M228" s="129"/>
      <c r="P228" s="130">
        <f>SUM(P229:P231)</f>
        <v>0</v>
      </c>
      <c r="R228" s="130">
        <f>SUM(R229:R231)</f>
        <v>0</v>
      </c>
      <c r="T228" s="131">
        <f>SUM(T229:T231)</f>
        <v>0</v>
      </c>
      <c r="AR228" s="125" t="s">
        <v>83</v>
      </c>
      <c r="AT228" s="132" t="s">
        <v>75</v>
      </c>
      <c r="AU228" s="132" t="s">
        <v>83</v>
      </c>
      <c r="AY228" s="125" t="s">
        <v>264</v>
      </c>
      <c r="BK228" s="133">
        <f>SUM(BK229:BK231)</f>
        <v>0</v>
      </c>
    </row>
    <row r="229" spans="2:65" s="1" customFormat="1" ht="16.5" customHeight="1">
      <c r="B229" s="136"/>
      <c r="C229" s="137" t="s">
        <v>577</v>
      </c>
      <c r="D229" s="137" t="s">
        <v>266</v>
      </c>
      <c r="E229" s="138" t="s">
        <v>577</v>
      </c>
      <c r="F229" s="139" t="s">
        <v>2909</v>
      </c>
      <c r="G229" s="140" t="s">
        <v>428</v>
      </c>
      <c r="H229" s="141">
        <v>55</v>
      </c>
      <c r="I229" s="142"/>
      <c r="J229" s="143">
        <f>ROUND(I229*H229,2)</f>
        <v>0</v>
      </c>
      <c r="K229" s="139" t="s">
        <v>1</v>
      </c>
      <c r="L229" s="32"/>
      <c r="M229" s="144" t="s">
        <v>1</v>
      </c>
      <c r="N229" s="145" t="s">
        <v>42</v>
      </c>
      <c r="P229" s="146">
        <f>O229*H229</f>
        <v>0</v>
      </c>
      <c r="Q229" s="146">
        <v>0</v>
      </c>
      <c r="R229" s="146">
        <f>Q229*H229</f>
        <v>0</v>
      </c>
      <c r="S229" s="146">
        <v>0</v>
      </c>
      <c r="T229" s="147">
        <f>S229*H229</f>
        <v>0</v>
      </c>
      <c r="AR229" s="148" t="s">
        <v>271</v>
      </c>
      <c r="AT229" s="148" t="s">
        <v>266</v>
      </c>
      <c r="AU229" s="148" t="s">
        <v>89</v>
      </c>
      <c r="AY229" s="17" t="s">
        <v>264</v>
      </c>
      <c r="BE229" s="149">
        <f>IF(N229="základní",J229,0)</f>
        <v>0</v>
      </c>
      <c r="BF229" s="149">
        <f>IF(N229="snížená",J229,0)</f>
        <v>0</v>
      </c>
      <c r="BG229" s="149">
        <f>IF(N229="zákl. přenesená",J229,0)</f>
        <v>0</v>
      </c>
      <c r="BH229" s="149">
        <f>IF(N229="sníž. přenesená",J229,0)</f>
        <v>0</v>
      </c>
      <c r="BI229" s="149">
        <f>IF(N229="nulová",J229,0)</f>
        <v>0</v>
      </c>
      <c r="BJ229" s="17" t="s">
        <v>89</v>
      </c>
      <c r="BK229" s="149">
        <f>ROUND(I229*H229,2)</f>
        <v>0</v>
      </c>
      <c r="BL229" s="17" t="s">
        <v>271</v>
      </c>
      <c r="BM229" s="148" t="s">
        <v>851</v>
      </c>
    </row>
    <row r="230" spans="2:65" s="1" customFormat="1" ht="16.5" customHeight="1">
      <c r="B230" s="136"/>
      <c r="C230" s="137" t="s">
        <v>584</v>
      </c>
      <c r="D230" s="137" t="s">
        <v>266</v>
      </c>
      <c r="E230" s="138" t="s">
        <v>584</v>
      </c>
      <c r="F230" s="139" t="s">
        <v>2910</v>
      </c>
      <c r="G230" s="140" t="s">
        <v>428</v>
      </c>
      <c r="H230" s="141">
        <v>35</v>
      </c>
      <c r="I230" s="142"/>
      <c r="J230" s="143">
        <f>ROUND(I230*H230,2)</f>
        <v>0</v>
      </c>
      <c r="K230" s="139" t="s">
        <v>1</v>
      </c>
      <c r="L230" s="32"/>
      <c r="M230" s="144" t="s">
        <v>1</v>
      </c>
      <c r="N230" s="145" t="s">
        <v>42</v>
      </c>
      <c r="P230" s="146">
        <f>O230*H230</f>
        <v>0</v>
      </c>
      <c r="Q230" s="146">
        <v>0</v>
      </c>
      <c r="R230" s="146">
        <f>Q230*H230</f>
        <v>0</v>
      </c>
      <c r="S230" s="146">
        <v>0</v>
      </c>
      <c r="T230" s="147">
        <f>S230*H230</f>
        <v>0</v>
      </c>
      <c r="AR230" s="148" t="s">
        <v>271</v>
      </c>
      <c r="AT230" s="148" t="s">
        <v>266</v>
      </c>
      <c r="AU230" s="148" t="s">
        <v>89</v>
      </c>
      <c r="AY230" s="17" t="s">
        <v>264</v>
      </c>
      <c r="BE230" s="149">
        <f>IF(N230="základní",J230,0)</f>
        <v>0</v>
      </c>
      <c r="BF230" s="149">
        <f>IF(N230="snížená",J230,0)</f>
        <v>0</v>
      </c>
      <c r="BG230" s="149">
        <f>IF(N230="zákl. přenesená",J230,0)</f>
        <v>0</v>
      </c>
      <c r="BH230" s="149">
        <f>IF(N230="sníž. přenesená",J230,0)</f>
        <v>0</v>
      </c>
      <c r="BI230" s="149">
        <f>IF(N230="nulová",J230,0)</f>
        <v>0</v>
      </c>
      <c r="BJ230" s="17" t="s">
        <v>89</v>
      </c>
      <c r="BK230" s="149">
        <f>ROUND(I230*H230,2)</f>
        <v>0</v>
      </c>
      <c r="BL230" s="17" t="s">
        <v>271</v>
      </c>
      <c r="BM230" s="148" t="s">
        <v>862</v>
      </c>
    </row>
    <row r="231" spans="2:65" s="1" customFormat="1" ht="16.5" customHeight="1">
      <c r="B231" s="136"/>
      <c r="C231" s="137" t="s">
        <v>589</v>
      </c>
      <c r="D231" s="137" t="s">
        <v>266</v>
      </c>
      <c r="E231" s="138" t="s">
        <v>589</v>
      </c>
      <c r="F231" s="139" t="s">
        <v>2911</v>
      </c>
      <c r="G231" s="140" t="s">
        <v>428</v>
      </c>
      <c r="H231" s="141">
        <v>80</v>
      </c>
      <c r="I231" s="142"/>
      <c r="J231" s="143">
        <f>ROUND(I231*H231,2)</f>
        <v>0</v>
      </c>
      <c r="K231" s="139" t="s">
        <v>1</v>
      </c>
      <c r="L231" s="32"/>
      <c r="M231" s="144" t="s">
        <v>1</v>
      </c>
      <c r="N231" s="145" t="s">
        <v>42</v>
      </c>
      <c r="P231" s="146">
        <f>O231*H231</f>
        <v>0</v>
      </c>
      <c r="Q231" s="146">
        <v>0</v>
      </c>
      <c r="R231" s="146">
        <f>Q231*H231</f>
        <v>0</v>
      </c>
      <c r="S231" s="146">
        <v>0</v>
      </c>
      <c r="T231" s="147">
        <f>S231*H231</f>
        <v>0</v>
      </c>
      <c r="AR231" s="148" t="s">
        <v>271</v>
      </c>
      <c r="AT231" s="148" t="s">
        <v>266</v>
      </c>
      <c r="AU231" s="148" t="s">
        <v>89</v>
      </c>
      <c r="AY231" s="17" t="s">
        <v>264</v>
      </c>
      <c r="BE231" s="149">
        <f>IF(N231="základní",J231,0)</f>
        <v>0</v>
      </c>
      <c r="BF231" s="149">
        <f>IF(N231="snížená",J231,0)</f>
        <v>0</v>
      </c>
      <c r="BG231" s="149">
        <f>IF(N231="zákl. přenesená",J231,0)</f>
        <v>0</v>
      </c>
      <c r="BH231" s="149">
        <f>IF(N231="sníž. přenesená",J231,0)</f>
        <v>0</v>
      </c>
      <c r="BI231" s="149">
        <f>IF(N231="nulová",J231,0)</f>
        <v>0</v>
      </c>
      <c r="BJ231" s="17" t="s">
        <v>89</v>
      </c>
      <c r="BK231" s="149">
        <f>ROUND(I231*H231,2)</f>
        <v>0</v>
      </c>
      <c r="BL231" s="17" t="s">
        <v>271</v>
      </c>
      <c r="BM231" s="148" t="s">
        <v>873</v>
      </c>
    </row>
    <row r="232" spans="2:65" s="11" customFormat="1" ht="22.9" customHeight="1">
      <c r="B232" s="124"/>
      <c r="D232" s="125" t="s">
        <v>75</v>
      </c>
      <c r="E232" s="134" t="s">
        <v>2697</v>
      </c>
      <c r="F232" s="134" t="s">
        <v>2912</v>
      </c>
      <c r="I232" s="127"/>
      <c r="J232" s="135">
        <f>BK232</f>
        <v>0</v>
      </c>
      <c r="L232" s="124"/>
      <c r="M232" s="129"/>
      <c r="P232" s="130">
        <f>SUM(P233:P240)</f>
        <v>0</v>
      </c>
      <c r="R232" s="130">
        <f>SUM(R233:R240)</f>
        <v>0</v>
      </c>
      <c r="T232" s="131">
        <f>SUM(T233:T240)</f>
        <v>0</v>
      </c>
      <c r="AR232" s="125" t="s">
        <v>83</v>
      </c>
      <c r="AT232" s="132" t="s">
        <v>75</v>
      </c>
      <c r="AU232" s="132" t="s">
        <v>83</v>
      </c>
      <c r="AY232" s="125" t="s">
        <v>264</v>
      </c>
      <c r="BK232" s="133">
        <f>SUM(BK233:BK240)</f>
        <v>0</v>
      </c>
    </row>
    <row r="233" spans="2:65" s="1" customFormat="1" ht="16.5" customHeight="1">
      <c r="B233" s="136"/>
      <c r="C233" s="137" t="s">
        <v>596</v>
      </c>
      <c r="D233" s="137" t="s">
        <v>266</v>
      </c>
      <c r="E233" s="138" t="s">
        <v>596</v>
      </c>
      <c r="F233" s="139" t="s">
        <v>2913</v>
      </c>
      <c r="G233" s="140" t="s">
        <v>428</v>
      </c>
      <c r="H233" s="141">
        <v>25</v>
      </c>
      <c r="I233" s="142"/>
      <c r="J233" s="143">
        <f t="shared" ref="J233:J240" si="10">ROUND(I233*H233,2)</f>
        <v>0</v>
      </c>
      <c r="K233" s="139" t="s">
        <v>1</v>
      </c>
      <c r="L233" s="32"/>
      <c r="M233" s="144" t="s">
        <v>1</v>
      </c>
      <c r="N233" s="145" t="s">
        <v>42</v>
      </c>
      <c r="P233" s="146">
        <f t="shared" ref="P233:P240" si="11">O233*H233</f>
        <v>0</v>
      </c>
      <c r="Q233" s="146">
        <v>0</v>
      </c>
      <c r="R233" s="146">
        <f t="shared" ref="R233:R240" si="12">Q233*H233</f>
        <v>0</v>
      </c>
      <c r="S233" s="146">
        <v>0</v>
      </c>
      <c r="T233" s="147">
        <f t="shared" ref="T233:T240" si="13">S233*H233</f>
        <v>0</v>
      </c>
      <c r="AR233" s="148" t="s">
        <v>271</v>
      </c>
      <c r="AT233" s="148" t="s">
        <v>266</v>
      </c>
      <c r="AU233" s="148" t="s">
        <v>89</v>
      </c>
      <c r="AY233" s="17" t="s">
        <v>264</v>
      </c>
      <c r="BE233" s="149">
        <f t="shared" ref="BE233:BE240" si="14">IF(N233="základní",J233,0)</f>
        <v>0</v>
      </c>
      <c r="BF233" s="149">
        <f t="shared" ref="BF233:BF240" si="15">IF(N233="snížená",J233,0)</f>
        <v>0</v>
      </c>
      <c r="BG233" s="149">
        <f t="shared" ref="BG233:BG240" si="16">IF(N233="zákl. přenesená",J233,0)</f>
        <v>0</v>
      </c>
      <c r="BH233" s="149">
        <f t="shared" ref="BH233:BH240" si="17">IF(N233="sníž. přenesená",J233,0)</f>
        <v>0</v>
      </c>
      <c r="BI233" s="149">
        <f t="shared" ref="BI233:BI240" si="18">IF(N233="nulová",J233,0)</f>
        <v>0</v>
      </c>
      <c r="BJ233" s="17" t="s">
        <v>89</v>
      </c>
      <c r="BK233" s="149">
        <f t="shared" ref="BK233:BK240" si="19">ROUND(I233*H233,2)</f>
        <v>0</v>
      </c>
      <c r="BL233" s="17" t="s">
        <v>271</v>
      </c>
      <c r="BM233" s="148" t="s">
        <v>888</v>
      </c>
    </row>
    <row r="234" spans="2:65" s="1" customFormat="1" ht="16.5" customHeight="1">
      <c r="B234" s="136"/>
      <c r="C234" s="137" t="s">
        <v>601</v>
      </c>
      <c r="D234" s="137" t="s">
        <v>266</v>
      </c>
      <c r="E234" s="138" t="s">
        <v>601</v>
      </c>
      <c r="F234" s="139" t="s">
        <v>2914</v>
      </c>
      <c r="G234" s="140" t="s">
        <v>1468</v>
      </c>
      <c r="H234" s="141">
        <v>1</v>
      </c>
      <c r="I234" s="142"/>
      <c r="J234" s="143">
        <f t="shared" si="10"/>
        <v>0</v>
      </c>
      <c r="K234" s="139" t="s">
        <v>1</v>
      </c>
      <c r="L234" s="32"/>
      <c r="M234" s="144" t="s">
        <v>1</v>
      </c>
      <c r="N234" s="145" t="s">
        <v>42</v>
      </c>
      <c r="P234" s="146">
        <f t="shared" si="11"/>
        <v>0</v>
      </c>
      <c r="Q234" s="146">
        <v>0</v>
      </c>
      <c r="R234" s="146">
        <f t="shared" si="12"/>
        <v>0</v>
      </c>
      <c r="S234" s="146">
        <v>0</v>
      </c>
      <c r="T234" s="147">
        <f t="shared" si="13"/>
        <v>0</v>
      </c>
      <c r="AR234" s="148" t="s">
        <v>271</v>
      </c>
      <c r="AT234" s="148" t="s">
        <v>266</v>
      </c>
      <c r="AU234" s="148" t="s">
        <v>89</v>
      </c>
      <c r="AY234" s="17" t="s">
        <v>264</v>
      </c>
      <c r="BE234" s="149">
        <f t="shared" si="14"/>
        <v>0</v>
      </c>
      <c r="BF234" s="149">
        <f t="shared" si="15"/>
        <v>0</v>
      </c>
      <c r="BG234" s="149">
        <f t="shared" si="16"/>
        <v>0</v>
      </c>
      <c r="BH234" s="149">
        <f t="shared" si="17"/>
        <v>0</v>
      </c>
      <c r="BI234" s="149">
        <f t="shared" si="18"/>
        <v>0</v>
      </c>
      <c r="BJ234" s="17" t="s">
        <v>89</v>
      </c>
      <c r="BK234" s="149">
        <f t="shared" si="19"/>
        <v>0</v>
      </c>
      <c r="BL234" s="17" t="s">
        <v>271</v>
      </c>
      <c r="BM234" s="148" t="s">
        <v>901</v>
      </c>
    </row>
    <row r="235" spans="2:65" s="1" customFormat="1" ht="16.5" customHeight="1">
      <c r="B235" s="136"/>
      <c r="C235" s="137" t="s">
        <v>607</v>
      </c>
      <c r="D235" s="137" t="s">
        <v>266</v>
      </c>
      <c r="E235" s="138" t="s">
        <v>607</v>
      </c>
      <c r="F235" s="139" t="s">
        <v>2915</v>
      </c>
      <c r="G235" s="140" t="s">
        <v>1468</v>
      </c>
      <c r="H235" s="141">
        <v>5</v>
      </c>
      <c r="I235" s="142"/>
      <c r="J235" s="143">
        <f t="shared" si="10"/>
        <v>0</v>
      </c>
      <c r="K235" s="139" t="s">
        <v>1</v>
      </c>
      <c r="L235" s="32"/>
      <c r="M235" s="144" t="s">
        <v>1</v>
      </c>
      <c r="N235" s="145" t="s">
        <v>42</v>
      </c>
      <c r="P235" s="146">
        <f t="shared" si="11"/>
        <v>0</v>
      </c>
      <c r="Q235" s="146">
        <v>0</v>
      </c>
      <c r="R235" s="146">
        <f t="shared" si="12"/>
        <v>0</v>
      </c>
      <c r="S235" s="146">
        <v>0</v>
      </c>
      <c r="T235" s="147">
        <f t="shared" si="13"/>
        <v>0</v>
      </c>
      <c r="AR235" s="148" t="s">
        <v>271</v>
      </c>
      <c r="AT235" s="148" t="s">
        <v>266</v>
      </c>
      <c r="AU235" s="148" t="s">
        <v>89</v>
      </c>
      <c r="AY235" s="17" t="s">
        <v>264</v>
      </c>
      <c r="BE235" s="149">
        <f t="shared" si="14"/>
        <v>0</v>
      </c>
      <c r="BF235" s="149">
        <f t="shared" si="15"/>
        <v>0</v>
      </c>
      <c r="BG235" s="149">
        <f t="shared" si="16"/>
        <v>0</v>
      </c>
      <c r="BH235" s="149">
        <f t="shared" si="17"/>
        <v>0</v>
      </c>
      <c r="BI235" s="149">
        <f t="shared" si="18"/>
        <v>0</v>
      </c>
      <c r="BJ235" s="17" t="s">
        <v>89</v>
      </c>
      <c r="BK235" s="149">
        <f t="shared" si="19"/>
        <v>0</v>
      </c>
      <c r="BL235" s="17" t="s">
        <v>271</v>
      </c>
      <c r="BM235" s="148" t="s">
        <v>913</v>
      </c>
    </row>
    <row r="236" spans="2:65" s="1" customFormat="1" ht="16.5" customHeight="1">
      <c r="B236" s="136"/>
      <c r="C236" s="137" t="s">
        <v>615</v>
      </c>
      <c r="D236" s="137" t="s">
        <v>266</v>
      </c>
      <c r="E236" s="138" t="s">
        <v>615</v>
      </c>
      <c r="F236" s="139" t="s">
        <v>2916</v>
      </c>
      <c r="G236" s="140" t="s">
        <v>1468</v>
      </c>
      <c r="H236" s="141">
        <v>1</v>
      </c>
      <c r="I236" s="142"/>
      <c r="J236" s="143">
        <f t="shared" si="10"/>
        <v>0</v>
      </c>
      <c r="K236" s="139" t="s">
        <v>1</v>
      </c>
      <c r="L236" s="32"/>
      <c r="M236" s="144" t="s">
        <v>1</v>
      </c>
      <c r="N236" s="145" t="s">
        <v>42</v>
      </c>
      <c r="P236" s="146">
        <f t="shared" si="11"/>
        <v>0</v>
      </c>
      <c r="Q236" s="146">
        <v>0</v>
      </c>
      <c r="R236" s="146">
        <f t="shared" si="12"/>
        <v>0</v>
      </c>
      <c r="S236" s="146">
        <v>0</v>
      </c>
      <c r="T236" s="147">
        <f t="shared" si="13"/>
        <v>0</v>
      </c>
      <c r="AR236" s="148" t="s">
        <v>271</v>
      </c>
      <c r="AT236" s="148" t="s">
        <v>266</v>
      </c>
      <c r="AU236" s="148" t="s">
        <v>89</v>
      </c>
      <c r="AY236" s="17" t="s">
        <v>264</v>
      </c>
      <c r="BE236" s="149">
        <f t="shared" si="14"/>
        <v>0</v>
      </c>
      <c r="BF236" s="149">
        <f t="shared" si="15"/>
        <v>0</v>
      </c>
      <c r="BG236" s="149">
        <f t="shared" si="16"/>
        <v>0</v>
      </c>
      <c r="BH236" s="149">
        <f t="shared" si="17"/>
        <v>0</v>
      </c>
      <c r="BI236" s="149">
        <f t="shared" si="18"/>
        <v>0</v>
      </c>
      <c r="BJ236" s="17" t="s">
        <v>89</v>
      </c>
      <c r="BK236" s="149">
        <f t="shared" si="19"/>
        <v>0</v>
      </c>
      <c r="BL236" s="17" t="s">
        <v>271</v>
      </c>
      <c r="BM236" s="148" t="s">
        <v>926</v>
      </c>
    </row>
    <row r="237" spans="2:65" s="1" customFormat="1" ht="16.5" customHeight="1">
      <c r="B237" s="136"/>
      <c r="C237" s="137" t="s">
        <v>623</v>
      </c>
      <c r="D237" s="137" t="s">
        <v>266</v>
      </c>
      <c r="E237" s="138" t="s">
        <v>623</v>
      </c>
      <c r="F237" s="139" t="s">
        <v>2917</v>
      </c>
      <c r="G237" s="140" t="s">
        <v>1468</v>
      </c>
      <c r="H237" s="141">
        <v>1</v>
      </c>
      <c r="I237" s="142"/>
      <c r="J237" s="143">
        <f t="shared" si="10"/>
        <v>0</v>
      </c>
      <c r="K237" s="139" t="s">
        <v>1</v>
      </c>
      <c r="L237" s="32"/>
      <c r="M237" s="144" t="s">
        <v>1</v>
      </c>
      <c r="N237" s="145" t="s">
        <v>42</v>
      </c>
      <c r="P237" s="146">
        <f t="shared" si="11"/>
        <v>0</v>
      </c>
      <c r="Q237" s="146">
        <v>0</v>
      </c>
      <c r="R237" s="146">
        <f t="shared" si="12"/>
        <v>0</v>
      </c>
      <c r="S237" s="146">
        <v>0</v>
      </c>
      <c r="T237" s="147">
        <f t="shared" si="13"/>
        <v>0</v>
      </c>
      <c r="AR237" s="148" t="s">
        <v>271</v>
      </c>
      <c r="AT237" s="148" t="s">
        <v>266</v>
      </c>
      <c r="AU237" s="148" t="s">
        <v>89</v>
      </c>
      <c r="AY237" s="17" t="s">
        <v>264</v>
      </c>
      <c r="BE237" s="149">
        <f t="shared" si="14"/>
        <v>0</v>
      </c>
      <c r="BF237" s="149">
        <f t="shared" si="15"/>
        <v>0</v>
      </c>
      <c r="BG237" s="149">
        <f t="shared" si="16"/>
        <v>0</v>
      </c>
      <c r="BH237" s="149">
        <f t="shared" si="17"/>
        <v>0</v>
      </c>
      <c r="BI237" s="149">
        <f t="shared" si="18"/>
        <v>0</v>
      </c>
      <c r="BJ237" s="17" t="s">
        <v>89</v>
      </c>
      <c r="BK237" s="149">
        <f t="shared" si="19"/>
        <v>0</v>
      </c>
      <c r="BL237" s="17" t="s">
        <v>271</v>
      </c>
      <c r="BM237" s="148" t="s">
        <v>937</v>
      </c>
    </row>
    <row r="238" spans="2:65" s="1" customFormat="1" ht="16.5" customHeight="1">
      <c r="B238" s="136"/>
      <c r="C238" s="137" t="s">
        <v>628</v>
      </c>
      <c r="D238" s="137" t="s">
        <v>266</v>
      </c>
      <c r="E238" s="138" t="s">
        <v>628</v>
      </c>
      <c r="F238" s="139" t="s">
        <v>2918</v>
      </c>
      <c r="G238" s="140" t="s">
        <v>1468</v>
      </c>
      <c r="H238" s="141">
        <v>2</v>
      </c>
      <c r="I238" s="142"/>
      <c r="J238" s="143">
        <f t="shared" si="10"/>
        <v>0</v>
      </c>
      <c r="K238" s="139" t="s">
        <v>1</v>
      </c>
      <c r="L238" s="32"/>
      <c r="M238" s="144" t="s">
        <v>1</v>
      </c>
      <c r="N238" s="145" t="s">
        <v>42</v>
      </c>
      <c r="P238" s="146">
        <f t="shared" si="11"/>
        <v>0</v>
      </c>
      <c r="Q238" s="146">
        <v>0</v>
      </c>
      <c r="R238" s="146">
        <f t="shared" si="12"/>
        <v>0</v>
      </c>
      <c r="S238" s="146">
        <v>0</v>
      </c>
      <c r="T238" s="147">
        <f t="shared" si="13"/>
        <v>0</v>
      </c>
      <c r="AR238" s="148" t="s">
        <v>271</v>
      </c>
      <c r="AT238" s="148" t="s">
        <v>266</v>
      </c>
      <c r="AU238" s="148" t="s">
        <v>89</v>
      </c>
      <c r="AY238" s="17" t="s">
        <v>264</v>
      </c>
      <c r="BE238" s="149">
        <f t="shared" si="14"/>
        <v>0</v>
      </c>
      <c r="BF238" s="149">
        <f t="shared" si="15"/>
        <v>0</v>
      </c>
      <c r="BG238" s="149">
        <f t="shared" si="16"/>
        <v>0</v>
      </c>
      <c r="BH238" s="149">
        <f t="shared" si="17"/>
        <v>0</v>
      </c>
      <c r="BI238" s="149">
        <f t="shared" si="18"/>
        <v>0</v>
      </c>
      <c r="BJ238" s="17" t="s">
        <v>89</v>
      </c>
      <c r="BK238" s="149">
        <f t="shared" si="19"/>
        <v>0</v>
      </c>
      <c r="BL238" s="17" t="s">
        <v>271</v>
      </c>
      <c r="BM238" s="148" t="s">
        <v>955</v>
      </c>
    </row>
    <row r="239" spans="2:65" s="1" customFormat="1" ht="16.5" customHeight="1">
      <c r="B239" s="136"/>
      <c r="C239" s="137" t="s">
        <v>634</v>
      </c>
      <c r="D239" s="137" t="s">
        <v>266</v>
      </c>
      <c r="E239" s="138" t="s">
        <v>634</v>
      </c>
      <c r="F239" s="139" t="s">
        <v>2919</v>
      </c>
      <c r="G239" s="140" t="s">
        <v>428</v>
      </c>
      <c r="H239" s="141">
        <v>55</v>
      </c>
      <c r="I239" s="142"/>
      <c r="J239" s="143">
        <f t="shared" si="10"/>
        <v>0</v>
      </c>
      <c r="K239" s="139" t="s">
        <v>1</v>
      </c>
      <c r="L239" s="32"/>
      <c r="M239" s="144" t="s">
        <v>1</v>
      </c>
      <c r="N239" s="145" t="s">
        <v>42</v>
      </c>
      <c r="P239" s="146">
        <f t="shared" si="11"/>
        <v>0</v>
      </c>
      <c r="Q239" s="146">
        <v>0</v>
      </c>
      <c r="R239" s="146">
        <f t="shared" si="12"/>
        <v>0</v>
      </c>
      <c r="S239" s="146">
        <v>0</v>
      </c>
      <c r="T239" s="147">
        <f t="shared" si="13"/>
        <v>0</v>
      </c>
      <c r="AR239" s="148" t="s">
        <v>271</v>
      </c>
      <c r="AT239" s="148" t="s">
        <v>266</v>
      </c>
      <c r="AU239" s="148" t="s">
        <v>89</v>
      </c>
      <c r="AY239" s="17" t="s">
        <v>264</v>
      </c>
      <c r="BE239" s="149">
        <f t="shared" si="14"/>
        <v>0</v>
      </c>
      <c r="BF239" s="149">
        <f t="shared" si="15"/>
        <v>0</v>
      </c>
      <c r="BG239" s="149">
        <f t="shared" si="16"/>
        <v>0</v>
      </c>
      <c r="BH239" s="149">
        <f t="shared" si="17"/>
        <v>0</v>
      </c>
      <c r="BI239" s="149">
        <f t="shared" si="18"/>
        <v>0</v>
      </c>
      <c r="BJ239" s="17" t="s">
        <v>89</v>
      </c>
      <c r="BK239" s="149">
        <f t="shared" si="19"/>
        <v>0</v>
      </c>
      <c r="BL239" s="17" t="s">
        <v>271</v>
      </c>
      <c r="BM239" s="148" t="s">
        <v>965</v>
      </c>
    </row>
    <row r="240" spans="2:65" s="1" customFormat="1" ht="16.5" customHeight="1">
      <c r="B240" s="136"/>
      <c r="C240" s="137" t="s">
        <v>639</v>
      </c>
      <c r="D240" s="137" t="s">
        <v>266</v>
      </c>
      <c r="E240" s="138" t="s">
        <v>639</v>
      </c>
      <c r="F240" s="139" t="s">
        <v>2920</v>
      </c>
      <c r="G240" s="140" t="s">
        <v>1468</v>
      </c>
      <c r="H240" s="141">
        <v>2</v>
      </c>
      <c r="I240" s="142"/>
      <c r="J240" s="143">
        <f t="shared" si="10"/>
        <v>0</v>
      </c>
      <c r="K240" s="139" t="s">
        <v>1</v>
      </c>
      <c r="L240" s="32"/>
      <c r="M240" s="144" t="s">
        <v>1</v>
      </c>
      <c r="N240" s="145" t="s">
        <v>42</v>
      </c>
      <c r="P240" s="146">
        <f t="shared" si="11"/>
        <v>0</v>
      </c>
      <c r="Q240" s="146">
        <v>0</v>
      </c>
      <c r="R240" s="146">
        <f t="shared" si="12"/>
        <v>0</v>
      </c>
      <c r="S240" s="146">
        <v>0</v>
      </c>
      <c r="T240" s="147">
        <f t="shared" si="13"/>
        <v>0</v>
      </c>
      <c r="AR240" s="148" t="s">
        <v>271</v>
      </c>
      <c r="AT240" s="148" t="s">
        <v>266</v>
      </c>
      <c r="AU240" s="148" t="s">
        <v>89</v>
      </c>
      <c r="AY240" s="17" t="s">
        <v>264</v>
      </c>
      <c r="BE240" s="149">
        <f t="shared" si="14"/>
        <v>0</v>
      </c>
      <c r="BF240" s="149">
        <f t="shared" si="15"/>
        <v>0</v>
      </c>
      <c r="BG240" s="149">
        <f t="shared" si="16"/>
        <v>0</v>
      </c>
      <c r="BH240" s="149">
        <f t="shared" si="17"/>
        <v>0</v>
      </c>
      <c r="BI240" s="149">
        <f t="shared" si="18"/>
        <v>0</v>
      </c>
      <c r="BJ240" s="17" t="s">
        <v>89</v>
      </c>
      <c r="BK240" s="149">
        <f t="shared" si="19"/>
        <v>0</v>
      </c>
      <c r="BL240" s="17" t="s">
        <v>271</v>
      </c>
      <c r="BM240" s="148" t="s">
        <v>975</v>
      </c>
    </row>
    <row r="241" spans="2:65" s="11" customFormat="1" ht="22.9" customHeight="1">
      <c r="B241" s="124"/>
      <c r="D241" s="125" t="s">
        <v>75</v>
      </c>
      <c r="E241" s="134" t="s">
        <v>2701</v>
      </c>
      <c r="F241" s="134" t="s">
        <v>2921</v>
      </c>
      <c r="I241" s="127"/>
      <c r="J241" s="135">
        <f>BK241</f>
        <v>0</v>
      </c>
      <c r="L241" s="124"/>
      <c r="M241" s="129"/>
      <c r="P241" s="130">
        <f>P242</f>
        <v>0</v>
      </c>
      <c r="R241" s="130">
        <f>R242</f>
        <v>0</v>
      </c>
      <c r="T241" s="131">
        <f>T242</f>
        <v>0</v>
      </c>
      <c r="AR241" s="125" t="s">
        <v>83</v>
      </c>
      <c r="AT241" s="132" t="s">
        <v>75</v>
      </c>
      <c r="AU241" s="132" t="s">
        <v>83</v>
      </c>
      <c r="AY241" s="125" t="s">
        <v>264</v>
      </c>
      <c r="BK241" s="133">
        <f>BK242</f>
        <v>0</v>
      </c>
    </row>
    <row r="242" spans="2:65" s="1" customFormat="1" ht="16.5" customHeight="1">
      <c r="B242" s="136"/>
      <c r="C242" s="137" t="s">
        <v>644</v>
      </c>
      <c r="D242" s="137" t="s">
        <v>266</v>
      </c>
      <c r="E242" s="138" t="s">
        <v>644</v>
      </c>
      <c r="F242" s="139" t="s">
        <v>2922</v>
      </c>
      <c r="G242" s="140" t="s">
        <v>1468</v>
      </c>
      <c r="H242" s="141">
        <v>128</v>
      </c>
      <c r="I242" s="142"/>
      <c r="J242" s="143">
        <f>ROUND(I242*H242,2)</f>
        <v>0</v>
      </c>
      <c r="K242" s="139" t="s">
        <v>1</v>
      </c>
      <c r="L242" s="32"/>
      <c r="M242" s="144" t="s">
        <v>1</v>
      </c>
      <c r="N242" s="145" t="s">
        <v>42</v>
      </c>
      <c r="P242" s="146">
        <f>O242*H242</f>
        <v>0</v>
      </c>
      <c r="Q242" s="146">
        <v>0</v>
      </c>
      <c r="R242" s="146">
        <f>Q242*H242</f>
        <v>0</v>
      </c>
      <c r="S242" s="146">
        <v>0</v>
      </c>
      <c r="T242" s="147">
        <f>S242*H242</f>
        <v>0</v>
      </c>
      <c r="AR242" s="148" t="s">
        <v>271</v>
      </c>
      <c r="AT242" s="148" t="s">
        <v>266</v>
      </c>
      <c r="AU242" s="148" t="s">
        <v>89</v>
      </c>
      <c r="AY242" s="17" t="s">
        <v>264</v>
      </c>
      <c r="BE242" s="149">
        <f>IF(N242="základní",J242,0)</f>
        <v>0</v>
      </c>
      <c r="BF242" s="149">
        <f>IF(N242="snížená",J242,0)</f>
        <v>0</v>
      </c>
      <c r="BG242" s="149">
        <f>IF(N242="zákl. přenesená",J242,0)</f>
        <v>0</v>
      </c>
      <c r="BH242" s="149">
        <f>IF(N242="sníž. přenesená",J242,0)</f>
        <v>0</v>
      </c>
      <c r="BI242" s="149">
        <f>IF(N242="nulová",J242,0)</f>
        <v>0</v>
      </c>
      <c r="BJ242" s="17" t="s">
        <v>89</v>
      </c>
      <c r="BK242" s="149">
        <f>ROUND(I242*H242,2)</f>
        <v>0</v>
      </c>
      <c r="BL242" s="17" t="s">
        <v>271</v>
      </c>
      <c r="BM242" s="148" t="s">
        <v>989</v>
      </c>
    </row>
    <row r="243" spans="2:65" s="11" customFormat="1" ht="22.9" customHeight="1">
      <c r="B243" s="124"/>
      <c r="D243" s="125" t="s">
        <v>75</v>
      </c>
      <c r="E243" s="134" t="s">
        <v>2705</v>
      </c>
      <c r="F243" s="134" t="s">
        <v>2923</v>
      </c>
      <c r="I243" s="127"/>
      <c r="J243" s="135">
        <f>BK243</f>
        <v>0</v>
      </c>
      <c r="L243" s="124"/>
      <c r="M243" s="129"/>
      <c r="P243" s="130">
        <f>P244</f>
        <v>0</v>
      </c>
      <c r="R243" s="130">
        <f>R244</f>
        <v>0</v>
      </c>
      <c r="T243" s="131">
        <f>T244</f>
        <v>0</v>
      </c>
      <c r="AR243" s="125" t="s">
        <v>83</v>
      </c>
      <c r="AT243" s="132" t="s">
        <v>75</v>
      </c>
      <c r="AU243" s="132" t="s">
        <v>83</v>
      </c>
      <c r="AY243" s="125" t="s">
        <v>264</v>
      </c>
      <c r="BK243" s="133">
        <f>BK244</f>
        <v>0</v>
      </c>
    </row>
    <row r="244" spans="2:65" s="1" customFormat="1" ht="16.5" customHeight="1">
      <c r="B244" s="136"/>
      <c r="C244" s="137" t="s">
        <v>649</v>
      </c>
      <c r="D244" s="137" t="s">
        <v>266</v>
      </c>
      <c r="E244" s="138" t="s">
        <v>649</v>
      </c>
      <c r="F244" s="139" t="s">
        <v>2924</v>
      </c>
      <c r="G244" s="140" t="s">
        <v>1468</v>
      </c>
      <c r="H244" s="141">
        <v>1</v>
      </c>
      <c r="I244" s="142"/>
      <c r="J244" s="143">
        <f>ROUND(I244*H244,2)</f>
        <v>0</v>
      </c>
      <c r="K244" s="139" t="s">
        <v>1</v>
      </c>
      <c r="L244" s="32"/>
      <c r="M244" s="144" t="s">
        <v>1</v>
      </c>
      <c r="N244" s="145" t="s">
        <v>42</v>
      </c>
      <c r="P244" s="146">
        <f>O244*H244</f>
        <v>0</v>
      </c>
      <c r="Q244" s="146">
        <v>0</v>
      </c>
      <c r="R244" s="146">
        <f>Q244*H244</f>
        <v>0</v>
      </c>
      <c r="S244" s="146">
        <v>0</v>
      </c>
      <c r="T244" s="147">
        <f>S244*H244</f>
        <v>0</v>
      </c>
      <c r="AR244" s="148" t="s">
        <v>271</v>
      </c>
      <c r="AT244" s="148" t="s">
        <v>266</v>
      </c>
      <c r="AU244" s="148" t="s">
        <v>89</v>
      </c>
      <c r="AY244" s="17" t="s">
        <v>264</v>
      </c>
      <c r="BE244" s="149">
        <f>IF(N244="základní",J244,0)</f>
        <v>0</v>
      </c>
      <c r="BF244" s="149">
        <f>IF(N244="snížená",J244,0)</f>
        <v>0</v>
      </c>
      <c r="BG244" s="149">
        <f>IF(N244="zákl. přenesená",J244,0)</f>
        <v>0</v>
      </c>
      <c r="BH244" s="149">
        <f>IF(N244="sníž. přenesená",J244,0)</f>
        <v>0</v>
      </c>
      <c r="BI244" s="149">
        <f>IF(N244="nulová",J244,0)</f>
        <v>0</v>
      </c>
      <c r="BJ244" s="17" t="s">
        <v>89</v>
      </c>
      <c r="BK244" s="149">
        <f>ROUND(I244*H244,2)</f>
        <v>0</v>
      </c>
      <c r="BL244" s="17" t="s">
        <v>271</v>
      </c>
      <c r="BM244" s="148" t="s">
        <v>1000</v>
      </c>
    </row>
    <row r="245" spans="2:65" s="11" customFormat="1" ht="22.9" customHeight="1">
      <c r="B245" s="124"/>
      <c r="D245" s="125" t="s">
        <v>75</v>
      </c>
      <c r="E245" s="134" t="s">
        <v>2708</v>
      </c>
      <c r="F245" s="134" t="s">
        <v>2925</v>
      </c>
      <c r="I245" s="127"/>
      <c r="J245" s="135">
        <f>BK245</f>
        <v>0</v>
      </c>
      <c r="L245" s="124"/>
      <c r="M245" s="129"/>
      <c r="P245" s="130">
        <f>SUM(P246:P247)</f>
        <v>0</v>
      </c>
      <c r="R245" s="130">
        <f>SUM(R246:R247)</f>
        <v>0</v>
      </c>
      <c r="T245" s="131">
        <f>SUM(T246:T247)</f>
        <v>0</v>
      </c>
      <c r="AR245" s="125" t="s">
        <v>83</v>
      </c>
      <c r="AT245" s="132" t="s">
        <v>75</v>
      </c>
      <c r="AU245" s="132" t="s">
        <v>83</v>
      </c>
      <c r="AY245" s="125" t="s">
        <v>264</v>
      </c>
      <c r="BK245" s="133">
        <f>SUM(BK246:BK247)</f>
        <v>0</v>
      </c>
    </row>
    <row r="246" spans="2:65" s="1" customFormat="1" ht="16.5" customHeight="1">
      <c r="B246" s="136"/>
      <c r="C246" s="137" t="s">
        <v>654</v>
      </c>
      <c r="D246" s="137" t="s">
        <v>266</v>
      </c>
      <c r="E246" s="138" t="s">
        <v>654</v>
      </c>
      <c r="F246" s="139" t="s">
        <v>2926</v>
      </c>
      <c r="G246" s="140" t="s">
        <v>1468</v>
      </c>
      <c r="H246" s="141">
        <v>19</v>
      </c>
      <c r="I246" s="142"/>
      <c r="J246" s="143">
        <f>ROUND(I246*H246,2)</f>
        <v>0</v>
      </c>
      <c r="K246" s="139" t="s">
        <v>1</v>
      </c>
      <c r="L246" s="32"/>
      <c r="M246" s="144" t="s">
        <v>1</v>
      </c>
      <c r="N246" s="145" t="s">
        <v>42</v>
      </c>
      <c r="P246" s="146">
        <f>O246*H246</f>
        <v>0</v>
      </c>
      <c r="Q246" s="146">
        <v>0</v>
      </c>
      <c r="R246" s="146">
        <f>Q246*H246</f>
        <v>0</v>
      </c>
      <c r="S246" s="146">
        <v>0</v>
      </c>
      <c r="T246" s="147">
        <f>S246*H246</f>
        <v>0</v>
      </c>
      <c r="AR246" s="148" t="s">
        <v>271</v>
      </c>
      <c r="AT246" s="148" t="s">
        <v>266</v>
      </c>
      <c r="AU246" s="148" t="s">
        <v>89</v>
      </c>
      <c r="AY246" s="17" t="s">
        <v>264</v>
      </c>
      <c r="BE246" s="149">
        <f>IF(N246="základní",J246,0)</f>
        <v>0</v>
      </c>
      <c r="BF246" s="149">
        <f>IF(N246="snížená",J246,0)</f>
        <v>0</v>
      </c>
      <c r="BG246" s="149">
        <f>IF(N246="zákl. přenesená",J246,0)</f>
        <v>0</v>
      </c>
      <c r="BH246" s="149">
        <f>IF(N246="sníž. přenesená",J246,0)</f>
        <v>0</v>
      </c>
      <c r="BI246" s="149">
        <f>IF(N246="nulová",J246,0)</f>
        <v>0</v>
      </c>
      <c r="BJ246" s="17" t="s">
        <v>89</v>
      </c>
      <c r="BK246" s="149">
        <f>ROUND(I246*H246,2)</f>
        <v>0</v>
      </c>
      <c r="BL246" s="17" t="s">
        <v>271</v>
      </c>
      <c r="BM246" s="148" t="s">
        <v>1013</v>
      </c>
    </row>
    <row r="247" spans="2:65" s="1" customFormat="1" ht="16.5" customHeight="1">
      <c r="B247" s="136"/>
      <c r="C247" s="137" t="s">
        <v>659</v>
      </c>
      <c r="D247" s="137" t="s">
        <v>266</v>
      </c>
      <c r="E247" s="138" t="s">
        <v>659</v>
      </c>
      <c r="F247" s="139" t="s">
        <v>2927</v>
      </c>
      <c r="G247" s="140" t="s">
        <v>1468</v>
      </c>
      <c r="H247" s="141">
        <v>15</v>
      </c>
      <c r="I247" s="142"/>
      <c r="J247" s="143">
        <f>ROUND(I247*H247,2)</f>
        <v>0</v>
      </c>
      <c r="K247" s="139" t="s">
        <v>1</v>
      </c>
      <c r="L247" s="32"/>
      <c r="M247" s="144" t="s">
        <v>1</v>
      </c>
      <c r="N247" s="145" t="s">
        <v>42</v>
      </c>
      <c r="P247" s="146">
        <f>O247*H247</f>
        <v>0</v>
      </c>
      <c r="Q247" s="146">
        <v>0</v>
      </c>
      <c r="R247" s="146">
        <f>Q247*H247</f>
        <v>0</v>
      </c>
      <c r="S247" s="146">
        <v>0</v>
      </c>
      <c r="T247" s="147">
        <f>S247*H247</f>
        <v>0</v>
      </c>
      <c r="AR247" s="148" t="s">
        <v>271</v>
      </c>
      <c r="AT247" s="148" t="s">
        <v>266</v>
      </c>
      <c r="AU247" s="148" t="s">
        <v>89</v>
      </c>
      <c r="AY247" s="17" t="s">
        <v>264</v>
      </c>
      <c r="BE247" s="149">
        <f>IF(N247="základní",J247,0)</f>
        <v>0</v>
      </c>
      <c r="BF247" s="149">
        <f>IF(N247="snížená",J247,0)</f>
        <v>0</v>
      </c>
      <c r="BG247" s="149">
        <f>IF(N247="zákl. přenesená",J247,0)</f>
        <v>0</v>
      </c>
      <c r="BH247" s="149">
        <f>IF(N247="sníž. přenesená",J247,0)</f>
        <v>0</v>
      </c>
      <c r="BI247" s="149">
        <f>IF(N247="nulová",J247,0)</f>
        <v>0</v>
      </c>
      <c r="BJ247" s="17" t="s">
        <v>89</v>
      </c>
      <c r="BK247" s="149">
        <f>ROUND(I247*H247,2)</f>
        <v>0</v>
      </c>
      <c r="BL247" s="17" t="s">
        <v>271</v>
      </c>
      <c r="BM247" s="148" t="s">
        <v>1029</v>
      </c>
    </row>
    <row r="248" spans="2:65" s="11" customFormat="1" ht="22.9" customHeight="1">
      <c r="B248" s="124"/>
      <c r="D248" s="125" t="s">
        <v>75</v>
      </c>
      <c r="E248" s="134" t="s">
        <v>2664</v>
      </c>
      <c r="F248" s="134" t="s">
        <v>2900</v>
      </c>
      <c r="I248" s="127"/>
      <c r="J248" s="135">
        <f>BK248</f>
        <v>0</v>
      </c>
      <c r="L248" s="124"/>
      <c r="M248" s="129"/>
      <c r="P248" s="130">
        <f>P249</f>
        <v>0</v>
      </c>
      <c r="R248" s="130">
        <f>R249</f>
        <v>0</v>
      </c>
      <c r="T248" s="131">
        <f>T249</f>
        <v>0</v>
      </c>
      <c r="AR248" s="125" t="s">
        <v>83</v>
      </c>
      <c r="AT248" s="132" t="s">
        <v>75</v>
      </c>
      <c r="AU248" s="132" t="s">
        <v>83</v>
      </c>
      <c r="AY248" s="125" t="s">
        <v>264</v>
      </c>
      <c r="BK248" s="133">
        <f>BK249</f>
        <v>0</v>
      </c>
    </row>
    <row r="249" spans="2:65" s="1" customFormat="1" ht="16.5" customHeight="1">
      <c r="B249" s="136"/>
      <c r="C249" s="137" t="s">
        <v>665</v>
      </c>
      <c r="D249" s="137" t="s">
        <v>266</v>
      </c>
      <c r="E249" s="138" t="s">
        <v>665</v>
      </c>
      <c r="F249" s="139" t="s">
        <v>2901</v>
      </c>
      <c r="G249" s="140" t="s">
        <v>1468</v>
      </c>
      <c r="H249" s="141">
        <v>45</v>
      </c>
      <c r="I249" s="142"/>
      <c r="J249" s="143">
        <f>ROUND(I249*H249,2)</f>
        <v>0</v>
      </c>
      <c r="K249" s="139" t="s">
        <v>1</v>
      </c>
      <c r="L249" s="32"/>
      <c r="M249" s="144" t="s">
        <v>1</v>
      </c>
      <c r="N249" s="145" t="s">
        <v>42</v>
      </c>
      <c r="P249" s="146">
        <f>O249*H249</f>
        <v>0</v>
      </c>
      <c r="Q249" s="146">
        <v>0</v>
      </c>
      <c r="R249" s="146">
        <f>Q249*H249</f>
        <v>0</v>
      </c>
      <c r="S249" s="146">
        <v>0</v>
      </c>
      <c r="T249" s="147">
        <f>S249*H249</f>
        <v>0</v>
      </c>
      <c r="AR249" s="148" t="s">
        <v>271</v>
      </c>
      <c r="AT249" s="148" t="s">
        <v>266</v>
      </c>
      <c r="AU249" s="148" t="s">
        <v>89</v>
      </c>
      <c r="AY249" s="17" t="s">
        <v>264</v>
      </c>
      <c r="BE249" s="149">
        <f>IF(N249="základní",J249,0)</f>
        <v>0</v>
      </c>
      <c r="BF249" s="149">
        <f>IF(N249="snížená",J249,0)</f>
        <v>0</v>
      </c>
      <c r="BG249" s="149">
        <f>IF(N249="zákl. přenesená",J249,0)</f>
        <v>0</v>
      </c>
      <c r="BH249" s="149">
        <f>IF(N249="sníž. přenesená",J249,0)</f>
        <v>0</v>
      </c>
      <c r="BI249" s="149">
        <f>IF(N249="nulová",J249,0)</f>
        <v>0</v>
      </c>
      <c r="BJ249" s="17" t="s">
        <v>89</v>
      </c>
      <c r="BK249" s="149">
        <f>ROUND(I249*H249,2)</f>
        <v>0</v>
      </c>
      <c r="BL249" s="17" t="s">
        <v>271</v>
      </c>
      <c r="BM249" s="148" t="s">
        <v>1040</v>
      </c>
    </row>
    <row r="250" spans="2:65" s="11" customFormat="1" ht="22.9" customHeight="1">
      <c r="B250" s="124"/>
      <c r="D250" s="125" t="s">
        <v>75</v>
      </c>
      <c r="E250" s="134" t="s">
        <v>2712</v>
      </c>
      <c r="F250" s="134" t="s">
        <v>2928</v>
      </c>
      <c r="I250" s="127"/>
      <c r="J250" s="135">
        <f>BK250</f>
        <v>0</v>
      </c>
      <c r="L250" s="124"/>
      <c r="M250" s="129"/>
      <c r="P250" s="130">
        <f>P251</f>
        <v>0</v>
      </c>
      <c r="R250" s="130">
        <f>R251</f>
        <v>0</v>
      </c>
      <c r="T250" s="131">
        <f>T251</f>
        <v>0</v>
      </c>
      <c r="AR250" s="125" t="s">
        <v>83</v>
      </c>
      <c r="AT250" s="132" t="s">
        <v>75</v>
      </c>
      <c r="AU250" s="132" t="s">
        <v>83</v>
      </c>
      <c r="AY250" s="125" t="s">
        <v>264</v>
      </c>
      <c r="BK250" s="133">
        <f>BK251</f>
        <v>0</v>
      </c>
    </row>
    <row r="251" spans="2:65" s="1" customFormat="1" ht="16.5" customHeight="1">
      <c r="B251" s="136"/>
      <c r="C251" s="137" t="s">
        <v>672</v>
      </c>
      <c r="D251" s="137" t="s">
        <v>266</v>
      </c>
      <c r="E251" s="138" t="s">
        <v>672</v>
      </c>
      <c r="F251" s="139" t="s">
        <v>2929</v>
      </c>
      <c r="G251" s="140" t="s">
        <v>1468</v>
      </c>
      <c r="H251" s="141">
        <v>3</v>
      </c>
      <c r="I251" s="142"/>
      <c r="J251" s="143">
        <f>ROUND(I251*H251,2)</f>
        <v>0</v>
      </c>
      <c r="K251" s="139" t="s">
        <v>1</v>
      </c>
      <c r="L251" s="32"/>
      <c r="M251" s="144" t="s">
        <v>1</v>
      </c>
      <c r="N251" s="145" t="s">
        <v>42</v>
      </c>
      <c r="P251" s="146">
        <f>O251*H251</f>
        <v>0</v>
      </c>
      <c r="Q251" s="146">
        <v>0</v>
      </c>
      <c r="R251" s="146">
        <f>Q251*H251</f>
        <v>0</v>
      </c>
      <c r="S251" s="146">
        <v>0</v>
      </c>
      <c r="T251" s="147">
        <f>S251*H251</f>
        <v>0</v>
      </c>
      <c r="AR251" s="148" t="s">
        <v>271</v>
      </c>
      <c r="AT251" s="148" t="s">
        <v>266</v>
      </c>
      <c r="AU251" s="148" t="s">
        <v>89</v>
      </c>
      <c r="AY251" s="17" t="s">
        <v>264</v>
      </c>
      <c r="BE251" s="149">
        <f>IF(N251="základní",J251,0)</f>
        <v>0</v>
      </c>
      <c r="BF251" s="149">
        <f>IF(N251="snížená",J251,0)</f>
        <v>0</v>
      </c>
      <c r="BG251" s="149">
        <f>IF(N251="zákl. přenesená",J251,0)</f>
        <v>0</v>
      </c>
      <c r="BH251" s="149">
        <f>IF(N251="sníž. přenesená",J251,0)</f>
        <v>0</v>
      </c>
      <c r="BI251" s="149">
        <f>IF(N251="nulová",J251,0)</f>
        <v>0</v>
      </c>
      <c r="BJ251" s="17" t="s">
        <v>89</v>
      </c>
      <c r="BK251" s="149">
        <f>ROUND(I251*H251,2)</f>
        <v>0</v>
      </c>
      <c r="BL251" s="17" t="s">
        <v>271</v>
      </c>
      <c r="BM251" s="148" t="s">
        <v>1052</v>
      </c>
    </row>
    <row r="252" spans="2:65" s="11" customFormat="1" ht="22.9" customHeight="1">
      <c r="B252" s="124"/>
      <c r="D252" s="125" t="s">
        <v>75</v>
      </c>
      <c r="E252" s="134" t="s">
        <v>2716</v>
      </c>
      <c r="F252" s="134" t="s">
        <v>2930</v>
      </c>
      <c r="I252" s="127"/>
      <c r="J252" s="135">
        <f>BK252</f>
        <v>0</v>
      </c>
      <c r="L252" s="124"/>
      <c r="M252" s="129"/>
      <c r="P252" s="130">
        <v>0</v>
      </c>
      <c r="R252" s="130">
        <v>0</v>
      </c>
      <c r="T252" s="131">
        <v>0</v>
      </c>
      <c r="AR252" s="125" t="s">
        <v>83</v>
      </c>
      <c r="AT252" s="132" t="s">
        <v>75</v>
      </c>
      <c r="AU252" s="132" t="s">
        <v>83</v>
      </c>
      <c r="AY252" s="125" t="s">
        <v>264</v>
      </c>
      <c r="BK252" s="133">
        <v>0</v>
      </c>
    </row>
    <row r="253" spans="2:65" s="11" customFormat="1" ht="22.9" customHeight="1">
      <c r="B253" s="124"/>
      <c r="D253" s="125" t="s">
        <v>75</v>
      </c>
      <c r="E253" s="134" t="s">
        <v>2718</v>
      </c>
      <c r="F253" s="134" t="s">
        <v>2931</v>
      </c>
      <c r="I253" s="127"/>
      <c r="J253" s="135">
        <f>BK253</f>
        <v>0</v>
      </c>
      <c r="L253" s="124"/>
      <c r="M253" s="129"/>
      <c r="P253" s="130">
        <f>P254</f>
        <v>0</v>
      </c>
      <c r="R253" s="130">
        <f>R254</f>
        <v>0</v>
      </c>
      <c r="T253" s="131">
        <f>T254</f>
        <v>0</v>
      </c>
      <c r="AR253" s="125" t="s">
        <v>83</v>
      </c>
      <c r="AT253" s="132" t="s">
        <v>75</v>
      </c>
      <c r="AU253" s="132" t="s">
        <v>83</v>
      </c>
      <c r="AY253" s="125" t="s">
        <v>264</v>
      </c>
      <c r="BK253" s="133">
        <f>BK254</f>
        <v>0</v>
      </c>
    </row>
    <row r="254" spans="2:65" s="1" customFormat="1" ht="16.5" customHeight="1">
      <c r="B254" s="136"/>
      <c r="C254" s="137" t="s">
        <v>677</v>
      </c>
      <c r="D254" s="137" t="s">
        <v>266</v>
      </c>
      <c r="E254" s="138" t="s">
        <v>677</v>
      </c>
      <c r="F254" s="139" t="s">
        <v>2932</v>
      </c>
      <c r="G254" s="140" t="s">
        <v>1468</v>
      </c>
      <c r="H254" s="141">
        <v>149</v>
      </c>
      <c r="I254" s="142"/>
      <c r="J254" s="143">
        <f>ROUND(I254*H254,2)</f>
        <v>0</v>
      </c>
      <c r="K254" s="139" t="s">
        <v>1</v>
      </c>
      <c r="L254" s="32"/>
      <c r="M254" s="144" t="s">
        <v>1</v>
      </c>
      <c r="N254" s="145" t="s">
        <v>42</v>
      </c>
      <c r="P254" s="146">
        <f>O254*H254</f>
        <v>0</v>
      </c>
      <c r="Q254" s="146">
        <v>0</v>
      </c>
      <c r="R254" s="146">
        <f>Q254*H254</f>
        <v>0</v>
      </c>
      <c r="S254" s="146">
        <v>0</v>
      </c>
      <c r="T254" s="147">
        <f>S254*H254</f>
        <v>0</v>
      </c>
      <c r="AR254" s="148" t="s">
        <v>271</v>
      </c>
      <c r="AT254" s="148" t="s">
        <v>266</v>
      </c>
      <c r="AU254" s="148" t="s">
        <v>89</v>
      </c>
      <c r="AY254" s="17" t="s">
        <v>264</v>
      </c>
      <c r="BE254" s="149">
        <f>IF(N254="základní",J254,0)</f>
        <v>0</v>
      </c>
      <c r="BF254" s="149">
        <f>IF(N254="snížená",J254,0)</f>
        <v>0</v>
      </c>
      <c r="BG254" s="149">
        <f>IF(N254="zákl. přenesená",J254,0)</f>
        <v>0</v>
      </c>
      <c r="BH254" s="149">
        <f>IF(N254="sníž. přenesená",J254,0)</f>
        <v>0</v>
      </c>
      <c r="BI254" s="149">
        <f>IF(N254="nulová",J254,0)</f>
        <v>0</v>
      </c>
      <c r="BJ254" s="17" t="s">
        <v>89</v>
      </c>
      <c r="BK254" s="149">
        <f>ROUND(I254*H254,2)</f>
        <v>0</v>
      </c>
      <c r="BL254" s="17" t="s">
        <v>271</v>
      </c>
      <c r="BM254" s="148" t="s">
        <v>1060</v>
      </c>
    </row>
    <row r="255" spans="2:65" s="11" customFormat="1" ht="22.9" customHeight="1">
      <c r="B255" s="124"/>
      <c r="D255" s="125" t="s">
        <v>75</v>
      </c>
      <c r="E255" s="134" t="s">
        <v>2720</v>
      </c>
      <c r="F255" s="134" t="s">
        <v>2933</v>
      </c>
      <c r="I255" s="127"/>
      <c r="J255" s="135">
        <f>BK255</f>
        <v>0</v>
      </c>
      <c r="L255" s="124"/>
      <c r="M255" s="129"/>
      <c r="P255" s="130">
        <v>0</v>
      </c>
      <c r="R255" s="130">
        <v>0</v>
      </c>
      <c r="T255" s="131">
        <v>0</v>
      </c>
      <c r="AR255" s="125" t="s">
        <v>83</v>
      </c>
      <c r="AT255" s="132" t="s">
        <v>75</v>
      </c>
      <c r="AU255" s="132" t="s">
        <v>83</v>
      </c>
      <c r="AY255" s="125" t="s">
        <v>264</v>
      </c>
      <c r="BK255" s="133">
        <v>0</v>
      </c>
    </row>
    <row r="256" spans="2:65" s="11" customFormat="1" ht="22.9" customHeight="1">
      <c r="B256" s="124"/>
      <c r="D256" s="125" t="s">
        <v>75</v>
      </c>
      <c r="E256" s="134" t="s">
        <v>2724</v>
      </c>
      <c r="F256" s="134" t="s">
        <v>2934</v>
      </c>
      <c r="I256" s="127"/>
      <c r="J256" s="135">
        <f>BK256</f>
        <v>0</v>
      </c>
      <c r="L256" s="124"/>
      <c r="M256" s="129"/>
      <c r="P256" s="130">
        <f>P257</f>
        <v>0</v>
      </c>
      <c r="R256" s="130">
        <f>R257</f>
        <v>0</v>
      </c>
      <c r="T256" s="131">
        <f>T257</f>
        <v>0</v>
      </c>
      <c r="AR256" s="125" t="s">
        <v>83</v>
      </c>
      <c r="AT256" s="132" t="s">
        <v>75</v>
      </c>
      <c r="AU256" s="132" t="s">
        <v>83</v>
      </c>
      <c r="AY256" s="125" t="s">
        <v>264</v>
      </c>
      <c r="BK256" s="133">
        <f>BK257</f>
        <v>0</v>
      </c>
    </row>
    <row r="257" spans="2:65" s="1" customFormat="1" ht="16.5" customHeight="1">
      <c r="B257" s="136"/>
      <c r="C257" s="137" t="s">
        <v>682</v>
      </c>
      <c r="D257" s="137" t="s">
        <v>266</v>
      </c>
      <c r="E257" s="138" t="s">
        <v>682</v>
      </c>
      <c r="F257" s="139" t="s">
        <v>2935</v>
      </c>
      <c r="G257" s="140" t="s">
        <v>428</v>
      </c>
      <c r="H257" s="141">
        <v>660</v>
      </c>
      <c r="I257" s="142"/>
      <c r="J257" s="143">
        <f>ROUND(I257*H257,2)</f>
        <v>0</v>
      </c>
      <c r="K257" s="139" t="s">
        <v>1</v>
      </c>
      <c r="L257" s="32"/>
      <c r="M257" s="144" t="s">
        <v>1</v>
      </c>
      <c r="N257" s="145" t="s">
        <v>42</v>
      </c>
      <c r="P257" s="146">
        <f>O257*H257</f>
        <v>0</v>
      </c>
      <c r="Q257" s="146">
        <v>0</v>
      </c>
      <c r="R257" s="146">
        <f>Q257*H257</f>
        <v>0</v>
      </c>
      <c r="S257" s="146">
        <v>0</v>
      </c>
      <c r="T257" s="147">
        <f>S257*H257</f>
        <v>0</v>
      </c>
      <c r="AR257" s="148" t="s">
        <v>271</v>
      </c>
      <c r="AT257" s="148" t="s">
        <v>266</v>
      </c>
      <c r="AU257" s="148" t="s">
        <v>89</v>
      </c>
      <c r="AY257" s="17" t="s">
        <v>264</v>
      </c>
      <c r="BE257" s="149">
        <f>IF(N257="základní",J257,0)</f>
        <v>0</v>
      </c>
      <c r="BF257" s="149">
        <f>IF(N257="snížená",J257,0)</f>
        <v>0</v>
      </c>
      <c r="BG257" s="149">
        <f>IF(N257="zákl. přenesená",J257,0)</f>
        <v>0</v>
      </c>
      <c r="BH257" s="149">
        <f>IF(N257="sníž. přenesená",J257,0)</f>
        <v>0</v>
      </c>
      <c r="BI257" s="149">
        <f>IF(N257="nulová",J257,0)</f>
        <v>0</v>
      </c>
      <c r="BJ257" s="17" t="s">
        <v>89</v>
      </c>
      <c r="BK257" s="149">
        <f>ROUND(I257*H257,2)</f>
        <v>0</v>
      </c>
      <c r="BL257" s="17" t="s">
        <v>271</v>
      </c>
      <c r="BM257" s="148" t="s">
        <v>1070</v>
      </c>
    </row>
    <row r="258" spans="2:65" s="11" customFormat="1" ht="22.9" customHeight="1">
      <c r="B258" s="124"/>
      <c r="D258" s="125" t="s">
        <v>75</v>
      </c>
      <c r="E258" s="134" t="s">
        <v>2737</v>
      </c>
      <c r="F258" s="134" t="s">
        <v>2936</v>
      </c>
      <c r="I258" s="127"/>
      <c r="J258" s="135">
        <f>BK258</f>
        <v>0</v>
      </c>
      <c r="L258" s="124"/>
      <c r="M258" s="129"/>
      <c r="P258" s="130">
        <f>P259</f>
        <v>0</v>
      </c>
      <c r="R258" s="130">
        <f>R259</f>
        <v>0</v>
      </c>
      <c r="T258" s="131">
        <f>T259</f>
        <v>0</v>
      </c>
      <c r="AR258" s="125" t="s">
        <v>83</v>
      </c>
      <c r="AT258" s="132" t="s">
        <v>75</v>
      </c>
      <c r="AU258" s="132" t="s">
        <v>83</v>
      </c>
      <c r="AY258" s="125" t="s">
        <v>264</v>
      </c>
      <c r="BK258" s="133">
        <f>BK259</f>
        <v>0</v>
      </c>
    </row>
    <row r="259" spans="2:65" s="1" customFormat="1" ht="16.5" customHeight="1">
      <c r="B259" s="136"/>
      <c r="C259" s="137" t="s">
        <v>688</v>
      </c>
      <c r="D259" s="137" t="s">
        <v>266</v>
      </c>
      <c r="E259" s="138" t="s">
        <v>688</v>
      </c>
      <c r="F259" s="139" t="s">
        <v>2937</v>
      </c>
      <c r="G259" s="140" t="s">
        <v>1468</v>
      </c>
      <c r="H259" s="141">
        <v>149</v>
      </c>
      <c r="I259" s="142"/>
      <c r="J259" s="143">
        <f>ROUND(I259*H259,2)</f>
        <v>0</v>
      </c>
      <c r="K259" s="139" t="s">
        <v>1</v>
      </c>
      <c r="L259" s="32"/>
      <c r="M259" s="144" t="s">
        <v>1</v>
      </c>
      <c r="N259" s="145" t="s">
        <v>42</v>
      </c>
      <c r="P259" s="146">
        <f>O259*H259</f>
        <v>0</v>
      </c>
      <c r="Q259" s="146">
        <v>0</v>
      </c>
      <c r="R259" s="146">
        <f>Q259*H259</f>
        <v>0</v>
      </c>
      <c r="S259" s="146">
        <v>0</v>
      </c>
      <c r="T259" s="147">
        <f>S259*H259</f>
        <v>0</v>
      </c>
      <c r="AR259" s="148" t="s">
        <v>271</v>
      </c>
      <c r="AT259" s="148" t="s">
        <v>266</v>
      </c>
      <c r="AU259" s="148" t="s">
        <v>89</v>
      </c>
      <c r="AY259" s="17" t="s">
        <v>264</v>
      </c>
      <c r="BE259" s="149">
        <f>IF(N259="základní",J259,0)</f>
        <v>0</v>
      </c>
      <c r="BF259" s="149">
        <f>IF(N259="snížená",J259,0)</f>
        <v>0</v>
      </c>
      <c r="BG259" s="149">
        <f>IF(N259="zákl. přenesená",J259,0)</f>
        <v>0</v>
      </c>
      <c r="BH259" s="149">
        <f>IF(N259="sníž. přenesená",J259,0)</f>
        <v>0</v>
      </c>
      <c r="BI259" s="149">
        <f>IF(N259="nulová",J259,0)</f>
        <v>0</v>
      </c>
      <c r="BJ259" s="17" t="s">
        <v>89</v>
      </c>
      <c r="BK259" s="149">
        <f>ROUND(I259*H259,2)</f>
        <v>0</v>
      </c>
      <c r="BL259" s="17" t="s">
        <v>271</v>
      </c>
      <c r="BM259" s="148" t="s">
        <v>1078</v>
      </c>
    </row>
    <row r="260" spans="2:65" s="11" customFormat="1" ht="22.9" customHeight="1">
      <c r="B260" s="124"/>
      <c r="D260" s="125" t="s">
        <v>75</v>
      </c>
      <c r="E260" s="134" t="s">
        <v>2683</v>
      </c>
      <c r="F260" s="134" t="s">
        <v>2908</v>
      </c>
      <c r="I260" s="127"/>
      <c r="J260" s="135">
        <f>BK260</f>
        <v>0</v>
      </c>
      <c r="L260" s="124"/>
      <c r="M260" s="129"/>
      <c r="P260" s="130">
        <f>SUM(P261:P263)</f>
        <v>0</v>
      </c>
      <c r="R260" s="130">
        <f>SUM(R261:R263)</f>
        <v>0</v>
      </c>
      <c r="T260" s="131">
        <f>SUM(T261:T263)</f>
        <v>0</v>
      </c>
      <c r="AR260" s="125" t="s">
        <v>83</v>
      </c>
      <c r="AT260" s="132" t="s">
        <v>75</v>
      </c>
      <c r="AU260" s="132" t="s">
        <v>83</v>
      </c>
      <c r="AY260" s="125" t="s">
        <v>264</v>
      </c>
      <c r="BK260" s="133">
        <f>SUM(BK261:BK263)</f>
        <v>0</v>
      </c>
    </row>
    <row r="261" spans="2:65" s="1" customFormat="1" ht="16.5" customHeight="1">
      <c r="B261" s="136"/>
      <c r="C261" s="137" t="s">
        <v>693</v>
      </c>
      <c r="D261" s="137" t="s">
        <v>266</v>
      </c>
      <c r="E261" s="138" t="s">
        <v>693</v>
      </c>
      <c r="F261" s="139" t="s">
        <v>2938</v>
      </c>
      <c r="G261" s="140" t="s">
        <v>428</v>
      </c>
      <c r="H261" s="141">
        <v>30</v>
      </c>
      <c r="I261" s="142"/>
      <c r="J261" s="143">
        <f>ROUND(I261*H261,2)</f>
        <v>0</v>
      </c>
      <c r="K261" s="139" t="s">
        <v>1</v>
      </c>
      <c r="L261" s="32"/>
      <c r="M261" s="144" t="s">
        <v>1</v>
      </c>
      <c r="N261" s="145" t="s">
        <v>42</v>
      </c>
      <c r="P261" s="146">
        <f>O261*H261</f>
        <v>0</v>
      </c>
      <c r="Q261" s="146">
        <v>0</v>
      </c>
      <c r="R261" s="146">
        <f>Q261*H261</f>
        <v>0</v>
      </c>
      <c r="S261" s="146">
        <v>0</v>
      </c>
      <c r="T261" s="147">
        <f>S261*H261</f>
        <v>0</v>
      </c>
      <c r="AR261" s="148" t="s">
        <v>271</v>
      </c>
      <c r="AT261" s="148" t="s">
        <v>266</v>
      </c>
      <c r="AU261" s="148" t="s">
        <v>89</v>
      </c>
      <c r="AY261" s="17" t="s">
        <v>264</v>
      </c>
      <c r="BE261" s="149">
        <f>IF(N261="základní",J261,0)</f>
        <v>0</v>
      </c>
      <c r="BF261" s="149">
        <f>IF(N261="snížená",J261,0)</f>
        <v>0</v>
      </c>
      <c r="BG261" s="149">
        <f>IF(N261="zákl. přenesená",J261,0)</f>
        <v>0</v>
      </c>
      <c r="BH261" s="149">
        <f>IF(N261="sníž. přenesená",J261,0)</f>
        <v>0</v>
      </c>
      <c r="BI261" s="149">
        <f>IF(N261="nulová",J261,0)</f>
        <v>0</v>
      </c>
      <c r="BJ261" s="17" t="s">
        <v>89</v>
      </c>
      <c r="BK261" s="149">
        <f>ROUND(I261*H261,2)</f>
        <v>0</v>
      </c>
      <c r="BL261" s="17" t="s">
        <v>271</v>
      </c>
      <c r="BM261" s="148" t="s">
        <v>1090</v>
      </c>
    </row>
    <row r="262" spans="2:65" s="1" customFormat="1" ht="16.5" customHeight="1">
      <c r="B262" s="136"/>
      <c r="C262" s="137" t="s">
        <v>699</v>
      </c>
      <c r="D262" s="137" t="s">
        <v>266</v>
      </c>
      <c r="E262" s="138" t="s">
        <v>699</v>
      </c>
      <c r="F262" s="139" t="s">
        <v>2939</v>
      </c>
      <c r="G262" s="140" t="s">
        <v>428</v>
      </c>
      <c r="H262" s="141">
        <v>25</v>
      </c>
      <c r="I262" s="142"/>
      <c r="J262" s="143">
        <f>ROUND(I262*H262,2)</f>
        <v>0</v>
      </c>
      <c r="K262" s="139" t="s">
        <v>1</v>
      </c>
      <c r="L262" s="32"/>
      <c r="M262" s="144" t="s">
        <v>1</v>
      </c>
      <c r="N262" s="145" t="s">
        <v>42</v>
      </c>
      <c r="P262" s="146">
        <f>O262*H262</f>
        <v>0</v>
      </c>
      <c r="Q262" s="146">
        <v>0</v>
      </c>
      <c r="R262" s="146">
        <f>Q262*H262</f>
        <v>0</v>
      </c>
      <c r="S262" s="146">
        <v>0</v>
      </c>
      <c r="T262" s="147">
        <f>S262*H262</f>
        <v>0</v>
      </c>
      <c r="AR262" s="148" t="s">
        <v>271</v>
      </c>
      <c r="AT262" s="148" t="s">
        <v>266</v>
      </c>
      <c r="AU262" s="148" t="s">
        <v>89</v>
      </c>
      <c r="AY262" s="17" t="s">
        <v>264</v>
      </c>
      <c r="BE262" s="149">
        <f>IF(N262="základní",J262,0)</f>
        <v>0</v>
      </c>
      <c r="BF262" s="149">
        <f>IF(N262="snížená",J262,0)</f>
        <v>0</v>
      </c>
      <c r="BG262" s="149">
        <f>IF(N262="zákl. přenesená",J262,0)</f>
        <v>0</v>
      </c>
      <c r="BH262" s="149">
        <f>IF(N262="sníž. přenesená",J262,0)</f>
        <v>0</v>
      </c>
      <c r="BI262" s="149">
        <f>IF(N262="nulová",J262,0)</f>
        <v>0</v>
      </c>
      <c r="BJ262" s="17" t="s">
        <v>89</v>
      </c>
      <c r="BK262" s="149">
        <f>ROUND(I262*H262,2)</f>
        <v>0</v>
      </c>
      <c r="BL262" s="17" t="s">
        <v>271</v>
      </c>
      <c r="BM262" s="148" t="s">
        <v>1099</v>
      </c>
    </row>
    <row r="263" spans="2:65" s="1" customFormat="1" ht="16.5" customHeight="1">
      <c r="B263" s="136"/>
      <c r="C263" s="137" t="s">
        <v>705</v>
      </c>
      <c r="D263" s="137" t="s">
        <v>266</v>
      </c>
      <c r="E263" s="138" t="s">
        <v>705</v>
      </c>
      <c r="F263" s="139" t="s">
        <v>2940</v>
      </c>
      <c r="G263" s="140" t="s">
        <v>428</v>
      </c>
      <c r="H263" s="141">
        <v>40</v>
      </c>
      <c r="I263" s="142"/>
      <c r="J263" s="143">
        <f>ROUND(I263*H263,2)</f>
        <v>0</v>
      </c>
      <c r="K263" s="139" t="s">
        <v>1</v>
      </c>
      <c r="L263" s="32"/>
      <c r="M263" s="144" t="s">
        <v>1</v>
      </c>
      <c r="N263" s="145" t="s">
        <v>42</v>
      </c>
      <c r="P263" s="146">
        <f>O263*H263</f>
        <v>0</v>
      </c>
      <c r="Q263" s="146">
        <v>0</v>
      </c>
      <c r="R263" s="146">
        <f>Q263*H263</f>
        <v>0</v>
      </c>
      <c r="S263" s="146">
        <v>0</v>
      </c>
      <c r="T263" s="147">
        <f>S263*H263</f>
        <v>0</v>
      </c>
      <c r="AR263" s="148" t="s">
        <v>271</v>
      </c>
      <c r="AT263" s="148" t="s">
        <v>266</v>
      </c>
      <c r="AU263" s="148" t="s">
        <v>89</v>
      </c>
      <c r="AY263" s="17" t="s">
        <v>264</v>
      </c>
      <c r="BE263" s="149">
        <f>IF(N263="základní",J263,0)</f>
        <v>0</v>
      </c>
      <c r="BF263" s="149">
        <f>IF(N263="snížená",J263,0)</f>
        <v>0</v>
      </c>
      <c r="BG263" s="149">
        <f>IF(N263="zákl. přenesená",J263,0)</f>
        <v>0</v>
      </c>
      <c r="BH263" s="149">
        <f>IF(N263="sníž. přenesená",J263,0)</f>
        <v>0</v>
      </c>
      <c r="BI263" s="149">
        <f>IF(N263="nulová",J263,0)</f>
        <v>0</v>
      </c>
      <c r="BJ263" s="17" t="s">
        <v>89</v>
      </c>
      <c r="BK263" s="149">
        <f>ROUND(I263*H263,2)</f>
        <v>0</v>
      </c>
      <c r="BL263" s="17" t="s">
        <v>271</v>
      </c>
      <c r="BM263" s="148" t="s">
        <v>1109</v>
      </c>
    </row>
    <row r="264" spans="2:65" s="11" customFormat="1" ht="22.9" customHeight="1">
      <c r="B264" s="124"/>
      <c r="D264" s="125" t="s">
        <v>75</v>
      </c>
      <c r="E264" s="134" t="s">
        <v>2774</v>
      </c>
      <c r="F264" s="134" t="s">
        <v>2941</v>
      </c>
      <c r="I264" s="127"/>
      <c r="J264" s="135">
        <f>BK264</f>
        <v>0</v>
      </c>
      <c r="L264" s="124"/>
      <c r="M264" s="129"/>
      <c r="P264" s="130">
        <f>P265</f>
        <v>0</v>
      </c>
      <c r="R264" s="130">
        <f>R265</f>
        <v>0</v>
      </c>
      <c r="T264" s="131">
        <f>T265</f>
        <v>0</v>
      </c>
      <c r="AR264" s="125" t="s">
        <v>83</v>
      </c>
      <c r="AT264" s="132" t="s">
        <v>75</v>
      </c>
      <c r="AU264" s="132" t="s">
        <v>83</v>
      </c>
      <c r="AY264" s="125" t="s">
        <v>264</v>
      </c>
      <c r="BK264" s="133">
        <f>BK265</f>
        <v>0</v>
      </c>
    </row>
    <row r="265" spans="2:65" s="1" customFormat="1" ht="16.5" customHeight="1">
      <c r="B265" s="136"/>
      <c r="C265" s="137" t="s">
        <v>710</v>
      </c>
      <c r="D265" s="137" t="s">
        <v>266</v>
      </c>
      <c r="E265" s="138" t="s">
        <v>710</v>
      </c>
      <c r="F265" s="139" t="s">
        <v>2942</v>
      </c>
      <c r="G265" s="140" t="s">
        <v>428</v>
      </c>
      <c r="H265" s="141">
        <v>40</v>
      </c>
      <c r="I265" s="142"/>
      <c r="J265" s="143">
        <f>ROUND(I265*H265,2)</f>
        <v>0</v>
      </c>
      <c r="K265" s="139" t="s">
        <v>1</v>
      </c>
      <c r="L265" s="32"/>
      <c r="M265" s="144" t="s">
        <v>1</v>
      </c>
      <c r="N265" s="145" t="s">
        <v>42</v>
      </c>
      <c r="P265" s="146">
        <f>O265*H265</f>
        <v>0</v>
      </c>
      <c r="Q265" s="146">
        <v>0</v>
      </c>
      <c r="R265" s="146">
        <f>Q265*H265</f>
        <v>0</v>
      </c>
      <c r="S265" s="146">
        <v>0</v>
      </c>
      <c r="T265" s="147">
        <f>S265*H265</f>
        <v>0</v>
      </c>
      <c r="AR265" s="148" t="s">
        <v>271</v>
      </c>
      <c r="AT265" s="148" t="s">
        <v>266</v>
      </c>
      <c r="AU265" s="148" t="s">
        <v>89</v>
      </c>
      <c r="AY265" s="17" t="s">
        <v>264</v>
      </c>
      <c r="BE265" s="149">
        <f>IF(N265="základní",J265,0)</f>
        <v>0</v>
      </c>
      <c r="BF265" s="149">
        <f>IF(N265="snížená",J265,0)</f>
        <v>0</v>
      </c>
      <c r="BG265" s="149">
        <f>IF(N265="zákl. přenesená",J265,0)</f>
        <v>0</v>
      </c>
      <c r="BH265" s="149">
        <f>IF(N265="sníž. přenesená",J265,0)</f>
        <v>0</v>
      </c>
      <c r="BI265" s="149">
        <f>IF(N265="nulová",J265,0)</f>
        <v>0</v>
      </c>
      <c r="BJ265" s="17" t="s">
        <v>89</v>
      </c>
      <c r="BK265" s="149">
        <f>ROUND(I265*H265,2)</f>
        <v>0</v>
      </c>
      <c r="BL265" s="17" t="s">
        <v>271</v>
      </c>
      <c r="BM265" s="148" t="s">
        <v>1118</v>
      </c>
    </row>
    <row r="266" spans="2:65" s="11" customFormat="1" ht="22.9" customHeight="1">
      <c r="B266" s="124"/>
      <c r="D266" s="125" t="s">
        <v>75</v>
      </c>
      <c r="E266" s="134" t="s">
        <v>2778</v>
      </c>
      <c r="F266" s="134" t="s">
        <v>2943</v>
      </c>
      <c r="I266" s="127"/>
      <c r="J266" s="135">
        <f>BK266</f>
        <v>0</v>
      </c>
      <c r="L266" s="124"/>
      <c r="M266" s="129"/>
      <c r="P266" s="130">
        <f>SUM(P267:P268)</f>
        <v>0</v>
      </c>
      <c r="R266" s="130">
        <f>SUM(R267:R268)</f>
        <v>0</v>
      </c>
      <c r="T266" s="131">
        <f>SUM(T267:T268)</f>
        <v>0</v>
      </c>
      <c r="AR266" s="125" t="s">
        <v>83</v>
      </c>
      <c r="AT266" s="132" t="s">
        <v>75</v>
      </c>
      <c r="AU266" s="132" t="s">
        <v>83</v>
      </c>
      <c r="AY266" s="125" t="s">
        <v>264</v>
      </c>
      <c r="BK266" s="133">
        <f>SUM(BK267:BK268)</f>
        <v>0</v>
      </c>
    </row>
    <row r="267" spans="2:65" s="1" customFormat="1" ht="16.5" customHeight="1">
      <c r="B267" s="136"/>
      <c r="C267" s="137" t="s">
        <v>716</v>
      </c>
      <c r="D267" s="137" t="s">
        <v>266</v>
      </c>
      <c r="E267" s="138" t="s">
        <v>716</v>
      </c>
      <c r="F267" s="139" t="s">
        <v>2944</v>
      </c>
      <c r="G267" s="140" t="s">
        <v>428</v>
      </c>
      <c r="H267" s="141">
        <v>35</v>
      </c>
      <c r="I267" s="142"/>
      <c r="J267" s="143">
        <f>ROUND(I267*H267,2)</f>
        <v>0</v>
      </c>
      <c r="K267" s="139" t="s">
        <v>1</v>
      </c>
      <c r="L267" s="32"/>
      <c r="M267" s="144" t="s">
        <v>1</v>
      </c>
      <c r="N267" s="145" t="s">
        <v>42</v>
      </c>
      <c r="P267" s="146">
        <f>O267*H267</f>
        <v>0</v>
      </c>
      <c r="Q267" s="146">
        <v>0</v>
      </c>
      <c r="R267" s="146">
        <f>Q267*H267</f>
        <v>0</v>
      </c>
      <c r="S267" s="146">
        <v>0</v>
      </c>
      <c r="T267" s="147">
        <f>S267*H267</f>
        <v>0</v>
      </c>
      <c r="AR267" s="148" t="s">
        <v>271</v>
      </c>
      <c r="AT267" s="148" t="s">
        <v>266</v>
      </c>
      <c r="AU267" s="148" t="s">
        <v>89</v>
      </c>
      <c r="AY267" s="17" t="s">
        <v>264</v>
      </c>
      <c r="BE267" s="149">
        <f>IF(N267="základní",J267,0)</f>
        <v>0</v>
      </c>
      <c r="BF267" s="149">
        <f>IF(N267="snížená",J267,0)</f>
        <v>0</v>
      </c>
      <c r="BG267" s="149">
        <f>IF(N267="zákl. přenesená",J267,0)</f>
        <v>0</v>
      </c>
      <c r="BH267" s="149">
        <f>IF(N267="sníž. přenesená",J267,0)</f>
        <v>0</v>
      </c>
      <c r="BI267" s="149">
        <f>IF(N267="nulová",J267,0)</f>
        <v>0</v>
      </c>
      <c r="BJ267" s="17" t="s">
        <v>89</v>
      </c>
      <c r="BK267" s="149">
        <f>ROUND(I267*H267,2)</f>
        <v>0</v>
      </c>
      <c r="BL267" s="17" t="s">
        <v>271</v>
      </c>
      <c r="BM267" s="148" t="s">
        <v>1129</v>
      </c>
    </row>
    <row r="268" spans="2:65" s="1" customFormat="1" ht="16.5" customHeight="1">
      <c r="B268" s="136"/>
      <c r="C268" s="137" t="s">
        <v>724</v>
      </c>
      <c r="D268" s="137" t="s">
        <v>266</v>
      </c>
      <c r="E268" s="138" t="s">
        <v>724</v>
      </c>
      <c r="F268" s="139" t="s">
        <v>2945</v>
      </c>
      <c r="G268" s="140" t="s">
        <v>1468</v>
      </c>
      <c r="H268" s="141">
        <v>1</v>
      </c>
      <c r="I268" s="142"/>
      <c r="J268" s="143">
        <f>ROUND(I268*H268,2)</f>
        <v>0</v>
      </c>
      <c r="K268" s="139" t="s">
        <v>1</v>
      </c>
      <c r="L268" s="32"/>
      <c r="M268" s="144" t="s">
        <v>1</v>
      </c>
      <c r="N268" s="145" t="s">
        <v>42</v>
      </c>
      <c r="P268" s="146">
        <f>O268*H268</f>
        <v>0</v>
      </c>
      <c r="Q268" s="146">
        <v>0</v>
      </c>
      <c r="R268" s="146">
        <f>Q268*H268</f>
        <v>0</v>
      </c>
      <c r="S268" s="146">
        <v>0</v>
      </c>
      <c r="T268" s="147">
        <f>S268*H268</f>
        <v>0</v>
      </c>
      <c r="AR268" s="148" t="s">
        <v>271</v>
      </c>
      <c r="AT268" s="148" t="s">
        <v>266</v>
      </c>
      <c r="AU268" s="148" t="s">
        <v>89</v>
      </c>
      <c r="AY268" s="17" t="s">
        <v>264</v>
      </c>
      <c r="BE268" s="149">
        <f>IF(N268="základní",J268,0)</f>
        <v>0</v>
      </c>
      <c r="BF268" s="149">
        <f>IF(N268="snížená",J268,0)</f>
        <v>0</v>
      </c>
      <c r="BG268" s="149">
        <f>IF(N268="zákl. přenesená",J268,0)</f>
        <v>0</v>
      </c>
      <c r="BH268" s="149">
        <f>IF(N268="sníž. přenesená",J268,0)</f>
        <v>0</v>
      </c>
      <c r="BI268" s="149">
        <f>IF(N268="nulová",J268,0)</f>
        <v>0</v>
      </c>
      <c r="BJ268" s="17" t="s">
        <v>89</v>
      </c>
      <c r="BK268" s="149">
        <f>ROUND(I268*H268,2)</f>
        <v>0</v>
      </c>
      <c r="BL268" s="17" t="s">
        <v>271</v>
      </c>
      <c r="BM268" s="148" t="s">
        <v>1140</v>
      </c>
    </row>
    <row r="269" spans="2:65" s="11" customFormat="1" ht="25.9" customHeight="1">
      <c r="B269" s="124"/>
      <c r="D269" s="125" t="s">
        <v>75</v>
      </c>
      <c r="E269" s="126" t="s">
        <v>2779</v>
      </c>
      <c r="F269" s="126" t="s">
        <v>2946</v>
      </c>
      <c r="I269" s="127"/>
      <c r="J269" s="128">
        <f>BK269</f>
        <v>0</v>
      </c>
      <c r="L269" s="124"/>
      <c r="M269" s="129"/>
      <c r="P269" s="130">
        <f>SUM(P270:P277)</f>
        <v>0</v>
      </c>
      <c r="R269" s="130">
        <f>SUM(R270:R277)</f>
        <v>0</v>
      </c>
      <c r="T269" s="131">
        <f>SUM(T270:T277)</f>
        <v>0</v>
      </c>
      <c r="AR269" s="125" t="s">
        <v>83</v>
      </c>
      <c r="AT269" s="132" t="s">
        <v>75</v>
      </c>
      <c r="AU269" s="132" t="s">
        <v>76</v>
      </c>
      <c r="AY269" s="125" t="s">
        <v>264</v>
      </c>
      <c r="BK269" s="133">
        <f>SUM(BK270:BK277)</f>
        <v>0</v>
      </c>
    </row>
    <row r="270" spans="2:65" s="1" customFormat="1" ht="16.5" customHeight="1">
      <c r="B270" s="136"/>
      <c r="C270" s="137" t="s">
        <v>730</v>
      </c>
      <c r="D270" s="137" t="s">
        <v>266</v>
      </c>
      <c r="E270" s="138" t="s">
        <v>730</v>
      </c>
      <c r="F270" s="139" t="s">
        <v>2947</v>
      </c>
      <c r="G270" s="140" t="s">
        <v>1468</v>
      </c>
      <c r="H270" s="141">
        <v>1</v>
      </c>
      <c r="I270" s="142"/>
      <c r="J270" s="143">
        <f t="shared" ref="J270:J277" si="20">ROUND(I270*H270,2)</f>
        <v>0</v>
      </c>
      <c r="K270" s="139" t="s">
        <v>1</v>
      </c>
      <c r="L270" s="32"/>
      <c r="M270" s="144" t="s">
        <v>1</v>
      </c>
      <c r="N270" s="145" t="s">
        <v>42</v>
      </c>
      <c r="P270" s="146">
        <f t="shared" ref="P270:P277" si="21">O270*H270</f>
        <v>0</v>
      </c>
      <c r="Q270" s="146">
        <v>0</v>
      </c>
      <c r="R270" s="146">
        <f t="shared" ref="R270:R277" si="22">Q270*H270</f>
        <v>0</v>
      </c>
      <c r="S270" s="146">
        <v>0</v>
      </c>
      <c r="T270" s="147">
        <f t="shared" ref="T270:T277" si="23">S270*H270</f>
        <v>0</v>
      </c>
      <c r="AR270" s="148" t="s">
        <v>271</v>
      </c>
      <c r="AT270" s="148" t="s">
        <v>266</v>
      </c>
      <c r="AU270" s="148" t="s">
        <v>83</v>
      </c>
      <c r="AY270" s="17" t="s">
        <v>264</v>
      </c>
      <c r="BE270" s="149">
        <f t="shared" ref="BE270:BE277" si="24">IF(N270="základní",J270,0)</f>
        <v>0</v>
      </c>
      <c r="BF270" s="149">
        <f t="shared" ref="BF270:BF277" si="25">IF(N270="snížená",J270,0)</f>
        <v>0</v>
      </c>
      <c r="BG270" s="149">
        <f t="shared" ref="BG270:BG277" si="26">IF(N270="zákl. přenesená",J270,0)</f>
        <v>0</v>
      </c>
      <c r="BH270" s="149">
        <f t="shared" ref="BH270:BH277" si="27">IF(N270="sníž. přenesená",J270,0)</f>
        <v>0</v>
      </c>
      <c r="BI270" s="149">
        <f t="shared" ref="BI270:BI277" si="28">IF(N270="nulová",J270,0)</f>
        <v>0</v>
      </c>
      <c r="BJ270" s="17" t="s">
        <v>89</v>
      </c>
      <c r="BK270" s="149">
        <f t="shared" ref="BK270:BK277" si="29">ROUND(I270*H270,2)</f>
        <v>0</v>
      </c>
      <c r="BL270" s="17" t="s">
        <v>271</v>
      </c>
      <c r="BM270" s="148" t="s">
        <v>1148</v>
      </c>
    </row>
    <row r="271" spans="2:65" s="1" customFormat="1" ht="16.5" customHeight="1">
      <c r="B271" s="136"/>
      <c r="C271" s="137" t="s">
        <v>735</v>
      </c>
      <c r="D271" s="137" t="s">
        <v>266</v>
      </c>
      <c r="E271" s="138" t="s">
        <v>735</v>
      </c>
      <c r="F271" s="139" t="s">
        <v>2948</v>
      </c>
      <c r="G271" s="140" t="s">
        <v>1468</v>
      </c>
      <c r="H271" s="141">
        <v>24</v>
      </c>
      <c r="I271" s="142"/>
      <c r="J271" s="143">
        <f t="shared" si="20"/>
        <v>0</v>
      </c>
      <c r="K271" s="139" t="s">
        <v>1</v>
      </c>
      <c r="L271" s="32"/>
      <c r="M271" s="144" t="s">
        <v>1</v>
      </c>
      <c r="N271" s="145" t="s">
        <v>42</v>
      </c>
      <c r="P271" s="146">
        <f t="shared" si="21"/>
        <v>0</v>
      </c>
      <c r="Q271" s="146">
        <v>0</v>
      </c>
      <c r="R271" s="146">
        <f t="shared" si="22"/>
        <v>0</v>
      </c>
      <c r="S271" s="146">
        <v>0</v>
      </c>
      <c r="T271" s="147">
        <f t="shared" si="23"/>
        <v>0</v>
      </c>
      <c r="AR271" s="148" t="s">
        <v>271</v>
      </c>
      <c r="AT271" s="148" t="s">
        <v>266</v>
      </c>
      <c r="AU271" s="148" t="s">
        <v>83</v>
      </c>
      <c r="AY271" s="17" t="s">
        <v>264</v>
      </c>
      <c r="BE271" s="149">
        <f t="shared" si="24"/>
        <v>0</v>
      </c>
      <c r="BF271" s="149">
        <f t="shared" si="25"/>
        <v>0</v>
      </c>
      <c r="BG271" s="149">
        <f t="shared" si="26"/>
        <v>0</v>
      </c>
      <c r="BH271" s="149">
        <f t="shared" si="27"/>
        <v>0</v>
      </c>
      <c r="BI271" s="149">
        <f t="shared" si="28"/>
        <v>0</v>
      </c>
      <c r="BJ271" s="17" t="s">
        <v>89</v>
      </c>
      <c r="BK271" s="149">
        <f t="shared" si="29"/>
        <v>0</v>
      </c>
      <c r="BL271" s="17" t="s">
        <v>271</v>
      </c>
      <c r="BM271" s="148" t="s">
        <v>1158</v>
      </c>
    </row>
    <row r="272" spans="2:65" s="1" customFormat="1" ht="16.5" customHeight="1">
      <c r="B272" s="136"/>
      <c r="C272" s="137" t="s">
        <v>740</v>
      </c>
      <c r="D272" s="137" t="s">
        <v>266</v>
      </c>
      <c r="E272" s="138" t="s">
        <v>740</v>
      </c>
      <c r="F272" s="139" t="s">
        <v>2949</v>
      </c>
      <c r="G272" s="140" t="s">
        <v>1468</v>
      </c>
      <c r="H272" s="141">
        <v>1</v>
      </c>
      <c r="I272" s="142"/>
      <c r="J272" s="143">
        <f t="shared" si="20"/>
        <v>0</v>
      </c>
      <c r="K272" s="139" t="s">
        <v>1</v>
      </c>
      <c r="L272" s="32"/>
      <c r="M272" s="144" t="s">
        <v>1</v>
      </c>
      <c r="N272" s="145" t="s">
        <v>42</v>
      </c>
      <c r="P272" s="146">
        <f t="shared" si="21"/>
        <v>0</v>
      </c>
      <c r="Q272" s="146">
        <v>0</v>
      </c>
      <c r="R272" s="146">
        <f t="shared" si="22"/>
        <v>0</v>
      </c>
      <c r="S272" s="146">
        <v>0</v>
      </c>
      <c r="T272" s="147">
        <f t="shared" si="23"/>
        <v>0</v>
      </c>
      <c r="AR272" s="148" t="s">
        <v>271</v>
      </c>
      <c r="AT272" s="148" t="s">
        <v>266</v>
      </c>
      <c r="AU272" s="148" t="s">
        <v>83</v>
      </c>
      <c r="AY272" s="17" t="s">
        <v>264</v>
      </c>
      <c r="BE272" s="149">
        <f t="shared" si="24"/>
        <v>0</v>
      </c>
      <c r="BF272" s="149">
        <f t="shared" si="25"/>
        <v>0</v>
      </c>
      <c r="BG272" s="149">
        <f t="shared" si="26"/>
        <v>0</v>
      </c>
      <c r="BH272" s="149">
        <f t="shared" si="27"/>
        <v>0</v>
      </c>
      <c r="BI272" s="149">
        <f t="shared" si="28"/>
        <v>0</v>
      </c>
      <c r="BJ272" s="17" t="s">
        <v>89</v>
      </c>
      <c r="BK272" s="149">
        <f t="shared" si="29"/>
        <v>0</v>
      </c>
      <c r="BL272" s="17" t="s">
        <v>271</v>
      </c>
      <c r="BM272" s="148" t="s">
        <v>1168</v>
      </c>
    </row>
    <row r="273" spans="2:65" s="1" customFormat="1" ht="16.5" customHeight="1">
      <c r="B273" s="136"/>
      <c r="C273" s="137" t="s">
        <v>745</v>
      </c>
      <c r="D273" s="137" t="s">
        <v>266</v>
      </c>
      <c r="E273" s="138" t="s">
        <v>745</v>
      </c>
      <c r="F273" s="139" t="s">
        <v>2950</v>
      </c>
      <c r="G273" s="140" t="s">
        <v>1468</v>
      </c>
      <c r="H273" s="141">
        <v>1</v>
      </c>
      <c r="I273" s="142"/>
      <c r="J273" s="143">
        <f t="shared" si="20"/>
        <v>0</v>
      </c>
      <c r="K273" s="139" t="s">
        <v>1</v>
      </c>
      <c r="L273" s="32"/>
      <c r="M273" s="144" t="s">
        <v>1</v>
      </c>
      <c r="N273" s="145" t="s">
        <v>42</v>
      </c>
      <c r="P273" s="146">
        <f t="shared" si="21"/>
        <v>0</v>
      </c>
      <c r="Q273" s="146">
        <v>0</v>
      </c>
      <c r="R273" s="146">
        <f t="shared" si="22"/>
        <v>0</v>
      </c>
      <c r="S273" s="146">
        <v>0</v>
      </c>
      <c r="T273" s="147">
        <f t="shared" si="23"/>
        <v>0</v>
      </c>
      <c r="AR273" s="148" t="s">
        <v>271</v>
      </c>
      <c r="AT273" s="148" t="s">
        <v>266</v>
      </c>
      <c r="AU273" s="148" t="s">
        <v>83</v>
      </c>
      <c r="AY273" s="17" t="s">
        <v>264</v>
      </c>
      <c r="BE273" s="149">
        <f t="shared" si="24"/>
        <v>0</v>
      </c>
      <c r="BF273" s="149">
        <f t="shared" si="25"/>
        <v>0</v>
      </c>
      <c r="BG273" s="149">
        <f t="shared" si="26"/>
        <v>0</v>
      </c>
      <c r="BH273" s="149">
        <f t="shared" si="27"/>
        <v>0</v>
      </c>
      <c r="BI273" s="149">
        <f t="shared" si="28"/>
        <v>0</v>
      </c>
      <c r="BJ273" s="17" t="s">
        <v>89</v>
      </c>
      <c r="BK273" s="149">
        <f t="shared" si="29"/>
        <v>0</v>
      </c>
      <c r="BL273" s="17" t="s">
        <v>271</v>
      </c>
      <c r="BM273" s="148" t="s">
        <v>1175</v>
      </c>
    </row>
    <row r="274" spans="2:65" s="1" customFormat="1" ht="16.5" customHeight="1">
      <c r="B274" s="136"/>
      <c r="C274" s="137" t="s">
        <v>753</v>
      </c>
      <c r="D274" s="137" t="s">
        <v>266</v>
      </c>
      <c r="E274" s="138" t="s">
        <v>753</v>
      </c>
      <c r="F274" s="139" t="s">
        <v>2951</v>
      </c>
      <c r="G274" s="140" t="s">
        <v>1468</v>
      </c>
      <c r="H274" s="141">
        <v>24</v>
      </c>
      <c r="I274" s="142"/>
      <c r="J274" s="143">
        <f t="shared" si="20"/>
        <v>0</v>
      </c>
      <c r="K274" s="139" t="s">
        <v>1</v>
      </c>
      <c r="L274" s="32"/>
      <c r="M274" s="144" t="s">
        <v>1</v>
      </c>
      <c r="N274" s="145" t="s">
        <v>42</v>
      </c>
      <c r="P274" s="146">
        <f t="shared" si="21"/>
        <v>0</v>
      </c>
      <c r="Q274" s="146">
        <v>0</v>
      </c>
      <c r="R274" s="146">
        <f t="shared" si="22"/>
        <v>0</v>
      </c>
      <c r="S274" s="146">
        <v>0</v>
      </c>
      <c r="T274" s="147">
        <f t="shared" si="23"/>
        <v>0</v>
      </c>
      <c r="AR274" s="148" t="s">
        <v>271</v>
      </c>
      <c r="AT274" s="148" t="s">
        <v>266</v>
      </c>
      <c r="AU274" s="148" t="s">
        <v>83</v>
      </c>
      <c r="AY274" s="17" t="s">
        <v>264</v>
      </c>
      <c r="BE274" s="149">
        <f t="shared" si="24"/>
        <v>0</v>
      </c>
      <c r="BF274" s="149">
        <f t="shared" si="25"/>
        <v>0</v>
      </c>
      <c r="BG274" s="149">
        <f t="shared" si="26"/>
        <v>0</v>
      </c>
      <c r="BH274" s="149">
        <f t="shared" si="27"/>
        <v>0</v>
      </c>
      <c r="BI274" s="149">
        <f t="shared" si="28"/>
        <v>0</v>
      </c>
      <c r="BJ274" s="17" t="s">
        <v>89</v>
      </c>
      <c r="BK274" s="149">
        <f t="shared" si="29"/>
        <v>0</v>
      </c>
      <c r="BL274" s="17" t="s">
        <v>271</v>
      </c>
      <c r="BM274" s="148" t="s">
        <v>1185</v>
      </c>
    </row>
    <row r="275" spans="2:65" s="1" customFormat="1" ht="16.5" customHeight="1">
      <c r="B275" s="136"/>
      <c r="C275" s="137" t="s">
        <v>758</v>
      </c>
      <c r="D275" s="137" t="s">
        <v>266</v>
      </c>
      <c r="E275" s="138" t="s">
        <v>758</v>
      </c>
      <c r="F275" s="139" t="s">
        <v>2952</v>
      </c>
      <c r="G275" s="140" t="s">
        <v>428</v>
      </c>
      <c r="H275" s="141">
        <v>120</v>
      </c>
      <c r="I275" s="142"/>
      <c r="J275" s="143">
        <f t="shared" si="20"/>
        <v>0</v>
      </c>
      <c r="K275" s="139" t="s">
        <v>1</v>
      </c>
      <c r="L275" s="32"/>
      <c r="M275" s="144" t="s">
        <v>1</v>
      </c>
      <c r="N275" s="145" t="s">
        <v>42</v>
      </c>
      <c r="P275" s="146">
        <f t="shared" si="21"/>
        <v>0</v>
      </c>
      <c r="Q275" s="146">
        <v>0</v>
      </c>
      <c r="R275" s="146">
        <f t="shared" si="22"/>
        <v>0</v>
      </c>
      <c r="S275" s="146">
        <v>0</v>
      </c>
      <c r="T275" s="147">
        <f t="shared" si="23"/>
        <v>0</v>
      </c>
      <c r="AR275" s="148" t="s">
        <v>271</v>
      </c>
      <c r="AT275" s="148" t="s">
        <v>266</v>
      </c>
      <c r="AU275" s="148" t="s">
        <v>83</v>
      </c>
      <c r="AY275" s="17" t="s">
        <v>264</v>
      </c>
      <c r="BE275" s="149">
        <f t="shared" si="24"/>
        <v>0</v>
      </c>
      <c r="BF275" s="149">
        <f t="shared" si="25"/>
        <v>0</v>
      </c>
      <c r="BG275" s="149">
        <f t="shared" si="26"/>
        <v>0</v>
      </c>
      <c r="BH275" s="149">
        <f t="shared" si="27"/>
        <v>0</v>
      </c>
      <c r="BI275" s="149">
        <f t="shared" si="28"/>
        <v>0</v>
      </c>
      <c r="BJ275" s="17" t="s">
        <v>89</v>
      </c>
      <c r="BK275" s="149">
        <f t="shared" si="29"/>
        <v>0</v>
      </c>
      <c r="BL275" s="17" t="s">
        <v>271</v>
      </c>
      <c r="BM275" s="148" t="s">
        <v>1194</v>
      </c>
    </row>
    <row r="276" spans="2:65" s="1" customFormat="1" ht="16.5" customHeight="1">
      <c r="B276" s="136"/>
      <c r="C276" s="137" t="s">
        <v>763</v>
      </c>
      <c r="D276" s="137" t="s">
        <v>266</v>
      </c>
      <c r="E276" s="138" t="s">
        <v>763</v>
      </c>
      <c r="F276" s="139" t="s">
        <v>2953</v>
      </c>
      <c r="G276" s="140" t="s">
        <v>1468</v>
      </c>
      <c r="H276" s="141">
        <v>1</v>
      </c>
      <c r="I276" s="142"/>
      <c r="J276" s="143">
        <f t="shared" si="20"/>
        <v>0</v>
      </c>
      <c r="K276" s="139" t="s">
        <v>1</v>
      </c>
      <c r="L276" s="32"/>
      <c r="M276" s="144" t="s">
        <v>1</v>
      </c>
      <c r="N276" s="145" t="s">
        <v>42</v>
      </c>
      <c r="P276" s="146">
        <f t="shared" si="21"/>
        <v>0</v>
      </c>
      <c r="Q276" s="146">
        <v>0</v>
      </c>
      <c r="R276" s="146">
        <f t="shared" si="22"/>
        <v>0</v>
      </c>
      <c r="S276" s="146">
        <v>0</v>
      </c>
      <c r="T276" s="147">
        <f t="shared" si="23"/>
        <v>0</v>
      </c>
      <c r="AR276" s="148" t="s">
        <v>271</v>
      </c>
      <c r="AT276" s="148" t="s">
        <v>266</v>
      </c>
      <c r="AU276" s="148" t="s">
        <v>83</v>
      </c>
      <c r="AY276" s="17" t="s">
        <v>264</v>
      </c>
      <c r="BE276" s="149">
        <f t="shared" si="24"/>
        <v>0</v>
      </c>
      <c r="BF276" s="149">
        <f t="shared" si="25"/>
        <v>0</v>
      </c>
      <c r="BG276" s="149">
        <f t="shared" si="26"/>
        <v>0</v>
      </c>
      <c r="BH276" s="149">
        <f t="shared" si="27"/>
        <v>0</v>
      </c>
      <c r="BI276" s="149">
        <f t="shared" si="28"/>
        <v>0</v>
      </c>
      <c r="BJ276" s="17" t="s">
        <v>89</v>
      </c>
      <c r="BK276" s="149">
        <f t="shared" si="29"/>
        <v>0</v>
      </c>
      <c r="BL276" s="17" t="s">
        <v>271</v>
      </c>
      <c r="BM276" s="148" t="s">
        <v>1204</v>
      </c>
    </row>
    <row r="277" spans="2:65" s="1" customFormat="1" ht="16.5" customHeight="1">
      <c r="B277" s="136"/>
      <c r="C277" s="137" t="s">
        <v>771</v>
      </c>
      <c r="D277" s="137" t="s">
        <v>266</v>
      </c>
      <c r="E277" s="138" t="s">
        <v>771</v>
      </c>
      <c r="F277" s="139" t="s">
        <v>2954</v>
      </c>
      <c r="G277" s="140" t="s">
        <v>1468</v>
      </c>
      <c r="H277" s="141">
        <v>1</v>
      </c>
      <c r="I277" s="142"/>
      <c r="J277" s="143">
        <f t="shared" si="20"/>
        <v>0</v>
      </c>
      <c r="K277" s="139" t="s">
        <v>1</v>
      </c>
      <c r="L277" s="32"/>
      <c r="M277" s="144" t="s">
        <v>1</v>
      </c>
      <c r="N277" s="145" t="s">
        <v>42</v>
      </c>
      <c r="P277" s="146">
        <f t="shared" si="21"/>
        <v>0</v>
      </c>
      <c r="Q277" s="146">
        <v>0</v>
      </c>
      <c r="R277" s="146">
        <f t="shared" si="22"/>
        <v>0</v>
      </c>
      <c r="S277" s="146">
        <v>0</v>
      </c>
      <c r="T277" s="147">
        <f t="shared" si="23"/>
        <v>0</v>
      </c>
      <c r="AR277" s="148" t="s">
        <v>271</v>
      </c>
      <c r="AT277" s="148" t="s">
        <v>266</v>
      </c>
      <c r="AU277" s="148" t="s">
        <v>83</v>
      </c>
      <c r="AY277" s="17" t="s">
        <v>264</v>
      </c>
      <c r="BE277" s="149">
        <f t="shared" si="24"/>
        <v>0</v>
      </c>
      <c r="BF277" s="149">
        <f t="shared" si="25"/>
        <v>0</v>
      </c>
      <c r="BG277" s="149">
        <f t="shared" si="26"/>
        <v>0</v>
      </c>
      <c r="BH277" s="149">
        <f t="shared" si="27"/>
        <v>0</v>
      </c>
      <c r="BI277" s="149">
        <f t="shared" si="28"/>
        <v>0</v>
      </c>
      <c r="BJ277" s="17" t="s">
        <v>89</v>
      </c>
      <c r="BK277" s="149">
        <f t="shared" si="29"/>
        <v>0</v>
      </c>
      <c r="BL277" s="17" t="s">
        <v>271</v>
      </c>
      <c r="BM277" s="148" t="s">
        <v>1214</v>
      </c>
    </row>
    <row r="278" spans="2:65" s="11" customFormat="1" ht="25.9" customHeight="1">
      <c r="B278" s="124"/>
      <c r="D278" s="125" t="s">
        <v>75</v>
      </c>
      <c r="E278" s="126" t="s">
        <v>2787</v>
      </c>
      <c r="F278" s="126" t="s">
        <v>2955</v>
      </c>
      <c r="I278" s="127"/>
      <c r="J278" s="128">
        <f>BK278</f>
        <v>0</v>
      </c>
      <c r="L278" s="124"/>
      <c r="M278" s="129"/>
      <c r="P278" s="130">
        <f>P279+P280+P284+P286+P288+P289</f>
        <v>0</v>
      </c>
      <c r="R278" s="130">
        <f>R279+R280+R284+R286+R288+R289</f>
        <v>0</v>
      </c>
      <c r="T278" s="131">
        <f>T279+T280+T284+T286+T288+T289</f>
        <v>0</v>
      </c>
      <c r="AR278" s="125" t="s">
        <v>83</v>
      </c>
      <c r="AT278" s="132" t="s">
        <v>75</v>
      </c>
      <c r="AU278" s="132" t="s">
        <v>76</v>
      </c>
      <c r="AY278" s="125" t="s">
        <v>264</v>
      </c>
      <c r="BK278" s="133">
        <f>BK279+BK280+BK284+BK286+BK288+BK289</f>
        <v>0</v>
      </c>
    </row>
    <row r="279" spans="2:65" s="1" customFormat="1" ht="16.5" customHeight="1">
      <c r="B279" s="136"/>
      <c r="C279" s="137" t="s">
        <v>776</v>
      </c>
      <c r="D279" s="137" t="s">
        <v>266</v>
      </c>
      <c r="E279" s="138" t="s">
        <v>776</v>
      </c>
      <c r="F279" s="139" t="s">
        <v>2956</v>
      </c>
      <c r="G279" s="140" t="s">
        <v>1468</v>
      </c>
      <c r="H279" s="141">
        <v>1</v>
      </c>
      <c r="I279" s="142"/>
      <c r="J279" s="143">
        <f>ROUND(I279*H279,2)</f>
        <v>0</v>
      </c>
      <c r="K279" s="139" t="s">
        <v>1</v>
      </c>
      <c r="L279" s="32"/>
      <c r="M279" s="144" t="s">
        <v>1</v>
      </c>
      <c r="N279" s="145" t="s">
        <v>42</v>
      </c>
      <c r="P279" s="146">
        <f>O279*H279</f>
        <v>0</v>
      </c>
      <c r="Q279" s="146">
        <v>0</v>
      </c>
      <c r="R279" s="146">
        <f>Q279*H279</f>
        <v>0</v>
      </c>
      <c r="S279" s="146">
        <v>0</v>
      </c>
      <c r="T279" s="147">
        <f>S279*H279</f>
        <v>0</v>
      </c>
      <c r="AR279" s="148" t="s">
        <v>271</v>
      </c>
      <c r="AT279" s="148" t="s">
        <v>266</v>
      </c>
      <c r="AU279" s="148" t="s">
        <v>83</v>
      </c>
      <c r="AY279" s="17" t="s">
        <v>264</v>
      </c>
      <c r="BE279" s="149">
        <f>IF(N279="základní",J279,0)</f>
        <v>0</v>
      </c>
      <c r="BF279" s="149">
        <f>IF(N279="snížená",J279,0)</f>
        <v>0</v>
      </c>
      <c r="BG279" s="149">
        <f>IF(N279="zákl. přenesená",J279,0)</f>
        <v>0</v>
      </c>
      <c r="BH279" s="149">
        <f>IF(N279="sníž. přenesená",J279,0)</f>
        <v>0</v>
      </c>
      <c r="BI279" s="149">
        <f>IF(N279="nulová",J279,0)</f>
        <v>0</v>
      </c>
      <c r="BJ279" s="17" t="s">
        <v>89</v>
      </c>
      <c r="BK279" s="149">
        <f>ROUND(I279*H279,2)</f>
        <v>0</v>
      </c>
      <c r="BL279" s="17" t="s">
        <v>271</v>
      </c>
      <c r="BM279" s="148" t="s">
        <v>1225</v>
      </c>
    </row>
    <row r="280" spans="2:65" s="11" customFormat="1" ht="22.9" customHeight="1">
      <c r="B280" s="124"/>
      <c r="D280" s="125" t="s">
        <v>75</v>
      </c>
      <c r="E280" s="134" t="s">
        <v>2791</v>
      </c>
      <c r="F280" s="134" t="s">
        <v>2957</v>
      </c>
      <c r="I280" s="127"/>
      <c r="J280" s="135">
        <f>BK280</f>
        <v>0</v>
      </c>
      <c r="L280" s="124"/>
      <c r="M280" s="129"/>
      <c r="P280" s="130">
        <f>SUM(P281:P283)</f>
        <v>0</v>
      </c>
      <c r="R280" s="130">
        <f>SUM(R281:R283)</f>
        <v>0</v>
      </c>
      <c r="T280" s="131">
        <f>SUM(T281:T283)</f>
        <v>0</v>
      </c>
      <c r="AR280" s="125" t="s">
        <v>83</v>
      </c>
      <c r="AT280" s="132" t="s">
        <v>75</v>
      </c>
      <c r="AU280" s="132" t="s">
        <v>83</v>
      </c>
      <c r="AY280" s="125" t="s">
        <v>264</v>
      </c>
      <c r="BK280" s="133">
        <f>SUM(BK281:BK283)</f>
        <v>0</v>
      </c>
    </row>
    <row r="281" spans="2:65" s="1" customFormat="1" ht="16.5" customHeight="1">
      <c r="B281" s="136"/>
      <c r="C281" s="137" t="s">
        <v>781</v>
      </c>
      <c r="D281" s="137" t="s">
        <v>266</v>
      </c>
      <c r="E281" s="138" t="s">
        <v>781</v>
      </c>
      <c r="F281" s="139" t="s">
        <v>2958</v>
      </c>
      <c r="G281" s="140" t="s">
        <v>269</v>
      </c>
      <c r="H281" s="141">
        <v>4</v>
      </c>
      <c r="I281" s="142"/>
      <c r="J281" s="143">
        <f>ROUND(I281*H281,2)</f>
        <v>0</v>
      </c>
      <c r="K281" s="139" t="s">
        <v>1</v>
      </c>
      <c r="L281" s="32"/>
      <c r="M281" s="144" t="s">
        <v>1</v>
      </c>
      <c r="N281" s="145" t="s">
        <v>42</v>
      </c>
      <c r="P281" s="146">
        <f>O281*H281</f>
        <v>0</v>
      </c>
      <c r="Q281" s="146">
        <v>0</v>
      </c>
      <c r="R281" s="146">
        <f>Q281*H281</f>
        <v>0</v>
      </c>
      <c r="S281" s="146">
        <v>0</v>
      </c>
      <c r="T281" s="147">
        <f>S281*H281</f>
        <v>0</v>
      </c>
      <c r="AR281" s="148" t="s">
        <v>271</v>
      </c>
      <c r="AT281" s="148" t="s">
        <v>266</v>
      </c>
      <c r="AU281" s="148" t="s">
        <v>89</v>
      </c>
      <c r="AY281" s="17" t="s">
        <v>264</v>
      </c>
      <c r="BE281" s="149">
        <f>IF(N281="základní",J281,0)</f>
        <v>0</v>
      </c>
      <c r="BF281" s="149">
        <f>IF(N281="snížená",J281,0)</f>
        <v>0</v>
      </c>
      <c r="BG281" s="149">
        <f>IF(N281="zákl. přenesená",J281,0)</f>
        <v>0</v>
      </c>
      <c r="BH281" s="149">
        <f>IF(N281="sníž. přenesená",J281,0)</f>
        <v>0</v>
      </c>
      <c r="BI281" s="149">
        <f>IF(N281="nulová",J281,0)</f>
        <v>0</v>
      </c>
      <c r="BJ281" s="17" t="s">
        <v>89</v>
      </c>
      <c r="BK281" s="149">
        <f>ROUND(I281*H281,2)</f>
        <v>0</v>
      </c>
      <c r="BL281" s="17" t="s">
        <v>271</v>
      </c>
      <c r="BM281" s="148" t="s">
        <v>1239</v>
      </c>
    </row>
    <row r="282" spans="2:65" s="1" customFormat="1" ht="16.5" customHeight="1">
      <c r="B282" s="136"/>
      <c r="C282" s="137" t="s">
        <v>786</v>
      </c>
      <c r="D282" s="137" t="s">
        <v>266</v>
      </c>
      <c r="E282" s="138" t="s">
        <v>786</v>
      </c>
      <c r="F282" s="139" t="s">
        <v>2959</v>
      </c>
      <c r="G282" s="140" t="s">
        <v>269</v>
      </c>
      <c r="H282" s="141">
        <v>8</v>
      </c>
      <c r="I282" s="142"/>
      <c r="J282" s="143">
        <f>ROUND(I282*H282,2)</f>
        <v>0</v>
      </c>
      <c r="K282" s="139" t="s">
        <v>1</v>
      </c>
      <c r="L282" s="32"/>
      <c r="M282" s="144" t="s">
        <v>1</v>
      </c>
      <c r="N282" s="145" t="s">
        <v>42</v>
      </c>
      <c r="P282" s="146">
        <f>O282*H282</f>
        <v>0</v>
      </c>
      <c r="Q282" s="146">
        <v>0</v>
      </c>
      <c r="R282" s="146">
        <f>Q282*H282</f>
        <v>0</v>
      </c>
      <c r="S282" s="146">
        <v>0</v>
      </c>
      <c r="T282" s="147">
        <f>S282*H282</f>
        <v>0</v>
      </c>
      <c r="AR282" s="148" t="s">
        <v>271</v>
      </c>
      <c r="AT282" s="148" t="s">
        <v>266</v>
      </c>
      <c r="AU282" s="148" t="s">
        <v>89</v>
      </c>
      <c r="AY282" s="17" t="s">
        <v>264</v>
      </c>
      <c r="BE282" s="149">
        <f>IF(N282="základní",J282,0)</f>
        <v>0</v>
      </c>
      <c r="BF282" s="149">
        <f>IF(N282="snížená",J282,0)</f>
        <v>0</v>
      </c>
      <c r="BG282" s="149">
        <f>IF(N282="zákl. přenesená",J282,0)</f>
        <v>0</v>
      </c>
      <c r="BH282" s="149">
        <f>IF(N282="sníž. přenesená",J282,0)</f>
        <v>0</v>
      </c>
      <c r="BI282" s="149">
        <f>IF(N282="nulová",J282,0)</f>
        <v>0</v>
      </c>
      <c r="BJ282" s="17" t="s">
        <v>89</v>
      </c>
      <c r="BK282" s="149">
        <f>ROUND(I282*H282,2)</f>
        <v>0</v>
      </c>
      <c r="BL282" s="17" t="s">
        <v>271</v>
      </c>
      <c r="BM282" s="148" t="s">
        <v>1249</v>
      </c>
    </row>
    <row r="283" spans="2:65" s="1" customFormat="1" ht="16.5" customHeight="1">
      <c r="B283" s="136"/>
      <c r="C283" s="137" t="s">
        <v>791</v>
      </c>
      <c r="D283" s="137" t="s">
        <v>266</v>
      </c>
      <c r="E283" s="138" t="s">
        <v>791</v>
      </c>
      <c r="F283" s="139" t="s">
        <v>2960</v>
      </c>
      <c r="G283" s="140" t="s">
        <v>269</v>
      </c>
      <c r="H283" s="141">
        <v>8</v>
      </c>
      <c r="I283" s="142"/>
      <c r="J283" s="143">
        <f>ROUND(I283*H283,2)</f>
        <v>0</v>
      </c>
      <c r="K283" s="139" t="s">
        <v>1</v>
      </c>
      <c r="L283" s="32"/>
      <c r="M283" s="144" t="s">
        <v>1</v>
      </c>
      <c r="N283" s="145" t="s">
        <v>42</v>
      </c>
      <c r="P283" s="146">
        <f>O283*H283</f>
        <v>0</v>
      </c>
      <c r="Q283" s="146">
        <v>0</v>
      </c>
      <c r="R283" s="146">
        <f>Q283*H283</f>
        <v>0</v>
      </c>
      <c r="S283" s="146">
        <v>0</v>
      </c>
      <c r="T283" s="147">
        <f>S283*H283</f>
        <v>0</v>
      </c>
      <c r="AR283" s="148" t="s">
        <v>271</v>
      </c>
      <c r="AT283" s="148" t="s">
        <v>266</v>
      </c>
      <c r="AU283" s="148" t="s">
        <v>89</v>
      </c>
      <c r="AY283" s="17" t="s">
        <v>264</v>
      </c>
      <c r="BE283" s="149">
        <f>IF(N283="základní",J283,0)</f>
        <v>0</v>
      </c>
      <c r="BF283" s="149">
        <f>IF(N283="snížená",J283,0)</f>
        <v>0</v>
      </c>
      <c r="BG283" s="149">
        <f>IF(N283="zákl. přenesená",J283,0)</f>
        <v>0</v>
      </c>
      <c r="BH283" s="149">
        <f>IF(N283="sníž. přenesená",J283,0)</f>
        <v>0</v>
      </c>
      <c r="BI283" s="149">
        <f>IF(N283="nulová",J283,0)</f>
        <v>0</v>
      </c>
      <c r="BJ283" s="17" t="s">
        <v>89</v>
      </c>
      <c r="BK283" s="149">
        <f>ROUND(I283*H283,2)</f>
        <v>0</v>
      </c>
      <c r="BL283" s="17" t="s">
        <v>271</v>
      </c>
      <c r="BM283" s="148" t="s">
        <v>1258</v>
      </c>
    </row>
    <row r="284" spans="2:65" s="11" customFormat="1" ht="22.9" customHeight="1">
      <c r="B284" s="124"/>
      <c r="D284" s="125" t="s">
        <v>75</v>
      </c>
      <c r="E284" s="134" t="s">
        <v>2793</v>
      </c>
      <c r="F284" s="134" t="s">
        <v>2961</v>
      </c>
      <c r="I284" s="127"/>
      <c r="J284" s="135">
        <f>BK284</f>
        <v>0</v>
      </c>
      <c r="L284" s="124"/>
      <c r="M284" s="129"/>
      <c r="P284" s="130">
        <f>P285</f>
        <v>0</v>
      </c>
      <c r="R284" s="130">
        <f>R285</f>
        <v>0</v>
      </c>
      <c r="T284" s="131">
        <f>T285</f>
        <v>0</v>
      </c>
      <c r="AR284" s="125" t="s">
        <v>83</v>
      </c>
      <c r="AT284" s="132" t="s">
        <v>75</v>
      </c>
      <c r="AU284" s="132" t="s">
        <v>83</v>
      </c>
      <c r="AY284" s="125" t="s">
        <v>264</v>
      </c>
      <c r="BK284" s="133">
        <f>BK285</f>
        <v>0</v>
      </c>
    </row>
    <row r="285" spans="2:65" s="1" customFormat="1" ht="16.5" customHeight="1">
      <c r="B285" s="136"/>
      <c r="C285" s="137" t="s">
        <v>796</v>
      </c>
      <c r="D285" s="137" t="s">
        <v>266</v>
      </c>
      <c r="E285" s="138" t="s">
        <v>796</v>
      </c>
      <c r="F285" s="139" t="s">
        <v>2962</v>
      </c>
      <c r="G285" s="140" t="s">
        <v>269</v>
      </c>
      <c r="H285" s="141">
        <v>4</v>
      </c>
      <c r="I285" s="142"/>
      <c r="J285" s="143">
        <f>ROUND(I285*H285,2)</f>
        <v>0</v>
      </c>
      <c r="K285" s="139" t="s">
        <v>1</v>
      </c>
      <c r="L285" s="32"/>
      <c r="M285" s="144" t="s">
        <v>1</v>
      </c>
      <c r="N285" s="145" t="s">
        <v>42</v>
      </c>
      <c r="P285" s="146">
        <f>O285*H285</f>
        <v>0</v>
      </c>
      <c r="Q285" s="146">
        <v>0</v>
      </c>
      <c r="R285" s="146">
        <f>Q285*H285</f>
        <v>0</v>
      </c>
      <c r="S285" s="146">
        <v>0</v>
      </c>
      <c r="T285" s="147">
        <f>S285*H285</f>
        <v>0</v>
      </c>
      <c r="AR285" s="148" t="s">
        <v>271</v>
      </c>
      <c r="AT285" s="148" t="s">
        <v>266</v>
      </c>
      <c r="AU285" s="148" t="s">
        <v>89</v>
      </c>
      <c r="AY285" s="17" t="s">
        <v>264</v>
      </c>
      <c r="BE285" s="149">
        <f>IF(N285="základní",J285,0)</f>
        <v>0</v>
      </c>
      <c r="BF285" s="149">
        <f>IF(N285="snížená",J285,0)</f>
        <v>0</v>
      </c>
      <c r="BG285" s="149">
        <f>IF(N285="zákl. přenesená",J285,0)</f>
        <v>0</v>
      </c>
      <c r="BH285" s="149">
        <f>IF(N285="sníž. přenesená",J285,0)</f>
        <v>0</v>
      </c>
      <c r="BI285" s="149">
        <f>IF(N285="nulová",J285,0)</f>
        <v>0</v>
      </c>
      <c r="BJ285" s="17" t="s">
        <v>89</v>
      </c>
      <c r="BK285" s="149">
        <f>ROUND(I285*H285,2)</f>
        <v>0</v>
      </c>
      <c r="BL285" s="17" t="s">
        <v>271</v>
      </c>
      <c r="BM285" s="148" t="s">
        <v>1276</v>
      </c>
    </row>
    <row r="286" spans="2:65" s="11" customFormat="1" ht="22.9" customHeight="1">
      <c r="B286" s="124"/>
      <c r="D286" s="125" t="s">
        <v>75</v>
      </c>
      <c r="E286" s="134" t="s">
        <v>2795</v>
      </c>
      <c r="F286" s="134" t="s">
        <v>2963</v>
      </c>
      <c r="I286" s="127"/>
      <c r="J286" s="135">
        <f>BK286</f>
        <v>0</v>
      </c>
      <c r="L286" s="124"/>
      <c r="M286" s="129"/>
      <c r="P286" s="130">
        <f>P287</f>
        <v>0</v>
      </c>
      <c r="R286" s="130">
        <f>R287</f>
        <v>0</v>
      </c>
      <c r="T286" s="131">
        <f>T287</f>
        <v>0</v>
      </c>
      <c r="AR286" s="125" t="s">
        <v>83</v>
      </c>
      <c r="AT286" s="132" t="s">
        <v>75</v>
      </c>
      <c r="AU286" s="132" t="s">
        <v>83</v>
      </c>
      <c r="AY286" s="125" t="s">
        <v>264</v>
      </c>
      <c r="BK286" s="133">
        <f>BK287</f>
        <v>0</v>
      </c>
    </row>
    <row r="287" spans="2:65" s="1" customFormat="1" ht="16.5" customHeight="1">
      <c r="B287" s="136"/>
      <c r="C287" s="137" t="s">
        <v>802</v>
      </c>
      <c r="D287" s="137" t="s">
        <v>266</v>
      </c>
      <c r="E287" s="138" t="s">
        <v>802</v>
      </c>
      <c r="F287" s="139" t="s">
        <v>2964</v>
      </c>
      <c r="G287" s="140" t="s">
        <v>269</v>
      </c>
      <c r="H287" s="141">
        <v>8</v>
      </c>
      <c r="I287" s="142"/>
      <c r="J287" s="143">
        <f>ROUND(I287*H287,2)</f>
        <v>0</v>
      </c>
      <c r="K287" s="139" t="s">
        <v>1</v>
      </c>
      <c r="L287" s="32"/>
      <c r="M287" s="144" t="s">
        <v>1</v>
      </c>
      <c r="N287" s="145" t="s">
        <v>42</v>
      </c>
      <c r="P287" s="146">
        <f>O287*H287</f>
        <v>0</v>
      </c>
      <c r="Q287" s="146">
        <v>0</v>
      </c>
      <c r="R287" s="146">
        <f>Q287*H287</f>
        <v>0</v>
      </c>
      <c r="S287" s="146">
        <v>0</v>
      </c>
      <c r="T287" s="147">
        <f>S287*H287</f>
        <v>0</v>
      </c>
      <c r="AR287" s="148" t="s">
        <v>271</v>
      </c>
      <c r="AT287" s="148" t="s">
        <v>266</v>
      </c>
      <c r="AU287" s="148" t="s">
        <v>89</v>
      </c>
      <c r="AY287" s="17" t="s">
        <v>264</v>
      </c>
      <c r="BE287" s="149">
        <f>IF(N287="základní",J287,0)</f>
        <v>0</v>
      </c>
      <c r="BF287" s="149">
        <f>IF(N287="snížená",J287,0)</f>
        <v>0</v>
      </c>
      <c r="BG287" s="149">
        <f>IF(N287="zákl. přenesená",J287,0)</f>
        <v>0</v>
      </c>
      <c r="BH287" s="149">
        <f>IF(N287="sníž. přenesená",J287,0)</f>
        <v>0</v>
      </c>
      <c r="BI287" s="149">
        <f>IF(N287="nulová",J287,0)</f>
        <v>0</v>
      </c>
      <c r="BJ287" s="17" t="s">
        <v>89</v>
      </c>
      <c r="BK287" s="149">
        <f>ROUND(I287*H287,2)</f>
        <v>0</v>
      </c>
      <c r="BL287" s="17" t="s">
        <v>271</v>
      </c>
      <c r="BM287" s="148" t="s">
        <v>1293</v>
      </c>
    </row>
    <row r="288" spans="2:65" s="11" customFormat="1" ht="22.9" customHeight="1">
      <c r="B288" s="124"/>
      <c r="D288" s="125" t="s">
        <v>75</v>
      </c>
      <c r="E288" s="134" t="s">
        <v>2797</v>
      </c>
      <c r="F288" s="134" t="s">
        <v>2965</v>
      </c>
      <c r="I288" s="127"/>
      <c r="J288" s="135">
        <f>BK288</f>
        <v>0</v>
      </c>
      <c r="L288" s="124"/>
      <c r="M288" s="129"/>
      <c r="P288" s="130">
        <v>0</v>
      </c>
      <c r="R288" s="130">
        <v>0</v>
      </c>
      <c r="T288" s="131">
        <v>0</v>
      </c>
      <c r="AR288" s="125" t="s">
        <v>83</v>
      </c>
      <c r="AT288" s="132" t="s">
        <v>75</v>
      </c>
      <c r="AU288" s="132" t="s">
        <v>83</v>
      </c>
      <c r="AY288" s="125" t="s">
        <v>264</v>
      </c>
      <c r="BK288" s="133">
        <v>0</v>
      </c>
    </row>
    <row r="289" spans="2:65" s="11" customFormat="1" ht="22.9" customHeight="1">
      <c r="B289" s="124"/>
      <c r="D289" s="125" t="s">
        <v>75</v>
      </c>
      <c r="E289" s="134" t="s">
        <v>2966</v>
      </c>
      <c r="F289" s="134" t="s">
        <v>2967</v>
      </c>
      <c r="I289" s="127"/>
      <c r="J289" s="135">
        <f>BK289</f>
        <v>0</v>
      </c>
      <c r="L289" s="124"/>
      <c r="M289" s="129"/>
      <c r="P289" s="130">
        <f>SUM(P290:P291)</f>
        <v>0</v>
      </c>
      <c r="R289" s="130">
        <f>SUM(R290:R291)</f>
        <v>0</v>
      </c>
      <c r="T289" s="131">
        <f>SUM(T290:T291)</f>
        <v>0</v>
      </c>
      <c r="AR289" s="125" t="s">
        <v>83</v>
      </c>
      <c r="AT289" s="132" t="s">
        <v>75</v>
      </c>
      <c r="AU289" s="132" t="s">
        <v>83</v>
      </c>
      <c r="AY289" s="125" t="s">
        <v>264</v>
      </c>
      <c r="BK289" s="133">
        <f>SUM(BK290:BK291)</f>
        <v>0</v>
      </c>
    </row>
    <row r="290" spans="2:65" s="1" customFormat="1" ht="16.5" customHeight="1">
      <c r="B290" s="136"/>
      <c r="C290" s="137" t="s">
        <v>807</v>
      </c>
      <c r="D290" s="137" t="s">
        <v>266</v>
      </c>
      <c r="E290" s="138" t="s">
        <v>807</v>
      </c>
      <c r="F290" s="139" t="s">
        <v>2968</v>
      </c>
      <c r="G290" s="140" t="s">
        <v>269</v>
      </c>
      <c r="H290" s="141">
        <v>12</v>
      </c>
      <c r="I290" s="142"/>
      <c r="J290" s="143">
        <f>ROUND(I290*H290,2)</f>
        <v>0</v>
      </c>
      <c r="K290" s="139" t="s">
        <v>1</v>
      </c>
      <c r="L290" s="32"/>
      <c r="M290" s="144" t="s">
        <v>1</v>
      </c>
      <c r="N290" s="145" t="s">
        <v>42</v>
      </c>
      <c r="P290" s="146">
        <f>O290*H290</f>
        <v>0</v>
      </c>
      <c r="Q290" s="146">
        <v>0</v>
      </c>
      <c r="R290" s="146">
        <f>Q290*H290</f>
        <v>0</v>
      </c>
      <c r="S290" s="146">
        <v>0</v>
      </c>
      <c r="T290" s="147">
        <f>S290*H290</f>
        <v>0</v>
      </c>
      <c r="AR290" s="148" t="s">
        <v>271</v>
      </c>
      <c r="AT290" s="148" t="s">
        <v>266</v>
      </c>
      <c r="AU290" s="148" t="s">
        <v>89</v>
      </c>
      <c r="AY290" s="17" t="s">
        <v>264</v>
      </c>
      <c r="BE290" s="149">
        <f>IF(N290="základní",J290,0)</f>
        <v>0</v>
      </c>
      <c r="BF290" s="149">
        <f>IF(N290="snížená",J290,0)</f>
        <v>0</v>
      </c>
      <c r="BG290" s="149">
        <f>IF(N290="zákl. přenesená",J290,0)</f>
        <v>0</v>
      </c>
      <c r="BH290" s="149">
        <f>IF(N290="sníž. přenesená",J290,0)</f>
        <v>0</v>
      </c>
      <c r="BI290" s="149">
        <f>IF(N290="nulová",J290,0)</f>
        <v>0</v>
      </c>
      <c r="BJ290" s="17" t="s">
        <v>89</v>
      </c>
      <c r="BK290" s="149">
        <f>ROUND(I290*H290,2)</f>
        <v>0</v>
      </c>
      <c r="BL290" s="17" t="s">
        <v>271</v>
      </c>
      <c r="BM290" s="148" t="s">
        <v>1303</v>
      </c>
    </row>
    <row r="291" spans="2:65" s="1" customFormat="1" ht="16.5" customHeight="1">
      <c r="B291" s="136"/>
      <c r="C291" s="137" t="s">
        <v>812</v>
      </c>
      <c r="D291" s="137" t="s">
        <v>266</v>
      </c>
      <c r="E291" s="138" t="s">
        <v>812</v>
      </c>
      <c r="F291" s="139" t="s">
        <v>2969</v>
      </c>
      <c r="G291" s="140" t="s">
        <v>269</v>
      </c>
      <c r="H291" s="141">
        <v>6</v>
      </c>
      <c r="I291" s="142"/>
      <c r="J291" s="143">
        <f>ROUND(I291*H291,2)</f>
        <v>0</v>
      </c>
      <c r="K291" s="139" t="s">
        <v>1</v>
      </c>
      <c r="L291" s="32"/>
      <c r="M291" s="144" t="s">
        <v>1</v>
      </c>
      <c r="N291" s="145" t="s">
        <v>42</v>
      </c>
      <c r="P291" s="146">
        <f>O291*H291</f>
        <v>0</v>
      </c>
      <c r="Q291" s="146">
        <v>0</v>
      </c>
      <c r="R291" s="146">
        <f>Q291*H291</f>
        <v>0</v>
      </c>
      <c r="S291" s="146">
        <v>0</v>
      </c>
      <c r="T291" s="147">
        <f>S291*H291</f>
        <v>0</v>
      </c>
      <c r="AR291" s="148" t="s">
        <v>271</v>
      </c>
      <c r="AT291" s="148" t="s">
        <v>266</v>
      </c>
      <c r="AU291" s="148" t="s">
        <v>89</v>
      </c>
      <c r="AY291" s="17" t="s">
        <v>264</v>
      </c>
      <c r="BE291" s="149">
        <f>IF(N291="základní",J291,0)</f>
        <v>0</v>
      </c>
      <c r="BF291" s="149">
        <f>IF(N291="snížená",J291,0)</f>
        <v>0</v>
      </c>
      <c r="BG291" s="149">
        <f>IF(N291="zákl. přenesená",J291,0)</f>
        <v>0</v>
      </c>
      <c r="BH291" s="149">
        <f>IF(N291="sníž. přenesená",J291,0)</f>
        <v>0</v>
      </c>
      <c r="BI291" s="149">
        <f>IF(N291="nulová",J291,0)</f>
        <v>0</v>
      </c>
      <c r="BJ291" s="17" t="s">
        <v>89</v>
      </c>
      <c r="BK291" s="149">
        <f>ROUND(I291*H291,2)</f>
        <v>0</v>
      </c>
      <c r="BL291" s="17" t="s">
        <v>271</v>
      </c>
      <c r="BM291" s="148" t="s">
        <v>1312</v>
      </c>
    </row>
    <row r="292" spans="2:65" s="11" customFormat="1" ht="25.9" customHeight="1">
      <c r="B292" s="124"/>
      <c r="D292" s="125" t="s">
        <v>75</v>
      </c>
      <c r="E292" s="126" t="s">
        <v>2806</v>
      </c>
      <c r="F292" s="126" t="s">
        <v>2522</v>
      </c>
      <c r="I292" s="127"/>
      <c r="J292" s="128">
        <f>BK292</f>
        <v>0</v>
      </c>
      <c r="L292" s="124"/>
      <c r="M292" s="129"/>
      <c r="P292" s="130">
        <f>P293</f>
        <v>0</v>
      </c>
      <c r="R292" s="130">
        <f>R293</f>
        <v>0</v>
      </c>
      <c r="T292" s="131">
        <f>T293</f>
        <v>0</v>
      </c>
      <c r="AR292" s="125" t="s">
        <v>271</v>
      </c>
      <c r="AT292" s="132" t="s">
        <v>75</v>
      </c>
      <c r="AU292" s="132" t="s">
        <v>76</v>
      </c>
      <c r="AY292" s="125" t="s">
        <v>264</v>
      </c>
      <c r="BK292" s="133">
        <f>BK293</f>
        <v>0</v>
      </c>
    </row>
    <row r="293" spans="2:65" s="1" customFormat="1" ht="16.5" customHeight="1">
      <c r="B293" s="136"/>
      <c r="C293" s="137" t="s">
        <v>817</v>
      </c>
      <c r="D293" s="137" t="s">
        <v>266</v>
      </c>
      <c r="E293" s="138" t="s">
        <v>2807</v>
      </c>
      <c r="F293" s="139" t="s">
        <v>2808</v>
      </c>
      <c r="G293" s="140" t="s">
        <v>2809</v>
      </c>
      <c r="H293" s="141">
        <v>1</v>
      </c>
      <c r="I293" s="142"/>
      <c r="J293" s="143">
        <f>ROUND(I293*H293,2)</f>
        <v>0</v>
      </c>
      <c r="K293" s="139" t="s">
        <v>1</v>
      </c>
      <c r="L293" s="32"/>
      <c r="M293" s="200" t="s">
        <v>1</v>
      </c>
      <c r="N293" s="201" t="s">
        <v>42</v>
      </c>
      <c r="O293" s="195"/>
      <c r="P293" s="202">
        <f>O293*H293</f>
        <v>0</v>
      </c>
      <c r="Q293" s="202">
        <v>0</v>
      </c>
      <c r="R293" s="202">
        <f>Q293*H293</f>
        <v>0</v>
      </c>
      <c r="S293" s="202">
        <v>0</v>
      </c>
      <c r="T293" s="203">
        <f>S293*H293</f>
        <v>0</v>
      </c>
      <c r="AR293" s="148" t="s">
        <v>1885</v>
      </c>
      <c r="AT293" s="148" t="s">
        <v>266</v>
      </c>
      <c r="AU293" s="148" t="s">
        <v>83</v>
      </c>
      <c r="AY293" s="17" t="s">
        <v>264</v>
      </c>
      <c r="BE293" s="149">
        <f>IF(N293="základní",J293,0)</f>
        <v>0</v>
      </c>
      <c r="BF293" s="149">
        <f>IF(N293="snížená",J293,0)</f>
        <v>0</v>
      </c>
      <c r="BG293" s="149">
        <f>IF(N293="zákl. přenesená",J293,0)</f>
        <v>0</v>
      </c>
      <c r="BH293" s="149">
        <f>IF(N293="sníž. přenesená",J293,0)</f>
        <v>0</v>
      </c>
      <c r="BI293" s="149">
        <f>IF(N293="nulová",J293,0)</f>
        <v>0</v>
      </c>
      <c r="BJ293" s="17" t="s">
        <v>89</v>
      </c>
      <c r="BK293" s="149">
        <f>ROUND(I293*H293,2)</f>
        <v>0</v>
      </c>
      <c r="BL293" s="17" t="s">
        <v>1885</v>
      </c>
      <c r="BM293" s="148" t="s">
        <v>2970</v>
      </c>
    </row>
    <row r="294" spans="2:65" s="1" customFormat="1" ht="6.95" customHeight="1">
      <c r="B294" s="44"/>
      <c r="C294" s="45"/>
      <c r="D294" s="45"/>
      <c r="E294" s="45"/>
      <c r="F294" s="45"/>
      <c r="G294" s="45"/>
      <c r="H294" s="45"/>
      <c r="I294" s="45"/>
      <c r="J294" s="45"/>
      <c r="K294" s="45"/>
      <c r="L294" s="32"/>
    </row>
  </sheetData>
  <autoFilter ref="C162:K293" xr:uid="{00000000-0009-0000-0000-000005000000}"/>
  <mergeCells count="15">
    <mergeCell ref="E149:H149"/>
    <mergeCell ref="E153:H153"/>
    <mergeCell ref="E151:H151"/>
    <mergeCell ref="E155:H155"/>
    <mergeCell ref="L2:V2"/>
    <mergeCell ref="E31:H31"/>
    <mergeCell ref="E85:H85"/>
    <mergeCell ref="E89:H89"/>
    <mergeCell ref="E87:H87"/>
    <mergeCell ref="E91:H91"/>
    <mergeCell ref="E7:H7"/>
    <mergeCell ref="E11:H11"/>
    <mergeCell ref="E9:H9"/>
    <mergeCell ref="E13:H13"/>
    <mergeCell ref="E22:H22"/>
  </mergeCells>
  <pageMargins left="0.39374999999999999" right="0.39374999999999999" top="0.39374999999999999" bottom="0.39374999999999999" header="0" footer="0"/>
  <pageSetup paperSize="9" fitToHeight="100" orientation="landscape" blackAndWhite="1"/>
  <headerFooter>
    <oddFooter>&amp;CStrana &amp;P z &amp;N</oddFooter>
  </headerFooter>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B2:BM178"/>
  <sheetViews>
    <sheetView showGridLines="0" workbookViewId="0"/>
  </sheetViews>
  <sheetFormatPr defaultRowHeight="15"/>
  <cols>
    <col min="1" max="1" width="8.33203125" customWidth="1"/>
    <col min="2" max="2" width="1.1640625" customWidth="1"/>
    <col min="3" max="3" width="4.1640625" customWidth="1"/>
    <col min="4" max="4" width="4.33203125" customWidth="1"/>
    <col min="5" max="5" width="17.1640625" customWidth="1"/>
    <col min="6" max="6" width="100.83203125" customWidth="1"/>
    <col min="7" max="7" width="7.5" customWidth="1"/>
    <col min="8" max="8" width="14" customWidth="1"/>
    <col min="9" max="9" width="15.83203125" customWidth="1"/>
    <col min="10" max="11" width="22.33203125"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50000000000003" customHeight="1">
      <c r="L2" s="223" t="s">
        <v>5</v>
      </c>
      <c r="M2" s="208"/>
      <c r="N2" s="208"/>
      <c r="O2" s="208"/>
      <c r="P2" s="208"/>
      <c r="Q2" s="208"/>
      <c r="R2" s="208"/>
      <c r="S2" s="208"/>
      <c r="T2" s="208"/>
      <c r="U2" s="208"/>
      <c r="V2" s="208"/>
      <c r="AT2" s="17" t="s">
        <v>109</v>
      </c>
    </row>
    <row r="3" spans="2:46" ht="6.95" customHeight="1">
      <c r="B3" s="18"/>
      <c r="C3" s="19"/>
      <c r="D3" s="19"/>
      <c r="E3" s="19"/>
      <c r="F3" s="19"/>
      <c r="G3" s="19"/>
      <c r="H3" s="19"/>
      <c r="I3" s="19"/>
      <c r="J3" s="19"/>
      <c r="K3" s="19"/>
      <c r="L3" s="20"/>
      <c r="AT3" s="17" t="s">
        <v>83</v>
      </c>
    </row>
    <row r="4" spans="2:46" ht="24.95" customHeight="1">
      <c r="B4" s="20"/>
      <c r="D4" s="21" t="s">
        <v>212</v>
      </c>
      <c r="L4" s="20"/>
      <c r="M4" s="93" t="s">
        <v>10</v>
      </c>
      <c r="AT4" s="17" t="s">
        <v>3</v>
      </c>
    </row>
    <row r="5" spans="2:46" ht="6.95" customHeight="1">
      <c r="B5" s="20"/>
      <c r="L5" s="20"/>
    </row>
    <row r="6" spans="2:46" ht="12" customHeight="1">
      <c r="B6" s="20"/>
      <c r="D6" s="27" t="s">
        <v>16</v>
      </c>
      <c r="L6" s="20"/>
    </row>
    <row r="7" spans="2:46" ht="16.5" customHeight="1">
      <c r="B7" s="20"/>
      <c r="E7" s="248" t="str">
        <f>'Rekapitulace stavby'!K6</f>
        <v>Transformace domova Černovice – Lidmaň V. – Černovice</v>
      </c>
      <c r="F7" s="249"/>
      <c r="G7" s="249"/>
      <c r="H7" s="249"/>
      <c r="L7" s="20"/>
    </row>
    <row r="8" spans="2:46" ht="12.75">
      <c r="B8" s="20"/>
      <c r="D8" s="27" t="s">
        <v>213</v>
      </c>
      <c r="L8" s="20"/>
    </row>
    <row r="9" spans="2:46" ht="16.5" customHeight="1">
      <c r="B9" s="20"/>
      <c r="E9" s="248" t="s">
        <v>214</v>
      </c>
      <c r="F9" s="208"/>
      <c r="G9" s="208"/>
      <c r="H9" s="208"/>
      <c r="L9" s="20"/>
    </row>
    <row r="10" spans="2:46" ht="12" customHeight="1">
      <c r="B10" s="20"/>
      <c r="D10" s="27" t="s">
        <v>215</v>
      </c>
      <c r="L10" s="20"/>
    </row>
    <row r="11" spans="2:46" s="1" customFormat="1" ht="16.5" customHeight="1">
      <c r="B11" s="32"/>
      <c r="E11" s="243" t="s">
        <v>1908</v>
      </c>
      <c r="F11" s="250"/>
      <c r="G11" s="250"/>
      <c r="H11" s="250"/>
      <c r="L11" s="32"/>
    </row>
    <row r="12" spans="2:46" s="1" customFormat="1" ht="12" customHeight="1">
      <c r="B12" s="32"/>
      <c r="D12" s="27" t="s">
        <v>1909</v>
      </c>
      <c r="L12" s="32"/>
    </row>
    <row r="13" spans="2:46" s="1" customFormat="1" ht="16.5" customHeight="1">
      <c r="B13" s="32"/>
      <c r="E13" s="230" t="s">
        <v>2971</v>
      </c>
      <c r="F13" s="250"/>
      <c r="G13" s="250"/>
      <c r="H13" s="250"/>
      <c r="L13" s="32"/>
    </row>
    <row r="14" spans="2:46" s="1" customFormat="1" ht="11.25">
      <c r="B14" s="32"/>
      <c r="L14" s="32"/>
    </row>
    <row r="15" spans="2:46" s="1" customFormat="1" ht="12" customHeight="1">
      <c r="B15" s="32"/>
      <c r="D15" s="27" t="s">
        <v>18</v>
      </c>
      <c r="F15" s="25" t="s">
        <v>1</v>
      </c>
      <c r="I15" s="27" t="s">
        <v>19</v>
      </c>
      <c r="J15" s="25" t="s">
        <v>1</v>
      </c>
      <c r="L15" s="32"/>
    </row>
    <row r="16" spans="2:46" s="1" customFormat="1" ht="12" customHeight="1">
      <c r="B16" s="32"/>
      <c r="D16" s="27" t="s">
        <v>20</v>
      </c>
      <c r="F16" s="25" t="s">
        <v>21</v>
      </c>
      <c r="I16" s="27" t="s">
        <v>22</v>
      </c>
      <c r="J16" s="52" t="str">
        <f>'Rekapitulace stavby'!AN8</f>
        <v>10. 12. 2025</v>
      </c>
      <c r="L16" s="32"/>
    </row>
    <row r="17" spans="2:12" s="1" customFormat="1" ht="10.9" customHeight="1">
      <c r="B17" s="32"/>
      <c r="L17" s="32"/>
    </row>
    <row r="18" spans="2:12" s="1" customFormat="1" ht="12" customHeight="1">
      <c r="B18" s="32"/>
      <c r="D18" s="27" t="s">
        <v>24</v>
      </c>
      <c r="I18" s="27" t="s">
        <v>25</v>
      </c>
      <c r="J18" s="25" t="str">
        <f>IF('Rekapitulace stavby'!AN10="","",'Rekapitulace stavby'!AN10)</f>
        <v/>
      </c>
      <c r="L18" s="32"/>
    </row>
    <row r="19" spans="2:12" s="1" customFormat="1" ht="18" customHeight="1">
      <c r="B19" s="32"/>
      <c r="E19" s="25" t="str">
        <f>IF('Rekapitulace stavby'!E11="","",'Rekapitulace stavby'!E11)</f>
        <v>Kraj Vysočina</v>
      </c>
      <c r="I19" s="27" t="s">
        <v>27</v>
      </c>
      <c r="J19" s="25" t="str">
        <f>IF('Rekapitulace stavby'!AN11="","",'Rekapitulace stavby'!AN11)</f>
        <v/>
      </c>
      <c r="L19" s="32"/>
    </row>
    <row r="20" spans="2:12" s="1" customFormat="1" ht="6.95" customHeight="1">
      <c r="B20" s="32"/>
      <c r="L20" s="32"/>
    </row>
    <row r="21" spans="2:12" s="1" customFormat="1" ht="12" customHeight="1">
      <c r="B21" s="32"/>
      <c r="D21" s="27" t="s">
        <v>28</v>
      </c>
      <c r="I21" s="27" t="s">
        <v>25</v>
      </c>
      <c r="J21" s="28" t="str">
        <f>'Rekapitulace stavby'!AN13</f>
        <v>Vyplň údaj</v>
      </c>
      <c r="L21" s="32"/>
    </row>
    <row r="22" spans="2:12" s="1" customFormat="1" ht="18" customHeight="1">
      <c r="B22" s="32"/>
      <c r="E22" s="251" t="str">
        <f>'Rekapitulace stavby'!E14</f>
        <v>Vyplň údaj</v>
      </c>
      <c r="F22" s="207"/>
      <c r="G22" s="207"/>
      <c r="H22" s="207"/>
      <c r="I22" s="27" t="s">
        <v>27</v>
      </c>
      <c r="J22" s="28" t="str">
        <f>'Rekapitulace stavby'!AN14</f>
        <v>Vyplň údaj</v>
      </c>
      <c r="L22" s="32"/>
    </row>
    <row r="23" spans="2:12" s="1" customFormat="1" ht="6.95" customHeight="1">
      <c r="B23" s="32"/>
      <c r="L23" s="32"/>
    </row>
    <row r="24" spans="2:12" s="1" customFormat="1" ht="12" customHeight="1">
      <c r="B24" s="32"/>
      <c r="D24" s="27" t="s">
        <v>30</v>
      </c>
      <c r="I24" s="27" t="s">
        <v>25</v>
      </c>
      <c r="J24" s="25" t="str">
        <f>IF('Rekapitulace stavby'!AN16="","",'Rekapitulace stavby'!AN16)</f>
        <v/>
      </c>
      <c r="L24" s="32"/>
    </row>
    <row r="25" spans="2:12" s="1" customFormat="1" ht="18" customHeight="1">
      <c r="B25" s="32"/>
      <c r="E25" s="25" t="str">
        <f>IF('Rekapitulace stavby'!E17="","",'Rekapitulace stavby'!E17)</f>
        <v>ARPIK OSTRAVA s.r.o.</v>
      </c>
      <c r="I25" s="27" t="s">
        <v>27</v>
      </c>
      <c r="J25" s="25" t="str">
        <f>IF('Rekapitulace stavby'!AN17="","",'Rekapitulace stavby'!AN17)</f>
        <v/>
      </c>
      <c r="L25" s="32"/>
    </row>
    <row r="26" spans="2:12" s="1" customFormat="1" ht="6.95" customHeight="1">
      <c r="B26" s="32"/>
      <c r="L26" s="32"/>
    </row>
    <row r="27" spans="2:12" s="1" customFormat="1" ht="12" customHeight="1">
      <c r="B27" s="32"/>
      <c r="D27" s="27" t="s">
        <v>33</v>
      </c>
      <c r="I27" s="27" t="s">
        <v>25</v>
      </c>
      <c r="J27" s="25" t="str">
        <f>IF('Rekapitulace stavby'!AN19="","",'Rekapitulace stavby'!AN19)</f>
        <v/>
      </c>
      <c r="L27" s="32"/>
    </row>
    <row r="28" spans="2:12" s="1" customFormat="1" ht="18" customHeight="1">
      <c r="B28" s="32"/>
      <c r="E28" s="25" t="str">
        <f>IF('Rekapitulace stavby'!E20="","",'Rekapitulace stavby'!E20)</f>
        <v xml:space="preserve"> </v>
      </c>
      <c r="I28" s="27" t="s">
        <v>27</v>
      </c>
      <c r="J28" s="25" t="str">
        <f>IF('Rekapitulace stavby'!AN20="","",'Rekapitulace stavby'!AN20)</f>
        <v/>
      </c>
      <c r="L28" s="32"/>
    </row>
    <row r="29" spans="2:12" s="1" customFormat="1" ht="6.95" customHeight="1">
      <c r="B29" s="32"/>
      <c r="L29" s="32"/>
    </row>
    <row r="30" spans="2:12" s="1" customFormat="1" ht="12" customHeight="1">
      <c r="B30" s="32"/>
      <c r="D30" s="27" t="s">
        <v>34</v>
      </c>
      <c r="L30" s="32"/>
    </row>
    <row r="31" spans="2:12" s="7" customFormat="1" ht="16.5" customHeight="1">
      <c r="B31" s="94"/>
      <c r="E31" s="212" t="s">
        <v>1</v>
      </c>
      <c r="F31" s="212"/>
      <c r="G31" s="212"/>
      <c r="H31" s="212"/>
      <c r="L31" s="94"/>
    </row>
    <row r="32" spans="2:12" s="1" customFormat="1" ht="6.95" customHeight="1">
      <c r="B32" s="32"/>
      <c r="L32" s="32"/>
    </row>
    <row r="33" spans="2:12" s="1" customFormat="1" ht="6.95" customHeight="1">
      <c r="B33" s="32"/>
      <c r="D33" s="53"/>
      <c r="E33" s="53"/>
      <c r="F33" s="53"/>
      <c r="G33" s="53"/>
      <c r="H33" s="53"/>
      <c r="I33" s="53"/>
      <c r="J33" s="53"/>
      <c r="K33" s="53"/>
      <c r="L33" s="32"/>
    </row>
    <row r="34" spans="2:12" s="1" customFormat="1" ht="25.35" customHeight="1">
      <c r="B34" s="32"/>
      <c r="D34" s="95" t="s">
        <v>36</v>
      </c>
      <c r="J34" s="66">
        <f>ROUND(J128, 2)</f>
        <v>0</v>
      </c>
      <c r="L34" s="32"/>
    </row>
    <row r="35" spans="2:12" s="1" customFormat="1" ht="6.95" customHeight="1">
      <c r="B35" s="32"/>
      <c r="D35" s="53"/>
      <c r="E35" s="53"/>
      <c r="F35" s="53"/>
      <c r="G35" s="53"/>
      <c r="H35" s="53"/>
      <c r="I35" s="53"/>
      <c r="J35" s="53"/>
      <c r="K35" s="53"/>
      <c r="L35" s="32"/>
    </row>
    <row r="36" spans="2:12" s="1" customFormat="1" ht="14.45" customHeight="1">
      <c r="B36" s="32"/>
      <c r="F36" s="35" t="s">
        <v>38</v>
      </c>
      <c r="I36" s="35" t="s">
        <v>37</v>
      </c>
      <c r="J36" s="35" t="s">
        <v>39</v>
      </c>
      <c r="L36" s="32"/>
    </row>
    <row r="37" spans="2:12" s="1" customFormat="1" ht="14.45" customHeight="1">
      <c r="B37" s="32"/>
      <c r="D37" s="55" t="s">
        <v>40</v>
      </c>
      <c r="E37" s="27" t="s">
        <v>41</v>
      </c>
      <c r="F37" s="86">
        <f>ROUND((SUM(BE128:BE177)),  2)</f>
        <v>0</v>
      </c>
      <c r="I37" s="96">
        <v>0.21</v>
      </c>
      <c r="J37" s="86">
        <f>ROUND(((SUM(BE128:BE177))*I37),  2)</f>
        <v>0</v>
      </c>
      <c r="L37" s="32"/>
    </row>
    <row r="38" spans="2:12" s="1" customFormat="1" ht="14.45" customHeight="1">
      <c r="B38" s="32"/>
      <c r="E38" s="27" t="s">
        <v>42</v>
      </c>
      <c r="F38" s="86">
        <f>ROUND((SUM(BF128:BF177)),  2)</f>
        <v>0</v>
      </c>
      <c r="I38" s="96">
        <v>0.12</v>
      </c>
      <c r="J38" s="86">
        <f>ROUND(((SUM(BF128:BF177))*I38),  2)</f>
        <v>0</v>
      </c>
      <c r="L38" s="32"/>
    </row>
    <row r="39" spans="2:12" s="1" customFormat="1" ht="14.45" hidden="1" customHeight="1">
      <c r="B39" s="32"/>
      <c r="E39" s="27" t="s">
        <v>43</v>
      </c>
      <c r="F39" s="86">
        <f>ROUND((SUM(BG128:BG177)),  2)</f>
        <v>0</v>
      </c>
      <c r="I39" s="96">
        <v>0.21</v>
      </c>
      <c r="J39" s="86">
        <f>0</f>
        <v>0</v>
      </c>
      <c r="L39" s="32"/>
    </row>
    <row r="40" spans="2:12" s="1" customFormat="1" ht="14.45" hidden="1" customHeight="1">
      <c r="B40" s="32"/>
      <c r="E40" s="27" t="s">
        <v>44</v>
      </c>
      <c r="F40" s="86">
        <f>ROUND((SUM(BH128:BH177)),  2)</f>
        <v>0</v>
      </c>
      <c r="I40" s="96">
        <v>0.12</v>
      </c>
      <c r="J40" s="86">
        <f>0</f>
        <v>0</v>
      </c>
      <c r="L40" s="32"/>
    </row>
    <row r="41" spans="2:12" s="1" customFormat="1" ht="14.45" hidden="1" customHeight="1">
      <c r="B41" s="32"/>
      <c r="E41" s="27" t="s">
        <v>45</v>
      </c>
      <c r="F41" s="86">
        <f>ROUND((SUM(BI128:BI177)),  2)</f>
        <v>0</v>
      </c>
      <c r="I41" s="96">
        <v>0</v>
      </c>
      <c r="J41" s="86">
        <f>0</f>
        <v>0</v>
      </c>
      <c r="L41" s="32"/>
    </row>
    <row r="42" spans="2:12" s="1" customFormat="1" ht="6.95" customHeight="1">
      <c r="B42" s="32"/>
      <c r="L42" s="32"/>
    </row>
    <row r="43" spans="2:12" s="1" customFormat="1" ht="25.35" customHeight="1">
      <c r="B43" s="32"/>
      <c r="C43" s="97"/>
      <c r="D43" s="98" t="s">
        <v>46</v>
      </c>
      <c r="E43" s="57"/>
      <c r="F43" s="57"/>
      <c r="G43" s="99" t="s">
        <v>47</v>
      </c>
      <c r="H43" s="100" t="s">
        <v>48</v>
      </c>
      <c r="I43" s="57"/>
      <c r="J43" s="101">
        <f>SUM(J34:J41)</f>
        <v>0</v>
      </c>
      <c r="K43" s="102"/>
      <c r="L43" s="32"/>
    </row>
    <row r="44" spans="2:12" s="1" customFormat="1" ht="14.45" customHeight="1">
      <c r="B44" s="32"/>
      <c r="L44" s="32"/>
    </row>
    <row r="45" spans="2:12" ht="14.45" customHeight="1">
      <c r="B45" s="20"/>
      <c r="L45" s="20"/>
    </row>
    <row r="46" spans="2:12" ht="14.45" customHeight="1">
      <c r="B46" s="20"/>
      <c r="L46" s="20"/>
    </row>
    <row r="47" spans="2:12" ht="14.45" customHeight="1">
      <c r="B47" s="20"/>
      <c r="L47" s="20"/>
    </row>
    <row r="48" spans="2:12" ht="14.45" customHeight="1">
      <c r="B48" s="20"/>
      <c r="L48" s="20"/>
    </row>
    <row r="49" spans="2:12" ht="14.45" customHeight="1">
      <c r="B49" s="20"/>
      <c r="L49" s="20"/>
    </row>
    <row r="50" spans="2:12" s="1" customFormat="1" ht="14.45" customHeight="1">
      <c r="B50" s="32"/>
      <c r="D50" s="41" t="s">
        <v>49</v>
      </c>
      <c r="E50" s="42"/>
      <c r="F50" s="42"/>
      <c r="G50" s="41" t="s">
        <v>50</v>
      </c>
      <c r="H50" s="42"/>
      <c r="I50" s="42"/>
      <c r="J50" s="42"/>
      <c r="K50" s="42"/>
      <c r="L50" s="32"/>
    </row>
    <row r="51" spans="2:12" ht="11.25">
      <c r="B51" s="20"/>
      <c r="L51" s="20"/>
    </row>
    <row r="52" spans="2:12" ht="11.25">
      <c r="B52" s="20"/>
      <c r="L52" s="20"/>
    </row>
    <row r="53" spans="2:12" ht="11.25">
      <c r="B53" s="20"/>
      <c r="L53" s="20"/>
    </row>
    <row r="54" spans="2:12" ht="11.25">
      <c r="B54" s="20"/>
      <c r="L54" s="20"/>
    </row>
    <row r="55" spans="2:12" ht="11.25">
      <c r="B55" s="20"/>
      <c r="L55" s="20"/>
    </row>
    <row r="56" spans="2:12" ht="11.25">
      <c r="B56" s="20"/>
      <c r="L56" s="20"/>
    </row>
    <row r="57" spans="2:12" ht="11.25">
      <c r="B57" s="20"/>
      <c r="L57" s="20"/>
    </row>
    <row r="58" spans="2:12" ht="11.25">
      <c r="B58" s="20"/>
      <c r="L58" s="20"/>
    </row>
    <row r="59" spans="2:12" ht="11.25">
      <c r="B59" s="20"/>
      <c r="L59" s="20"/>
    </row>
    <row r="60" spans="2:12" ht="11.25">
      <c r="B60" s="20"/>
      <c r="L60" s="20"/>
    </row>
    <row r="61" spans="2:12" s="1" customFormat="1" ht="12.75">
      <c r="B61" s="32"/>
      <c r="D61" s="43" t="s">
        <v>51</v>
      </c>
      <c r="E61" s="34"/>
      <c r="F61" s="103" t="s">
        <v>52</v>
      </c>
      <c r="G61" s="43" t="s">
        <v>51</v>
      </c>
      <c r="H61" s="34"/>
      <c r="I61" s="34"/>
      <c r="J61" s="104" t="s">
        <v>52</v>
      </c>
      <c r="K61" s="34"/>
      <c r="L61" s="32"/>
    </row>
    <row r="62" spans="2:12" ht="11.25">
      <c r="B62" s="20"/>
      <c r="L62" s="20"/>
    </row>
    <row r="63" spans="2:12" ht="11.25">
      <c r="B63" s="20"/>
      <c r="L63" s="20"/>
    </row>
    <row r="64" spans="2:12" ht="11.25">
      <c r="B64" s="20"/>
      <c r="L64" s="20"/>
    </row>
    <row r="65" spans="2:12" s="1" customFormat="1" ht="12.75">
      <c r="B65" s="32"/>
      <c r="D65" s="41" t="s">
        <v>53</v>
      </c>
      <c r="E65" s="42"/>
      <c r="F65" s="42"/>
      <c r="G65" s="41" t="s">
        <v>54</v>
      </c>
      <c r="H65" s="42"/>
      <c r="I65" s="42"/>
      <c r="J65" s="42"/>
      <c r="K65" s="42"/>
      <c r="L65" s="32"/>
    </row>
    <row r="66" spans="2:12" ht="11.25">
      <c r="B66" s="20"/>
      <c r="L66" s="20"/>
    </row>
    <row r="67" spans="2:12" ht="11.25">
      <c r="B67" s="20"/>
      <c r="L67" s="20"/>
    </row>
    <row r="68" spans="2:12" ht="11.25">
      <c r="B68" s="20"/>
      <c r="L68" s="20"/>
    </row>
    <row r="69" spans="2:12" ht="11.25">
      <c r="B69" s="20"/>
      <c r="L69" s="20"/>
    </row>
    <row r="70" spans="2:12" ht="11.25">
      <c r="B70" s="20"/>
      <c r="L70" s="20"/>
    </row>
    <row r="71" spans="2:12" ht="11.25">
      <c r="B71" s="20"/>
      <c r="L71" s="20"/>
    </row>
    <row r="72" spans="2:12" ht="11.25">
      <c r="B72" s="20"/>
      <c r="L72" s="20"/>
    </row>
    <row r="73" spans="2:12" ht="11.25">
      <c r="B73" s="20"/>
      <c r="L73" s="20"/>
    </row>
    <row r="74" spans="2:12" ht="11.25">
      <c r="B74" s="20"/>
      <c r="L74" s="20"/>
    </row>
    <row r="75" spans="2:12" ht="11.25">
      <c r="B75" s="20"/>
      <c r="L75" s="20"/>
    </row>
    <row r="76" spans="2:12" s="1" customFormat="1" ht="12.75">
      <c r="B76" s="32"/>
      <c r="D76" s="43" t="s">
        <v>51</v>
      </c>
      <c r="E76" s="34"/>
      <c r="F76" s="103" t="s">
        <v>52</v>
      </c>
      <c r="G76" s="43" t="s">
        <v>51</v>
      </c>
      <c r="H76" s="34"/>
      <c r="I76" s="34"/>
      <c r="J76" s="104" t="s">
        <v>52</v>
      </c>
      <c r="K76" s="34"/>
      <c r="L76" s="32"/>
    </row>
    <row r="77" spans="2:12" s="1" customFormat="1" ht="14.45" customHeight="1">
      <c r="B77" s="44"/>
      <c r="C77" s="45"/>
      <c r="D77" s="45"/>
      <c r="E77" s="45"/>
      <c r="F77" s="45"/>
      <c r="G77" s="45"/>
      <c r="H77" s="45"/>
      <c r="I77" s="45"/>
      <c r="J77" s="45"/>
      <c r="K77" s="45"/>
      <c r="L77" s="32"/>
    </row>
    <row r="81" spans="2:12" s="1" customFormat="1" ht="6.95" customHeight="1">
      <c r="B81" s="46"/>
      <c r="C81" s="47"/>
      <c r="D81" s="47"/>
      <c r="E81" s="47"/>
      <c r="F81" s="47"/>
      <c r="G81" s="47"/>
      <c r="H81" s="47"/>
      <c r="I81" s="47"/>
      <c r="J81" s="47"/>
      <c r="K81" s="47"/>
      <c r="L81" s="32"/>
    </row>
    <row r="82" spans="2:12" s="1" customFormat="1" ht="24.95" customHeight="1">
      <c r="B82" s="32"/>
      <c r="C82" s="21" t="s">
        <v>217</v>
      </c>
      <c r="L82" s="32"/>
    </row>
    <row r="83" spans="2:12" s="1" customFormat="1" ht="6.95" customHeight="1">
      <c r="B83" s="32"/>
      <c r="L83" s="32"/>
    </row>
    <row r="84" spans="2:12" s="1" customFormat="1" ht="12" customHeight="1">
      <c r="B84" s="32"/>
      <c r="C84" s="27" t="s">
        <v>16</v>
      </c>
      <c r="L84" s="32"/>
    </row>
    <row r="85" spans="2:12" s="1" customFormat="1" ht="16.5" customHeight="1">
      <c r="B85" s="32"/>
      <c r="E85" s="248" t="str">
        <f>E7</f>
        <v>Transformace domova Černovice – Lidmaň V. – Černovice</v>
      </c>
      <c r="F85" s="249"/>
      <c r="G85" s="249"/>
      <c r="H85" s="249"/>
      <c r="L85" s="32"/>
    </row>
    <row r="86" spans="2:12" ht="12" customHeight="1">
      <c r="B86" s="20"/>
      <c r="C86" s="27" t="s">
        <v>213</v>
      </c>
      <c r="L86" s="20"/>
    </row>
    <row r="87" spans="2:12" ht="16.5" customHeight="1">
      <c r="B87" s="20"/>
      <c r="E87" s="248" t="s">
        <v>214</v>
      </c>
      <c r="F87" s="208"/>
      <c r="G87" s="208"/>
      <c r="H87" s="208"/>
      <c r="L87" s="20"/>
    </row>
    <row r="88" spans="2:12" ht="12" customHeight="1">
      <c r="B88" s="20"/>
      <c r="C88" s="27" t="s">
        <v>215</v>
      </c>
      <c r="L88" s="20"/>
    </row>
    <row r="89" spans="2:12" s="1" customFormat="1" ht="16.5" customHeight="1">
      <c r="B89" s="32"/>
      <c r="E89" s="243" t="s">
        <v>1908</v>
      </c>
      <c r="F89" s="250"/>
      <c r="G89" s="250"/>
      <c r="H89" s="250"/>
      <c r="L89" s="32"/>
    </row>
    <row r="90" spans="2:12" s="1" customFormat="1" ht="12" customHeight="1">
      <c r="B90" s="32"/>
      <c r="C90" s="27" t="s">
        <v>1909</v>
      </c>
      <c r="L90" s="32"/>
    </row>
    <row r="91" spans="2:12" s="1" customFormat="1" ht="16.5" customHeight="1">
      <c r="B91" s="32"/>
      <c r="E91" s="230" t="str">
        <f>E13</f>
        <v>SO 01.D.1.2.E - SLABOPROUDÁ ELEKTROINSTALACE</v>
      </c>
      <c r="F91" s="250"/>
      <c r="G91" s="250"/>
      <c r="H91" s="250"/>
      <c r="L91" s="32"/>
    </row>
    <row r="92" spans="2:12" s="1" customFormat="1" ht="6.95" customHeight="1">
      <c r="B92" s="32"/>
      <c r="L92" s="32"/>
    </row>
    <row r="93" spans="2:12" s="1" customFormat="1" ht="12" customHeight="1">
      <c r="B93" s="32"/>
      <c r="C93" s="27" t="s">
        <v>20</v>
      </c>
      <c r="F93" s="25" t="str">
        <f>F16</f>
        <v xml:space="preserve"> </v>
      </c>
      <c r="I93" s="27" t="s">
        <v>22</v>
      </c>
      <c r="J93" s="52" t="str">
        <f>IF(J16="","",J16)</f>
        <v>10. 12. 2025</v>
      </c>
      <c r="L93" s="32"/>
    </row>
    <row r="94" spans="2:12" s="1" customFormat="1" ht="6.95" customHeight="1">
      <c r="B94" s="32"/>
      <c r="L94" s="32"/>
    </row>
    <row r="95" spans="2:12" s="1" customFormat="1" ht="25.7" customHeight="1">
      <c r="B95" s="32"/>
      <c r="C95" s="27" t="s">
        <v>24</v>
      </c>
      <c r="F95" s="25" t="str">
        <f>E19</f>
        <v>Kraj Vysočina</v>
      </c>
      <c r="I95" s="27" t="s">
        <v>30</v>
      </c>
      <c r="J95" s="30" t="str">
        <f>E25</f>
        <v>ARPIK OSTRAVA s.r.o.</v>
      </c>
      <c r="L95" s="32"/>
    </row>
    <row r="96" spans="2:12" s="1" customFormat="1" ht="15.2" customHeight="1">
      <c r="B96" s="32"/>
      <c r="C96" s="27" t="s">
        <v>28</v>
      </c>
      <c r="F96" s="25" t="str">
        <f>IF(E22="","",E22)</f>
        <v>Vyplň údaj</v>
      </c>
      <c r="I96" s="27" t="s">
        <v>33</v>
      </c>
      <c r="J96" s="30" t="str">
        <f>E28</f>
        <v xml:space="preserve"> </v>
      </c>
      <c r="L96" s="32"/>
    </row>
    <row r="97" spans="2:47" s="1" customFormat="1" ht="10.35" customHeight="1">
      <c r="B97" s="32"/>
      <c r="L97" s="32"/>
    </row>
    <row r="98" spans="2:47" s="1" customFormat="1" ht="29.25" customHeight="1">
      <c r="B98" s="32"/>
      <c r="C98" s="105" t="s">
        <v>218</v>
      </c>
      <c r="D98" s="97"/>
      <c r="E98" s="97"/>
      <c r="F98" s="97"/>
      <c r="G98" s="97"/>
      <c r="H98" s="97"/>
      <c r="I98" s="97"/>
      <c r="J98" s="106" t="s">
        <v>219</v>
      </c>
      <c r="K98" s="97"/>
      <c r="L98" s="32"/>
    </row>
    <row r="99" spans="2:47" s="1" customFormat="1" ht="10.35" customHeight="1">
      <c r="B99" s="32"/>
      <c r="L99" s="32"/>
    </row>
    <row r="100" spans="2:47" s="1" customFormat="1" ht="22.9" customHeight="1">
      <c r="B100" s="32"/>
      <c r="C100" s="107" t="s">
        <v>220</v>
      </c>
      <c r="J100" s="66">
        <f>J128</f>
        <v>0</v>
      </c>
      <c r="L100" s="32"/>
      <c r="AU100" s="17" t="s">
        <v>221</v>
      </c>
    </row>
    <row r="101" spans="2:47" s="8" customFormat="1" ht="24.95" customHeight="1">
      <c r="B101" s="108"/>
      <c r="D101" s="109" t="s">
        <v>2972</v>
      </c>
      <c r="E101" s="110"/>
      <c r="F101" s="110"/>
      <c r="G101" s="110"/>
      <c r="H101" s="110"/>
      <c r="I101" s="110"/>
      <c r="J101" s="111">
        <f>J129</f>
        <v>0</v>
      </c>
      <c r="L101" s="108"/>
    </row>
    <row r="102" spans="2:47" s="8" customFormat="1" ht="24.95" customHeight="1">
      <c r="B102" s="108"/>
      <c r="D102" s="109" t="s">
        <v>2973</v>
      </c>
      <c r="E102" s="110"/>
      <c r="F102" s="110"/>
      <c r="G102" s="110"/>
      <c r="H102" s="110"/>
      <c r="I102" s="110"/>
      <c r="J102" s="111">
        <f>J159</f>
        <v>0</v>
      </c>
      <c r="L102" s="108"/>
    </row>
    <row r="103" spans="2:47" s="8" customFormat="1" ht="24.95" customHeight="1">
      <c r="B103" s="108"/>
      <c r="D103" s="109" t="s">
        <v>2974</v>
      </c>
      <c r="E103" s="110"/>
      <c r="F103" s="110"/>
      <c r="G103" s="110"/>
      <c r="H103" s="110"/>
      <c r="I103" s="110"/>
      <c r="J103" s="111">
        <f>J169</f>
        <v>0</v>
      </c>
      <c r="L103" s="108"/>
    </row>
    <row r="104" spans="2:47" s="8" customFormat="1" ht="24.95" customHeight="1">
      <c r="B104" s="108"/>
      <c r="D104" s="109" t="s">
        <v>2570</v>
      </c>
      <c r="E104" s="110"/>
      <c r="F104" s="110"/>
      <c r="G104" s="110"/>
      <c r="H104" s="110"/>
      <c r="I104" s="110"/>
      <c r="J104" s="111">
        <f>J176</f>
        <v>0</v>
      </c>
      <c r="L104" s="108"/>
    </row>
    <row r="105" spans="2:47" s="1" customFormat="1" ht="21.75" customHeight="1">
      <c r="B105" s="32"/>
      <c r="L105" s="32"/>
    </row>
    <row r="106" spans="2:47" s="1" customFormat="1" ht="6.95" customHeight="1">
      <c r="B106" s="44"/>
      <c r="C106" s="45"/>
      <c r="D106" s="45"/>
      <c r="E106" s="45"/>
      <c r="F106" s="45"/>
      <c r="G106" s="45"/>
      <c r="H106" s="45"/>
      <c r="I106" s="45"/>
      <c r="J106" s="45"/>
      <c r="K106" s="45"/>
      <c r="L106" s="32"/>
    </row>
    <row r="110" spans="2:47" s="1" customFormat="1" ht="6.95" customHeight="1">
      <c r="B110" s="46"/>
      <c r="C110" s="47"/>
      <c r="D110" s="47"/>
      <c r="E110" s="47"/>
      <c r="F110" s="47"/>
      <c r="G110" s="47"/>
      <c r="H110" s="47"/>
      <c r="I110" s="47"/>
      <c r="J110" s="47"/>
      <c r="K110" s="47"/>
      <c r="L110" s="32"/>
    </row>
    <row r="111" spans="2:47" s="1" customFormat="1" ht="24.95" customHeight="1">
      <c r="B111" s="32"/>
      <c r="C111" s="21" t="s">
        <v>249</v>
      </c>
      <c r="L111" s="32"/>
    </row>
    <row r="112" spans="2:47" s="1" customFormat="1" ht="6.95" customHeight="1">
      <c r="B112" s="32"/>
      <c r="L112" s="32"/>
    </row>
    <row r="113" spans="2:63" s="1" customFormat="1" ht="12" customHeight="1">
      <c r="B113" s="32"/>
      <c r="C113" s="27" t="s">
        <v>16</v>
      </c>
      <c r="L113" s="32"/>
    </row>
    <row r="114" spans="2:63" s="1" customFormat="1" ht="16.5" customHeight="1">
      <c r="B114" s="32"/>
      <c r="E114" s="248" t="str">
        <f>E7</f>
        <v>Transformace domova Černovice – Lidmaň V. – Černovice</v>
      </c>
      <c r="F114" s="249"/>
      <c r="G114" s="249"/>
      <c r="H114" s="249"/>
      <c r="L114" s="32"/>
    </row>
    <row r="115" spans="2:63" ht="12" customHeight="1">
      <c r="B115" s="20"/>
      <c r="C115" s="27" t="s">
        <v>213</v>
      </c>
      <c r="L115" s="20"/>
    </row>
    <row r="116" spans="2:63" ht="16.5" customHeight="1">
      <c r="B116" s="20"/>
      <c r="E116" s="248" t="s">
        <v>214</v>
      </c>
      <c r="F116" s="208"/>
      <c r="G116" s="208"/>
      <c r="H116" s="208"/>
      <c r="L116" s="20"/>
    </row>
    <row r="117" spans="2:63" ht="12" customHeight="1">
      <c r="B117" s="20"/>
      <c r="C117" s="27" t="s">
        <v>215</v>
      </c>
      <c r="L117" s="20"/>
    </row>
    <row r="118" spans="2:63" s="1" customFormat="1" ht="16.5" customHeight="1">
      <c r="B118" s="32"/>
      <c r="E118" s="243" t="s">
        <v>1908</v>
      </c>
      <c r="F118" s="250"/>
      <c r="G118" s="250"/>
      <c r="H118" s="250"/>
      <c r="L118" s="32"/>
    </row>
    <row r="119" spans="2:63" s="1" customFormat="1" ht="12" customHeight="1">
      <c r="B119" s="32"/>
      <c r="C119" s="27" t="s">
        <v>1909</v>
      </c>
      <c r="L119" s="32"/>
    </row>
    <row r="120" spans="2:63" s="1" customFormat="1" ht="16.5" customHeight="1">
      <c r="B120" s="32"/>
      <c r="E120" s="230" t="str">
        <f>E13</f>
        <v>SO 01.D.1.2.E - SLABOPROUDÁ ELEKTROINSTALACE</v>
      </c>
      <c r="F120" s="250"/>
      <c r="G120" s="250"/>
      <c r="H120" s="250"/>
      <c r="L120" s="32"/>
    </row>
    <row r="121" spans="2:63" s="1" customFormat="1" ht="6.95" customHeight="1">
      <c r="B121" s="32"/>
      <c r="L121" s="32"/>
    </row>
    <row r="122" spans="2:63" s="1" customFormat="1" ht="12" customHeight="1">
      <c r="B122" s="32"/>
      <c r="C122" s="27" t="s">
        <v>20</v>
      </c>
      <c r="F122" s="25" t="str">
        <f>F16</f>
        <v xml:space="preserve"> </v>
      </c>
      <c r="I122" s="27" t="s">
        <v>22</v>
      </c>
      <c r="J122" s="52" t="str">
        <f>IF(J16="","",J16)</f>
        <v>10. 12. 2025</v>
      </c>
      <c r="L122" s="32"/>
    </row>
    <row r="123" spans="2:63" s="1" customFormat="1" ht="6.95" customHeight="1">
      <c r="B123" s="32"/>
      <c r="L123" s="32"/>
    </row>
    <row r="124" spans="2:63" s="1" customFormat="1" ht="25.7" customHeight="1">
      <c r="B124" s="32"/>
      <c r="C124" s="27" t="s">
        <v>24</v>
      </c>
      <c r="F124" s="25" t="str">
        <f>E19</f>
        <v>Kraj Vysočina</v>
      </c>
      <c r="I124" s="27" t="s">
        <v>30</v>
      </c>
      <c r="J124" s="30" t="str">
        <f>E25</f>
        <v>ARPIK OSTRAVA s.r.o.</v>
      </c>
      <c r="L124" s="32"/>
    </row>
    <row r="125" spans="2:63" s="1" customFormat="1" ht="15.2" customHeight="1">
      <c r="B125" s="32"/>
      <c r="C125" s="27" t="s">
        <v>28</v>
      </c>
      <c r="F125" s="25" t="str">
        <f>IF(E22="","",E22)</f>
        <v>Vyplň údaj</v>
      </c>
      <c r="I125" s="27" t="s">
        <v>33</v>
      </c>
      <c r="J125" s="30" t="str">
        <f>E28</f>
        <v xml:space="preserve"> </v>
      </c>
      <c r="L125" s="32"/>
    </row>
    <row r="126" spans="2:63" s="1" customFormat="1" ht="10.35" customHeight="1">
      <c r="B126" s="32"/>
      <c r="L126" s="32"/>
    </row>
    <row r="127" spans="2:63" s="10" customFormat="1" ht="29.25" customHeight="1">
      <c r="B127" s="116"/>
      <c r="C127" s="117" t="s">
        <v>250</v>
      </c>
      <c r="D127" s="118" t="s">
        <v>61</v>
      </c>
      <c r="E127" s="118" t="s">
        <v>57</v>
      </c>
      <c r="F127" s="118" t="s">
        <v>58</v>
      </c>
      <c r="G127" s="118" t="s">
        <v>251</v>
      </c>
      <c r="H127" s="118" t="s">
        <v>252</v>
      </c>
      <c r="I127" s="118" t="s">
        <v>253</v>
      </c>
      <c r="J127" s="118" t="s">
        <v>219</v>
      </c>
      <c r="K127" s="119" t="s">
        <v>254</v>
      </c>
      <c r="L127" s="116"/>
      <c r="M127" s="59" t="s">
        <v>1</v>
      </c>
      <c r="N127" s="60" t="s">
        <v>40</v>
      </c>
      <c r="O127" s="60" t="s">
        <v>255</v>
      </c>
      <c r="P127" s="60" t="s">
        <v>256</v>
      </c>
      <c r="Q127" s="60" t="s">
        <v>257</v>
      </c>
      <c r="R127" s="60" t="s">
        <v>258</v>
      </c>
      <c r="S127" s="60" t="s">
        <v>259</v>
      </c>
      <c r="T127" s="61" t="s">
        <v>260</v>
      </c>
    </row>
    <row r="128" spans="2:63" s="1" customFormat="1" ht="22.9" customHeight="1">
      <c r="B128" s="32"/>
      <c r="C128" s="64" t="s">
        <v>261</v>
      </c>
      <c r="J128" s="120">
        <f>BK128</f>
        <v>0</v>
      </c>
      <c r="L128" s="32"/>
      <c r="M128" s="62"/>
      <c r="N128" s="53"/>
      <c r="O128" s="53"/>
      <c r="P128" s="121">
        <f>P129+P159+P169+P176</f>
        <v>0</v>
      </c>
      <c r="Q128" s="53"/>
      <c r="R128" s="121">
        <f>R129+R159+R169+R176</f>
        <v>0</v>
      </c>
      <c r="S128" s="53"/>
      <c r="T128" s="122">
        <f>T129+T159+T169+T176</f>
        <v>0</v>
      </c>
      <c r="AT128" s="17" t="s">
        <v>75</v>
      </c>
      <c r="AU128" s="17" t="s">
        <v>221</v>
      </c>
      <c r="BK128" s="123">
        <f>BK129+BK159+BK169+BK176</f>
        <v>0</v>
      </c>
    </row>
    <row r="129" spans="2:65" s="11" customFormat="1" ht="25.9" customHeight="1">
      <c r="B129" s="124"/>
      <c r="D129" s="125" t="s">
        <v>75</v>
      </c>
      <c r="E129" s="126" t="s">
        <v>2571</v>
      </c>
      <c r="F129" s="126" t="s">
        <v>2975</v>
      </c>
      <c r="I129" s="127"/>
      <c r="J129" s="128">
        <f>BK129</f>
        <v>0</v>
      </c>
      <c r="L129" s="124"/>
      <c r="M129" s="129"/>
      <c r="P129" s="130">
        <f>SUM(P130:P158)</f>
        <v>0</v>
      </c>
      <c r="R129" s="130">
        <f>SUM(R130:R158)</f>
        <v>0</v>
      </c>
      <c r="T129" s="131">
        <f>SUM(T130:T158)</f>
        <v>0</v>
      </c>
      <c r="AR129" s="125" t="s">
        <v>83</v>
      </c>
      <c r="AT129" s="132" t="s">
        <v>75</v>
      </c>
      <c r="AU129" s="132" t="s">
        <v>76</v>
      </c>
      <c r="AY129" s="125" t="s">
        <v>264</v>
      </c>
      <c r="BK129" s="133">
        <f>SUM(BK130:BK158)</f>
        <v>0</v>
      </c>
    </row>
    <row r="130" spans="2:65" s="1" customFormat="1" ht="16.5" customHeight="1">
      <c r="B130" s="136"/>
      <c r="C130" s="137" t="s">
        <v>83</v>
      </c>
      <c r="D130" s="137" t="s">
        <v>266</v>
      </c>
      <c r="E130" s="138" t="s">
        <v>83</v>
      </c>
      <c r="F130" s="139" t="s">
        <v>2976</v>
      </c>
      <c r="G130" s="140" t="s">
        <v>1468</v>
      </c>
      <c r="H130" s="141">
        <v>1</v>
      </c>
      <c r="I130" s="142"/>
      <c r="J130" s="143">
        <f t="shared" ref="J130:J158" si="0">ROUND(I130*H130,2)</f>
        <v>0</v>
      </c>
      <c r="K130" s="139" t="s">
        <v>1</v>
      </c>
      <c r="L130" s="32"/>
      <c r="M130" s="144" t="s">
        <v>1</v>
      </c>
      <c r="N130" s="145" t="s">
        <v>42</v>
      </c>
      <c r="P130" s="146">
        <f t="shared" ref="P130:P158" si="1">O130*H130</f>
        <v>0</v>
      </c>
      <c r="Q130" s="146">
        <v>0</v>
      </c>
      <c r="R130" s="146">
        <f t="shared" ref="R130:R158" si="2">Q130*H130</f>
        <v>0</v>
      </c>
      <c r="S130" s="146">
        <v>0</v>
      </c>
      <c r="T130" s="147">
        <f t="shared" ref="T130:T158" si="3">S130*H130</f>
        <v>0</v>
      </c>
      <c r="AR130" s="148" t="s">
        <v>271</v>
      </c>
      <c r="AT130" s="148" t="s">
        <v>266</v>
      </c>
      <c r="AU130" s="148" t="s">
        <v>83</v>
      </c>
      <c r="AY130" s="17" t="s">
        <v>264</v>
      </c>
      <c r="BE130" s="149">
        <f t="shared" ref="BE130:BE158" si="4">IF(N130="základní",J130,0)</f>
        <v>0</v>
      </c>
      <c r="BF130" s="149">
        <f t="shared" ref="BF130:BF158" si="5">IF(N130="snížená",J130,0)</f>
        <v>0</v>
      </c>
      <c r="BG130" s="149">
        <f t="shared" ref="BG130:BG158" si="6">IF(N130="zákl. přenesená",J130,0)</f>
        <v>0</v>
      </c>
      <c r="BH130" s="149">
        <f t="shared" ref="BH130:BH158" si="7">IF(N130="sníž. přenesená",J130,0)</f>
        <v>0</v>
      </c>
      <c r="BI130" s="149">
        <f t="shared" ref="BI130:BI158" si="8">IF(N130="nulová",J130,0)</f>
        <v>0</v>
      </c>
      <c r="BJ130" s="17" t="s">
        <v>89</v>
      </c>
      <c r="BK130" s="149">
        <f t="shared" ref="BK130:BK158" si="9">ROUND(I130*H130,2)</f>
        <v>0</v>
      </c>
      <c r="BL130" s="17" t="s">
        <v>271</v>
      </c>
      <c r="BM130" s="148" t="s">
        <v>89</v>
      </c>
    </row>
    <row r="131" spans="2:65" s="1" customFormat="1" ht="16.5" customHeight="1">
      <c r="B131" s="136"/>
      <c r="C131" s="137" t="s">
        <v>89</v>
      </c>
      <c r="D131" s="137" t="s">
        <v>266</v>
      </c>
      <c r="E131" s="138" t="s">
        <v>89</v>
      </c>
      <c r="F131" s="139" t="s">
        <v>2977</v>
      </c>
      <c r="G131" s="140" t="s">
        <v>1468</v>
      </c>
      <c r="H131" s="141">
        <v>1</v>
      </c>
      <c r="I131" s="142"/>
      <c r="J131" s="143">
        <f t="shared" si="0"/>
        <v>0</v>
      </c>
      <c r="K131" s="139" t="s">
        <v>1</v>
      </c>
      <c r="L131" s="32"/>
      <c r="M131" s="144" t="s">
        <v>1</v>
      </c>
      <c r="N131" s="145" t="s">
        <v>42</v>
      </c>
      <c r="P131" s="146">
        <f t="shared" si="1"/>
        <v>0</v>
      </c>
      <c r="Q131" s="146">
        <v>0</v>
      </c>
      <c r="R131" s="146">
        <f t="shared" si="2"/>
        <v>0</v>
      </c>
      <c r="S131" s="146">
        <v>0</v>
      </c>
      <c r="T131" s="147">
        <f t="shared" si="3"/>
        <v>0</v>
      </c>
      <c r="AR131" s="148" t="s">
        <v>271</v>
      </c>
      <c r="AT131" s="148" t="s">
        <v>266</v>
      </c>
      <c r="AU131" s="148" t="s">
        <v>83</v>
      </c>
      <c r="AY131" s="17" t="s">
        <v>264</v>
      </c>
      <c r="BE131" s="149">
        <f t="shared" si="4"/>
        <v>0</v>
      </c>
      <c r="BF131" s="149">
        <f t="shared" si="5"/>
        <v>0</v>
      </c>
      <c r="BG131" s="149">
        <f t="shared" si="6"/>
        <v>0</v>
      </c>
      <c r="BH131" s="149">
        <f t="shared" si="7"/>
        <v>0</v>
      </c>
      <c r="BI131" s="149">
        <f t="shared" si="8"/>
        <v>0</v>
      </c>
      <c r="BJ131" s="17" t="s">
        <v>89</v>
      </c>
      <c r="BK131" s="149">
        <f t="shared" si="9"/>
        <v>0</v>
      </c>
      <c r="BL131" s="17" t="s">
        <v>271</v>
      </c>
      <c r="BM131" s="148" t="s">
        <v>271</v>
      </c>
    </row>
    <row r="132" spans="2:65" s="1" customFormat="1" ht="16.5" customHeight="1">
      <c r="B132" s="136"/>
      <c r="C132" s="137" t="s">
        <v>96</v>
      </c>
      <c r="D132" s="137" t="s">
        <v>266</v>
      </c>
      <c r="E132" s="138" t="s">
        <v>96</v>
      </c>
      <c r="F132" s="139" t="s">
        <v>2978</v>
      </c>
      <c r="G132" s="140" t="s">
        <v>1468</v>
      </c>
      <c r="H132" s="141">
        <v>1</v>
      </c>
      <c r="I132" s="142"/>
      <c r="J132" s="143">
        <f t="shared" si="0"/>
        <v>0</v>
      </c>
      <c r="K132" s="139" t="s">
        <v>1</v>
      </c>
      <c r="L132" s="32"/>
      <c r="M132" s="144" t="s">
        <v>1</v>
      </c>
      <c r="N132" s="145" t="s">
        <v>42</v>
      </c>
      <c r="P132" s="146">
        <f t="shared" si="1"/>
        <v>0</v>
      </c>
      <c r="Q132" s="146">
        <v>0</v>
      </c>
      <c r="R132" s="146">
        <f t="shared" si="2"/>
        <v>0</v>
      </c>
      <c r="S132" s="146">
        <v>0</v>
      </c>
      <c r="T132" s="147">
        <f t="shared" si="3"/>
        <v>0</v>
      </c>
      <c r="AR132" s="148" t="s">
        <v>271</v>
      </c>
      <c r="AT132" s="148" t="s">
        <v>266</v>
      </c>
      <c r="AU132" s="148" t="s">
        <v>83</v>
      </c>
      <c r="AY132" s="17" t="s">
        <v>264</v>
      </c>
      <c r="BE132" s="149">
        <f t="shared" si="4"/>
        <v>0</v>
      </c>
      <c r="BF132" s="149">
        <f t="shared" si="5"/>
        <v>0</v>
      </c>
      <c r="BG132" s="149">
        <f t="shared" si="6"/>
        <v>0</v>
      </c>
      <c r="BH132" s="149">
        <f t="shared" si="7"/>
        <v>0</v>
      </c>
      <c r="BI132" s="149">
        <f t="shared" si="8"/>
        <v>0</v>
      </c>
      <c r="BJ132" s="17" t="s">
        <v>89</v>
      </c>
      <c r="BK132" s="149">
        <f t="shared" si="9"/>
        <v>0</v>
      </c>
      <c r="BL132" s="17" t="s">
        <v>271</v>
      </c>
      <c r="BM132" s="148" t="s">
        <v>303</v>
      </c>
    </row>
    <row r="133" spans="2:65" s="1" customFormat="1" ht="16.5" customHeight="1">
      <c r="B133" s="136"/>
      <c r="C133" s="137" t="s">
        <v>271</v>
      </c>
      <c r="D133" s="137" t="s">
        <v>266</v>
      </c>
      <c r="E133" s="138" t="s">
        <v>271</v>
      </c>
      <c r="F133" s="139" t="s">
        <v>2979</v>
      </c>
      <c r="G133" s="140" t="s">
        <v>1468</v>
      </c>
      <c r="H133" s="141">
        <v>1</v>
      </c>
      <c r="I133" s="142"/>
      <c r="J133" s="143">
        <f t="shared" si="0"/>
        <v>0</v>
      </c>
      <c r="K133" s="139" t="s">
        <v>1</v>
      </c>
      <c r="L133" s="32"/>
      <c r="M133" s="144" t="s">
        <v>1</v>
      </c>
      <c r="N133" s="145" t="s">
        <v>42</v>
      </c>
      <c r="P133" s="146">
        <f t="shared" si="1"/>
        <v>0</v>
      </c>
      <c r="Q133" s="146">
        <v>0</v>
      </c>
      <c r="R133" s="146">
        <f t="shared" si="2"/>
        <v>0</v>
      </c>
      <c r="S133" s="146">
        <v>0</v>
      </c>
      <c r="T133" s="147">
        <f t="shared" si="3"/>
        <v>0</v>
      </c>
      <c r="AR133" s="148" t="s">
        <v>271</v>
      </c>
      <c r="AT133" s="148" t="s">
        <v>266</v>
      </c>
      <c r="AU133" s="148" t="s">
        <v>83</v>
      </c>
      <c r="AY133" s="17" t="s">
        <v>264</v>
      </c>
      <c r="BE133" s="149">
        <f t="shared" si="4"/>
        <v>0</v>
      </c>
      <c r="BF133" s="149">
        <f t="shared" si="5"/>
        <v>0</v>
      </c>
      <c r="BG133" s="149">
        <f t="shared" si="6"/>
        <v>0</v>
      </c>
      <c r="BH133" s="149">
        <f t="shared" si="7"/>
        <v>0</v>
      </c>
      <c r="BI133" s="149">
        <f t="shared" si="8"/>
        <v>0</v>
      </c>
      <c r="BJ133" s="17" t="s">
        <v>89</v>
      </c>
      <c r="BK133" s="149">
        <f t="shared" si="9"/>
        <v>0</v>
      </c>
      <c r="BL133" s="17" t="s">
        <v>271</v>
      </c>
      <c r="BM133" s="148" t="s">
        <v>314</v>
      </c>
    </row>
    <row r="134" spans="2:65" s="1" customFormat="1" ht="16.5" customHeight="1">
      <c r="B134" s="136"/>
      <c r="C134" s="137" t="s">
        <v>297</v>
      </c>
      <c r="D134" s="137" t="s">
        <v>266</v>
      </c>
      <c r="E134" s="138" t="s">
        <v>314</v>
      </c>
      <c r="F134" s="139" t="s">
        <v>2980</v>
      </c>
      <c r="G134" s="140" t="s">
        <v>1468</v>
      </c>
      <c r="H134" s="141">
        <v>2</v>
      </c>
      <c r="I134" s="142"/>
      <c r="J134" s="143">
        <f t="shared" si="0"/>
        <v>0</v>
      </c>
      <c r="K134" s="139" t="s">
        <v>1</v>
      </c>
      <c r="L134" s="32"/>
      <c r="M134" s="144" t="s">
        <v>1</v>
      </c>
      <c r="N134" s="145" t="s">
        <v>42</v>
      </c>
      <c r="P134" s="146">
        <f t="shared" si="1"/>
        <v>0</v>
      </c>
      <c r="Q134" s="146">
        <v>0</v>
      </c>
      <c r="R134" s="146">
        <f t="shared" si="2"/>
        <v>0</v>
      </c>
      <c r="S134" s="146">
        <v>0</v>
      </c>
      <c r="T134" s="147">
        <f t="shared" si="3"/>
        <v>0</v>
      </c>
      <c r="AR134" s="148" t="s">
        <v>271</v>
      </c>
      <c r="AT134" s="148" t="s">
        <v>266</v>
      </c>
      <c r="AU134" s="148" t="s">
        <v>83</v>
      </c>
      <c r="AY134" s="17" t="s">
        <v>264</v>
      </c>
      <c r="BE134" s="149">
        <f t="shared" si="4"/>
        <v>0</v>
      </c>
      <c r="BF134" s="149">
        <f t="shared" si="5"/>
        <v>0</v>
      </c>
      <c r="BG134" s="149">
        <f t="shared" si="6"/>
        <v>0</v>
      </c>
      <c r="BH134" s="149">
        <f t="shared" si="7"/>
        <v>0</v>
      </c>
      <c r="BI134" s="149">
        <f t="shared" si="8"/>
        <v>0</v>
      </c>
      <c r="BJ134" s="17" t="s">
        <v>89</v>
      </c>
      <c r="BK134" s="149">
        <f t="shared" si="9"/>
        <v>0</v>
      </c>
      <c r="BL134" s="17" t="s">
        <v>271</v>
      </c>
      <c r="BM134" s="148" t="s">
        <v>328</v>
      </c>
    </row>
    <row r="135" spans="2:65" s="1" customFormat="1" ht="16.5" customHeight="1">
      <c r="B135" s="136"/>
      <c r="C135" s="137" t="s">
        <v>303</v>
      </c>
      <c r="D135" s="137" t="s">
        <v>266</v>
      </c>
      <c r="E135" s="138" t="s">
        <v>323</v>
      </c>
      <c r="F135" s="139" t="s">
        <v>2981</v>
      </c>
      <c r="G135" s="140" t="s">
        <v>1468</v>
      </c>
      <c r="H135" s="141">
        <v>2</v>
      </c>
      <c r="I135" s="142"/>
      <c r="J135" s="143">
        <f t="shared" si="0"/>
        <v>0</v>
      </c>
      <c r="K135" s="139" t="s">
        <v>1</v>
      </c>
      <c r="L135" s="32"/>
      <c r="M135" s="144" t="s">
        <v>1</v>
      </c>
      <c r="N135" s="145" t="s">
        <v>42</v>
      </c>
      <c r="P135" s="146">
        <f t="shared" si="1"/>
        <v>0</v>
      </c>
      <c r="Q135" s="146">
        <v>0</v>
      </c>
      <c r="R135" s="146">
        <f t="shared" si="2"/>
        <v>0</v>
      </c>
      <c r="S135" s="146">
        <v>0</v>
      </c>
      <c r="T135" s="147">
        <f t="shared" si="3"/>
        <v>0</v>
      </c>
      <c r="AR135" s="148" t="s">
        <v>271</v>
      </c>
      <c r="AT135" s="148" t="s">
        <v>266</v>
      </c>
      <c r="AU135" s="148" t="s">
        <v>83</v>
      </c>
      <c r="AY135" s="17" t="s">
        <v>264</v>
      </c>
      <c r="BE135" s="149">
        <f t="shared" si="4"/>
        <v>0</v>
      </c>
      <c r="BF135" s="149">
        <f t="shared" si="5"/>
        <v>0</v>
      </c>
      <c r="BG135" s="149">
        <f t="shared" si="6"/>
        <v>0</v>
      </c>
      <c r="BH135" s="149">
        <f t="shared" si="7"/>
        <v>0</v>
      </c>
      <c r="BI135" s="149">
        <f t="shared" si="8"/>
        <v>0</v>
      </c>
      <c r="BJ135" s="17" t="s">
        <v>89</v>
      </c>
      <c r="BK135" s="149">
        <f t="shared" si="9"/>
        <v>0</v>
      </c>
      <c r="BL135" s="17" t="s">
        <v>271</v>
      </c>
      <c r="BM135" s="148" t="s">
        <v>8</v>
      </c>
    </row>
    <row r="136" spans="2:65" s="1" customFormat="1" ht="16.5" customHeight="1">
      <c r="B136" s="136"/>
      <c r="C136" s="137" t="s">
        <v>309</v>
      </c>
      <c r="D136" s="137" t="s">
        <v>266</v>
      </c>
      <c r="E136" s="138" t="s">
        <v>328</v>
      </c>
      <c r="F136" s="139" t="s">
        <v>2982</v>
      </c>
      <c r="G136" s="140" t="s">
        <v>1468</v>
      </c>
      <c r="H136" s="141">
        <v>3</v>
      </c>
      <c r="I136" s="142"/>
      <c r="J136" s="143">
        <f t="shared" si="0"/>
        <v>0</v>
      </c>
      <c r="K136" s="139" t="s">
        <v>1</v>
      </c>
      <c r="L136" s="32"/>
      <c r="M136" s="144" t="s">
        <v>1</v>
      </c>
      <c r="N136" s="145" t="s">
        <v>42</v>
      </c>
      <c r="P136" s="146">
        <f t="shared" si="1"/>
        <v>0</v>
      </c>
      <c r="Q136" s="146">
        <v>0</v>
      </c>
      <c r="R136" s="146">
        <f t="shared" si="2"/>
        <v>0</v>
      </c>
      <c r="S136" s="146">
        <v>0</v>
      </c>
      <c r="T136" s="147">
        <f t="shared" si="3"/>
        <v>0</v>
      </c>
      <c r="AR136" s="148" t="s">
        <v>271</v>
      </c>
      <c r="AT136" s="148" t="s">
        <v>266</v>
      </c>
      <c r="AU136" s="148" t="s">
        <v>83</v>
      </c>
      <c r="AY136" s="17" t="s">
        <v>264</v>
      </c>
      <c r="BE136" s="149">
        <f t="shared" si="4"/>
        <v>0</v>
      </c>
      <c r="BF136" s="149">
        <f t="shared" si="5"/>
        <v>0</v>
      </c>
      <c r="BG136" s="149">
        <f t="shared" si="6"/>
        <v>0</v>
      </c>
      <c r="BH136" s="149">
        <f t="shared" si="7"/>
        <v>0</v>
      </c>
      <c r="BI136" s="149">
        <f t="shared" si="8"/>
        <v>0</v>
      </c>
      <c r="BJ136" s="17" t="s">
        <v>89</v>
      </c>
      <c r="BK136" s="149">
        <f t="shared" si="9"/>
        <v>0</v>
      </c>
      <c r="BL136" s="17" t="s">
        <v>271</v>
      </c>
      <c r="BM136" s="148" t="s">
        <v>354</v>
      </c>
    </row>
    <row r="137" spans="2:65" s="1" customFormat="1" ht="16.5" customHeight="1">
      <c r="B137" s="136"/>
      <c r="C137" s="137" t="s">
        <v>314</v>
      </c>
      <c r="D137" s="137" t="s">
        <v>266</v>
      </c>
      <c r="E137" s="138" t="s">
        <v>334</v>
      </c>
      <c r="F137" s="139" t="s">
        <v>2983</v>
      </c>
      <c r="G137" s="140" t="s">
        <v>1468</v>
      </c>
      <c r="H137" s="141">
        <v>1</v>
      </c>
      <c r="I137" s="142"/>
      <c r="J137" s="143">
        <f t="shared" si="0"/>
        <v>0</v>
      </c>
      <c r="K137" s="139" t="s">
        <v>1</v>
      </c>
      <c r="L137" s="32"/>
      <c r="M137" s="144" t="s">
        <v>1</v>
      </c>
      <c r="N137" s="145" t="s">
        <v>42</v>
      </c>
      <c r="P137" s="146">
        <f t="shared" si="1"/>
        <v>0</v>
      </c>
      <c r="Q137" s="146">
        <v>0</v>
      </c>
      <c r="R137" s="146">
        <f t="shared" si="2"/>
        <v>0</v>
      </c>
      <c r="S137" s="146">
        <v>0</v>
      </c>
      <c r="T137" s="147">
        <f t="shared" si="3"/>
        <v>0</v>
      </c>
      <c r="AR137" s="148" t="s">
        <v>271</v>
      </c>
      <c r="AT137" s="148" t="s">
        <v>266</v>
      </c>
      <c r="AU137" s="148" t="s">
        <v>83</v>
      </c>
      <c r="AY137" s="17" t="s">
        <v>264</v>
      </c>
      <c r="BE137" s="149">
        <f t="shared" si="4"/>
        <v>0</v>
      </c>
      <c r="BF137" s="149">
        <f t="shared" si="5"/>
        <v>0</v>
      </c>
      <c r="BG137" s="149">
        <f t="shared" si="6"/>
        <v>0</v>
      </c>
      <c r="BH137" s="149">
        <f t="shared" si="7"/>
        <v>0</v>
      </c>
      <c r="BI137" s="149">
        <f t="shared" si="8"/>
        <v>0</v>
      </c>
      <c r="BJ137" s="17" t="s">
        <v>89</v>
      </c>
      <c r="BK137" s="149">
        <f t="shared" si="9"/>
        <v>0</v>
      </c>
      <c r="BL137" s="17" t="s">
        <v>271</v>
      </c>
      <c r="BM137" s="148" t="s">
        <v>366</v>
      </c>
    </row>
    <row r="138" spans="2:65" s="1" customFormat="1" ht="16.5" customHeight="1">
      <c r="B138" s="136"/>
      <c r="C138" s="137" t="s">
        <v>323</v>
      </c>
      <c r="D138" s="137" t="s">
        <v>266</v>
      </c>
      <c r="E138" s="138" t="s">
        <v>8</v>
      </c>
      <c r="F138" s="139" t="s">
        <v>2984</v>
      </c>
      <c r="G138" s="140" t="s">
        <v>1468</v>
      </c>
      <c r="H138" s="141">
        <v>1</v>
      </c>
      <c r="I138" s="142"/>
      <c r="J138" s="143">
        <f t="shared" si="0"/>
        <v>0</v>
      </c>
      <c r="K138" s="139" t="s">
        <v>1</v>
      </c>
      <c r="L138" s="32"/>
      <c r="M138" s="144" t="s">
        <v>1</v>
      </c>
      <c r="N138" s="145" t="s">
        <v>42</v>
      </c>
      <c r="P138" s="146">
        <f t="shared" si="1"/>
        <v>0</v>
      </c>
      <c r="Q138" s="146">
        <v>0</v>
      </c>
      <c r="R138" s="146">
        <f t="shared" si="2"/>
        <v>0</v>
      </c>
      <c r="S138" s="146">
        <v>0</v>
      </c>
      <c r="T138" s="147">
        <f t="shared" si="3"/>
        <v>0</v>
      </c>
      <c r="AR138" s="148" t="s">
        <v>271</v>
      </c>
      <c r="AT138" s="148" t="s">
        <v>266</v>
      </c>
      <c r="AU138" s="148" t="s">
        <v>83</v>
      </c>
      <c r="AY138" s="17" t="s">
        <v>264</v>
      </c>
      <c r="BE138" s="149">
        <f t="shared" si="4"/>
        <v>0</v>
      </c>
      <c r="BF138" s="149">
        <f t="shared" si="5"/>
        <v>0</v>
      </c>
      <c r="BG138" s="149">
        <f t="shared" si="6"/>
        <v>0</v>
      </c>
      <c r="BH138" s="149">
        <f t="shared" si="7"/>
        <v>0</v>
      </c>
      <c r="BI138" s="149">
        <f t="shared" si="8"/>
        <v>0</v>
      </c>
      <c r="BJ138" s="17" t="s">
        <v>89</v>
      </c>
      <c r="BK138" s="149">
        <f t="shared" si="9"/>
        <v>0</v>
      </c>
      <c r="BL138" s="17" t="s">
        <v>271</v>
      </c>
      <c r="BM138" s="148" t="s">
        <v>377</v>
      </c>
    </row>
    <row r="139" spans="2:65" s="1" customFormat="1" ht="16.5" customHeight="1">
      <c r="B139" s="136"/>
      <c r="C139" s="137" t="s">
        <v>328</v>
      </c>
      <c r="D139" s="137" t="s">
        <v>266</v>
      </c>
      <c r="E139" s="138" t="s">
        <v>348</v>
      </c>
      <c r="F139" s="139" t="s">
        <v>2985</v>
      </c>
      <c r="G139" s="140" t="s">
        <v>428</v>
      </c>
      <c r="H139" s="141">
        <v>30</v>
      </c>
      <c r="I139" s="142"/>
      <c r="J139" s="143">
        <f t="shared" si="0"/>
        <v>0</v>
      </c>
      <c r="K139" s="139" t="s">
        <v>1</v>
      </c>
      <c r="L139" s="32"/>
      <c r="M139" s="144" t="s">
        <v>1</v>
      </c>
      <c r="N139" s="145" t="s">
        <v>42</v>
      </c>
      <c r="P139" s="146">
        <f t="shared" si="1"/>
        <v>0</v>
      </c>
      <c r="Q139" s="146">
        <v>0</v>
      </c>
      <c r="R139" s="146">
        <f t="shared" si="2"/>
        <v>0</v>
      </c>
      <c r="S139" s="146">
        <v>0</v>
      </c>
      <c r="T139" s="147">
        <f t="shared" si="3"/>
        <v>0</v>
      </c>
      <c r="AR139" s="148" t="s">
        <v>271</v>
      </c>
      <c r="AT139" s="148" t="s">
        <v>266</v>
      </c>
      <c r="AU139" s="148" t="s">
        <v>83</v>
      </c>
      <c r="AY139" s="17" t="s">
        <v>264</v>
      </c>
      <c r="BE139" s="149">
        <f t="shared" si="4"/>
        <v>0</v>
      </c>
      <c r="BF139" s="149">
        <f t="shared" si="5"/>
        <v>0</v>
      </c>
      <c r="BG139" s="149">
        <f t="shared" si="6"/>
        <v>0</v>
      </c>
      <c r="BH139" s="149">
        <f t="shared" si="7"/>
        <v>0</v>
      </c>
      <c r="BI139" s="149">
        <f t="shared" si="8"/>
        <v>0</v>
      </c>
      <c r="BJ139" s="17" t="s">
        <v>89</v>
      </c>
      <c r="BK139" s="149">
        <f t="shared" si="9"/>
        <v>0</v>
      </c>
      <c r="BL139" s="17" t="s">
        <v>271</v>
      </c>
      <c r="BM139" s="148" t="s">
        <v>396</v>
      </c>
    </row>
    <row r="140" spans="2:65" s="1" customFormat="1" ht="16.5" customHeight="1">
      <c r="B140" s="136"/>
      <c r="C140" s="137" t="s">
        <v>334</v>
      </c>
      <c r="D140" s="137" t="s">
        <v>266</v>
      </c>
      <c r="E140" s="138" t="s">
        <v>354</v>
      </c>
      <c r="F140" s="139" t="s">
        <v>2986</v>
      </c>
      <c r="G140" s="140" t="s">
        <v>428</v>
      </c>
      <c r="H140" s="141">
        <v>120</v>
      </c>
      <c r="I140" s="142"/>
      <c r="J140" s="143">
        <f t="shared" si="0"/>
        <v>0</v>
      </c>
      <c r="K140" s="139" t="s">
        <v>1</v>
      </c>
      <c r="L140" s="32"/>
      <c r="M140" s="144" t="s">
        <v>1</v>
      </c>
      <c r="N140" s="145" t="s">
        <v>42</v>
      </c>
      <c r="P140" s="146">
        <f t="shared" si="1"/>
        <v>0</v>
      </c>
      <c r="Q140" s="146">
        <v>0</v>
      </c>
      <c r="R140" s="146">
        <f t="shared" si="2"/>
        <v>0</v>
      </c>
      <c r="S140" s="146">
        <v>0</v>
      </c>
      <c r="T140" s="147">
        <f t="shared" si="3"/>
        <v>0</v>
      </c>
      <c r="AR140" s="148" t="s">
        <v>271</v>
      </c>
      <c r="AT140" s="148" t="s">
        <v>266</v>
      </c>
      <c r="AU140" s="148" t="s">
        <v>83</v>
      </c>
      <c r="AY140" s="17" t="s">
        <v>264</v>
      </c>
      <c r="BE140" s="149">
        <f t="shared" si="4"/>
        <v>0</v>
      </c>
      <c r="BF140" s="149">
        <f t="shared" si="5"/>
        <v>0</v>
      </c>
      <c r="BG140" s="149">
        <f t="shared" si="6"/>
        <v>0</v>
      </c>
      <c r="BH140" s="149">
        <f t="shared" si="7"/>
        <v>0</v>
      </c>
      <c r="BI140" s="149">
        <f t="shared" si="8"/>
        <v>0</v>
      </c>
      <c r="BJ140" s="17" t="s">
        <v>89</v>
      </c>
      <c r="BK140" s="149">
        <f t="shared" si="9"/>
        <v>0</v>
      </c>
      <c r="BL140" s="17" t="s">
        <v>271</v>
      </c>
      <c r="BM140" s="148" t="s">
        <v>407</v>
      </c>
    </row>
    <row r="141" spans="2:65" s="1" customFormat="1" ht="16.5" customHeight="1">
      <c r="B141" s="136"/>
      <c r="C141" s="137" t="s">
        <v>8</v>
      </c>
      <c r="D141" s="137" t="s">
        <v>266</v>
      </c>
      <c r="E141" s="138" t="s">
        <v>361</v>
      </c>
      <c r="F141" s="139" t="s">
        <v>2987</v>
      </c>
      <c r="G141" s="140" t="s">
        <v>1468</v>
      </c>
      <c r="H141" s="141">
        <v>8</v>
      </c>
      <c r="I141" s="142"/>
      <c r="J141" s="143">
        <f t="shared" si="0"/>
        <v>0</v>
      </c>
      <c r="K141" s="139" t="s">
        <v>1</v>
      </c>
      <c r="L141" s="32"/>
      <c r="M141" s="144" t="s">
        <v>1</v>
      </c>
      <c r="N141" s="145" t="s">
        <v>42</v>
      </c>
      <c r="P141" s="146">
        <f t="shared" si="1"/>
        <v>0</v>
      </c>
      <c r="Q141" s="146">
        <v>0</v>
      </c>
      <c r="R141" s="146">
        <f t="shared" si="2"/>
        <v>0</v>
      </c>
      <c r="S141" s="146">
        <v>0</v>
      </c>
      <c r="T141" s="147">
        <f t="shared" si="3"/>
        <v>0</v>
      </c>
      <c r="AR141" s="148" t="s">
        <v>271</v>
      </c>
      <c r="AT141" s="148" t="s">
        <v>266</v>
      </c>
      <c r="AU141" s="148" t="s">
        <v>83</v>
      </c>
      <c r="AY141" s="17" t="s">
        <v>264</v>
      </c>
      <c r="BE141" s="149">
        <f t="shared" si="4"/>
        <v>0</v>
      </c>
      <c r="BF141" s="149">
        <f t="shared" si="5"/>
        <v>0</v>
      </c>
      <c r="BG141" s="149">
        <f t="shared" si="6"/>
        <v>0</v>
      </c>
      <c r="BH141" s="149">
        <f t="shared" si="7"/>
        <v>0</v>
      </c>
      <c r="BI141" s="149">
        <f t="shared" si="8"/>
        <v>0</v>
      </c>
      <c r="BJ141" s="17" t="s">
        <v>89</v>
      </c>
      <c r="BK141" s="149">
        <f t="shared" si="9"/>
        <v>0</v>
      </c>
      <c r="BL141" s="17" t="s">
        <v>271</v>
      </c>
      <c r="BM141" s="148" t="s">
        <v>425</v>
      </c>
    </row>
    <row r="142" spans="2:65" s="1" customFormat="1" ht="16.5" customHeight="1">
      <c r="B142" s="136"/>
      <c r="C142" s="137" t="s">
        <v>348</v>
      </c>
      <c r="D142" s="137" t="s">
        <v>266</v>
      </c>
      <c r="E142" s="138" t="s">
        <v>366</v>
      </c>
      <c r="F142" s="139" t="s">
        <v>2988</v>
      </c>
      <c r="G142" s="140" t="s">
        <v>2989</v>
      </c>
      <c r="H142" s="141">
        <v>1</v>
      </c>
      <c r="I142" s="142"/>
      <c r="J142" s="143">
        <f t="shared" si="0"/>
        <v>0</v>
      </c>
      <c r="K142" s="139" t="s">
        <v>1</v>
      </c>
      <c r="L142" s="32"/>
      <c r="M142" s="144" t="s">
        <v>1</v>
      </c>
      <c r="N142" s="145" t="s">
        <v>42</v>
      </c>
      <c r="P142" s="146">
        <f t="shared" si="1"/>
        <v>0</v>
      </c>
      <c r="Q142" s="146">
        <v>0</v>
      </c>
      <c r="R142" s="146">
        <f t="shared" si="2"/>
        <v>0</v>
      </c>
      <c r="S142" s="146">
        <v>0</v>
      </c>
      <c r="T142" s="147">
        <f t="shared" si="3"/>
        <v>0</v>
      </c>
      <c r="AR142" s="148" t="s">
        <v>271</v>
      </c>
      <c r="AT142" s="148" t="s">
        <v>266</v>
      </c>
      <c r="AU142" s="148" t="s">
        <v>83</v>
      </c>
      <c r="AY142" s="17" t="s">
        <v>264</v>
      </c>
      <c r="BE142" s="149">
        <f t="shared" si="4"/>
        <v>0</v>
      </c>
      <c r="BF142" s="149">
        <f t="shared" si="5"/>
        <v>0</v>
      </c>
      <c r="BG142" s="149">
        <f t="shared" si="6"/>
        <v>0</v>
      </c>
      <c r="BH142" s="149">
        <f t="shared" si="7"/>
        <v>0</v>
      </c>
      <c r="BI142" s="149">
        <f t="shared" si="8"/>
        <v>0</v>
      </c>
      <c r="BJ142" s="17" t="s">
        <v>89</v>
      </c>
      <c r="BK142" s="149">
        <f t="shared" si="9"/>
        <v>0</v>
      </c>
      <c r="BL142" s="17" t="s">
        <v>271</v>
      </c>
      <c r="BM142" s="148" t="s">
        <v>437</v>
      </c>
    </row>
    <row r="143" spans="2:65" s="1" customFormat="1" ht="16.5" customHeight="1">
      <c r="B143" s="136"/>
      <c r="C143" s="137" t="s">
        <v>354</v>
      </c>
      <c r="D143" s="137" t="s">
        <v>266</v>
      </c>
      <c r="E143" s="138" t="s">
        <v>371</v>
      </c>
      <c r="F143" s="139" t="s">
        <v>2990</v>
      </c>
      <c r="G143" s="140" t="s">
        <v>2989</v>
      </c>
      <c r="H143" s="141">
        <v>1</v>
      </c>
      <c r="I143" s="142"/>
      <c r="J143" s="143">
        <f t="shared" si="0"/>
        <v>0</v>
      </c>
      <c r="K143" s="139" t="s">
        <v>1</v>
      </c>
      <c r="L143" s="32"/>
      <c r="M143" s="144" t="s">
        <v>1</v>
      </c>
      <c r="N143" s="145" t="s">
        <v>42</v>
      </c>
      <c r="P143" s="146">
        <f t="shared" si="1"/>
        <v>0</v>
      </c>
      <c r="Q143" s="146">
        <v>0</v>
      </c>
      <c r="R143" s="146">
        <f t="shared" si="2"/>
        <v>0</v>
      </c>
      <c r="S143" s="146">
        <v>0</v>
      </c>
      <c r="T143" s="147">
        <f t="shared" si="3"/>
        <v>0</v>
      </c>
      <c r="AR143" s="148" t="s">
        <v>271</v>
      </c>
      <c r="AT143" s="148" t="s">
        <v>266</v>
      </c>
      <c r="AU143" s="148" t="s">
        <v>83</v>
      </c>
      <c r="AY143" s="17" t="s">
        <v>264</v>
      </c>
      <c r="BE143" s="149">
        <f t="shared" si="4"/>
        <v>0</v>
      </c>
      <c r="BF143" s="149">
        <f t="shared" si="5"/>
        <v>0</v>
      </c>
      <c r="BG143" s="149">
        <f t="shared" si="6"/>
        <v>0</v>
      </c>
      <c r="BH143" s="149">
        <f t="shared" si="7"/>
        <v>0</v>
      </c>
      <c r="BI143" s="149">
        <f t="shared" si="8"/>
        <v>0</v>
      </c>
      <c r="BJ143" s="17" t="s">
        <v>89</v>
      </c>
      <c r="BK143" s="149">
        <f t="shared" si="9"/>
        <v>0</v>
      </c>
      <c r="BL143" s="17" t="s">
        <v>271</v>
      </c>
      <c r="BM143" s="148" t="s">
        <v>447</v>
      </c>
    </row>
    <row r="144" spans="2:65" s="1" customFormat="1" ht="16.5" customHeight="1">
      <c r="B144" s="136"/>
      <c r="C144" s="137" t="s">
        <v>361</v>
      </c>
      <c r="D144" s="137" t="s">
        <v>266</v>
      </c>
      <c r="E144" s="138" t="s">
        <v>377</v>
      </c>
      <c r="F144" s="139" t="s">
        <v>2991</v>
      </c>
      <c r="G144" s="140" t="s">
        <v>434</v>
      </c>
      <c r="H144" s="141">
        <v>2</v>
      </c>
      <c r="I144" s="142"/>
      <c r="J144" s="143">
        <f t="shared" si="0"/>
        <v>0</v>
      </c>
      <c r="K144" s="139" t="s">
        <v>1</v>
      </c>
      <c r="L144" s="32"/>
      <c r="M144" s="144" t="s">
        <v>1</v>
      </c>
      <c r="N144" s="145" t="s">
        <v>42</v>
      </c>
      <c r="P144" s="146">
        <f t="shared" si="1"/>
        <v>0</v>
      </c>
      <c r="Q144" s="146">
        <v>0</v>
      </c>
      <c r="R144" s="146">
        <f t="shared" si="2"/>
        <v>0</v>
      </c>
      <c r="S144" s="146">
        <v>0</v>
      </c>
      <c r="T144" s="147">
        <f t="shared" si="3"/>
        <v>0</v>
      </c>
      <c r="AR144" s="148" t="s">
        <v>271</v>
      </c>
      <c r="AT144" s="148" t="s">
        <v>266</v>
      </c>
      <c r="AU144" s="148" t="s">
        <v>83</v>
      </c>
      <c r="AY144" s="17" t="s">
        <v>264</v>
      </c>
      <c r="BE144" s="149">
        <f t="shared" si="4"/>
        <v>0</v>
      </c>
      <c r="BF144" s="149">
        <f t="shared" si="5"/>
        <v>0</v>
      </c>
      <c r="BG144" s="149">
        <f t="shared" si="6"/>
        <v>0</v>
      </c>
      <c r="BH144" s="149">
        <f t="shared" si="7"/>
        <v>0</v>
      </c>
      <c r="BI144" s="149">
        <f t="shared" si="8"/>
        <v>0</v>
      </c>
      <c r="BJ144" s="17" t="s">
        <v>89</v>
      </c>
      <c r="BK144" s="149">
        <f t="shared" si="9"/>
        <v>0</v>
      </c>
      <c r="BL144" s="17" t="s">
        <v>271</v>
      </c>
      <c r="BM144" s="148" t="s">
        <v>457</v>
      </c>
    </row>
    <row r="145" spans="2:65" s="1" customFormat="1" ht="16.5" customHeight="1">
      <c r="B145" s="136"/>
      <c r="C145" s="137" t="s">
        <v>366</v>
      </c>
      <c r="D145" s="137" t="s">
        <v>266</v>
      </c>
      <c r="E145" s="138" t="s">
        <v>387</v>
      </c>
      <c r="F145" s="139" t="s">
        <v>2992</v>
      </c>
      <c r="G145" s="140" t="s">
        <v>434</v>
      </c>
      <c r="H145" s="141">
        <v>2</v>
      </c>
      <c r="I145" s="142"/>
      <c r="J145" s="143">
        <f t="shared" si="0"/>
        <v>0</v>
      </c>
      <c r="K145" s="139" t="s">
        <v>1</v>
      </c>
      <c r="L145" s="32"/>
      <c r="M145" s="144" t="s">
        <v>1</v>
      </c>
      <c r="N145" s="145" t="s">
        <v>42</v>
      </c>
      <c r="P145" s="146">
        <f t="shared" si="1"/>
        <v>0</v>
      </c>
      <c r="Q145" s="146">
        <v>0</v>
      </c>
      <c r="R145" s="146">
        <f t="shared" si="2"/>
        <v>0</v>
      </c>
      <c r="S145" s="146">
        <v>0</v>
      </c>
      <c r="T145" s="147">
        <f t="shared" si="3"/>
        <v>0</v>
      </c>
      <c r="AR145" s="148" t="s">
        <v>271</v>
      </c>
      <c r="AT145" s="148" t="s">
        <v>266</v>
      </c>
      <c r="AU145" s="148" t="s">
        <v>83</v>
      </c>
      <c r="AY145" s="17" t="s">
        <v>264</v>
      </c>
      <c r="BE145" s="149">
        <f t="shared" si="4"/>
        <v>0</v>
      </c>
      <c r="BF145" s="149">
        <f t="shared" si="5"/>
        <v>0</v>
      </c>
      <c r="BG145" s="149">
        <f t="shared" si="6"/>
        <v>0</v>
      </c>
      <c r="BH145" s="149">
        <f t="shared" si="7"/>
        <v>0</v>
      </c>
      <c r="BI145" s="149">
        <f t="shared" si="8"/>
        <v>0</v>
      </c>
      <c r="BJ145" s="17" t="s">
        <v>89</v>
      </c>
      <c r="BK145" s="149">
        <f t="shared" si="9"/>
        <v>0</v>
      </c>
      <c r="BL145" s="17" t="s">
        <v>271</v>
      </c>
      <c r="BM145" s="148" t="s">
        <v>468</v>
      </c>
    </row>
    <row r="146" spans="2:65" s="1" customFormat="1" ht="16.5" customHeight="1">
      <c r="B146" s="136"/>
      <c r="C146" s="137" t="s">
        <v>371</v>
      </c>
      <c r="D146" s="137" t="s">
        <v>266</v>
      </c>
      <c r="E146" s="138" t="s">
        <v>396</v>
      </c>
      <c r="F146" s="139" t="s">
        <v>2993</v>
      </c>
      <c r="G146" s="140" t="s">
        <v>434</v>
      </c>
      <c r="H146" s="141">
        <v>12</v>
      </c>
      <c r="I146" s="142"/>
      <c r="J146" s="143">
        <f t="shared" si="0"/>
        <v>0</v>
      </c>
      <c r="K146" s="139" t="s">
        <v>1</v>
      </c>
      <c r="L146" s="32"/>
      <c r="M146" s="144" t="s">
        <v>1</v>
      </c>
      <c r="N146" s="145" t="s">
        <v>42</v>
      </c>
      <c r="P146" s="146">
        <f t="shared" si="1"/>
        <v>0</v>
      </c>
      <c r="Q146" s="146">
        <v>0</v>
      </c>
      <c r="R146" s="146">
        <f t="shared" si="2"/>
        <v>0</v>
      </c>
      <c r="S146" s="146">
        <v>0</v>
      </c>
      <c r="T146" s="147">
        <f t="shared" si="3"/>
        <v>0</v>
      </c>
      <c r="AR146" s="148" t="s">
        <v>271</v>
      </c>
      <c r="AT146" s="148" t="s">
        <v>266</v>
      </c>
      <c r="AU146" s="148" t="s">
        <v>83</v>
      </c>
      <c r="AY146" s="17" t="s">
        <v>264</v>
      </c>
      <c r="BE146" s="149">
        <f t="shared" si="4"/>
        <v>0</v>
      </c>
      <c r="BF146" s="149">
        <f t="shared" si="5"/>
        <v>0</v>
      </c>
      <c r="BG146" s="149">
        <f t="shared" si="6"/>
        <v>0</v>
      </c>
      <c r="BH146" s="149">
        <f t="shared" si="7"/>
        <v>0</v>
      </c>
      <c r="BI146" s="149">
        <f t="shared" si="8"/>
        <v>0</v>
      </c>
      <c r="BJ146" s="17" t="s">
        <v>89</v>
      </c>
      <c r="BK146" s="149">
        <f t="shared" si="9"/>
        <v>0</v>
      </c>
      <c r="BL146" s="17" t="s">
        <v>271</v>
      </c>
      <c r="BM146" s="148" t="s">
        <v>483</v>
      </c>
    </row>
    <row r="147" spans="2:65" s="1" customFormat="1" ht="16.5" customHeight="1">
      <c r="B147" s="136"/>
      <c r="C147" s="137" t="s">
        <v>377</v>
      </c>
      <c r="D147" s="137" t="s">
        <v>266</v>
      </c>
      <c r="E147" s="138" t="s">
        <v>7</v>
      </c>
      <c r="F147" s="139" t="s">
        <v>2994</v>
      </c>
      <c r="G147" s="140" t="s">
        <v>2989</v>
      </c>
      <c r="H147" s="141">
        <v>1</v>
      </c>
      <c r="I147" s="142"/>
      <c r="J147" s="143">
        <f t="shared" si="0"/>
        <v>0</v>
      </c>
      <c r="K147" s="139" t="s">
        <v>1</v>
      </c>
      <c r="L147" s="32"/>
      <c r="M147" s="144" t="s">
        <v>1</v>
      </c>
      <c r="N147" s="145" t="s">
        <v>42</v>
      </c>
      <c r="P147" s="146">
        <f t="shared" si="1"/>
        <v>0</v>
      </c>
      <c r="Q147" s="146">
        <v>0</v>
      </c>
      <c r="R147" s="146">
        <f t="shared" si="2"/>
        <v>0</v>
      </c>
      <c r="S147" s="146">
        <v>0</v>
      </c>
      <c r="T147" s="147">
        <f t="shared" si="3"/>
        <v>0</v>
      </c>
      <c r="AR147" s="148" t="s">
        <v>271</v>
      </c>
      <c r="AT147" s="148" t="s">
        <v>266</v>
      </c>
      <c r="AU147" s="148" t="s">
        <v>83</v>
      </c>
      <c r="AY147" s="17" t="s">
        <v>264</v>
      </c>
      <c r="BE147" s="149">
        <f t="shared" si="4"/>
        <v>0</v>
      </c>
      <c r="BF147" s="149">
        <f t="shared" si="5"/>
        <v>0</v>
      </c>
      <c r="BG147" s="149">
        <f t="shared" si="6"/>
        <v>0</v>
      </c>
      <c r="BH147" s="149">
        <f t="shared" si="7"/>
        <v>0</v>
      </c>
      <c r="BI147" s="149">
        <f t="shared" si="8"/>
        <v>0</v>
      </c>
      <c r="BJ147" s="17" t="s">
        <v>89</v>
      </c>
      <c r="BK147" s="149">
        <f t="shared" si="9"/>
        <v>0</v>
      </c>
      <c r="BL147" s="17" t="s">
        <v>271</v>
      </c>
      <c r="BM147" s="148" t="s">
        <v>496</v>
      </c>
    </row>
    <row r="148" spans="2:65" s="1" customFormat="1" ht="16.5" customHeight="1">
      <c r="B148" s="136"/>
      <c r="C148" s="137" t="s">
        <v>387</v>
      </c>
      <c r="D148" s="137" t="s">
        <v>266</v>
      </c>
      <c r="E148" s="138" t="s">
        <v>407</v>
      </c>
      <c r="F148" s="139" t="s">
        <v>2995</v>
      </c>
      <c r="G148" s="140" t="s">
        <v>2989</v>
      </c>
      <c r="H148" s="141">
        <v>1</v>
      </c>
      <c r="I148" s="142"/>
      <c r="J148" s="143">
        <f t="shared" si="0"/>
        <v>0</v>
      </c>
      <c r="K148" s="139" t="s">
        <v>1</v>
      </c>
      <c r="L148" s="32"/>
      <c r="M148" s="144" t="s">
        <v>1</v>
      </c>
      <c r="N148" s="145" t="s">
        <v>42</v>
      </c>
      <c r="P148" s="146">
        <f t="shared" si="1"/>
        <v>0</v>
      </c>
      <c r="Q148" s="146">
        <v>0</v>
      </c>
      <c r="R148" s="146">
        <f t="shared" si="2"/>
        <v>0</v>
      </c>
      <c r="S148" s="146">
        <v>0</v>
      </c>
      <c r="T148" s="147">
        <f t="shared" si="3"/>
        <v>0</v>
      </c>
      <c r="AR148" s="148" t="s">
        <v>271</v>
      </c>
      <c r="AT148" s="148" t="s">
        <v>266</v>
      </c>
      <c r="AU148" s="148" t="s">
        <v>83</v>
      </c>
      <c r="AY148" s="17" t="s">
        <v>264</v>
      </c>
      <c r="BE148" s="149">
        <f t="shared" si="4"/>
        <v>0</v>
      </c>
      <c r="BF148" s="149">
        <f t="shared" si="5"/>
        <v>0</v>
      </c>
      <c r="BG148" s="149">
        <f t="shared" si="6"/>
        <v>0</v>
      </c>
      <c r="BH148" s="149">
        <f t="shared" si="7"/>
        <v>0</v>
      </c>
      <c r="BI148" s="149">
        <f t="shared" si="8"/>
        <v>0</v>
      </c>
      <c r="BJ148" s="17" t="s">
        <v>89</v>
      </c>
      <c r="BK148" s="149">
        <f t="shared" si="9"/>
        <v>0</v>
      </c>
      <c r="BL148" s="17" t="s">
        <v>271</v>
      </c>
      <c r="BM148" s="148" t="s">
        <v>509</v>
      </c>
    </row>
    <row r="149" spans="2:65" s="1" customFormat="1" ht="16.5" customHeight="1">
      <c r="B149" s="136"/>
      <c r="C149" s="137" t="s">
        <v>396</v>
      </c>
      <c r="D149" s="137" t="s">
        <v>266</v>
      </c>
      <c r="E149" s="138" t="s">
        <v>418</v>
      </c>
      <c r="F149" s="139" t="s">
        <v>2996</v>
      </c>
      <c r="G149" s="140" t="s">
        <v>2989</v>
      </c>
      <c r="H149" s="141">
        <v>1</v>
      </c>
      <c r="I149" s="142"/>
      <c r="J149" s="143">
        <f t="shared" si="0"/>
        <v>0</v>
      </c>
      <c r="K149" s="139" t="s">
        <v>1</v>
      </c>
      <c r="L149" s="32"/>
      <c r="M149" s="144" t="s">
        <v>1</v>
      </c>
      <c r="N149" s="145" t="s">
        <v>42</v>
      </c>
      <c r="P149" s="146">
        <f t="shared" si="1"/>
        <v>0</v>
      </c>
      <c r="Q149" s="146">
        <v>0</v>
      </c>
      <c r="R149" s="146">
        <f t="shared" si="2"/>
        <v>0</v>
      </c>
      <c r="S149" s="146">
        <v>0</v>
      </c>
      <c r="T149" s="147">
        <f t="shared" si="3"/>
        <v>0</v>
      </c>
      <c r="AR149" s="148" t="s">
        <v>271</v>
      </c>
      <c r="AT149" s="148" t="s">
        <v>266</v>
      </c>
      <c r="AU149" s="148" t="s">
        <v>83</v>
      </c>
      <c r="AY149" s="17" t="s">
        <v>264</v>
      </c>
      <c r="BE149" s="149">
        <f t="shared" si="4"/>
        <v>0</v>
      </c>
      <c r="BF149" s="149">
        <f t="shared" si="5"/>
        <v>0</v>
      </c>
      <c r="BG149" s="149">
        <f t="shared" si="6"/>
        <v>0</v>
      </c>
      <c r="BH149" s="149">
        <f t="shared" si="7"/>
        <v>0</v>
      </c>
      <c r="BI149" s="149">
        <f t="shared" si="8"/>
        <v>0</v>
      </c>
      <c r="BJ149" s="17" t="s">
        <v>89</v>
      </c>
      <c r="BK149" s="149">
        <f t="shared" si="9"/>
        <v>0</v>
      </c>
      <c r="BL149" s="17" t="s">
        <v>271</v>
      </c>
      <c r="BM149" s="148" t="s">
        <v>521</v>
      </c>
    </row>
    <row r="150" spans="2:65" s="1" customFormat="1" ht="16.5" customHeight="1">
      <c r="B150" s="136"/>
      <c r="C150" s="137" t="s">
        <v>7</v>
      </c>
      <c r="D150" s="137" t="s">
        <v>266</v>
      </c>
      <c r="E150" s="138" t="s">
        <v>425</v>
      </c>
      <c r="F150" s="139" t="s">
        <v>2997</v>
      </c>
      <c r="G150" s="140" t="s">
        <v>2989</v>
      </c>
      <c r="H150" s="141">
        <v>3</v>
      </c>
      <c r="I150" s="142"/>
      <c r="J150" s="143">
        <f t="shared" si="0"/>
        <v>0</v>
      </c>
      <c r="K150" s="139" t="s">
        <v>1</v>
      </c>
      <c r="L150" s="32"/>
      <c r="M150" s="144" t="s">
        <v>1</v>
      </c>
      <c r="N150" s="145" t="s">
        <v>42</v>
      </c>
      <c r="P150" s="146">
        <f t="shared" si="1"/>
        <v>0</v>
      </c>
      <c r="Q150" s="146">
        <v>0</v>
      </c>
      <c r="R150" s="146">
        <f t="shared" si="2"/>
        <v>0</v>
      </c>
      <c r="S150" s="146">
        <v>0</v>
      </c>
      <c r="T150" s="147">
        <f t="shared" si="3"/>
        <v>0</v>
      </c>
      <c r="AR150" s="148" t="s">
        <v>271</v>
      </c>
      <c r="AT150" s="148" t="s">
        <v>266</v>
      </c>
      <c r="AU150" s="148" t="s">
        <v>83</v>
      </c>
      <c r="AY150" s="17" t="s">
        <v>264</v>
      </c>
      <c r="BE150" s="149">
        <f t="shared" si="4"/>
        <v>0</v>
      </c>
      <c r="BF150" s="149">
        <f t="shared" si="5"/>
        <v>0</v>
      </c>
      <c r="BG150" s="149">
        <f t="shared" si="6"/>
        <v>0</v>
      </c>
      <c r="BH150" s="149">
        <f t="shared" si="7"/>
        <v>0</v>
      </c>
      <c r="BI150" s="149">
        <f t="shared" si="8"/>
        <v>0</v>
      </c>
      <c r="BJ150" s="17" t="s">
        <v>89</v>
      </c>
      <c r="BK150" s="149">
        <f t="shared" si="9"/>
        <v>0</v>
      </c>
      <c r="BL150" s="17" t="s">
        <v>271</v>
      </c>
      <c r="BM150" s="148" t="s">
        <v>533</v>
      </c>
    </row>
    <row r="151" spans="2:65" s="1" customFormat="1" ht="16.5" customHeight="1">
      <c r="B151" s="136"/>
      <c r="C151" s="137" t="s">
        <v>407</v>
      </c>
      <c r="D151" s="137" t="s">
        <v>266</v>
      </c>
      <c r="E151" s="138" t="s">
        <v>431</v>
      </c>
      <c r="F151" s="139" t="s">
        <v>2998</v>
      </c>
      <c r="G151" s="140" t="s">
        <v>2989</v>
      </c>
      <c r="H151" s="141">
        <v>1</v>
      </c>
      <c r="I151" s="142"/>
      <c r="J151" s="143">
        <f t="shared" si="0"/>
        <v>0</v>
      </c>
      <c r="K151" s="139" t="s">
        <v>1</v>
      </c>
      <c r="L151" s="32"/>
      <c r="M151" s="144" t="s">
        <v>1</v>
      </c>
      <c r="N151" s="145" t="s">
        <v>42</v>
      </c>
      <c r="P151" s="146">
        <f t="shared" si="1"/>
        <v>0</v>
      </c>
      <c r="Q151" s="146">
        <v>0</v>
      </c>
      <c r="R151" s="146">
        <f t="shared" si="2"/>
        <v>0</v>
      </c>
      <c r="S151" s="146">
        <v>0</v>
      </c>
      <c r="T151" s="147">
        <f t="shared" si="3"/>
        <v>0</v>
      </c>
      <c r="AR151" s="148" t="s">
        <v>271</v>
      </c>
      <c r="AT151" s="148" t="s">
        <v>266</v>
      </c>
      <c r="AU151" s="148" t="s">
        <v>83</v>
      </c>
      <c r="AY151" s="17" t="s">
        <v>264</v>
      </c>
      <c r="BE151" s="149">
        <f t="shared" si="4"/>
        <v>0</v>
      </c>
      <c r="BF151" s="149">
        <f t="shared" si="5"/>
        <v>0</v>
      </c>
      <c r="BG151" s="149">
        <f t="shared" si="6"/>
        <v>0</v>
      </c>
      <c r="BH151" s="149">
        <f t="shared" si="7"/>
        <v>0</v>
      </c>
      <c r="BI151" s="149">
        <f t="shared" si="8"/>
        <v>0</v>
      </c>
      <c r="BJ151" s="17" t="s">
        <v>89</v>
      </c>
      <c r="BK151" s="149">
        <f t="shared" si="9"/>
        <v>0</v>
      </c>
      <c r="BL151" s="17" t="s">
        <v>271</v>
      </c>
      <c r="BM151" s="148" t="s">
        <v>549</v>
      </c>
    </row>
    <row r="152" spans="2:65" s="1" customFormat="1" ht="16.5" customHeight="1">
      <c r="B152" s="136"/>
      <c r="C152" s="137" t="s">
        <v>418</v>
      </c>
      <c r="D152" s="137" t="s">
        <v>266</v>
      </c>
      <c r="E152" s="138" t="s">
        <v>437</v>
      </c>
      <c r="F152" s="139" t="s">
        <v>2999</v>
      </c>
      <c r="G152" s="140" t="s">
        <v>428</v>
      </c>
      <c r="H152" s="141">
        <v>100</v>
      </c>
      <c r="I152" s="142"/>
      <c r="J152" s="143">
        <f t="shared" si="0"/>
        <v>0</v>
      </c>
      <c r="K152" s="139" t="s">
        <v>1</v>
      </c>
      <c r="L152" s="32"/>
      <c r="M152" s="144" t="s">
        <v>1</v>
      </c>
      <c r="N152" s="145" t="s">
        <v>42</v>
      </c>
      <c r="P152" s="146">
        <f t="shared" si="1"/>
        <v>0</v>
      </c>
      <c r="Q152" s="146">
        <v>0</v>
      </c>
      <c r="R152" s="146">
        <f t="shared" si="2"/>
        <v>0</v>
      </c>
      <c r="S152" s="146">
        <v>0</v>
      </c>
      <c r="T152" s="147">
        <f t="shared" si="3"/>
        <v>0</v>
      </c>
      <c r="AR152" s="148" t="s">
        <v>271</v>
      </c>
      <c r="AT152" s="148" t="s">
        <v>266</v>
      </c>
      <c r="AU152" s="148" t="s">
        <v>83</v>
      </c>
      <c r="AY152" s="17" t="s">
        <v>264</v>
      </c>
      <c r="BE152" s="149">
        <f t="shared" si="4"/>
        <v>0</v>
      </c>
      <c r="BF152" s="149">
        <f t="shared" si="5"/>
        <v>0</v>
      </c>
      <c r="BG152" s="149">
        <f t="shared" si="6"/>
        <v>0</v>
      </c>
      <c r="BH152" s="149">
        <f t="shared" si="7"/>
        <v>0</v>
      </c>
      <c r="BI152" s="149">
        <f t="shared" si="8"/>
        <v>0</v>
      </c>
      <c r="BJ152" s="17" t="s">
        <v>89</v>
      </c>
      <c r="BK152" s="149">
        <f t="shared" si="9"/>
        <v>0</v>
      </c>
      <c r="BL152" s="17" t="s">
        <v>271</v>
      </c>
      <c r="BM152" s="148" t="s">
        <v>559</v>
      </c>
    </row>
    <row r="153" spans="2:65" s="1" customFormat="1" ht="16.5" customHeight="1">
      <c r="B153" s="136"/>
      <c r="C153" s="137" t="s">
        <v>425</v>
      </c>
      <c r="D153" s="137" t="s">
        <v>266</v>
      </c>
      <c r="E153" s="138" t="s">
        <v>442</v>
      </c>
      <c r="F153" s="139" t="s">
        <v>3000</v>
      </c>
      <c r="G153" s="140" t="s">
        <v>1468</v>
      </c>
      <c r="H153" s="141">
        <v>3</v>
      </c>
      <c r="I153" s="142"/>
      <c r="J153" s="143">
        <f t="shared" si="0"/>
        <v>0</v>
      </c>
      <c r="K153" s="139" t="s">
        <v>1</v>
      </c>
      <c r="L153" s="32"/>
      <c r="M153" s="144" t="s">
        <v>1</v>
      </c>
      <c r="N153" s="145" t="s">
        <v>42</v>
      </c>
      <c r="P153" s="146">
        <f t="shared" si="1"/>
        <v>0</v>
      </c>
      <c r="Q153" s="146">
        <v>0</v>
      </c>
      <c r="R153" s="146">
        <f t="shared" si="2"/>
        <v>0</v>
      </c>
      <c r="S153" s="146">
        <v>0</v>
      </c>
      <c r="T153" s="147">
        <f t="shared" si="3"/>
        <v>0</v>
      </c>
      <c r="AR153" s="148" t="s">
        <v>271</v>
      </c>
      <c r="AT153" s="148" t="s">
        <v>266</v>
      </c>
      <c r="AU153" s="148" t="s">
        <v>83</v>
      </c>
      <c r="AY153" s="17" t="s">
        <v>264</v>
      </c>
      <c r="BE153" s="149">
        <f t="shared" si="4"/>
        <v>0</v>
      </c>
      <c r="BF153" s="149">
        <f t="shared" si="5"/>
        <v>0</v>
      </c>
      <c r="BG153" s="149">
        <f t="shared" si="6"/>
        <v>0</v>
      </c>
      <c r="BH153" s="149">
        <f t="shared" si="7"/>
        <v>0</v>
      </c>
      <c r="BI153" s="149">
        <f t="shared" si="8"/>
        <v>0</v>
      </c>
      <c r="BJ153" s="17" t="s">
        <v>89</v>
      </c>
      <c r="BK153" s="149">
        <f t="shared" si="9"/>
        <v>0</v>
      </c>
      <c r="BL153" s="17" t="s">
        <v>271</v>
      </c>
      <c r="BM153" s="148" t="s">
        <v>570</v>
      </c>
    </row>
    <row r="154" spans="2:65" s="1" customFormat="1" ht="16.5" customHeight="1">
      <c r="B154" s="136"/>
      <c r="C154" s="137" t="s">
        <v>431</v>
      </c>
      <c r="D154" s="137" t="s">
        <v>266</v>
      </c>
      <c r="E154" s="138" t="s">
        <v>447</v>
      </c>
      <c r="F154" s="139" t="s">
        <v>3001</v>
      </c>
      <c r="G154" s="140" t="s">
        <v>1468</v>
      </c>
      <c r="H154" s="141">
        <v>1</v>
      </c>
      <c r="I154" s="142"/>
      <c r="J154" s="143">
        <f t="shared" si="0"/>
        <v>0</v>
      </c>
      <c r="K154" s="139" t="s">
        <v>1</v>
      </c>
      <c r="L154" s="32"/>
      <c r="M154" s="144" t="s">
        <v>1</v>
      </c>
      <c r="N154" s="145" t="s">
        <v>42</v>
      </c>
      <c r="P154" s="146">
        <f t="shared" si="1"/>
        <v>0</v>
      </c>
      <c r="Q154" s="146">
        <v>0</v>
      </c>
      <c r="R154" s="146">
        <f t="shared" si="2"/>
        <v>0</v>
      </c>
      <c r="S154" s="146">
        <v>0</v>
      </c>
      <c r="T154" s="147">
        <f t="shared" si="3"/>
        <v>0</v>
      </c>
      <c r="AR154" s="148" t="s">
        <v>271</v>
      </c>
      <c r="AT154" s="148" t="s">
        <v>266</v>
      </c>
      <c r="AU154" s="148" t="s">
        <v>83</v>
      </c>
      <c r="AY154" s="17" t="s">
        <v>264</v>
      </c>
      <c r="BE154" s="149">
        <f t="shared" si="4"/>
        <v>0</v>
      </c>
      <c r="BF154" s="149">
        <f t="shared" si="5"/>
        <v>0</v>
      </c>
      <c r="BG154" s="149">
        <f t="shared" si="6"/>
        <v>0</v>
      </c>
      <c r="BH154" s="149">
        <f t="shared" si="7"/>
        <v>0</v>
      </c>
      <c r="BI154" s="149">
        <f t="shared" si="8"/>
        <v>0</v>
      </c>
      <c r="BJ154" s="17" t="s">
        <v>89</v>
      </c>
      <c r="BK154" s="149">
        <f t="shared" si="9"/>
        <v>0</v>
      </c>
      <c r="BL154" s="17" t="s">
        <v>271</v>
      </c>
      <c r="BM154" s="148" t="s">
        <v>584</v>
      </c>
    </row>
    <row r="155" spans="2:65" s="1" customFormat="1" ht="16.5" customHeight="1">
      <c r="B155" s="136"/>
      <c r="C155" s="137" t="s">
        <v>437</v>
      </c>
      <c r="D155" s="137" t="s">
        <v>266</v>
      </c>
      <c r="E155" s="138" t="s">
        <v>452</v>
      </c>
      <c r="F155" s="139" t="s">
        <v>3002</v>
      </c>
      <c r="G155" s="140" t="s">
        <v>1468</v>
      </c>
      <c r="H155" s="141">
        <v>6</v>
      </c>
      <c r="I155" s="142"/>
      <c r="J155" s="143">
        <f t="shared" si="0"/>
        <v>0</v>
      </c>
      <c r="K155" s="139" t="s">
        <v>1</v>
      </c>
      <c r="L155" s="32"/>
      <c r="M155" s="144" t="s">
        <v>1</v>
      </c>
      <c r="N155" s="145" t="s">
        <v>42</v>
      </c>
      <c r="P155" s="146">
        <f t="shared" si="1"/>
        <v>0</v>
      </c>
      <c r="Q155" s="146">
        <v>0</v>
      </c>
      <c r="R155" s="146">
        <f t="shared" si="2"/>
        <v>0</v>
      </c>
      <c r="S155" s="146">
        <v>0</v>
      </c>
      <c r="T155" s="147">
        <f t="shared" si="3"/>
        <v>0</v>
      </c>
      <c r="AR155" s="148" t="s">
        <v>271</v>
      </c>
      <c r="AT155" s="148" t="s">
        <v>266</v>
      </c>
      <c r="AU155" s="148" t="s">
        <v>83</v>
      </c>
      <c r="AY155" s="17" t="s">
        <v>264</v>
      </c>
      <c r="BE155" s="149">
        <f t="shared" si="4"/>
        <v>0</v>
      </c>
      <c r="BF155" s="149">
        <f t="shared" si="5"/>
        <v>0</v>
      </c>
      <c r="BG155" s="149">
        <f t="shared" si="6"/>
        <v>0</v>
      </c>
      <c r="BH155" s="149">
        <f t="shared" si="7"/>
        <v>0</v>
      </c>
      <c r="BI155" s="149">
        <f t="shared" si="8"/>
        <v>0</v>
      </c>
      <c r="BJ155" s="17" t="s">
        <v>89</v>
      </c>
      <c r="BK155" s="149">
        <f t="shared" si="9"/>
        <v>0</v>
      </c>
      <c r="BL155" s="17" t="s">
        <v>271</v>
      </c>
      <c r="BM155" s="148" t="s">
        <v>596</v>
      </c>
    </row>
    <row r="156" spans="2:65" s="1" customFormat="1" ht="16.5" customHeight="1">
      <c r="B156" s="136"/>
      <c r="C156" s="137" t="s">
        <v>442</v>
      </c>
      <c r="D156" s="137" t="s">
        <v>266</v>
      </c>
      <c r="E156" s="138" t="s">
        <v>457</v>
      </c>
      <c r="F156" s="139" t="s">
        <v>3003</v>
      </c>
      <c r="G156" s="140" t="s">
        <v>1468</v>
      </c>
      <c r="H156" s="141">
        <v>3</v>
      </c>
      <c r="I156" s="142"/>
      <c r="J156" s="143">
        <f t="shared" si="0"/>
        <v>0</v>
      </c>
      <c r="K156" s="139" t="s">
        <v>1</v>
      </c>
      <c r="L156" s="32"/>
      <c r="M156" s="144" t="s">
        <v>1</v>
      </c>
      <c r="N156" s="145" t="s">
        <v>42</v>
      </c>
      <c r="P156" s="146">
        <f t="shared" si="1"/>
        <v>0</v>
      </c>
      <c r="Q156" s="146">
        <v>0</v>
      </c>
      <c r="R156" s="146">
        <f t="shared" si="2"/>
        <v>0</v>
      </c>
      <c r="S156" s="146">
        <v>0</v>
      </c>
      <c r="T156" s="147">
        <f t="shared" si="3"/>
        <v>0</v>
      </c>
      <c r="AR156" s="148" t="s">
        <v>271</v>
      </c>
      <c r="AT156" s="148" t="s">
        <v>266</v>
      </c>
      <c r="AU156" s="148" t="s">
        <v>83</v>
      </c>
      <c r="AY156" s="17" t="s">
        <v>264</v>
      </c>
      <c r="BE156" s="149">
        <f t="shared" si="4"/>
        <v>0</v>
      </c>
      <c r="BF156" s="149">
        <f t="shared" si="5"/>
        <v>0</v>
      </c>
      <c r="BG156" s="149">
        <f t="shared" si="6"/>
        <v>0</v>
      </c>
      <c r="BH156" s="149">
        <f t="shared" si="7"/>
        <v>0</v>
      </c>
      <c r="BI156" s="149">
        <f t="shared" si="8"/>
        <v>0</v>
      </c>
      <c r="BJ156" s="17" t="s">
        <v>89</v>
      </c>
      <c r="BK156" s="149">
        <f t="shared" si="9"/>
        <v>0</v>
      </c>
      <c r="BL156" s="17" t="s">
        <v>271</v>
      </c>
      <c r="BM156" s="148" t="s">
        <v>607</v>
      </c>
    </row>
    <row r="157" spans="2:65" s="1" customFormat="1" ht="16.5" customHeight="1">
      <c r="B157" s="136"/>
      <c r="C157" s="137" t="s">
        <v>447</v>
      </c>
      <c r="D157" s="137" t="s">
        <v>266</v>
      </c>
      <c r="E157" s="138" t="s">
        <v>462</v>
      </c>
      <c r="F157" s="139" t="s">
        <v>3004</v>
      </c>
      <c r="G157" s="140" t="s">
        <v>1468</v>
      </c>
      <c r="H157" s="141">
        <v>3</v>
      </c>
      <c r="I157" s="142"/>
      <c r="J157" s="143">
        <f t="shared" si="0"/>
        <v>0</v>
      </c>
      <c r="K157" s="139" t="s">
        <v>1</v>
      </c>
      <c r="L157" s="32"/>
      <c r="M157" s="144" t="s">
        <v>1</v>
      </c>
      <c r="N157" s="145" t="s">
        <v>42</v>
      </c>
      <c r="P157" s="146">
        <f t="shared" si="1"/>
        <v>0</v>
      </c>
      <c r="Q157" s="146">
        <v>0</v>
      </c>
      <c r="R157" s="146">
        <f t="shared" si="2"/>
        <v>0</v>
      </c>
      <c r="S157" s="146">
        <v>0</v>
      </c>
      <c r="T157" s="147">
        <f t="shared" si="3"/>
        <v>0</v>
      </c>
      <c r="AR157" s="148" t="s">
        <v>271</v>
      </c>
      <c r="AT157" s="148" t="s">
        <v>266</v>
      </c>
      <c r="AU157" s="148" t="s">
        <v>83</v>
      </c>
      <c r="AY157" s="17" t="s">
        <v>264</v>
      </c>
      <c r="BE157" s="149">
        <f t="shared" si="4"/>
        <v>0</v>
      </c>
      <c r="BF157" s="149">
        <f t="shared" si="5"/>
        <v>0</v>
      </c>
      <c r="BG157" s="149">
        <f t="shared" si="6"/>
        <v>0</v>
      </c>
      <c r="BH157" s="149">
        <f t="shared" si="7"/>
        <v>0</v>
      </c>
      <c r="BI157" s="149">
        <f t="shared" si="8"/>
        <v>0</v>
      </c>
      <c r="BJ157" s="17" t="s">
        <v>89</v>
      </c>
      <c r="BK157" s="149">
        <f t="shared" si="9"/>
        <v>0</v>
      </c>
      <c r="BL157" s="17" t="s">
        <v>271</v>
      </c>
      <c r="BM157" s="148" t="s">
        <v>623</v>
      </c>
    </row>
    <row r="158" spans="2:65" s="1" customFormat="1" ht="16.5" customHeight="1">
      <c r="B158" s="136"/>
      <c r="C158" s="137" t="s">
        <v>452</v>
      </c>
      <c r="D158" s="137" t="s">
        <v>266</v>
      </c>
      <c r="E158" s="138" t="s">
        <v>468</v>
      </c>
      <c r="F158" s="139" t="s">
        <v>3005</v>
      </c>
      <c r="G158" s="140" t="s">
        <v>1468</v>
      </c>
      <c r="H158" s="141">
        <v>1</v>
      </c>
      <c r="I158" s="142"/>
      <c r="J158" s="143">
        <f t="shared" si="0"/>
        <v>0</v>
      </c>
      <c r="K158" s="139" t="s">
        <v>1</v>
      </c>
      <c r="L158" s="32"/>
      <c r="M158" s="144" t="s">
        <v>1</v>
      </c>
      <c r="N158" s="145" t="s">
        <v>42</v>
      </c>
      <c r="P158" s="146">
        <f t="shared" si="1"/>
        <v>0</v>
      </c>
      <c r="Q158" s="146">
        <v>0</v>
      </c>
      <c r="R158" s="146">
        <f t="shared" si="2"/>
        <v>0</v>
      </c>
      <c r="S158" s="146">
        <v>0</v>
      </c>
      <c r="T158" s="147">
        <f t="shared" si="3"/>
        <v>0</v>
      </c>
      <c r="AR158" s="148" t="s">
        <v>271</v>
      </c>
      <c r="AT158" s="148" t="s">
        <v>266</v>
      </c>
      <c r="AU158" s="148" t="s">
        <v>83</v>
      </c>
      <c r="AY158" s="17" t="s">
        <v>264</v>
      </c>
      <c r="BE158" s="149">
        <f t="shared" si="4"/>
        <v>0</v>
      </c>
      <c r="BF158" s="149">
        <f t="shared" si="5"/>
        <v>0</v>
      </c>
      <c r="BG158" s="149">
        <f t="shared" si="6"/>
        <v>0</v>
      </c>
      <c r="BH158" s="149">
        <f t="shared" si="7"/>
        <v>0</v>
      </c>
      <c r="BI158" s="149">
        <f t="shared" si="8"/>
        <v>0</v>
      </c>
      <c r="BJ158" s="17" t="s">
        <v>89</v>
      </c>
      <c r="BK158" s="149">
        <f t="shared" si="9"/>
        <v>0</v>
      </c>
      <c r="BL158" s="17" t="s">
        <v>271</v>
      </c>
      <c r="BM158" s="148" t="s">
        <v>634</v>
      </c>
    </row>
    <row r="159" spans="2:65" s="11" customFormat="1" ht="25.9" customHeight="1">
      <c r="B159" s="124"/>
      <c r="D159" s="125" t="s">
        <v>75</v>
      </c>
      <c r="E159" s="126" t="s">
        <v>2573</v>
      </c>
      <c r="F159" s="126" t="s">
        <v>3006</v>
      </c>
      <c r="I159" s="127"/>
      <c r="J159" s="128">
        <f>BK159</f>
        <v>0</v>
      </c>
      <c r="L159" s="124"/>
      <c r="M159" s="129"/>
      <c r="P159" s="130">
        <f>SUM(P160:P168)</f>
        <v>0</v>
      </c>
      <c r="R159" s="130">
        <f>SUM(R160:R168)</f>
        <v>0</v>
      </c>
      <c r="T159" s="131">
        <f>SUM(T160:T168)</f>
        <v>0</v>
      </c>
      <c r="AR159" s="125" t="s">
        <v>83</v>
      </c>
      <c r="AT159" s="132" t="s">
        <v>75</v>
      </c>
      <c r="AU159" s="132" t="s">
        <v>76</v>
      </c>
      <c r="AY159" s="125" t="s">
        <v>264</v>
      </c>
      <c r="BK159" s="133">
        <f>SUM(BK160:BK168)</f>
        <v>0</v>
      </c>
    </row>
    <row r="160" spans="2:65" s="1" customFormat="1" ht="16.5" customHeight="1">
      <c r="B160" s="136"/>
      <c r="C160" s="137" t="s">
        <v>457</v>
      </c>
      <c r="D160" s="137" t="s">
        <v>266</v>
      </c>
      <c r="E160" s="138" t="s">
        <v>474</v>
      </c>
      <c r="F160" s="139" t="s">
        <v>3007</v>
      </c>
      <c r="G160" s="140" t="s">
        <v>1468</v>
      </c>
      <c r="H160" s="141">
        <v>12</v>
      </c>
      <c r="I160" s="142"/>
      <c r="J160" s="143">
        <f t="shared" ref="J160:J168" si="10">ROUND(I160*H160,2)</f>
        <v>0</v>
      </c>
      <c r="K160" s="139" t="s">
        <v>1</v>
      </c>
      <c r="L160" s="32"/>
      <c r="M160" s="144" t="s">
        <v>1</v>
      </c>
      <c r="N160" s="145" t="s">
        <v>42</v>
      </c>
      <c r="P160" s="146">
        <f t="shared" ref="P160:P168" si="11">O160*H160</f>
        <v>0</v>
      </c>
      <c r="Q160" s="146">
        <v>0</v>
      </c>
      <c r="R160" s="146">
        <f t="shared" ref="R160:R168" si="12">Q160*H160</f>
        <v>0</v>
      </c>
      <c r="S160" s="146">
        <v>0</v>
      </c>
      <c r="T160" s="147">
        <f t="shared" ref="T160:T168" si="13">S160*H160</f>
        <v>0</v>
      </c>
      <c r="AR160" s="148" t="s">
        <v>271</v>
      </c>
      <c r="AT160" s="148" t="s">
        <v>266</v>
      </c>
      <c r="AU160" s="148" t="s">
        <v>83</v>
      </c>
      <c r="AY160" s="17" t="s">
        <v>264</v>
      </c>
      <c r="BE160" s="149">
        <f t="shared" ref="BE160:BE168" si="14">IF(N160="základní",J160,0)</f>
        <v>0</v>
      </c>
      <c r="BF160" s="149">
        <f t="shared" ref="BF160:BF168" si="15">IF(N160="snížená",J160,0)</f>
        <v>0</v>
      </c>
      <c r="BG160" s="149">
        <f t="shared" ref="BG160:BG168" si="16">IF(N160="zákl. přenesená",J160,0)</f>
        <v>0</v>
      </c>
      <c r="BH160" s="149">
        <f t="shared" ref="BH160:BH168" si="17">IF(N160="sníž. přenesená",J160,0)</f>
        <v>0</v>
      </c>
      <c r="BI160" s="149">
        <f t="shared" ref="BI160:BI168" si="18">IF(N160="nulová",J160,0)</f>
        <v>0</v>
      </c>
      <c r="BJ160" s="17" t="s">
        <v>89</v>
      </c>
      <c r="BK160" s="149">
        <f t="shared" ref="BK160:BK168" si="19">ROUND(I160*H160,2)</f>
        <v>0</v>
      </c>
      <c r="BL160" s="17" t="s">
        <v>271</v>
      </c>
      <c r="BM160" s="148" t="s">
        <v>644</v>
      </c>
    </row>
    <row r="161" spans="2:65" s="1" customFormat="1" ht="16.5" customHeight="1">
      <c r="B161" s="136"/>
      <c r="C161" s="137" t="s">
        <v>462</v>
      </c>
      <c r="D161" s="137" t="s">
        <v>266</v>
      </c>
      <c r="E161" s="138" t="s">
        <v>483</v>
      </c>
      <c r="F161" s="139" t="s">
        <v>3008</v>
      </c>
      <c r="G161" s="140" t="s">
        <v>1468</v>
      </c>
      <c r="H161" s="141">
        <v>5</v>
      </c>
      <c r="I161" s="142"/>
      <c r="J161" s="143">
        <f t="shared" si="10"/>
        <v>0</v>
      </c>
      <c r="K161" s="139" t="s">
        <v>1</v>
      </c>
      <c r="L161" s="32"/>
      <c r="M161" s="144" t="s">
        <v>1</v>
      </c>
      <c r="N161" s="145" t="s">
        <v>42</v>
      </c>
      <c r="P161" s="146">
        <f t="shared" si="11"/>
        <v>0</v>
      </c>
      <c r="Q161" s="146">
        <v>0</v>
      </c>
      <c r="R161" s="146">
        <f t="shared" si="12"/>
        <v>0</v>
      </c>
      <c r="S161" s="146">
        <v>0</v>
      </c>
      <c r="T161" s="147">
        <f t="shared" si="13"/>
        <v>0</v>
      </c>
      <c r="AR161" s="148" t="s">
        <v>271</v>
      </c>
      <c r="AT161" s="148" t="s">
        <v>266</v>
      </c>
      <c r="AU161" s="148" t="s">
        <v>83</v>
      </c>
      <c r="AY161" s="17" t="s">
        <v>264</v>
      </c>
      <c r="BE161" s="149">
        <f t="shared" si="14"/>
        <v>0</v>
      </c>
      <c r="BF161" s="149">
        <f t="shared" si="15"/>
        <v>0</v>
      </c>
      <c r="BG161" s="149">
        <f t="shared" si="16"/>
        <v>0</v>
      </c>
      <c r="BH161" s="149">
        <f t="shared" si="17"/>
        <v>0</v>
      </c>
      <c r="BI161" s="149">
        <f t="shared" si="18"/>
        <v>0</v>
      </c>
      <c r="BJ161" s="17" t="s">
        <v>89</v>
      </c>
      <c r="BK161" s="149">
        <f t="shared" si="19"/>
        <v>0</v>
      </c>
      <c r="BL161" s="17" t="s">
        <v>271</v>
      </c>
      <c r="BM161" s="148" t="s">
        <v>654</v>
      </c>
    </row>
    <row r="162" spans="2:65" s="1" customFormat="1" ht="16.5" customHeight="1">
      <c r="B162" s="136"/>
      <c r="C162" s="137" t="s">
        <v>468</v>
      </c>
      <c r="D162" s="137" t="s">
        <v>266</v>
      </c>
      <c r="E162" s="138" t="s">
        <v>491</v>
      </c>
      <c r="F162" s="139" t="s">
        <v>3009</v>
      </c>
      <c r="G162" s="140" t="s">
        <v>1468</v>
      </c>
      <c r="H162" s="141">
        <v>58</v>
      </c>
      <c r="I162" s="142"/>
      <c r="J162" s="143">
        <f t="shared" si="10"/>
        <v>0</v>
      </c>
      <c r="K162" s="139" t="s">
        <v>1</v>
      </c>
      <c r="L162" s="32"/>
      <c r="M162" s="144" t="s">
        <v>1</v>
      </c>
      <c r="N162" s="145" t="s">
        <v>42</v>
      </c>
      <c r="P162" s="146">
        <f t="shared" si="11"/>
        <v>0</v>
      </c>
      <c r="Q162" s="146">
        <v>0</v>
      </c>
      <c r="R162" s="146">
        <f t="shared" si="12"/>
        <v>0</v>
      </c>
      <c r="S162" s="146">
        <v>0</v>
      </c>
      <c r="T162" s="147">
        <f t="shared" si="13"/>
        <v>0</v>
      </c>
      <c r="AR162" s="148" t="s">
        <v>271</v>
      </c>
      <c r="AT162" s="148" t="s">
        <v>266</v>
      </c>
      <c r="AU162" s="148" t="s">
        <v>83</v>
      </c>
      <c r="AY162" s="17" t="s">
        <v>264</v>
      </c>
      <c r="BE162" s="149">
        <f t="shared" si="14"/>
        <v>0</v>
      </c>
      <c r="BF162" s="149">
        <f t="shared" si="15"/>
        <v>0</v>
      </c>
      <c r="BG162" s="149">
        <f t="shared" si="16"/>
        <v>0</v>
      </c>
      <c r="BH162" s="149">
        <f t="shared" si="17"/>
        <v>0</v>
      </c>
      <c r="BI162" s="149">
        <f t="shared" si="18"/>
        <v>0</v>
      </c>
      <c r="BJ162" s="17" t="s">
        <v>89</v>
      </c>
      <c r="BK162" s="149">
        <f t="shared" si="19"/>
        <v>0</v>
      </c>
      <c r="BL162" s="17" t="s">
        <v>271</v>
      </c>
      <c r="BM162" s="148" t="s">
        <v>665</v>
      </c>
    </row>
    <row r="163" spans="2:65" s="1" customFormat="1" ht="16.5" customHeight="1">
      <c r="B163" s="136"/>
      <c r="C163" s="137" t="s">
        <v>474</v>
      </c>
      <c r="D163" s="137" t="s">
        <v>266</v>
      </c>
      <c r="E163" s="138" t="s">
        <v>496</v>
      </c>
      <c r="F163" s="139" t="s">
        <v>3010</v>
      </c>
      <c r="G163" s="140" t="s">
        <v>1468</v>
      </c>
      <c r="H163" s="141">
        <v>2</v>
      </c>
      <c r="I163" s="142"/>
      <c r="J163" s="143">
        <f t="shared" si="10"/>
        <v>0</v>
      </c>
      <c r="K163" s="139" t="s">
        <v>1</v>
      </c>
      <c r="L163" s="32"/>
      <c r="M163" s="144" t="s">
        <v>1</v>
      </c>
      <c r="N163" s="145" t="s">
        <v>42</v>
      </c>
      <c r="P163" s="146">
        <f t="shared" si="11"/>
        <v>0</v>
      </c>
      <c r="Q163" s="146">
        <v>0</v>
      </c>
      <c r="R163" s="146">
        <f t="shared" si="12"/>
        <v>0</v>
      </c>
      <c r="S163" s="146">
        <v>0</v>
      </c>
      <c r="T163" s="147">
        <f t="shared" si="13"/>
        <v>0</v>
      </c>
      <c r="AR163" s="148" t="s">
        <v>271</v>
      </c>
      <c r="AT163" s="148" t="s">
        <v>266</v>
      </c>
      <c r="AU163" s="148" t="s">
        <v>83</v>
      </c>
      <c r="AY163" s="17" t="s">
        <v>264</v>
      </c>
      <c r="BE163" s="149">
        <f t="shared" si="14"/>
        <v>0</v>
      </c>
      <c r="BF163" s="149">
        <f t="shared" si="15"/>
        <v>0</v>
      </c>
      <c r="BG163" s="149">
        <f t="shared" si="16"/>
        <v>0</v>
      </c>
      <c r="BH163" s="149">
        <f t="shared" si="17"/>
        <v>0</v>
      </c>
      <c r="BI163" s="149">
        <f t="shared" si="18"/>
        <v>0</v>
      </c>
      <c r="BJ163" s="17" t="s">
        <v>89</v>
      </c>
      <c r="BK163" s="149">
        <f t="shared" si="19"/>
        <v>0</v>
      </c>
      <c r="BL163" s="17" t="s">
        <v>271</v>
      </c>
      <c r="BM163" s="148" t="s">
        <v>677</v>
      </c>
    </row>
    <row r="164" spans="2:65" s="1" customFormat="1" ht="16.5" customHeight="1">
      <c r="B164" s="136"/>
      <c r="C164" s="137" t="s">
        <v>483</v>
      </c>
      <c r="D164" s="137" t="s">
        <v>266</v>
      </c>
      <c r="E164" s="138" t="s">
        <v>502</v>
      </c>
      <c r="F164" s="139" t="s">
        <v>3011</v>
      </c>
      <c r="G164" s="140" t="s">
        <v>1468</v>
      </c>
      <c r="H164" s="141">
        <v>1</v>
      </c>
      <c r="I164" s="142"/>
      <c r="J164" s="143">
        <f t="shared" si="10"/>
        <v>0</v>
      </c>
      <c r="K164" s="139" t="s">
        <v>1</v>
      </c>
      <c r="L164" s="32"/>
      <c r="M164" s="144" t="s">
        <v>1</v>
      </c>
      <c r="N164" s="145" t="s">
        <v>42</v>
      </c>
      <c r="P164" s="146">
        <f t="shared" si="11"/>
        <v>0</v>
      </c>
      <c r="Q164" s="146">
        <v>0</v>
      </c>
      <c r="R164" s="146">
        <f t="shared" si="12"/>
        <v>0</v>
      </c>
      <c r="S164" s="146">
        <v>0</v>
      </c>
      <c r="T164" s="147">
        <f t="shared" si="13"/>
        <v>0</v>
      </c>
      <c r="AR164" s="148" t="s">
        <v>271</v>
      </c>
      <c r="AT164" s="148" t="s">
        <v>266</v>
      </c>
      <c r="AU164" s="148" t="s">
        <v>83</v>
      </c>
      <c r="AY164" s="17" t="s">
        <v>264</v>
      </c>
      <c r="BE164" s="149">
        <f t="shared" si="14"/>
        <v>0</v>
      </c>
      <c r="BF164" s="149">
        <f t="shared" si="15"/>
        <v>0</v>
      </c>
      <c r="BG164" s="149">
        <f t="shared" si="16"/>
        <v>0</v>
      </c>
      <c r="BH164" s="149">
        <f t="shared" si="17"/>
        <v>0</v>
      </c>
      <c r="BI164" s="149">
        <f t="shared" si="18"/>
        <v>0</v>
      </c>
      <c r="BJ164" s="17" t="s">
        <v>89</v>
      </c>
      <c r="BK164" s="149">
        <f t="shared" si="19"/>
        <v>0</v>
      </c>
      <c r="BL164" s="17" t="s">
        <v>271</v>
      </c>
      <c r="BM164" s="148" t="s">
        <v>688</v>
      </c>
    </row>
    <row r="165" spans="2:65" s="1" customFormat="1" ht="16.5" customHeight="1">
      <c r="B165" s="136"/>
      <c r="C165" s="137" t="s">
        <v>491</v>
      </c>
      <c r="D165" s="137" t="s">
        <v>266</v>
      </c>
      <c r="E165" s="138" t="s">
        <v>509</v>
      </c>
      <c r="F165" s="139" t="s">
        <v>3012</v>
      </c>
      <c r="G165" s="140" t="s">
        <v>1468</v>
      </c>
      <c r="H165" s="141">
        <v>1</v>
      </c>
      <c r="I165" s="142"/>
      <c r="J165" s="143">
        <f t="shared" si="10"/>
        <v>0</v>
      </c>
      <c r="K165" s="139" t="s">
        <v>1</v>
      </c>
      <c r="L165" s="32"/>
      <c r="M165" s="144" t="s">
        <v>1</v>
      </c>
      <c r="N165" s="145" t="s">
        <v>42</v>
      </c>
      <c r="P165" s="146">
        <f t="shared" si="11"/>
        <v>0</v>
      </c>
      <c r="Q165" s="146">
        <v>0</v>
      </c>
      <c r="R165" s="146">
        <f t="shared" si="12"/>
        <v>0</v>
      </c>
      <c r="S165" s="146">
        <v>0</v>
      </c>
      <c r="T165" s="147">
        <f t="shared" si="13"/>
        <v>0</v>
      </c>
      <c r="AR165" s="148" t="s">
        <v>271</v>
      </c>
      <c r="AT165" s="148" t="s">
        <v>266</v>
      </c>
      <c r="AU165" s="148" t="s">
        <v>83</v>
      </c>
      <c r="AY165" s="17" t="s">
        <v>264</v>
      </c>
      <c r="BE165" s="149">
        <f t="shared" si="14"/>
        <v>0</v>
      </c>
      <c r="BF165" s="149">
        <f t="shared" si="15"/>
        <v>0</v>
      </c>
      <c r="BG165" s="149">
        <f t="shared" si="16"/>
        <v>0</v>
      </c>
      <c r="BH165" s="149">
        <f t="shared" si="17"/>
        <v>0</v>
      </c>
      <c r="BI165" s="149">
        <f t="shared" si="18"/>
        <v>0</v>
      </c>
      <c r="BJ165" s="17" t="s">
        <v>89</v>
      </c>
      <c r="BK165" s="149">
        <f t="shared" si="19"/>
        <v>0</v>
      </c>
      <c r="BL165" s="17" t="s">
        <v>271</v>
      </c>
      <c r="BM165" s="148" t="s">
        <v>699</v>
      </c>
    </row>
    <row r="166" spans="2:65" s="1" customFormat="1" ht="16.5" customHeight="1">
      <c r="B166" s="136"/>
      <c r="C166" s="137" t="s">
        <v>496</v>
      </c>
      <c r="D166" s="137" t="s">
        <v>266</v>
      </c>
      <c r="E166" s="138" t="s">
        <v>515</v>
      </c>
      <c r="F166" s="139" t="s">
        <v>3013</v>
      </c>
      <c r="G166" s="140" t="s">
        <v>1468</v>
      </c>
      <c r="H166" s="141">
        <v>1</v>
      </c>
      <c r="I166" s="142"/>
      <c r="J166" s="143">
        <f t="shared" si="10"/>
        <v>0</v>
      </c>
      <c r="K166" s="139" t="s">
        <v>1</v>
      </c>
      <c r="L166" s="32"/>
      <c r="M166" s="144" t="s">
        <v>1</v>
      </c>
      <c r="N166" s="145" t="s">
        <v>42</v>
      </c>
      <c r="P166" s="146">
        <f t="shared" si="11"/>
        <v>0</v>
      </c>
      <c r="Q166" s="146">
        <v>0</v>
      </c>
      <c r="R166" s="146">
        <f t="shared" si="12"/>
        <v>0</v>
      </c>
      <c r="S166" s="146">
        <v>0</v>
      </c>
      <c r="T166" s="147">
        <f t="shared" si="13"/>
        <v>0</v>
      </c>
      <c r="AR166" s="148" t="s">
        <v>271</v>
      </c>
      <c r="AT166" s="148" t="s">
        <v>266</v>
      </c>
      <c r="AU166" s="148" t="s">
        <v>83</v>
      </c>
      <c r="AY166" s="17" t="s">
        <v>264</v>
      </c>
      <c r="BE166" s="149">
        <f t="shared" si="14"/>
        <v>0</v>
      </c>
      <c r="BF166" s="149">
        <f t="shared" si="15"/>
        <v>0</v>
      </c>
      <c r="BG166" s="149">
        <f t="shared" si="16"/>
        <v>0</v>
      </c>
      <c r="BH166" s="149">
        <f t="shared" si="17"/>
        <v>0</v>
      </c>
      <c r="BI166" s="149">
        <f t="shared" si="18"/>
        <v>0</v>
      </c>
      <c r="BJ166" s="17" t="s">
        <v>89</v>
      </c>
      <c r="BK166" s="149">
        <f t="shared" si="19"/>
        <v>0</v>
      </c>
      <c r="BL166" s="17" t="s">
        <v>271</v>
      </c>
      <c r="BM166" s="148" t="s">
        <v>710</v>
      </c>
    </row>
    <row r="167" spans="2:65" s="1" customFormat="1" ht="16.5" customHeight="1">
      <c r="B167" s="136"/>
      <c r="C167" s="137" t="s">
        <v>502</v>
      </c>
      <c r="D167" s="137" t="s">
        <v>266</v>
      </c>
      <c r="E167" s="138" t="s">
        <v>521</v>
      </c>
      <c r="F167" s="139" t="s">
        <v>3014</v>
      </c>
      <c r="G167" s="140" t="s">
        <v>1468</v>
      </c>
      <c r="H167" s="141">
        <v>4</v>
      </c>
      <c r="I167" s="142"/>
      <c r="J167" s="143">
        <f t="shared" si="10"/>
        <v>0</v>
      </c>
      <c r="K167" s="139" t="s">
        <v>1</v>
      </c>
      <c r="L167" s="32"/>
      <c r="M167" s="144" t="s">
        <v>1</v>
      </c>
      <c r="N167" s="145" t="s">
        <v>42</v>
      </c>
      <c r="P167" s="146">
        <f t="shared" si="11"/>
        <v>0</v>
      </c>
      <c r="Q167" s="146">
        <v>0</v>
      </c>
      <c r="R167" s="146">
        <f t="shared" si="12"/>
        <v>0</v>
      </c>
      <c r="S167" s="146">
        <v>0</v>
      </c>
      <c r="T167" s="147">
        <f t="shared" si="13"/>
        <v>0</v>
      </c>
      <c r="AR167" s="148" t="s">
        <v>271</v>
      </c>
      <c r="AT167" s="148" t="s">
        <v>266</v>
      </c>
      <c r="AU167" s="148" t="s">
        <v>83</v>
      </c>
      <c r="AY167" s="17" t="s">
        <v>264</v>
      </c>
      <c r="BE167" s="149">
        <f t="shared" si="14"/>
        <v>0</v>
      </c>
      <c r="BF167" s="149">
        <f t="shared" si="15"/>
        <v>0</v>
      </c>
      <c r="BG167" s="149">
        <f t="shared" si="16"/>
        <v>0</v>
      </c>
      <c r="BH167" s="149">
        <f t="shared" si="17"/>
        <v>0</v>
      </c>
      <c r="BI167" s="149">
        <f t="shared" si="18"/>
        <v>0</v>
      </c>
      <c r="BJ167" s="17" t="s">
        <v>89</v>
      </c>
      <c r="BK167" s="149">
        <f t="shared" si="19"/>
        <v>0</v>
      </c>
      <c r="BL167" s="17" t="s">
        <v>271</v>
      </c>
      <c r="BM167" s="148" t="s">
        <v>724</v>
      </c>
    </row>
    <row r="168" spans="2:65" s="1" customFormat="1" ht="16.5" customHeight="1">
      <c r="B168" s="136"/>
      <c r="C168" s="137" t="s">
        <v>509</v>
      </c>
      <c r="D168" s="137" t="s">
        <v>266</v>
      </c>
      <c r="E168" s="138" t="s">
        <v>526</v>
      </c>
      <c r="F168" s="139" t="s">
        <v>3015</v>
      </c>
      <c r="G168" s="140" t="s">
        <v>428</v>
      </c>
      <c r="H168" s="141">
        <v>550</v>
      </c>
      <c r="I168" s="142"/>
      <c r="J168" s="143">
        <f t="shared" si="10"/>
        <v>0</v>
      </c>
      <c r="K168" s="139" t="s">
        <v>1</v>
      </c>
      <c r="L168" s="32"/>
      <c r="M168" s="144" t="s">
        <v>1</v>
      </c>
      <c r="N168" s="145" t="s">
        <v>42</v>
      </c>
      <c r="P168" s="146">
        <f t="shared" si="11"/>
        <v>0</v>
      </c>
      <c r="Q168" s="146">
        <v>0</v>
      </c>
      <c r="R168" s="146">
        <f t="shared" si="12"/>
        <v>0</v>
      </c>
      <c r="S168" s="146">
        <v>0</v>
      </c>
      <c r="T168" s="147">
        <f t="shared" si="13"/>
        <v>0</v>
      </c>
      <c r="AR168" s="148" t="s">
        <v>271</v>
      </c>
      <c r="AT168" s="148" t="s">
        <v>266</v>
      </c>
      <c r="AU168" s="148" t="s">
        <v>83</v>
      </c>
      <c r="AY168" s="17" t="s">
        <v>264</v>
      </c>
      <c r="BE168" s="149">
        <f t="shared" si="14"/>
        <v>0</v>
      </c>
      <c r="BF168" s="149">
        <f t="shared" si="15"/>
        <v>0</v>
      </c>
      <c r="BG168" s="149">
        <f t="shared" si="16"/>
        <v>0</v>
      </c>
      <c r="BH168" s="149">
        <f t="shared" si="17"/>
        <v>0</v>
      </c>
      <c r="BI168" s="149">
        <f t="shared" si="18"/>
        <v>0</v>
      </c>
      <c r="BJ168" s="17" t="s">
        <v>89</v>
      </c>
      <c r="BK168" s="149">
        <f t="shared" si="19"/>
        <v>0</v>
      </c>
      <c r="BL168" s="17" t="s">
        <v>271</v>
      </c>
      <c r="BM168" s="148" t="s">
        <v>735</v>
      </c>
    </row>
    <row r="169" spans="2:65" s="11" customFormat="1" ht="25.9" customHeight="1">
      <c r="B169" s="124"/>
      <c r="D169" s="125" t="s">
        <v>75</v>
      </c>
      <c r="E169" s="126" t="s">
        <v>2586</v>
      </c>
      <c r="F169" s="126" t="s">
        <v>3016</v>
      </c>
      <c r="I169" s="127"/>
      <c r="J169" s="128">
        <f>BK169</f>
        <v>0</v>
      </c>
      <c r="L169" s="124"/>
      <c r="M169" s="129"/>
      <c r="P169" s="130">
        <f>SUM(P170:P175)</f>
        <v>0</v>
      </c>
      <c r="R169" s="130">
        <f>SUM(R170:R175)</f>
        <v>0</v>
      </c>
      <c r="T169" s="131">
        <f>SUM(T170:T175)</f>
        <v>0</v>
      </c>
      <c r="AR169" s="125" t="s">
        <v>83</v>
      </c>
      <c r="AT169" s="132" t="s">
        <v>75</v>
      </c>
      <c r="AU169" s="132" t="s">
        <v>76</v>
      </c>
      <c r="AY169" s="125" t="s">
        <v>264</v>
      </c>
      <c r="BK169" s="133">
        <f>SUM(BK170:BK175)</f>
        <v>0</v>
      </c>
    </row>
    <row r="170" spans="2:65" s="1" customFormat="1" ht="16.5" customHeight="1">
      <c r="B170" s="136"/>
      <c r="C170" s="137" t="s">
        <v>515</v>
      </c>
      <c r="D170" s="137" t="s">
        <v>266</v>
      </c>
      <c r="E170" s="138" t="s">
        <v>533</v>
      </c>
      <c r="F170" s="139" t="s">
        <v>3017</v>
      </c>
      <c r="G170" s="140" t="s">
        <v>1468</v>
      </c>
      <c r="H170" s="141">
        <v>2</v>
      </c>
      <c r="I170" s="142"/>
      <c r="J170" s="143">
        <f t="shared" ref="J170:J175" si="20">ROUND(I170*H170,2)</f>
        <v>0</v>
      </c>
      <c r="K170" s="139" t="s">
        <v>1</v>
      </c>
      <c r="L170" s="32"/>
      <c r="M170" s="144" t="s">
        <v>1</v>
      </c>
      <c r="N170" s="145" t="s">
        <v>42</v>
      </c>
      <c r="P170" s="146">
        <f t="shared" ref="P170:P175" si="21">O170*H170</f>
        <v>0</v>
      </c>
      <c r="Q170" s="146">
        <v>0</v>
      </c>
      <c r="R170" s="146">
        <f t="shared" ref="R170:R175" si="22">Q170*H170</f>
        <v>0</v>
      </c>
      <c r="S170" s="146">
        <v>0</v>
      </c>
      <c r="T170" s="147">
        <f t="shared" ref="T170:T175" si="23">S170*H170</f>
        <v>0</v>
      </c>
      <c r="AR170" s="148" t="s">
        <v>271</v>
      </c>
      <c r="AT170" s="148" t="s">
        <v>266</v>
      </c>
      <c r="AU170" s="148" t="s">
        <v>83</v>
      </c>
      <c r="AY170" s="17" t="s">
        <v>264</v>
      </c>
      <c r="BE170" s="149">
        <f t="shared" ref="BE170:BE175" si="24">IF(N170="základní",J170,0)</f>
        <v>0</v>
      </c>
      <c r="BF170" s="149">
        <f t="shared" ref="BF170:BF175" si="25">IF(N170="snížená",J170,0)</f>
        <v>0</v>
      </c>
      <c r="BG170" s="149">
        <f t="shared" ref="BG170:BG175" si="26">IF(N170="zákl. přenesená",J170,0)</f>
        <v>0</v>
      </c>
      <c r="BH170" s="149">
        <f t="shared" ref="BH170:BH175" si="27">IF(N170="sníž. přenesená",J170,0)</f>
        <v>0</v>
      </c>
      <c r="BI170" s="149">
        <f t="shared" ref="BI170:BI175" si="28">IF(N170="nulová",J170,0)</f>
        <v>0</v>
      </c>
      <c r="BJ170" s="17" t="s">
        <v>89</v>
      </c>
      <c r="BK170" s="149">
        <f t="shared" ref="BK170:BK175" si="29">ROUND(I170*H170,2)</f>
        <v>0</v>
      </c>
      <c r="BL170" s="17" t="s">
        <v>271</v>
      </c>
      <c r="BM170" s="148" t="s">
        <v>745</v>
      </c>
    </row>
    <row r="171" spans="2:65" s="1" customFormat="1" ht="16.5" customHeight="1">
      <c r="B171" s="136"/>
      <c r="C171" s="137" t="s">
        <v>521</v>
      </c>
      <c r="D171" s="137" t="s">
        <v>266</v>
      </c>
      <c r="E171" s="138" t="s">
        <v>541</v>
      </c>
      <c r="F171" s="139" t="s">
        <v>3018</v>
      </c>
      <c r="G171" s="140" t="s">
        <v>1468</v>
      </c>
      <c r="H171" s="141">
        <v>2</v>
      </c>
      <c r="I171" s="142"/>
      <c r="J171" s="143">
        <f t="shared" si="20"/>
        <v>0</v>
      </c>
      <c r="K171" s="139" t="s">
        <v>1</v>
      </c>
      <c r="L171" s="32"/>
      <c r="M171" s="144" t="s">
        <v>1</v>
      </c>
      <c r="N171" s="145" t="s">
        <v>42</v>
      </c>
      <c r="P171" s="146">
        <f t="shared" si="21"/>
        <v>0</v>
      </c>
      <c r="Q171" s="146">
        <v>0</v>
      </c>
      <c r="R171" s="146">
        <f t="shared" si="22"/>
        <v>0</v>
      </c>
      <c r="S171" s="146">
        <v>0</v>
      </c>
      <c r="T171" s="147">
        <f t="shared" si="23"/>
        <v>0</v>
      </c>
      <c r="AR171" s="148" t="s">
        <v>271</v>
      </c>
      <c r="AT171" s="148" t="s">
        <v>266</v>
      </c>
      <c r="AU171" s="148" t="s">
        <v>83</v>
      </c>
      <c r="AY171" s="17" t="s">
        <v>264</v>
      </c>
      <c r="BE171" s="149">
        <f t="shared" si="24"/>
        <v>0</v>
      </c>
      <c r="BF171" s="149">
        <f t="shared" si="25"/>
        <v>0</v>
      </c>
      <c r="BG171" s="149">
        <f t="shared" si="26"/>
        <v>0</v>
      </c>
      <c r="BH171" s="149">
        <f t="shared" si="27"/>
        <v>0</v>
      </c>
      <c r="BI171" s="149">
        <f t="shared" si="28"/>
        <v>0</v>
      </c>
      <c r="BJ171" s="17" t="s">
        <v>89</v>
      </c>
      <c r="BK171" s="149">
        <f t="shared" si="29"/>
        <v>0</v>
      </c>
      <c r="BL171" s="17" t="s">
        <v>271</v>
      </c>
      <c r="BM171" s="148" t="s">
        <v>758</v>
      </c>
    </row>
    <row r="172" spans="2:65" s="1" customFormat="1" ht="16.5" customHeight="1">
      <c r="B172" s="136"/>
      <c r="C172" s="137" t="s">
        <v>526</v>
      </c>
      <c r="D172" s="137" t="s">
        <v>266</v>
      </c>
      <c r="E172" s="138" t="s">
        <v>549</v>
      </c>
      <c r="F172" s="139" t="s">
        <v>3019</v>
      </c>
      <c r="G172" s="140" t="s">
        <v>1468</v>
      </c>
      <c r="H172" s="141">
        <v>1</v>
      </c>
      <c r="I172" s="142"/>
      <c r="J172" s="143">
        <f t="shared" si="20"/>
        <v>0</v>
      </c>
      <c r="K172" s="139" t="s">
        <v>1</v>
      </c>
      <c r="L172" s="32"/>
      <c r="M172" s="144" t="s">
        <v>1</v>
      </c>
      <c r="N172" s="145" t="s">
        <v>42</v>
      </c>
      <c r="P172" s="146">
        <f t="shared" si="21"/>
        <v>0</v>
      </c>
      <c r="Q172" s="146">
        <v>0</v>
      </c>
      <c r="R172" s="146">
        <f t="shared" si="22"/>
        <v>0</v>
      </c>
      <c r="S172" s="146">
        <v>0</v>
      </c>
      <c r="T172" s="147">
        <f t="shared" si="23"/>
        <v>0</v>
      </c>
      <c r="AR172" s="148" t="s">
        <v>271</v>
      </c>
      <c r="AT172" s="148" t="s">
        <v>266</v>
      </c>
      <c r="AU172" s="148" t="s">
        <v>83</v>
      </c>
      <c r="AY172" s="17" t="s">
        <v>264</v>
      </c>
      <c r="BE172" s="149">
        <f t="shared" si="24"/>
        <v>0</v>
      </c>
      <c r="BF172" s="149">
        <f t="shared" si="25"/>
        <v>0</v>
      </c>
      <c r="BG172" s="149">
        <f t="shared" si="26"/>
        <v>0</v>
      </c>
      <c r="BH172" s="149">
        <f t="shared" si="27"/>
        <v>0</v>
      </c>
      <c r="BI172" s="149">
        <f t="shared" si="28"/>
        <v>0</v>
      </c>
      <c r="BJ172" s="17" t="s">
        <v>89</v>
      </c>
      <c r="BK172" s="149">
        <f t="shared" si="29"/>
        <v>0</v>
      </c>
      <c r="BL172" s="17" t="s">
        <v>271</v>
      </c>
      <c r="BM172" s="148" t="s">
        <v>771</v>
      </c>
    </row>
    <row r="173" spans="2:65" s="1" customFormat="1" ht="16.5" customHeight="1">
      <c r="B173" s="136"/>
      <c r="C173" s="137" t="s">
        <v>533</v>
      </c>
      <c r="D173" s="137" t="s">
        <v>266</v>
      </c>
      <c r="E173" s="138" t="s">
        <v>554</v>
      </c>
      <c r="F173" s="139" t="s">
        <v>3020</v>
      </c>
      <c r="G173" s="140" t="s">
        <v>1468</v>
      </c>
      <c r="H173" s="141">
        <v>1</v>
      </c>
      <c r="I173" s="142"/>
      <c r="J173" s="143">
        <f t="shared" si="20"/>
        <v>0</v>
      </c>
      <c r="K173" s="139" t="s">
        <v>1</v>
      </c>
      <c r="L173" s="32"/>
      <c r="M173" s="144" t="s">
        <v>1</v>
      </c>
      <c r="N173" s="145" t="s">
        <v>42</v>
      </c>
      <c r="P173" s="146">
        <f t="shared" si="21"/>
        <v>0</v>
      </c>
      <c r="Q173" s="146">
        <v>0</v>
      </c>
      <c r="R173" s="146">
        <f t="shared" si="22"/>
        <v>0</v>
      </c>
      <c r="S173" s="146">
        <v>0</v>
      </c>
      <c r="T173" s="147">
        <f t="shared" si="23"/>
        <v>0</v>
      </c>
      <c r="AR173" s="148" t="s">
        <v>271</v>
      </c>
      <c r="AT173" s="148" t="s">
        <v>266</v>
      </c>
      <c r="AU173" s="148" t="s">
        <v>83</v>
      </c>
      <c r="AY173" s="17" t="s">
        <v>264</v>
      </c>
      <c r="BE173" s="149">
        <f t="shared" si="24"/>
        <v>0</v>
      </c>
      <c r="BF173" s="149">
        <f t="shared" si="25"/>
        <v>0</v>
      </c>
      <c r="BG173" s="149">
        <f t="shared" si="26"/>
        <v>0</v>
      </c>
      <c r="BH173" s="149">
        <f t="shared" si="27"/>
        <v>0</v>
      </c>
      <c r="BI173" s="149">
        <f t="shared" si="28"/>
        <v>0</v>
      </c>
      <c r="BJ173" s="17" t="s">
        <v>89</v>
      </c>
      <c r="BK173" s="149">
        <f t="shared" si="29"/>
        <v>0</v>
      </c>
      <c r="BL173" s="17" t="s">
        <v>271</v>
      </c>
      <c r="BM173" s="148" t="s">
        <v>781</v>
      </c>
    </row>
    <row r="174" spans="2:65" s="1" customFormat="1" ht="16.5" customHeight="1">
      <c r="B174" s="136"/>
      <c r="C174" s="137" t="s">
        <v>541</v>
      </c>
      <c r="D174" s="137" t="s">
        <v>266</v>
      </c>
      <c r="E174" s="138" t="s">
        <v>559</v>
      </c>
      <c r="F174" s="139" t="s">
        <v>3021</v>
      </c>
      <c r="G174" s="140" t="s">
        <v>1468</v>
      </c>
      <c r="H174" s="141">
        <v>1</v>
      </c>
      <c r="I174" s="142"/>
      <c r="J174" s="143">
        <f t="shared" si="20"/>
        <v>0</v>
      </c>
      <c r="K174" s="139" t="s">
        <v>1</v>
      </c>
      <c r="L174" s="32"/>
      <c r="M174" s="144" t="s">
        <v>1</v>
      </c>
      <c r="N174" s="145" t="s">
        <v>42</v>
      </c>
      <c r="P174" s="146">
        <f t="shared" si="21"/>
        <v>0</v>
      </c>
      <c r="Q174" s="146">
        <v>0</v>
      </c>
      <c r="R174" s="146">
        <f t="shared" si="22"/>
        <v>0</v>
      </c>
      <c r="S174" s="146">
        <v>0</v>
      </c>
      <c r="T174" s="147">
        <f t="shared" si="23"/>
        <v>0</v>
      </c>
      <c r="AR174" s="148" t="s">
        <v>271</v>
      </c>
      <c r="AT174" s="148" t="s">
        <v>266</v>
      </c>
      <c r="AU174" s="148" t="s">
        <v>83</v>
      </c>
      <c r="AY174" s="17" t="s">
        <v>264</v>
      </c>
      <c r="BE174" s="149">
        <f t="shared" si="24"/>
        <v>0</v>
      </c>
      <c r="BF174" s="149">
        <f t="shared" si="25"/>
        <v>0</v>
      </c>
      <c r="BG174" s="149">
        <f t="shared" si="26"/>
        <v>0</v>
      </c>
      <c r="BH174" s="149">
        <f t="shared" si="27"/>
        <v>0</v>
      </c>
      <c r="BI174" s="149">
        <f t="shared" si="28"/>
        <v>0</v>
      </c>
      <c r="BJ174" s="17" t="s">
        <v>89</v>
      </c>
      <c r="BK174" s="149">
        <f t="shared" si="29"/>
        <v>0</v>
      </c>
      <c r="BL174" s="17" t="s">
        <v>271</v>
      </c>
      <c r="BM174" s="148" t="s">
        <v>791</v>
      </c>
    </row>
    <row r="175" spans="2:65" s="1" customFormat="1" ht="16.5" customHeight="1">
      <c r="B175" s="136"/>
      <c r="C175" s="137" t="s">
        <v>549</v>
      </c>
      <c r="D175" s="137" t="s">
        <v>266</v>
      </c>
      <c r="E175" s="138" t="s">
        <v>564</v>
      </c>
      <c r="F175" s="139" t="s">
        <v>3022</v>
      </c>
      <c r="G175" s="140" t="s">
        <v>428</v>
      </c>
      <c r="H175" s="141">
        <v>5</v>
      </c>
      <c r="I175" s="142"/>
      <c r="J175" s="143">
        <f t="shared" si="20"/>
        <v>0</v>
      </c>
      <c r="K175" s="139" t="s">
        <v>1</v>
      </c>
      <c r="L175" s="32"/>
      <c r="M175" s="144" t="s">
        <v>1</v>
      </c>
      <c r="N175" s="145" t="s">
        <v>42</v>
      </c>
      <c r="P175" s="146">
        <f t="shared" si="21"/>
        <v>0</v>
      </c>
      <c r="Q175" s="146">
        <v>0</v>
      </c>
      <c r="R175" s="146">
        <f t="shared" si="22"/>
        <v>0</v>
      </c>
      <c r="S175" s="146">
        <v>0</v>
      </c>
      <c r="T175" s="147">
        <f t="shared" si="23"/>
        <v>0</v>
      </c>
      <c r="AR175" s="148" t="s">
        <v>271</v>
      </c>
      <c r="AT175" s="148" t="s">
        <v>266</v>
      </c>
      <c r="AU175" s="148" t="s">
        <v>83</v>
      </c>
      <c r="AY175" s="17" t="s">
        <v>264</v>
      </c>
      <c r="BE175" s="149">
        <f t="shared" si="24"/>
        <v>0</v>
      </c>
      <c r="BF175" s="149">
        <f t="shared" si="25"/>
        <v>0</v>
      </c>
      <c r="BG175" s="149">
        <f t="shared" si="26"/>
        <v>0</v>
      </c>
      <c r="BH175" s="149">
        <f t="shared" si="27"/>
        <v>0</v>
      </c>
      <c r="BI175" s="149">
        <f t="shared" si="28"/>
        <v>0</v>
      </c>
      <c r="BJ175" s="17" t="s">
        <v>89</v>
      </c>
      <c r="BK175" s="149">
        <f t="shared" si="29"/>
        <v>0</v>
      </c>
      <c r="BL175" s="17" t="s">
        <v>271</v>
      </c>
      <c r="BM175" s="148" t="s">
        <v>802</v>
      </c>
    </row>
    <row r="176" spans="2:65" s="11" customFormat="1" ht="25.9" customHeight="1">
      <c r="B176" s="124"/>
      <c r="D176" s="125" t="s">
        <v>75</v>
      </c>
      <c r="E176" s="126" t="s">
        <v>2806</v>
      </c>
      <c r="F176" s="126" t="s">
        <v>2522</v>
      </c>
      <c r="I176" s="127"/>
      <c r="J176" s="128">
        <f>BK176</f>
        <v>0</v>
      </c>
      <c r="L176" s="124"/>
      <c r="M176" s="129"/>
      <c r="P176" s="130">
        <f>P177</f>
        <v>0</v>
      </c>
      <c r="R176" s="130">
        <f>R177</f>
        <v>0</v>
      </c>
      <c r="T176" s="131">
        <f>T177</f>
        <v>0</v>
      </c>
      <c r="AR176" s="125" t="s">
        <v>271</v>
      </c>
      <c r="AT176" s="132" t="s">
        <v>75</v>
      </c>
      <c r="AU176" s="132" t="s">
        <v>76</v>
      </c>
      <c r="AY176" s="125" t="s">
        <v>264</v>
      </c>
      <c r="BK176" s="133">
        <f>BK177</f>
        <v>0</v>
      </c>
    </row>
    <row r="177" spans="2:65" s="1" customFormat="1" ht="16.5" customHeight="1">
      <c r="B177" s="136"/>
      <c r="C177" s="137" t="s">
        <v>554</v>
      </c>
      <c r="D177" s="137" t="s">
        <v>266</v>
      </c>
      <c r="E177" s="138" t="s">
        <v>2807</v>
      </c>
      <c r="F177" s="139" t="s">
        <v>2808</v>
      </c>
      <c r="G177" s="140" t="s">
        <v>2809</v>
      </c>
      <c r="H177" s="141">
        <v>1</v>
      </c>
      <c r="I177" s="142"/>
      <c r="J177" s="143">
        <f>ROUND(I177*H177,2)</f>
        <v>0</v>
      </c>
      <c r="K177" s="139" t="s">
        <v>1</v>
      </c>
      <c r="L177" s="32"/>
      <c r="M177" s="200" t="s">
        <v>1</v>
      </c>
      <c r="N177" s="201" t="s">
        <v>42</v>
      </c>
      <c r="O177" s="195"/>
      <c r="P177" s="202">
        <f>O177*H177</f>
        <v>0</v>
      </c>
      <c r="Q177" s="202">
        <v>0</v>
      </c>
      <c r="R177" s="202">
        <f>Q177*H177</f>
        <v>0</v>
      </c>
      <c r="S177" s="202">
        <v>0</v>
      </c>
      <c r="T177" s="203">
        <f>S177*H177</f>
        <v>0</v>
      </c>
      <c r="AR177" s="148" t="s">
        <v>1885</v>
      </c>
      <c r="AT177" s="148" t="s">
        <v>266</v>
      </c>
      <c r="AU177" s="148" t="s">
        <v>83</v>
      </c>
      <c r="AY177" s="17" t="s">
        <v>264</v>
      </c>
      <c r="BE177" s="149">
        <f>IF(N177="základní",J177,0)</f>
        <v>0</v>
      </c>
      <c r="BF177" s="149">
        <f>IF(N177="snížená",J177,0)</f>
        <v>0</v>
      </c>
      <c r="BG177" s="149">
        <f>IF(N177="zákl. přenesená",J177,0)</f>
        <v>0</v>
      </c>
      <c r="BH177" s="149">
        <f>IF(N177="sníž. přenesená",J177,0)</f>
        <v>0</v>
      </c>
      <c r="BI177" s="149">
        <f>IF(N177="nulová",J177,0)</f>
        <v>0</v>
      </c>
      <c r="BJ177" s="17" t="s">
        <v>89</v>
      </c>
      <c r="BK177" s="149">
        <f>ROUND(I177*H177,2)</f>
        <v>0</v>
      </c>
      <c r="BL177" s="17" t="s">
        <v>1885</v>
      </c>
      <c r="BM177" s="148" t="s">
        <v>3023</v>
      </c>
    </row>
    <row r="178" spans="2:65" s="1" customFormat="1" ht="6.95" customHeight="1">
      <c r="B178" s="44"/>
      <c r="C178" s="45"/>
      <c r="D178" s="45"/>
      <c r="E178" s="45"/>
      <c r="F178" s="45"/>
      <c r="G178" s="45"/>
      <c r="H178" s="45"/>
      <c r="I178" s="45"/>
      <c r="J178" s="45"/>
      <c r="K178" s="45"/>
      <c r="L178" s="32"/>
    </row>
  </sheetData>
  <autoFilter ref="C127:K177" xr:uid="{00000000-0009-0000-0000-000006000000}"/>
  <mergeCells count="15">
    <mergeCell ref="E114:H114"/>
    <mergeCell ref="E118:H118"/>
    <mergeCell ref="E116:H116"/>
    <mergeCell ref="E120:H120"/>
    <mergeCell ref="L2:V2"/>
    <mergeCell ref="E31:H31"/>
    <mergeCell ref="E85:H85"/>
    <mergeCell ref="E89:H89"/>
    <mergeCell ref="E87:H87"/>
    <mergeCell ref="E91:H91"/>
    <mergeCell ref="E7:H7"/>
    <mergeCell ref="E11:H11"/>
    <mergeCell ref="E9:H9"/>
    <mergeCell ref="E13:H13"/>
    <mergeCell ref="E22:H22"/>
  </mergeCells>
  <pageMargins left="0.39374999999999999" right="0.39374999999999999" top="0.39374999999999999" bottom="0.39374999999999999" header="0" footer="0"/>
  <pageSetup paperSize="9" fitToHeight="100" orientation="landscape" blackAndWhite="1"/>
  <headerFooter>
    <oddFooter>&amp;CStrana &amp;P z &amp;N</oddFooter>
  </headerFooter>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B2:BM209"/>
  <sheetViews>
    <sheetView showGridLines="0" workbookViewId="0"/>
  </sheetViews>
  <sheetFormatPr defaultRowHeight="15"/>
  <cols>
    <col min="1" max="1" width="8.33203125" customWidth="1"/>
    <col min="2" max="2" width="1.1640625" customWidth="1"/>
    <col min="3" max="3" width="4.1640625" customWidth="1"/>
    <col min="4" max="4" width="4.33203125" customWidth="1"/>
    <col min="5" max="5" width="17.1640625" customWidth="1"/>
    <col min="6" max="6" width="100.83203125" customWidth="1"/>
    <col min="7" max="7" width="7.5" customWidth="1"/>
    <col min="8" max="8" width="14" customWidth="1"/>
    <col min="9" max="9" width="15.83203125" customWidth="1"/>
    <col min="10" max="11" width="22.33203125"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50000000000003" customHeight="1">
      <c r="L2" s="223" t="s">
        <v>5</v>
      </c>
      <c r="M2" s="208"/>
      <c r="N2" s="208"/>
      <c r="O2" s="208"/>
      <c r="P2" s="208"/>
      <c r="Q2" s="208"/>
      <c r="R2" s="208"/>
      <c r="S2" s="208"/>
      <c r="T2" s="208"/>
      <c r="U2" s="208"/>
      <c r="V2" s="208"/>
      <c r="AT2" s="17" t="s">
        <v>112</v>
      </c>
    </row>
    <row r="3" spans="2:46" ht="6.95" customHeight="1">
      <c r="B3" s="18"/>
      <c r="C3" s="19"/>
      <c r="D3" s="19"/>
      <c r="E3" s="19"/>
      <c r="F3" s="19"/>
      <c r="G3" s="19"/>
      <c r="H3" s="19"/>
      <c r="I3" s="19"/>
      <c r="J3" s="19"/>
      <c r="K3" s="19"/>
      <c r="L3" s="20"/>
      <c r="AT3" s="17" t="s">
        <v>83</v>
      </c>
    </row>
    <row r="4" spans="2:46" ht="24.95" customHeight="1">
      <c r="B4" s="20"/>
      <c r="D4" s="21" t="s">
        <v>212</v>
      </c>
      <c r="L4" s="20"/>
      <c r="M4" s="93" t="s">
        <v>10</v>
      </c>
      <c r="AT4" s="17" t="s">
        <v>3</v>
      </c>
    </row>
    <row r="5" spans="2:46" ht="6.95" customHeight="1">
      <c r="B5" s="20"/>
      <c r="L5" s="20"/>
    </row>
    <row r="6" spans="2:46" ht="12" customHeight="1">
      <c r="B6" s="20"/>
      <c r="D6" s="27" t="s">
        <v>16</v>
      </c>
      <c r="L6" s="20"/>
    </row>
    <row r="7" spans="2:46" ht="16.5" customHeight="1">
      <c r="B7" s="20"/>
      <c r="E7" s="248" t="str">
        <f>'Rekapitulace stavby'!K6</f>
        <v>Transformace domova Černovice – Lidmaň V. – Černovice</v>
      </c>
      <c r="F7" s="249"/>
      <c r="G7" s="249"/>
      <c r="H7" s="249"/>
      <c r="L7" s="20"/>
    </row>
    <row r="8" spans="2:46" ht="12.75">
      <c r="B8" s="20"/>
      <c r="D8" s="27" t="s">
        <v>213</v>
      </c>
      <c r="L8" s="20"/>
    </row>
    <row r="9" spans="2:46" ht="16.5" customHeight="1">
      <c r="B9" s="20"/>
      <c r="E9" s="248" t="s">
        <v>214</v>
      </c>
      <c r="F9" s="208"/>
      <c r="G9" s="208"/>
      <c r="H9" s="208"/>
      <c r="L9" s="20"/>
    </row>
    <row r="10" spans="2:46" ht="12" customHeight="1">
      <c r="B10" s="20"/>
      <c r="D10" s="27" t="s">
        <v>215</v>
      </c>
      <c r="L10" s="20"/>
    </row>
    <row r="11" spans="2:46" s="1" customFormat="1" ht="16.5" customHeight="1">
      <c r="B11" s="32"/>
      <c r="E11" s="243" t="s">
        <v>1908</v>
      </c>
      <c r="F11" s="250"/>
      <c r="G11" s="250"/>
      <c r="H11" s="250"/>
      <c r="L11" s="32"/>
    </row>
    <row r="12" spans="2:46" s="1" customFormat="1" ht="12" customHeight="1">
      <c r="B12" s="32"/>
      <c r="D12" s="27" t="s">
        <v>1909</v>
      </c>
      <c r="L12" s="32"/>
    </row>
    <row r="13" spans="2:46" s="1" customFormat="1" ht="16.5" customHeight="1">
      <c r="B13" s="32"/>
      <c r="E13" s="230" t="s">
        <v>3024</v>
      </c>
      <c r="F13" s="250"/>
      <c r="G13" s="250"/>
      <c r="H13" s="250"/>
      <c r="L13" s="32"/>
    </row>
    <row r="14" spans="2:46" s="1" customFormat="1" ht="11.25">
      <c r="B14" s="32"/>
      <c r="L14" s="32"/>
    </row>
    <row r="15" spans="2:46" s="1" customFormat="1" ht="12" customHeight="1">
      <c r="B15" s="32"/>
      <c r="D15" s="27" t="s">
        <v>18</v>
      </c>
      <c r="F15" s="25" t="s">
        <v>1</v>
      </c>
      <c r="I15" s="27" t="s">
        <v>19</v>
      </c>
      <c r="J15" s="25" t="s">
        <v>1</v>
      </c>
      <c r="L15" s="32"/>
    </row>
    <row r="16" spans="2:46" s="1" customFormat="1" ht="12" customHeight="1">
      <c r="B16" s="32"/>
      <c r="D16" s="27" t="s">
        <v>20</v>
      </c>
      <c r="F16" s="25" t="s">
        <v>21</v>
      </c>
      <c r="I16" s="27" t="s">
        <v>22</v>
      </c>
      <c r="J16" s="52" t="str">
        <f>'Rekapitulace stavby'!AN8</f>
        <v>10. 12. 2025</v>
      </c>
      <c r="L16" s="32"/>
    </row>
    <row r="17" spans="2:12" s="1" customFormat="1" ht="10.9" customHeight="1">
      <c r="B17" s="32"/>
      <c r="L17" s="32"/>
    </row>
    <row r="18" spans="2:12" s="1" customFormat="1" ht="12" customHeight="1">
      <c r="B18" s="32"/>
      <c r="D18" s="27" t="s">
        <v>24</v>
      </c>
      <c r="I18" s="27" t="s">
        <v>25</v>
      </c>
      <c r="J18" s="25" t="str">
        <f>IF('Rekapitulace stavby'!AN10="","",'Rekapitulace stavby'!AN10)</f>
        <v/>
      </c>
      <c r="L18" s="32"/>
    </row>
    <row r="19" spans="2:12" s="1" customFormat="1" ht="18" customHeight="1">
      <c r="B19" s="32"/>
      <c r="E19" s="25" t="str">
        <f>IF('Rekapitulace stavby'!E11="","",'Rekapitulace stavby'!E11)</f>
        <v>Kraj Vysočina</v>
      </c>
      <c r="I19" s="27" t="s">
        <v>27</v>
      </c>
      <c r="J19" s="25" t="str">
        <f>IF('Rekapitulace stavby'!AN11="","",'Rekapitulace stavby'!AN11)</f>
        <v/>
      </c>
      <c r="L19" s="32"/>
    </row>
    <row r="20" spans="2:12" s="1" customFormat="1" ht="6.95" customHeight="1">
      <c r="B20" s="32"/>
      <c r="L20" s="32"/>
    </row>
    <row r="21" spans="2:12" s="1" customFormat="1" ht="12" customHeight="1">
      <c r="B21" s="32"/>
      <c r="D21" s="27" t="s">
        <v>28</v>
      </c>
      <c r="I21" s="27" t="s">
        <v>25</v>
      </c>
      <c r="J21" s="28" t="str">
        <f>'Rekapitulace stavby'!AN13</f>
        <v>Vyplň údaj</v>
      </c>
      <c r="L21" s="32"/>
    </row>
    <row r="22" spans="2:12" s="1" customFormat="1" ht="18" customHeight="1">
      <c r="B22" s="32"/>
      <c r="E22" s="251" t="str">
        <f>'Rekapitulace stavby'!E14</f>
        <v>Vyplň údaj</v>
      </c>
      <c r="F22" s="207"/>
      <c r="G22" s="207"/>
      <c r="H22" s="207"/>
      <c r="I22" s="27" t="s">
        <v>27</v>
      </c>
      <c r="J22" s="28" t="str">
        <f>'Rekapitulace stavby'!AN14</f>
        <v>Vyplň údaj</v>
      </c>
      <c r="L22" s="32"/>
    </row>
    <row r="23" spans="2:12" s="1" customFormat="1" ht="6.95" customHeight="1">
      <c r="B23" s="32"/>
      <c r="L23" s="32"/>
    </row>
    <row r="24" spans="2:12" s="1" customFormat="1" ht="12" customHeight="1">
      <c r="B24" s="32"/>
      <c r="D24" s="27" t="s">
        <v>30</v>
      </c>
      <c r="I24" s="27" t="s">
        <v>25</v>
      </c>
      <c r="J24" s="25" t="str">
        <f>IF('Rekapitulace stavby'!AN16="","",'Rekapitulace stavby'!AN16)</f>
        <v/>
      </c>
      <c r="L24" s="32"/>
    </row>
    <row r="25" spans="2:12" s="1" customFormat="1" ht="18" customHeight="1">
      <c r="B25" s="32"/>
      <c r="E25" s="25" t="str">
        <f>IF('Rekapitulace stavby'!E17="","",'Rekapitulace stavby'!E17)</f>
        <v>ARPIK OSTRAVA s.r.o.</v>
      </c>
      <c r="I25" s="27" t="s">
        <v>27</v>
      </c>
      <c r="J25" s="25" t="str">
        <f>IF('Rekapitulace stavby'!AN17="","",'Rekapitulace stavby'!AN17)</f>
        <v/>
      </c>
      <c r="L25" s="32"/>
    </row>
    <row r="26" spans="2:12" s="1" customFormat="1" ht="6.95" customHeight="1">
      <c r="B26" s="32"/>
      <c r="L26" s="32"/>
    </row>
    <row r="27" spans="2:12" s="1" customFormat="1" ht="12" customHeight="1">
      <c r="B27" s="32"/>
      <c r="D27" s="27" t="s">
        <v>33</v>
      </c>
      <c r="I27" s="27" t="s">
        <v>25</v>
      </c>
      <c r="J27" s="25" t="str">
        <f>IF('Rekapitulace stavby'!AN19="","",'Rekapitulace stavby'!AN19)</f>
        <v/>
      </c>
      <c r="L27" s="32"/>
    </row>
    <row r="28" spans="2:12" s="1" customFormat="1" ht="18" customHeight="1">
      <c r="B28" s="32"/>
      <c r="E28" s="25" t="str">
        <f>IF('Rekapitulace stavby'!E20="","",'Rekapitulace stavby'!E20)</f>
        <v xml:space="preserve"> </v>
      </c>
      <c r="I28" s="27" t="s">
        <v>27</v>
      </c>
      <c r="J28" s="25" t="str">
        <f>IF('Rekapitulace stavby'!AN20="","",'Rekapitulace stavby'!AN20)</f>
        <v/>
      </c>
      <c r="L28" s="32"/>
    </row>
    <row r="29" spans="2:12" s="1" customFormat="1" ht="6.95" customHeight="1">
      <c r="B29" s="32"/>
      <c r="L29" s="32"/>
    </row>
    <row r="30" spans="2:12" s="1" customFormat="1" ht="12" customHeight="1">
      <c r="B30" s="32"/>
      <c r="D30" s="27" t="s">
        <v>34</v>
      </c>
      <c r="L30" s="32"/>
    </row>
    <row r="31" spans="2:12" s="7" customFormat="1" ht="16.5" customHeight="1">
      <c r="B31" s="94"/>
      <c r="E31" s="212" t="s">
        <v>1</v>
      </c>
      <c r="F31" s="212"/>
      <c r="G31" s="212"/>
      <c r="H31" s="212"/>
      <c r="L31" s="94"/>
    </row>
    <row r="32" spans="2:12" s="1" customFormat="1" ht="6.95" customHeight="1">
      <c r="B32" s="32"/>
      <c r="L32" s="32"/>
    </row>
    <row r="33" spans="2:12" s="1" customFormat="1" ht="6.95" customHeight="1">
      <c r="B33" s="32"/>
      <c r="D33" s="53"/>
      <c r="E33" s="53"/>
      <c r="F33" s="53"/>
      <c r="G33" s="53"/>
      <c r="H33" s="53"/>
      <c r="I33" s="53"/>
      <c r="J33" s="53"/>
      <c r="K33" s="53"/>
      <c r="L33" s="32"/>
    </row>
    <row r="34" spans="2:12" s="1" customFormat="1" ht="25.35" customHeight="1">
      <c r="B34" s="32"/>
      <c r="D34" s="95" t="s">
        <v>36</v>
      </c>
      <c r="J34" s="66">
        <f>ROUND(J147, 2)</f>
        <v>0</v>
      </c>
      <c r="L34" s="32"/>
    </row>
    <row r="35" spans="2:12" s="1" customFormat="1" ht="6.95" customHeight="1">
      <c r="B35" s="32"/>
      <c r="D35" s="53"/>
      <c r="E35" s="53"/>
      <c r="F35" s="53"/>
      <c r="G35" s="53"/>
      <c r="H35" s="53"/>
      <c r="I35" s="53"/>
      <c r="J35" s="53"/>
      <c r="K35" s="53"/>
      <c r="L35" s="32"/>
    </row>
    <row r="36" spans="2:12" s="1" customFormat="1" ht="14.45" customHeight="1">
      <c r="B36" s="32"/>
      <c r="F36" s="35" t="s">
        <v>38</v>
      </c>
      <c r="I36" s="35" t="s">
        <v>37</v>
      </c>
      <c r="J36" s="35" t="s">
        <v>39</v>
      </c>
      <c r="L36" s="32"/>
    </row>
    <row r="37" spans="2:12" s="1" customFormat="1" ht="14.45" customHeight="1">
      <c r="B37" s="32"/>
      <c r="D37" s="55" t="s">
        <v>40</v>
      </c>
      <c r="E37" s="27" t="s">
        <v>41</v>
      </c>
      <c r="F37" s="86">
        <f>ROUND((SUM(BE147:BE208)),  2)</f>
        <v>0</v>
      </c>
      <c r="I37" s="96">
        <v>0.21</v>
      </c>
      <c r="J37" s="86">
        <f>ROUND(((SUM(BE147:BE208))*I37),  2)</f>
        <v>0</v>
      </c>
      <c r="L37" s="32"/>
    </row>
    <row r="38" spans="2:12" s="1" customFormat="1" ht="14.45" customHeight="1">
      <c r="B38" s="32"/>
      <c r="E38" s="27" t="s">
        <v>42</v>
      </c>
      <c r="F38" s="86">
        <f>ROUND((SUM(BF147:BF208)),  2)</f>
        <v>0</v>
      </c>
      <c r="I38" s="96">
        <v>0.12</v>
      </c>
      <c r="J38" s="86">
        <f>ROUND(((SUM(BF147:BF208))*I38),  2)</f>
        <v>0</v>
      </c>
      <c r="L38" s="32"/>
    </row>
    <row r="39" spans="2:12" s="1" customFormat="1" ht="14.45" hidden="1" customHeight="1">
      <c r="B39" s="32"/>
      <c r="E39" s="27" t="s">
        <v>43</v>
      </c>
      <c r="F39" s="86">
        <f>ROUND((SUM(BG147:BG208)),  2)</f>
        <v>0</v>
      </c>
      <c r="I39" s="96">
        <v>0.21</v>
      </c>
      <c r="J39" s="86">
        <f>0</f>
        <v>0</v>
      </c>
      <c r="L39" s="32"/>
    </row>
    <row r="40" spans="2:12" s="1" customFormat="1" ht="14.45" hidden="1" customHeight="1">
      <c r="B40" s="32"/>
      <c r="E40" s="27" t="s">
        <v>44</v>
      </c>
      <c r="F40" s="86">
        <f>ROUND((SUM(BH147:BH208)),  2)</f>
        <v>0</v>
      </c>
      <c r="I40" s="96">
        <v>0.12</v>
      </c>
      <c r="J40" s="86">
        <f>0</f>
        <v>0</v>
      </c>
      <c r="L40" s="32"/>
    </row>
    <row r="41" spans="2:12" s="1" customFormat="1" ht="14.45" hidden="1" customHeight="1">
      <c r="B41" s="32"/>
      <c r="E41" s="27" t="s">
        <v>45</v>
      </c>
      <c r="F41" s="86">
        <f>ROUND((SUM(BI147:BI208)),  2)</f>
        <v>0</v>
      </c>
      <c r="I41" s="96">
        <v>0</v>
      </c>
      <c r="J41" s="86">
        <f>0</f>
        <v>0</v>
      </c>
      <c r="L41" s="32"/>
    </row>
    <row r="42" spans="2:12" s="1" customFormat="1" ht="6.95" customHeight="1">
      <c r="B42" s="32"/>
      <c r="L42" s="32"/>
    </row>
    <row r="43" spans="2:12" s="1" customFormat="1" ht="25.35" customHeight="1">
      <c r="B43" s="32"/>
      <c r="C43" s="97"/>
      <c r="D43" s="98" t="s">
        <v>46</v>
      </c>
      <c r="E43" s="57"/>
      <c r="F43" s="57"/>
      <c r="G43" s="99" t="s">
        <v>47</v>
      </c>
      <c r="H43" s="100" t="s">
        <v>48</v>
      </c>
      <c r="I43" s="57"/>
      <c r="J43" s="101">
        <f>SUM(J34:J41)</f>
        <v>0</v>
      </c>
      <c r="K43" s="102"/>
      <c r="L43" s="32"/>
    </row>
    <row r="44" spans="2:12" s="1" customFormat="1" ht="14.45" customHeight="1">
      <c r="B44" s="32"/>
      <c r="L44" s="32"/>
    </row>
    <row r="45" spans="2:12" ht="14.45" customHeight="1">
      <c r="B45" s="20"/>
      <c r="L45" s="20"/>
    </row>
    <row r="46" spans="2:12" ht="14.45" customHeight="1">
      <c r="B46" s="20"/>
      <c r="L46" s="20"/>
    </row>
    <row r="47" spans="2:12" ht="14.45" customHeight="1">
      <c r="B47" s="20"/>
      <c r="L47" s="20"/>
    </row>
    <row r="48" spans="2:12" ht="14.45" customHeight="1">
      <c r="B48" s="20"/>
      <c r="L48" s="20"/>
    </row>
    <row r="49" spans="2:12" ht="14.45" customHeight="1">
      <c r="B49" s="20"/>
      <c r="L49" s="20"/>
    </row>
    <row r="50" spans="2:12" s="1" customFormat="1" ht="14.45" customHeight="1">
      <c r="B50" s="32"/>
      <c r="D50" s="41" t="s">
        <v>49</v>
      </c>
      <c r="E50" s="42"/>
      <c r="F50" s="42"/>
      <c r="G50" s="41" t="s">
        <v>50</v>
      </c>
      <c r="H50" s="42"/>
      <c r="I50" s="42"/>
      <c r="J50" s="42"/>
      <c r="K50" s="42"/>
      <c r="L50" s="32"/>
    </row>
    <row r="51" spans="2:12" ht="11.25">
      <c r="B51" s="20"/>
      <c r="L51" s="20"/>
    </row>
    <row r="52" spans="2:12" ht="11.25">
      <c r="B52" s="20"/>
      <c r="L52" s="20"/>
    </row>
    <row r="53" spans="2:12" ht="11.25">
      <c r="B53" s="20"/>
      <c r="L53" s="20"/>
    </row>
    <row r="54" spans="2:12" ht="11.25">
      <c r="B54" s="20"/>
      <c r="L54" s="20"/>
    </row>
    <row r="55" spans="2:12" ht="11.25">
      <c r="B55" s="20"/>
      <c r="L55" s="20"/>
    </row>
    <row r="56" spans="2:12" ht="11.25">
      <c r="B56" s="20"/>
      <c r="L56" s="20"/>
    </row>
    <row r="57" spans="2:12" ht="11.25">
      <c r="B57" s="20"/>
      <c r="L57" s="20"/>
    </row>
    <row r="58" spans="2:12" ht="11.25">
      <c r="B58" s="20"/>
      <c r="L58" s="20"/>
    </row>
    <row r="59" spans="2:12" ht="11.25">
      <c r="B59" s="20"/>
      <c r="L59" s="20"/>
    </row>
    <row r="60" spans="2:12" ht="11.25">
      <c r="B60" s="20"/>
      <c r="L60" s="20"/>
    </row>
    <row r="61" spans="2:12" s="1" customFormat="1" ht="12.75">
      <c r="B61" s="32"/>
      <c r="D61" s="43" t="s">
        <v>51</v>
      </c>
      <c r="E61" s="34"/>
      <c r="F61" s="103" t="s">
        <v>52</v>
      </c>
      <c r="G61" s="43" t="s">
        <v>51</v>
      </c>
      <c r="H61" s="34"/>
      <c r="I61" s="34"/>
      <c r="J61" s="104" t="s">
        <v>52</v>
      </c>
      <c r="K61" s="34"/>
      <c r="L61" s="32"/>
    </row>
    <row r="62" spans="2:12" ht="11.25">
      <c r="B62" s="20"/>
      <c r="L62" s="20"/>
    </row>
    <row r="63" spans="2:12" ht="11.25">
      <c r="B63" s="20"/>
      <c r="L63" s="20"/>
    </row>
    <row r="64" spans="2:12" ht="11.25">
      <c r="B64" s="20"/>
      <c r="L64" s="20"/>
    </row>
    <row r="65" spans="2:12" s="1" customFormat="1" ht="12.75">
      <c r="B65" s="32"/>
      <c r="D65" s="41" t="s">
        <v>53</v>
      </c>
      <c r="E65" s="42"/>
      <c r="F65" s="42"/>
      <c r="G65" s="41" t="s">
        <v>54</v>
      </c>
      <c r="H65" s="42"/>
      <c r="I65" s="42"/>
      <c r="J65" s="42"/>
      <c r="K65" s="42"/>
      <c r="L65" s="32"/>
    </row>
    <row r="66" spans="2:12" ht="11.25">
      <c r="B66" s="20"/>
      <c r="L66" s="20"/>
    </row>
    <row r="67" spans="2:12" ht="11.25">
      <c r="B67" s="20"/>
      <c r="L67" s="20"/>
    </row>
    <row r="68" spans="2:12" ht="11.25">
      <c r="B68" s="20"/>
      <c r="L68" s="20"/>
    </row>
    <row r="69" spans="2:12" ht="11.25">
      <c r="B69" s="20"/>
      <c r="L69" s="20"/>
    </row>
    <row r="70" spans="2:12" ht="11.25">
      <c r="B70" s="20"/>
      <c r="L70" s="20"/>
    </row>
    <row r="71" spans="2:12" ht="11.25">
      <c r="B71" s="20"/>
      <c r="L71" s="20"/>
    </row>
    <row r="72" spans="2:12" ht="11.25">
      <c r="B72" s="20"/>
      <c r="L72" s="20"/>
    </row>
    <row r="73" spans="2:12" ht="11.25">
      <c r="B73" s="20"/>
      <c r="L73" s="20"/>
    </row>
    <row r="74" spans="2:12" ht="11.25">
      <c r="B74" s="20"/>
      <c r="L74" s="20"/>
    </row>
    <row r="75" spans="2:12" ht="11.25">
      <c r="B75" s="20"/>
      <c r="L75" s="20"/>
    </row>
    <row r="76" spans="2:12" s="1" customFormat="1" ht="12.75">
      <c r="B76" s="32"/>
      <c r="D76" s="43" t="s">
        <v>51</v>
      </c>
      <c r="E76" s="34"/>
      <c r="F76" s="103" t="s">
        <v>52</v>
      </c>
      <c r="G76" s="43" t="s">
        <v>51</v>
      </c>
      <c r="H76" s="34"/>
      <c r="I76" s="34"/>
      <c r="J76" s="104" t="s">
        <v>52</v>
      </c>
      <c r="K76" s="34"/>
      <c r="L76" s="32"/>
    </row>
    <row r="77" spans="2:12" s="1" customFormat="1" ht="14.45" customHeight="1">
      <c r="B77" s="44"/>
      <c r="C77" s="45"/>
      <c r="D77" s="45"/>
      <c r="E77" s="45"/>
      <c r="F77" s="45"/>
      <c r="G77" s="45"/>
      <c r="H77" s="45"/>
      <c r="I77" s="45"/>
      <c r="J77" s="45"/>
      <c r="K77" s="45"/>
      <c r="L77" s="32"/>
    </row>
    <row r="81" spans="2:12" s="1" customFormat="1" ht="6.95" customHeight="1">
      <c r="B81" s="46"/>
      <c r="C81" s="47"/>
      <c r="D81" s="47"/>
      <c r="E81" s="47"/>
      <c r="F81" s="47"/>
      <c r="G81" s="47"/>
      <c r="H81" s="47"/>
      <c r="I81" s="47"/>
      <c r="J81" s="47"/>
      <c r="K81" s="47"/>
      <c r="L81" s="32"/>
    </row>
    <row r="82" spans="2:12" s="1" customFormat="1" ht="24.95" customHeight="1">
      <c r="B82" s="32"/>
      <c r="C82" s="21" t="s">
        <v>217</v>
      </c>
      <c r="L82" s="32"/>
    </row>
    <row r="83" spans="2:12" s="1" customFormat="1" ht="6.95" customHeight="1">
      <c r="B83" s="32"/>
      <c r="L83" s="32"/>
    </row>
    <row r="84" spans="2:12" s="1" customFormat="1" ht="12" customHeight="1">
      <c r="B84" s="32"/>
      <c r="C84" s="27" t="s">
        <v>16</v>
      </c>
      <c r="L84" s="32"/>
    </row>
    <row r="85" spans="2:12" s="1" customFormat="1" ht="16.5" customHeight="1">
      <c r="B85" s="32"/>
      <c r="E85" s="248" t="str">
        <f>E7</f>
        <v>Transformace domova Černovice – Lidmaň V. – Černovice</v>
      </c>
      <c r="F85" s="249"/>
      <c r="G85" s="249"/>
      <c r="H85" s="249"/>
      <c r="L85" s="32"/>
    </row>
    <row r="86" spans="2:12" ht="12" customHeight="1">
      <c r="B86" s="20"/>
      <c r="C86" s="27" t="s">
        <v>213</v>
      </c>
      <c r="L86" s="20"/>
    </row>
    <row r="87" spans="2:12" ht="16.5" customHeight="1">
      <c r="B87" s="20"/>
      <c r="E87" s="248" t="s">
        <v>214</v>
      </c>
      <c r="F87" s="208"/>
      <c r="G87" s="208"/>
      <c r="H87" s="208"/>
      <c r="L87" s="20"/>
    </row>
    <row r="88" spans="2:12" ht="12" customHeight="1">
      <c r="B88" s="20"/>
      <c r="C88" s="27" t="s">
        <v>215</v>
      </c>
      <c r="L88" s="20"/>
    </row>
    <row r="89" spans="2:12" s="1" customFormat="1" ht="16.5" customHeight="1">
      <c r="B89" s="32"/>
      <c r="E89" s="243" t="s">
        <v>1908</v>
      </c>
      <c r="F89" s="250"/>
      <c r="G89" s="250"/>
      <c r="H89" s="250"/>
      <c r="L89" s="32"/>
    </row>
    <row r="90" spans="2:12" s="1" customFormat="1" ht="12" customHeight="1">
      <c r="B90" s="32"/>
      <c r="C90" s="27" t="s">
        <v>1909</v>
      </c>
      <c r="L90" s="32"/>
    </row>
    <row r="91" spans="2:12" s="1" customFormat="1" ht="16.5" customHeight="1">
      <c r="B91" s="32"/>
      <c r="E91" s="230" t="str">
        <f>E13</f>
        <v>SO 01.D.1.2.F - MAR</v>
      </c>
      <c r="F91" s="250"/>
      <c r="G91" s="250"/>
      <c r="H91" s="250"/>
      <c r="L91" s="32"/>
    </row>
    <row r="92" spans="2:12" s="1" customFormat="1" ht="6.95" customHeight="1">
      <c r="B92" s="32"/>
      <c r="L92" s="32"/>
    </row>
    <row r="93" spans="2:12" s="1" customFormat="1" ht="12" customHeight="1">
      <c r="B93" s="32"/>
      <c r="C93" s="27" t="s">
        <v>20</v>
      </c>
      <c r="F93" s="25" t="str">
        <f>F16</f>
        <v xml:space="preserve"> </v>
      </c>
      <c r="I93" s="27" t="s">
        <v>22</v>
      </c>
      <c r="J93" s="52" t="str">
        <f>IF(J16="","",J16)</f>
        <v>10. 12. 2025</v>
      </c>
      <c r="L93" s="32"/>
    </row>
    <row r="94" spans="2:12" s="1" customFormat="1" ht="6.95" customHeight="1">
      <c r="B94" s="32"/>
      <c r="L94" s="32"/>
    </row>
    <row r="95" spans="2:12" s="1" customFormat="1" ht="25.7" customHeight="1">
      <c r="B95" s="32"/>
      <c r="C95" s="27" t="s">
        <v>24</v>
      </c>
      <c r="F95" s="25" t="str">
        <f>E19</f>
        <v>Kraj Vysočina</v>
      </c>
      <c r="I95" s="27" t="s">
        <v>30</v>
      </c>
      <c r="J95" s="30" t="str">
        <f>E25</f>
        <v>ARPIK OSTRAVA s.r.o.</v>
      </c>
      <c r="L95" s="32"/>
    </row>
    <row r="96" spans="2:12" s="1" customFormat="1" ht="15.2" customHeight="1">
      <c r="B96" s="32"/>
      <c r="C96" s="27" t="s">
        <v>28</v>
      </c>
      <c r="F96" s="25" t="str">
        <f>IF(E22="","",E22)</f>
        <v>Vyplň údaj</v>
      </c>
      <c r="I96" s="27" t="s">
        <v>33</v>
      </c>
      <c r="J96" s="30" t="str">
        <f>E28</f>
        <v xml:space="preserve"> </v>
      </c>
      <c r="L96" s="32"/>
    </row>
    <row r="97" spans="2:47" s="1" customFormat="1" ht="10.35" customHeight="1">
      <c r="B97" s="32"/>
      <c r="L97" s="32"/>
    </row>
    <row r="98" spans="2:47" s="1" customFormat="1" ht="29.25" customHeight="1">
      <c r="B98" s="32"/>
      <c r="C98" s="105" t="s">
        <v>218</v>
      </c>
      <c r="D98" s="97"/>
      <c r="E98" s="97"/>
      <c r="F98" s="97"/>
      <c r="G98" s="97"/>
      <c r="H98" s="97"/>
      <c r="I98" s="97"/>
      <c r="J98" s="106" t="s">
        <v>219</v>
      </c>
      <c r="K98" s="97"/>
      <c r="L98" s="32"/>
    </row>
    <row r="99" spans="2:47" s="1" customFormat="1" ht="10.35" customHeight="1">
      <c r="B99" s="32"/>
      <c r="L99" s="32"/>
    </row>
    <row r="100" spans="2:47" s="1" customFormat="1" ht="22.9" customHeight="1">
      <c r="B100" s="32"/>
      <c r="C100" s="107" t="s">
        <v>220</v>
      </c>
      <c r="J100" s="66">
        <f>J147</f>
        <v>0</v>
      </c>
      <c r="L100" s="32"/>
      <c r="AU100" s="17" t="s">
        <v>221</v>
      </c>
    </row>
    <row r="101" spans="2:47" s="8" customFormat="1" ht="24.95" customHeight="1">
      <c r="B101" s="108"/>
      <c r="D101" s="109" t="s">
        <v>3025</v>
      </c>
      <c r="E101" s="110"/>
      <c r="F101" s="110"/>
      <c r="G101" s="110"/>
      <c r="H101" s="110"/>
      <c r="I101" s="110"/>
      <c r="J101" s="111">
        <f>J148</f>
        <v>0</v>
      </c>
      <c r="L101" s="108"/>
    </row>
    <row r="102" spans="2:47" s="8" customFormat="1" ht="24.95" customHeight="1">
      <c r="B102" s="108"/>
      <c r="D102" s="109" t="s">
        <v>3026</v>
      </c>
      <c r="E102" s="110"/>
      <c r="F102" s="110"/>
      <c r="G102" s="110"/>
      <c r="H102" s="110"/>
      <c r="I102" s="110"/>
      <c r="J102" s="111">
        <f>J152</f>
        <v>0</v>
      </c>
      <c r="L102" s="108"/>
    </row>
    <row r="103" spans="2:47" s="9" customFormat="1" ht="19.899999999999999" customHeight="1">
      <c r="B103" s="112"/>
      <c r="D103" s="113" t="s">
        <v>3027</v>
      </c>
      <c r="E103" s="114"/>
      <c r="F103" s="114"/>
      <c r="G103" s="114"/>
      <c r="H103" s="114"/>
      <c r="I103" s="114"/>
      <c r="J103" s="115">
        <f>J156</f>
        <v>0</v>
      </c>
      <c r="L103" s="112"/>
    </row>
    <row r="104" spans="2:47" s="8" customFormat="1" ht="24.95" customHeight="1">
      <c r="B104" s="108"/>
      <c r="D104" s="109" t="s">
        <v>3028</v>
      </c>
      <c r="E104" s="110"/>
      <c r="F104" s="110"/>
      <c r="G104" s="110"/>
      <c r="H104" s="110"/>
      <c r="I104" s="110"/>
      <c r="J104" s="111">
        <f>J162</f>
        <v>0</v>
      </c>
      <c r="L104" s="108"/>
    </row>
    <row r="105" spans="2:47" s="9" customFormat="1" ht="19.899999999999999" customHeight="1">
      <c r="B105" s="112"/>
      <c r="D105" s="113" t="s">
        <v>3029</v>
      </c>
      <c r="E105" s="114"/>
      <c r="F105" s="114"/>
      <c r="G105" s="114"/>
      <c r="H105" s="114"/>
      <c r="I105" s="114"/>
      <c r="J105" s="115">
        <f>J163</f>
        <v>0</v>
      </c>
      <c r="L105" s="112"/>
    </row>
    <row r="106" spans="2:47" s="9" customFormat="1" ht="19.899999999999999" customHeight="1">
      <c r="B106" s="112"/>
      <c r="D106" s="113" t="s">
        <v>3030</v>
      </c>
      <c r="E106" s="114"/>
      <c r="F106" s="114"/>
      <c r="G106" s="114"/>
      <c r="H106" s="114"/>
      <c r="I106" s="114"/>
      <c r="J106" s="115">
        <f>J165</f>
        <v>0</v>
      </c>
      <c r="L106" s="112"/>
    </row>
    <row r="107" spans="2:47" s="9" customFormat="1" ht="19.899999999999999" customHeight="1">
      <c r="B107" s="112"/>
      <c r="D107" s="113" t="s">
        <v>3031</v>
      </c>
      <c r="E107" s="114"/>
      <c r="F107" s="114"/>
      <c r="G107" s="114"/>
      <c r="H107" s="114"/>
      <c r="I107" s="114"/>
      <c r="J107" s="115">
        <f>J167</f>
        <v>0</v>
      </c>
      <c r="L107" s="112"/>
    </row>
    <row r="108" spans="2:47" s="9" customFormat="1" ht="19.899999999999999" customHeight="1">
      <c r="B108" s="112"/>
      <c r="D108" s="113" t="s">
        <v>3031</v>
      </c>
      <c r="E108" s="114"/>
      <c r="F108" s="114"/>
      <c r="G108" s="114"/>
      <c r="H108" s="114"/>
      <c r="I108" s="114"/>
      <c r="J108" s="115">
        <f>J169</f>
        <v>0</v>
      </c>
      <c r="L108" s="112"/>
    </row>
    <row r="109" spans="2:47" s="9" customFormat="1" ht="19.899999999999999" customHeight="1">
      <c r="B109" s="112"/>
      <c r="D109" s="113" t="s">
        <v>3032</v>
      </c>
      <c r="E109" s="114"/>
      <c r="F109" s="114"/>
      <c r="G109" s="114"/>
      <c r="H109" s="114"/>
      <c r="I109" s="114"/>
      <c r="J109" s="115">
        <f>J171</f>
        <v>0</v>
      </c>
      <c r="L109" s="112"/>
    </row>
    <row r="110" spans="2:47" s="9" customFormat="1" ht="19.899999999999999" customHeight="1">
      <c r="B110" s="112"/>
      <c r="D110" s="113" t="s">
        <v>3033</v>
      </c>
      <c r="E110" s="114"/>
      <c r="F110" s="114"/>
      <c r="G110" s="114"/>
      <c r="H110" s="114"/>
      <c r="I110" s="114"/>
      <c r="J110" s="115">
        <f>J177</f>
        <v>0</v>
      </c>
      <c r="L110" s="112"/>
    </row>
    <row r="111" spans="2:47" s="9" customFormat="1" ht="19.899999999999999" customHeight="1">
      <c r="B111" s="112"/>
      <c r="D111" s="113" t="s">
        <v>3034</v>
      </c>
      <c r="E111" s="114"/>
      <c r="F111" s="114"/>
      <c r="G111" s="114"/>
      <c r="H111" s="114"/>
      <c r="I111" s="114"/>
      <c r="J111" s="115">
        <f>J179</f>
        <v>0</v>
      </c>
      <c r="L111" s="112"/>
    </row>
    <row r="112" spans="2:47" s="9" customFormat="1" ht="19.899999999999999" customHeight="1">
      <c r="B112" s="112"/>
      <c r="D112" s="113" t="s">
        <v>3035</v>
      </c>
      <c r="E112" s="114"/>
      <c r="F112" s="114"/>
      <c r="G112" s="114"/>
      <c r="H112" s="114"/>
      <c r="I112" s="114"/>
      <c r="J112" s="115">
        <f>J181</f>
        <v>0</v>
      </c>
      <c r="L112" s="112"/>
    </row>
    <row r="113" spans="2:12" s="9" customFormat="1" ht="19.899999999999999" customHeight="1">
      <c r="B113" s="112"/>
      <c r="D113" s="113" t="s">
        <v>3036</v>
      </c>
      <c r="E113" s="114"/>
      <c r="F113" s="114"/>
      <c r="G113" s="114"/>
      <c r="H113" s="114"/>
      <c r="I113" s="114"/>
      <c r="J113" s="115">
        <f>J183</f>
        <v>0</v>
      </c>
      <c r="L113" s="112"/>
    </row>
    <row r="114" spans="2:12" s="9" customFormat="1" ht="19.899999999999999" customHeight="1">
      <c r="B114" s="112"/>
      <c r="D114" s="113" t="s">
        <v>3037</v>
      </c>
      <c r="E114" s="114"/>
      <c r="F114" s="114"/>
      <c r="G114" s="114"/>
      <c r="H114" s="114"/>
      <c r="I114" s="114"/>
      <c r="J114" s="115">
        <f>J184</f>
        <v>0</v>
      </c>
      <c r="L114" s="112"/>
    </row>
    <row r="115" spans="2:12" s="9" customFormat="1" ht="19.899999999999999" customHeight="1">
      <c r="B115" s="112"/>
      <c r="D115" s="113" t="s">
        <v>3038</v>
      </c>
      <c r="E115" s="114"/>
      <c r="F115" s="114"/>
      <c r="G115" s="114"/>
      <c r="H115" s="114"/>
      <c r="I115" s="114"/>
      <c r="J115" s="115">
        <f>J186</f>
        <v>0</v>
      </c>
      <c r="L115" s="112"/>
    </row>
    <row r="116" spans="2:12" s="9" customFormat="1" ht="19.899999999999999" customHeight="1">
      <c r="B116" s="112"/>
      <c r="D116" s="113" t="s">
        <v>3039</v>
      </c>
      <c r="E116" s="114"/>
      <c r="F116" s="114"/>
      <c r="G116" s="114"/>
      <c r="H116" s="114"/>
      <c r="I116" s="114"/>
      <c r="J116" s="115">
        <f>J187</f>
        <v>0</v>
      </c>
      <c r="L116" s="112"/>
    </row>
    <row r="117" spans="2:12" s="8" customFormat="1" ht="24.95" customHeight="1">
      <c r="B117" s="108"/>
      <c r="D117" s="109" t="s">
        <v>3040</v>
      </c>
      <c r="E117" s="110"/>
      <c r="F117" s="110"/>
      <c r="G117" s="110"/>
      <c r="H117" s="110"/>
      <c r="I117" s="110"/>
      <c r="J117" s="111">
        <f>J190</f>
        <v>0</v>
      </c>
      <c r="L117" s="108"/>
    </row>
    <row r="118" spans="2:12" s="9" customFormat="1" ht="19.899999999999999" customHeight="1">
      <c r="B118" s="112"/>
      <c r="D118" s="113" t="s">
        <v>3041</v>
      </c>
      <c r="E118" s="114"/>
      <c r="F118" s="114"/>
      <c r="G118" s="114"/>
      <c r="H118" s="114"/>
      <c r="I118" s="114"/>
      <c r="J118" s="115">
        <f>J191</f>
        <v>0</v>
      </c>
      <c r="L118" s="112"/>
    </row>
    <row r="119" spans="2:12" s="9" customFormat="1" ht="19.899999999999999" customHeight="1">
      <c r="B119" s="112"/>
      <c r="D119" s="113" t="s">
        <v>3042</v>
      </c>
      <c r="E119" s="114"/>
      <c r="F119" s="114"/>
      <c r="G119" s="114"/>
      <c r="H119" s="114"/>
      <c r="I119" s="114"/>
      <c r="J119" s="115">
        <f>J199</f>
        <v>0</v>
      </c>
      <c r="L119" s="112"/>
    </row>
    <row r="120" spans="2:12" s="9" customFormat="1" ht="19.899999999999999" customHeight="1">
      <c r="B120" s="112"/>
      <c r="D120" s="113" t="s">
        <v>3043</v>
      </c>
      <c r="E120" s="114"/>
      <c r="F120" s="114"/>
      <c r="G120" s="114"/>
      <c r="H120" s="114"/>
      <c r="I120" s="114"/>
      <c r="J120" s="115">
        <f>J201</f>
        <v>0</v>
      </c>
      <c r="L120" s="112"/>
    </row>
    <row r="121" spans="2:12" s="9" customFormat="1" ht="19.899999999999999" customHeight="1">
      <c r="B121" s="112"/>
      <c r="D121" s="113" t="s">
        <v>3044</v>
      </c>
      <c r="E121" s="114"/>
      <c r="F121" s="114"/>
      <c r="G121" s="114"/>
      <c r="H121" s="114"/>
      <c r="I121" s="114"/>
      <c r="J121" s="115">
        <f>J203</f>
        <v>0</v>
      </c>
      <c r="L121" s="112"/>
    </row>
    <row r="122" spans="2:12" s="9" customFormat="1" ht="19.899999999999999" customHeight="1">
      <c r="B122" s="112"/>
      <c r="D122" s="113" t="s">
        <v>3045</v>
      </c>
      <c r="E122" s="114"/>
      <c r="F122" s="114"/>
      <c r="G122" s="114"/>
      <c r="H122" s="114"/>
      <c r="I122" s="114"/>
      <c r="J122" s="115">
        <f>J204</f>
        <v>0</v>
      </c>
      <c r="L122" s="112"/>
    </row>
    <row r="123" spans="2:12" s="8" customFormat="1" ht="24.95" customHeight="1">
      <c r="B123" s="108"/>
      <c r="D123" s="109" t="s">
        <v>2570</v>
      </c>
      <c r="E123" s="110"/>
      <c r="F123" s="110"/>
      <c r="G123" s="110"/>
      <c r="H123" s="110"/>
      <c r="I123" s="110"/>
      <c r="J123" s="111">
        <f>J207</f>
        <v>0</v>
      </c>
      <c r="L123" s="108"/>
    </row>
    <row r="124" spans="2:12" s="1" customFormat="1" ht="21.75" customHeight="1">
      <c r="B124" s="32"/>
      <c r="L124" s="32"/>
    </row>
    <row r="125" spans="2:12" s="1" customFormat="1" ht="6.95" customHeight="1">
      <c r="B125" s="44"/>
      <c r="C125" s="45"/>
      <c r="D125" s="45"/>
      <c r="E125" s="45"/>
      <c r="F125" s="45"/>
      <c r="G125" s="45"/>
      <c r="H125" s="45"/>
      <c r="I125" s="45"/>
      <c r="J125" s="45"/>
      <c r="K125" s="45"/>
      <c r="L125" s="32"/>
    </row>
    <row r="129" spans="2:12" s="1" customFormat="1" ht="6.95" customHeight="1">
      <c r="B129" s="46"/>
      <c r="C129" s="47"/>
      <c r="D129" s="47"/>
      <c r="E129" s="47"/>
      <c r="F129" s="47"/>
      <c r="G129" s="47"/>
      <c r="H129" s="47"/>
      <c r="I129" s="47"/>
      <c r="J129" s="47"/>
      <c r="K129" s="47"/>
      <c r="L129" s="32"/>
    </row>
    <row r="130" spans="2:12" s="1" customFormat="1" ht="24.95" customHeight="1">
      <c r="B130" s="32"/>
      <c r="C130" s="21" t="s">
        <v>249</v>
      </c>
      <c r="L130" s="32"/>
    </row>
    <row r="131" spans="2:12" s="1" customFormat="1" ht="6.95" customHeight="1">
      <c r="B131" s="32"/>
      <c r="L131" s="32"/>
    </row>
    <row r="132" spans="2:12" s="1" customFormat="1" ht="12" customHeight="1">
      <c r="B132" s="32"/>
      <c r="C132" s="27" t="s">
        <v>16</v>
      </c>
      <c r="L132" s="32"/>
    </row>
    <row r="133" spans="2:12" s="1" customFormat="1" ht="16.5" customHeight="1">
      <c r="B133" s="32"/>
      <c r="E133" s="248" t="str">
        <f>E7</f>
        <v>Transformace domova Černovice – Lidmaň V. – Černovice</v>
      </c>
      <c r="F133" s="249"/>
      <c r="G133" s="249"/>
      <c r="H133" s="249"/>
      <c r="L133" s="32"/>
    </row>
    <row r="134" spans="2:12" ht="12" customHeight="1">
      <c r="B134" s="20"/>
      <c r="C134" s="27" t="s">
        <v>213</v>
      </c>
      <c r="L134" s="20"/>
    </row>
    <row r="135" spans="2:12" ht="16.5" customHeight="1">
      <c r="B135" s="20"/>
      <c r="E135" s="248" t="s">
        <v>214</v>
      </c>
      <c r="F135" s="208"/>
      <c r="G135" s="208"/>
      <c r="H135" s="208"/>
      <c r="L135" s="20"/>
    </row>
    <row r="136" spans="2:12" ht="12" customHeight="1">
      <c r="B136" s="20"/>
      <c r="C136" s="27" t="s">
        <v>215</v>
      </c>
      <c r="L136" s="20"/>
    </row>
    <row r="137" spans="2:12" s="1" customFormat="1" ht="16.5" customHeight="1">
      <c r="B137" s="32"/>
      <c r="E137" s="243" t="s">
        <v>1908</v>
      </c>
      <c r="F137" s="250"/>
      <c r="G137" s="250"/>
      <c r="H137" s="250"/>
      <c r="L137" s="32"/>
    </row>
    <row r="138" spans="2:12" s="1" customFormat="1" ht="12" customHeight="1">
      <c r="B138" s="32"/>
      <c r="C138" s="27" t="s">
        <v>1909</v>
      </c>
      <c r="L138" s="32"/>
    </row>
    <row r="139" spans="2:12" s="1" customFormat="1" ht="16.5" customHeight="1">
      <c r="B139" s="32"/>
      <c r="E139" s="230" t="str">
        <f>E13</f>
        <v>SO 01.D.1.2.F - MAR</v>
      </c>
      <c r="F139" s="250"/>
      <c r="G139" s="250"/>
      <c r="H139" s="250"/>
      <c r="L139" s="32"/>
    </row>
    <row r="140" spans="2:12" s="1" customFormat="1" ht="6.95" customHeight="1">
      <c r="B140" s="32"/>
      <c r="L140" s="32"/>
    </row>
    <row r="141" spans="2:12" s="1" customFormat="1" ht="12" customHeight="1">
      <c r="B141" s="32"/>
      <c r="C141" s="27" t="s">
        <v>20</v>
      </c>
      <c r="F141" s="25" t="str">
        <f>F16</f>
        <v xml:space="preserve"> </v>
      </c>
      <c r="I141" s="27" t="s">
        <v>22</v>
      </c>
      <c r="J141" s="52" t="str">
        <f>IF(J16="","",J16)</f>
        <v>10. 12. 2025</v>
      </c>
      <c r="L141" s="32"/>
    </row>
    <row r="142" spans="2:12" s="1" customFormat="1" ht="6.95" customHeight="1">
      <c r="B142" s="32"/>
      <c r="L142" s="32"/>
    </row>
    <row r="143" spans="2:12" s="1" customFormat="1" ht="25.7" customHeight="1">
      <c r="B143" s="32"/>
      <c r="C143" s="27" t="s">
        <v>24</v>
      </c>
      <c r="F143" s="25" t="str">
        <f>E19</f>
        <v>Kraj Vysočina</v>
      </c>
      <c r="I143" s="27" t="s">
        <v>30</v>
      </c>
      <c r="J143" s="30" t="str">
        <f>E25</f>
        <v>ARPIK OSTRAVA s.r.o.</v>
      </c>
      <c r="L143" s="32"/>
    </row>
    <row r="144" spans="2:12" s="1" customFormat="1" ht="15.2" customHeight="1">
      <c r="B144" s="32"/>
      <c r="C144" s="27" t="s">
        <v>28</v>
      </c>
      <c r="F144" s="25" t="str">
        <f>IF(E22="","",E22)</f>
        <v>Vyplň údaj</v>
      </c>
      <c r="I144" s="27" t="s">
        <v>33</v>
      </c>
      <c r="J144" s="30" t="str">
        <f>E28</f>
        <v xml:space="preserve"> </v>
      </c>
      <c r="L144" s="32"/>
    </row>
    <row r="145" spans="2:65" s="1" customFormat="1" ht="10.35" customHeight="1">
      <c r="B145" s="32"/>
      <c r="L145" s="32"/>
    </row>
    <row r="146" spans="2:65" s="10" customFormat="1" ht="29.25" customHeight="1">
      <c r="B146" s="116"/>
      <c r="C146" s="117" t="s">
        <v>250</v>
      </c>
      <c r="D146" s="118" t="s">
        <v>61</v>
      </c>
      <c r="E146" s="118" t="s">
        <v>57</v>
      </c>
      <c r="F146" s="118" t="s">
        <v>58</v>
      </c>
      <c r="G146" s="118" t="s">
        <v>251</v>
      </c>
      <c r="H146" s="118" t="s">
        <v>252</v>
      </c>
      <c r="I146" s="118" t="s">
        <v>253</v>
      </c>
      <c r="J146" s="118" t="s">
        <v>219</v>
      </c>
      <c r="K146" s="119" t="s">
        <v>254</v>
      </c>
      <c r="L146" s="116"/>
      <c r="M146" s="59" t="s">
        <v>1</v>
      </c>
      <c r="N146" s="60" t="s">
        <v>40</v>
      </c>
      <c r="O146" s="60" t="s">
        <v>255</v>
      </c>
      <c r="P146" s="60" t="s">
        <v>256</v>
      </c>
      <c r="Q146" s="60" t="s">
        <v>257</v>
      </c>
      <c r="R146" s="60" t="s">
        <v>258</v>
      </c>
      <c r="S146" s="60" t="s">
        <v>259</v>
      </c>
      <c r="T146" s="61" t="s">
        <v>260</v>
      </c>
    </row>
    <row r="147" spans="2:65" s="1" customFormat="1" ht="22.9" customHeight="1">
      <c r="B147" s="32"/>
      <c r="C147" s="64" t="s">
        <v>261</v>
      </c>
      <c r="J147" s="120">
        <f>BK147</f>
        <v>0</v>
      </c>
      <c r="L147" s="32"/>
      <c r="M147" s="62"/>
      <c r="N147" s="53"/>
      <c r="O147" s="53"/>
      <c r="P147" s="121">
        <f>P148+P152+P162+P190+P207</f>
        <v>0</v>
      </c>
      <c r="Q147" s="53"/>
      <c r="R147" s="121">
        <f>R148+R152+R162+R190+R207</f>
        <v>0</v>
      </c>
      <c r="S147" s="53"/>
      <c r="T147" s="122">
        <f>T148+T152+T162+T190+T207</f>
        <v>0</v>
      </c>
      <c r="AT147" s="17" t="s">
        <v>75</v>
      </c>
      <c r="AU147" s="17" t="s">
        <v>221</v>
      </c>
      <c r="BK147" s="123">
        <f>BK148+BK152+BK162+BK190+BK207</f>
        <v>0</v>
      </c>
    </row>
    <row r="148" spans="2:65" s="11" customFormat="1" ht="25.9" customHeight="1">
      <c r="B148" s="124"/>
      <c r="D148" s="125" t="s">
        <v>75</v>
      </c>
      <c r="E148" s="126" t="s">
        <v>2571</v>
      </c>
      <c r="F148" s="126" t="s">
        <v>3046</v>
      </c>
      <c r="I148" s="127"/>
      <c r="J148" s="128">
        <f>BK148</f>
        <v>0</v>
      </c>
      <c r="L148" s="124"/>
      <c r="M148" s="129"/>
      <c r="P148" s="130">
        <f>SUM(P149:P151)</f>
        <v>0</v>
      </c>
      <c r="R148" s="130">
        <f>SUM(R149:R151)</f>
        <v>0</v>
      </c>
      <c r="T148" s="131">
        <f>SUM(T149:T151)</f>
        <v>0</v>
      </c>
      <c r="AR148" s="125" t="s">
        <v>83</v>
      </c>
      <c r="AT148" s="132" t="s">
        <v>75</v>
      </c>
      <c r="AU148" s="132" t="s">
        <v>76</v>
      </c>
      <c r="AY148" s="125" t="s">
        <v>264</v>
      </c>
      <c r="BK148" s="133">
        <f>SUM(BK149:BK151)</f>
        <v>0</v>
      </c>
    </row>
    <row r="149" spans="2:65" s="1" customFormat="1" ht="21.75" customHeight="1">
      <c r="B149" s="136"/>
      <c r="C149" s="137" t="s">
        <v>83</v>
      </c>
      <c r="D149" s="137" t="s">
        <v>266</v>
      </c>
      <c r="E149" s="138" t="s">
        <v>83</v>
      </c>
      <c r="F149" s="139" t="s">
        <v>3047</v>
      </c>
      <c r="G149" s="140" t="s">
        <v>1468</v>
      </c>
      <c r="H149" s="141">
        <v>1</v>
      </c>
      <c r="I149" s="142"/>
      <c r="J149" s="143">
        <f>ROUND(I149*H149,2)</f>
        <v>0</v>
      </c>
      <c r="K149" s="139" t="s">
        <v>1</v>
      </c>
      <c r="L149" s="32"/>
      <c r="M149" s="144" t="s">
        <v>1</v>
      </c>
      <c r="N149" s="145" t="s">
        <v>42</v>
      </c>
      <c r="P149" s="146">
        <f>O149*H149</f>
        <v>0</v>
      </c>
      <c r="Q149" s="146">
        <v>0</v>
      </c>
      <c r="R149" s="146">
        <f>Q149*H149</f>
        <v>0</v>
      </c>
      <c r="S149" s="146">
        <v>0</v>
      </c>
      <c r="T149" s="147">
        <f>S149*H149</f>
        <v>0</v>
      </c>
      <c r="AR149" s="148" t="s">
        <v>271</v>
      </c>
      <c r="AT149" s="148" t="s">
        <v>266</v>
      </c>
      <c r="AU149" s="148" t="s">
        <v>83</v>
      </c>
      <c r="AY149" s="17" t="s">
        <v>264</v>
      </c>
      <c r="BE149" s="149">
        <f>IF(N149="základní",J149,0)</f>
        <v>0</v>
      </c>
      <c r="BF149" s="149">
        <f>IF(N149="snížená",J149,0)</f>
        <v>0</v>
      </c>
      <c r="BG149" s="149">
        <f>IF(N149="zákl. přenesená",J149,0)</f>
        <v>0</v>
      </c>
      <c r="BH149" s="149">
        <f>IF(N149="sníž. přenesená",J149,0)</f>
        <v>0</v>
      </c>
      <c r="BI149" s="149">
        <f>IF(N149="nulová",J149,0)</f>
        <v>0</v>
      </c>
      <c r="BJ149" s="17" t="s">
        <v>89</v>
      </c>
      <c r="BK149" s="149">
        <f>ROUND(I149*H149,2)</f>
        <v>0</v>
      </c>
      <c r="BL149" s="17" t="s">
        <v>271</v>
      </c>
      <c r="BM149" s="148" t="s">
        <v>89</v>
      </c>
    </row>
    <row r="150" spans="2:65" s="1" customFormat="1" ht="16.5" customHeight="1">
      <c r="B150" s="136"/>
      <c r="C150" s="137" t="s">
        <v>89</v>
      </c>
      <c r="D150" s="137" t="s">
        <v>266</v>
      </c>
      <c r="E150" s="138" t="s">
        <v>89</v>
      </c>
      <c r="F150" s="139" t="s">
        <v>3048</v>
      </c>
      <c r="G150" s="140" t="s">
        <v>1468</v>
      </c>
      <c r="H150" s="141">
        <v>1</v>
      </c>
      <c r="I150" s="142"/>
      <c r="J150" s="143">
        <f>ROUND(I150*H150,2)</f>
        <v>0</v>
      </c>
      <c r="K150" s="139" t="s">
        <v>1</v>
      </c>
      <c r="L150" s="32"/>
      <c r="M150" s="144" t="s">
        <v>1</v>
      </c>
      <c r="N150" s="145" t="s">
        <v>42</v>
      </c>
      <c r="P150" s="146">
        <f>O150*H150</f>
        <v>0</v>
      </c>
      <c r="Q150" s="146">
        <v>0</v>
      </c>
      <c r="R150" s="146">
        <f>Q150*H150</f>
        <v>0</v>
      </c>
      <c r="S150" s="146">
        <v>0</v>
      </c>
      <c r="T150" s="147">
        <f>S150*H150</f>
        <v>0</v>
      </c>
      <c r="AR150" s="148" t="s">
        <v>271</v>
      </c>
      <c r="AT150" s="148" t="s">
        <v>266</v>
      </c>
      <c r="AU150" s="148" t="s">
        <v>83</v>
      </c>
      <c r="AY150" s="17" t="s">
        <v>264</v>
      </c>
      <c r="BE150" s="149">
        <f>IF(N150="základní",J150,0)</f>
        <v>0</v>
      </c>
      <c r="BF150" s="149">
        <f>IF(N150="snížená",J150,0)</f>
        <v>0</v>
      </c>
      <c r="BG150" s="149">
        <f>IF(N150="zákl. přenesená",J150,0)</f>
        <v>0</v>
      </c>
      <c r="BH150" s="149">
        <f>IF(N150="sníž. přenesená",J150,0)</f>
        <v>0</v>
      </c>
      <c r="BI150" s="149">
        <f>IF(N150="nulová",J150,0)</f>
        <v>0</v>
      </c>
      <c r="BJ150" s="17" t="s">
        <v>89</v>
      </c>
      <c r="BK150" s="149">
        <f>ROUND(I150*H150,2)</f>
        <v>0</v>
      </c>
      <c r="BL150" s="17" t="s">
        <v>271</v>
      </c>
      <c r="BM150" s="148" t="s">
        <v>271</v>
      </c>
    </row>
    <row r="151" spans="2:65" s="1" customFormat="1" ht="16.5" customHeight="1">
      <c r="B151" s="136"/>
      <c r="C151" s="137" t="s">
        <v>96</v>
      </c>
      <c r="D151" s="137" t="s">
        <v>266</v>
      </c>
      <c r="E151" s="138" t="s">
        <v>96</v>
      </c>
      <c r="F151" s="139" t="s">
        <v>3049</v>
      </c>
      <c r="G151" s="140" t="s">
        <v>1468</v>
      </c>
      <c r="H151" s="141">
        <v>1</v>
      </c>
      <c r="I151" s="142"/>
      <c r="J151" s="143">
        <f>ROUND(I151*H151,2)</f>
        <v>0</v>
      </c>
      <c r="K151" s="139" t="s">
        <v>1</v>
      </c>
      <c r="L151" s="32"/>
      <c r="M151" s="144" t="s">
        <v>1</v>
      </c>
      <c r="N151" s="145" t="s">
        <v>42</v>
      </c>
      <c r="P151" s="146">
        <f>O151*H151</f>
        <v>0</v>
      </c>
      <c r="Q151" s="146">
        <v>0</v>
      </c>
      <c r="R151" s="146">
        <f>Q151*H151</f>
        <v>0</v>
      </c>
      <c r="S151" s="146">
        <v>0</v>
      </c>
      <c r="T151" s="147">
        <f>S151*H151</f>
        <v>0</v>
      </c>
      <c r="AR151" s="148" t="s">
        <v>271</v>
      </c>
      <c r="AT151" s="148" t="s">
        <v>266</v>
      </c>
      <c r="AU151" s="148" t="s">
        <v>83</v>
      </c>
      <c r="AY151" s="17" t="s">
        <v>264</v>
      </c>
      <c r="BE151" s="149">
        <f>IF(N151="základní",J151,0)</f>
        <v>0</v>
      </c>
      <c r="BF151" s="149">
        <f>IF(N151="snížená",J151,0)</f>
        <v>0</v>
      </c>
      <c r="BG151" s="149">
        <f>IF(N151="zákl. přenesená",J151,0)</f>
        <v>0</v>
      </c>
      <c r="BH151" s="149">
        <f>IF(N151="sníž. přenesená",J151,0)</f>
        <v>0</v>
      </c>
      <c r="BI151" s="149">
        <f>IF(N151="nulová",J151,0)</f>
        <v>0</v>
      </c>
      <c r="BJ151" s="17" t="s">
        <v>89</v>
      </c>
      <c r="BK151" s="149">
        <f>ROUND(I151*H151,2)</f>
        <v>0</v>
      </c>
      <c r="BL151" s="17" t="s">
        <v>271</v>
      </c>
      <c r="BM151" s="148" t="s">
        <v>303</v>
      </c>
    </row>
    <row r="152" spans="2:65" s="11" customFormat="1" ht="25.9" customHeight="1">
      <c r="B152" s="124"/>
      <c r="D152" s="125" t="s">
        <v>75</v>
      </c>
      <c r="E152" s="126" t="s">
        <v>2573</v>
      </c>
      <c r="F152" s="126" t="s">
        <v>3050</v>
      </c>
      <c r="I152" s="127"/>
      <c r="J152" s="128">
        <f>BK152</f>
        <v>0</v>
      </c>
      <c r="L152" s="124"/>
      <c r="M152" s="129"/>
      <c r="P152" s="130">
        <f>P153+SUM(P154:P156)</f>
        <v>0</v>
      </c>
      <c r="R152" s="130">
        <f>R153+SUM(R154:R156)</f>
        <v>0</v>
      </c>
      <c r="T152" s="131">
        <f>T153+SUM(T154:T156)</f>
        <v>0</v>
      </c>
      <c r="AR152" s="125" t="s">
        <v>83</v>
      </c>
      <c r="AT152" s="132" t="s">
        <v>75</v>
      </c>
      <c r="AU152" s="132" t="s">
        <v>76</v>
      </c>
      <c r="AY152" s="125" t="s">
        <v>264</v>
      </c>
      <c r="BK152" s="133">
        <f>BK153+SUM(BK154:BK156)</f>
        <v>0</v>
      </c>
    </row>
    <row r="153" spans="2:65" s="1" customFormat="1" ht="16.5" customHeight="1">
      <c r="B153" s="136"/>
      <c r="C153" s="137" t="s">
        <v>271</v>
      </c>
      <c r="D153" s="137" t="s">
        <v>266</v>
      </c>
      <c r="E153" s="138" t="s">
        <v>271</v>
      </c>
      <c r="F153" s="139" t="s">
        <v>3051</v>
      </c>
      <c r="G153" s="140" t="s">
        <v>1468</v>
      </c>
      <c r="H153" s="141">
        <v>1</v>
      </c>
      <c r="I153" s="142"/>
      <c r="J153" s="143">
        <f>ROUND(I153*H153,2)</f>
        <v>0</v>
      </c>
      <c r="K153" s="139" t="s">
        <v>1</v>
      </c>
      <c r="L153" s="32"/>
      <c r="M153" s="144" t="s">
        <v>1</v>
      </c>
      <c r="N153" s="145" t="s">
        <v>42</v>
      </c>
      <c r="P153" s="146">
        <f>O153*H153</f>
        <v>0</v>
      </c>
      <c r="Q153" s="146">
        <v>0</v>
      </c>
      <c r="R153" s="146">
        <f>Q153*H153</f>
        <v>0</v>
      </c>
      <c r="S153" s="146">
        <v>0</v>
      </c>
      <c r="T153" s="147">
        <f>S153*H153</f>
        <v>0</v>
      </c>
      <c r="AR153" s="148" t="s">
        <v>271</v>
      </c>
      <c r="AT153" s="148" t="s">
        <v>266</v>
      </c>
      <c r="AU153" s="148" t="s">
        <v>83</v>
      </c>
      <c r="AY153" s="17" t="s">
        <v>264</v>
      </c>
      <c r="BE153" s="149">
        <f>IF(N153="základní",J153,0)</f>
        <v>0</v>
      </c>
      <c r="BF153" s="149">
        <f>IF(N153="snížená",J153,0)</f>
        <v>0</v>
      </c>
      <c r="BG153" s="149">
        <f>IF(N153="zákl. přenesená",J153,0)</f>
        <v>0</v>
      </c>
      <c r="BH153" s="149">
        <f>IF(N153="sníž. přenesená",J153,0)</f>
        <v>0</v>
      </c>
      <c r="BI153" s="149">
        <f>IF(N153="nulová",J153,0)</f>
        <v>0</v>
      </c>
      <c r="BJ153" s="17" t="s">
        <v>89</v>
      </c>
      <c r="BK153" s="149">
        <f>ROUND(I153*H153,2)</f>
        <v>0</v>
      </c>
      <c r="BL153" s="17" t="s">
        <v>271</v>
      </c>
      <c r="BM153" s="148" t="s">
        <v>314</v>
      </c>
    </row>
    <row r="154" spans="2:65" s="1" customFormat="1" ht="16.5" customHeight="1">
      <c r="B154" s="136"/>
      <c r="C154" s="137" t="s">
        <v>297</v>
      </c>
      <c r="D154" s="137" t="s">
        <v>266</v>
      </c>
      <c r="E154" s="138" t="s">
        <v>297</v>
      </c>
      <c r="F154" s="139" t="s">
        <v>3052</v>
      </c>
      <c r="G154" s="140" t="s">
        <v>1468</v>
      </c>
      <c r="H154" s="141">
        <v>1</v>
      </c>
      <c r="I154" s="142"/>
      <c r="J154" s="143">
        <f>ROUND(I154*H154,2)</f>
        <v>0</v>
      </c>
      <c r="K154" s="139" t="s">
        <v>1</v>
      </c>
      <c r="L154" s="32"/>
      <c r="M154" s="144" t="s">
        <v>1</v>
      </c>
      <c r="N154" s="145" t="s">
        <v>42</v>
      </c>
      <c r="P154" s="146">
        <f>O154*H154</f>
        <v>0</v>
      </c>
      <c r="Q154" s="146">
        <v>0</v>
      </c>
      <c r="R154" s="146">
        <f>Q154*H154</f>
        <v>0</v>
      </c>
      <c r="S154" s="146">
        <v>0</v>
      </c>
      <c r="T154" s="147">
        <f>S154*H154</f>
        <v>0</v>
      </c>
      <c r="AR154" s="148" t="s">
        <v>271</v>
      </c>
      <c r="AT154" s="148" t="s">
        <v>266</v>
      </c>
      <c r="AU154" s="148" t="s">
        <v>83</v>
      </c>
      <c r="AY154" s="17" t="s">
        <v>264</v>
      </c>
      <c r="BE154" s="149">
        <f>IF(N154="základní",J154,0)</f>
        <v>0</v>
      </c>
      <c r="BF154" s="149">
        <f>IF(N154="snížená",J154,0)</f>
        <v>0</v>
      </c>
      <c r="BG154" s="149">
        <f>IF(N154="zákl. přenesená",J154,0)</f>
        <v>0</v>
      </c>
      <c r="BH154" s="149">
        <f>IF(N154="sníž. přenesená",J154,0)</f>
        <v>0</v>
      </c>
      <c r="BI154" s="149">
        <f>IF(N154="nulová",J154,0)</f>
        <v>0</v>
      </c>
      <c r="BJ154" s="17" t="s">
        <v>89</v>
      </c>
      <c r="BK154" s="149">
        <f>ROUND(I154*H154,2)</f>
        <v>0</v>
      </c>
      <c r="BL154" s="17" t="s">
        <v>271</v>
      </c>
      <c r="BM154" s="148" t="s">
        <v>328</v>
      </c>
    </row>
    <row r="155" spans="2:65" s="1" customFormat="1" ht="16.5" customHeight="1">
      <c r="B155" s="136"/>
      <c r="C155" s="137" t="s">
        <v>303</v>
      </c>
      <c r="D155" s="137" t="s">
        <v>266</v>
      </c>
      <c r="E155" s="138" t="s">
        <v>303</v>
      </c>
      <c r="F155" s="139" t="s">
        <v>3053</v>
      </c>
      <c r="G155" s="140" t="s">
        <v>1468</v>
      </c>
      <c r="H155" s="141">
        <v>4</v>
      </c>
      <c r="I155" s="142"/>
      <c r="J155" s="143">
        <f>ROUND(I155*H155,2)</f>
        <v>0</v>
      </c>
      <c r="K155" s="139" t="s">
        <v>1</v>
      </c>
      <c r="L155" s="32"/>
      <c r="M155" s="144" t="s">
        <v>1</v>
      </c>
      <c r="N155" s="145" t="s">
        <v>42</v>
      </c>
      <c r="P155" s="146">
        <f>O155*H155</f>
        <v>0</v>
      </c>
      <c r="Q155" s="146">
        <v>0</v>
      </c>
      <c r="R155" s="146">
        <f>Q155*H155</f>
        <v>0</v>
      </c>
      <c r="S155" s="146">
        <v>0</v>
      </c>
      <c r="T155" s="147">
        <f>S155*H155</f>
        <v>0</v>
      </c>
      <c r="AR155" s="148" t="s">
        <v>271</v>
      </c>
      <c r="AT155" s="148" t="s">
        <v>266</v>
      </c>
      <c r="AU155" s="148" t="s">
        <v>83</v>
      </c>
      <c r="AY155" s="17" t="s">
        <v>264</v>
      </c>
      <c r="BE155" s="149">
        <f>IF(N155="základní",J155,0)</f>
        <v>0</v>
      </c>
      <c r="BF155" s="149">
        <f>IF(N155="snížená",J155,0)</f>
        <v>0</v>
      </c>
      <c r="BG155" s="149">
        <f>IF(N155="zákl. přenesená",J155,0)</f>
        <v>0</v>
      </c>
      <c r="BH155" s="149">
        <f>IF(N155="sníž. přenesená",J155,0)</f>
        <v>0</v>
      </c>
      <c r="BI155" s="149">
        <f>IF(N155="nulová",J155,0)</f>
        <v>0</v>
      </c>
      <c r="BJ155" s="17" t="s">
        <v>89</v>
      </c>
      <c r="BK155" s="149">
        <f>ROUND(I155*H155,2)</f>
        <v>0</v>
      </c>
      <c r="BL155" s="17" t="s">
        <v>271</v>
      </c>
      <c r="BM155" s="148" t="s">
        <v>8</v>
      </c>
    </row>
    <row r="156" spans="2:65" s="11" customFormat="1" ht="22.9" customHeight="1">
      <c r="B156" s="124"/>
      <c r="D156" s="125" t="s">
        <v>75</v>
      </c>
      <c r="E156" s="134" t="s">
        <v>2586</v>
      </c>
      <c r="F156" s="134" t="s">
        <v>3054</v>
      </c>
      <c r="I156" s="127"/>
      <c r="J156" s="135">
        <f>BK156</f>
        <v>0</v>
      </c>
      <c r="L156" s="124"/>
      <c r="M156" s="129"/>
      <c r="P156" s="130">
        <f>SUM(P157:P161)</f>
        <v>0</v>
      </c>
      <c r="R156" s="130">
        <f>SUM(R157:R161)</f>
        <v>0</v>
      </c>
      <c r="T156" s="131">
        <f>SUM(T157:T161)</f>
        <v>0</v>
      </c>
      <c r="AR156" s="125" t="s">
        <v>83</v>
      </c>
      <c r="AT156" s="132" t="s">
        <v>75</v>
      </c>
      <c r="AU156" s="132" t="s">
        <v>83</v>
      </c>
      <c r="AY156" s="125" t="s">
        <v>264</v>
      </c>
      <c r="BK156" s="133">
        <f>SUM(BK157:BK161)</f>
        <v>0</v>
      </c>
    </row>
    <row r="157" spans="2:65" s="1" customFormat="1" ht="16.5" customHeight="1">
      <c r="B157" s="136"/>
      <c r="C157" s="137" t="s">
        <v>309</v>
      </c>
      <c r="D157" s="137" t="s">
        <v>266</v>
      </c>
      <c r="E157" s="138" t="s">
        <v>309</v>
      </c>
      <c r="F157" s="139" t="s">
        <v>3055</v>
      </c>
      <c r="G157" s="140" t="s">
        <v>1468</v>
      </c>
      <c r="H157" s="141">
        <v>1</v>
      </c>
      <c r="I157" s="142"/>
      <c r="J157" s="143">
        <f>ROUND(I157*H157,2)</f>
        <v>0</v>
      </c>
      <c r="K157" s="139" t="s">
        <v>1</v>
      </c>
      <c r="L157" s="32"/>
      <c r="M157" s="144" t="s">
        <v>1</v>
      </c>
      <c r="N157" s="145" t="s">
        <v>42</v>
      </c>
      <c r="P157" s="146">
        <f>O157*H157</f>
        <v>0</v>
      </c>
      <c r="Q157" s="146">
        <v>0</v>
      </c>
      <c r="R157" s="146">
        <f>Q157*H157</f>
        <v>0</v>
      </c>
      <c r="S157" s="146">
        <v>0</v>
      </c>
      <c r="T157" s="147">
        <f>S157*H157</f>
        <v>0</v>
      </c>
      <c r="AR157" s="148" t="s">
        <v>271</v>
      </c>
      <c r="AT157" s="148" t="s">
        <v>266</v>
      </c>
      <c r="AU157" s="148" t="s">
        <v>89</v>
      </c>
      <c r="AY157" s="17" t="s">
        <v>264</v>
      </c>
      <c r="BE157" s="149">
        <f>IF(N157="základní",J157,0)</f>
        <v>0</v>
      </c>
      <c r="BF157" s="149">
        <f>IF(N157="snížená",J157,0)</f>
        <v>0</v>
      </c>
      <c r="BG157" s="149">
        <f>IF(N157="zákl. přenesená",J157,0)</f>
        <v>0</v>
      </c>
      <c r="BH157" s="149">
        <f>IF(N157="sníž. přenesená",J157,0)</f>
        <v>0</v>
      </c>
      <c r="BI157" s="149">
        <f>IF(N157="nulová",J157,0)</f>
        <v>0</v>
      </c>
      <c r="BJ157" s="17" t="s">
        <v>89</v>
      </c>
      <c r="BK157" s="149">
        <f>ROUND(I157*H157,2)</f>
        <v>0</v>
      </c>
      <c r="BL157" s="17" t="s">
        <v>271</v>
      </c>
      <c r="BM157" s="148" t="s">
        <v>354</v>
      </c>
    </row>
    <row r="158" spans="2:65" s="1" customFormat="1" ht="16.5" customHeight="1">
      <c r="B158" s="136"/>
      <c r="C158" s="137" t="s">
        <v>314</v>
      </c>
      <c r="D158" s="137" t="s">
        <v>266</v>
      </c>
      <c r="E158" s="138" t="s">
        <v>314</v>
      </c>
      <c r="F158" s="139" t="s">
        <v>3056</v>
      </c>
      <c r="G158" s="140" t="s">
        <v>1468</v>
      </c>
      <c r="H158" s="141">
        <v>2</v>
      </c>
      <c r="I158" s="142"/>
      <c r="J158" s="143">
        <f>ROUND(I158*H158,2)</f>
        <v>0</v>
      </c>
      <c r="K158" s="139" t="s">
        <v>1</v>
      </c>
      <c r="L158" s="32"/>
      <c r="M158" s="144" t="s">
        <v>1</v>
      </c>
      <c r="N158" s="145" t="s">
        <v>42</v>
      </c>
      <c r="P158" s="146">
        <f>O158*H158</f>
        <v>0</v>
      </c>
      <c r="Q158" s="146">
        <v>0</v>
      </c>
      <c r="R158" s="146">
        <f>Q158*H158</f>
        <v>0</v>
      </c>
      <c r="S158" s="146">
        <v>0</v>
      </c>
      <c r="T158" s="147">
        <f>S158*H158</f>
        <v>0</v>
      </c>
      <c r="AR158" s="148" t="s">
        <v>271</v>
      </c>
      <c r="AT158" s="148" t="s">
        <v>266</v>
      </c>
      <c r="AU158" s="148" t="s">
        <v>89</v>
      </c>
      <c r="AY158" s="17" t="s">
        <v>264</v>
      </c>
      <c r="BE158" s="149">
        <f>IF(N158="základní",J158,0)</f>
        <v>0</v>
      </c>
      <c r="BF158" s="149">
        <f>IF(N158="snížená",J158,0)</f>
        <v>0</v>
      </c>
      <c r="BG158" s="149">
        <f>IF(N158="zákl. přenesená",J158,0)</f>
        <v>0</v>
      </c>
      <c r="BH158" s="149">
        <f>IF(N158="sníž. přenesená",J158,0)</f>
        <v>0</v>
      </c>
      <c r="BI158" s="149">
        <f>IF(N158="nulová",J158,0)</f>
        <v>0</v>
      </c>
      <c r="BJ158" s="17" t="s">
        <v>89</v>
      </c>
      <c r="BK158" s="149">
        <f>ROUND(I158*H158,2)</f>
        <v>0</v>
      </c>
      <c r="BL158" s="17" t="s">
        <v>271</v>
      </c>
      <c r="BM158" s="148" t="s">
        <v>366</v>
      </c>
    </row>
    <row r="159" spans="2:65" s="1" customFormat="1" ht="16.5" customHeight="1">
      <c r="B159" s="136"/>
      <c r="C159" s="137" t="s">
        <v>323</v>
      </c>
      <c r="D159" s="137" t="s">
        <v>266</v>
      </c>
      <c r="E159" s="138" t="s">
        <v>323</v>
      </c>
      <c r="F159" s="139" t="s">
        <v>3057</v>
      </c>
      <c r="G159" s="140" t="s">
        <v>1468</v>
      </c>
      <c r="H159" s="141">
        <v>1</v>
      </c>
      <c r="I159" s="142"/>
      <c r="J159" s="143">
        <f>ROUND(I159*H159,2)</f>
        <v>0</v>
      </c>
      <c r="K159" s="139" t="s">
        <v>1</v>
      </c>
      <c r="L159" s="32"/>
      <c r="M159" s="144" t="s">
        <v>1</v>
      </c>
      <c r="N159" s="145" t="s">
        <v>42</v>
      </c>
      <c r="P159" s="146">
        <f>O159*H159</f>
        <v>0</v>
      </c>
      <c r="Q159" s="146">
        <v>0</v>
      </c>
      <c r="R159" s="146">
        <f>Q159*H159</f>
        <v>0</v>
      </c>
      <c r="S159" s="146">
        <v>0</v>
      </c>
      <c r="T159" s="147">
        <f>S159*H159</f>
        <v>0</v>
      </c>
      <c r="AR159" s="148" t="s">
        <v>271</v>
      </c>
      <c r="AT159" s="148" t="s">
        <v>266</v>
      </c>
      <c r="AU159" s="148" t="s">
        <v>89</v>
      </c>
      <c r="AY159" s="17" t="s">
        <v>264</v>
      </c>
      <c r="BE159" s="149">
        <f>IF(N159="základní",J159,0)</f>
        <v>0</v>
      </c>
      <c r="BF159" s="149">
        <f>IF(N159="snížená",J159,0)</f>
        <v>0</v>
      </c>
      <c r="BG159" s="149">
        <f>IF(N159="zákl. přenesená",J159,0)</f>
        <v>0</v>
      </c>
      <c r="BH159" s="149">
        <f>IF(N159="sníž. přenesená",J159,0)</f>
        <v>0</v>
      </c>
      <c r="BI159" s="149">
        <f>IF(N159="nulová",J159,0)</f>
        <v>0</v>
      </c>
      <c r="BJ159" s="17" t="s">
        <v>89</v>
      </c>
      <c r="BK159" s="149">
        <f>ROUND(I159*H159,2)</f>
        <v>0</v>
      </c>
      <c r="BL159" s="17" t="s">
        <v>271</v>
      </c>
      <c r="BM159" s="148" t="s">
        <v>377</v>
      </c>
    </row>
    <row r="160" spans="2:65" s="1" customFormat="1" ht="16.5" customHeight="1">
      <c r="B160" s="136"/>
      <c r="C160" s="137" t="s">
        <v>328</v>
      </c>
      <c r="D160" s="137" t="s">
        <v>266</v>
      </c>
      <c r="E160" s="138" t="s">
        <v>328</v>
      </c>
      <c r="F160" s="139" t="s">
        <v>3058</v>
      </c>
      <c r="G160" s="140" t="s">
        <v>1468</v>
      </c>
      <c r="H160" s="141">
        <v>1</v>
      </c>
      <c r="I160" s="142"/>
      <c r="J160" s="143">
        <f>ROUND(I160*H160,2)</f>
        <v>0</v>
      </c>
      <c r="K160" s="139" t="s">
        <v>1</v>
      </c>
      <c r="L160" s="32"/>
      <c r="M160" s="144" t="s">
        <v>1</v>
      </c>
      <c r="N160" s="145" t="s">
        <v>42</v>
      </c>
      <c r="P160" s="146">
        <f>O160*H160</f>
        <v>0</v>
      </c>
      <c r="Q160" s="146">
        <v>0</v>
      </c>
      <c r="R160" s="146">
        <f>Q160*H160</f>
        <v>0</v>
      </c>
      <c r="S160" s="146">
        <v>0</v>
      </c>
      <c r="T160" s="147">
        <f>S160*H160</f>
        <v>0</v>
      </c>
      <c r="AR160" s="148" t="s">
        <v>271</v>
      </c>
      <c r="AT160" s="148" t="s">
        <v>266</v>
      </c>
      <c r="AU160" s="148" t="s">
        <v>89</v>
      </c>
      <c r="AY160" s="17" t="s">
        <v>264</v>
      </c>
      <c r="BE160" s="149">
        <f>IF(N160="základní",J160,0)</f>
        <v>0</v>
      </c>
      <c r="BF160" s="149">
        <f>IF(N160="snížená",J160,0)</f>
        <v>0</v>
      </c>
      <c r="BG160" s="149">
        <f>IF(N160="zákl. přenesená",J160,0)</f>
        <v>0</v>
      </c>
      <c r="BH160" s="149">
        <f>IF(N160="sníž. přenesená",J160,0)</f>
        <v>0</v>
      </c>
      <c r="BI160" s="149">
        <f>IF(N160="nulová",J160,0)</f>
        <v>0</v>
      </c>
      <c r="BJ160" s="17" t="s">
        <v>89</v>
      </c>
      <c r="BK160" s="149">
        <f>ROUND(I160*H160,2)</f>
        <v>0</v>
      </c>
      <c r="BL160" s="17" t="s">
        <v>271</v>
      </c>
      <c r="BM160" s="148" t="s">
        <v>396</v>
      </c>
    </row>
    <row r="161" spans="2:65" s="1" customFormat="1" ht="16.5" customHeight="1">
      <c r="B161" s="136"/>
      <c r="C161" s="137" t="s">
        <v>334</v>
      </c>
      <c r="D161" s="137" t="s">
        <v>266</v>
      </c>
      <c r="E161" s="138" t="s">
        <v>334</v>
      </c>
      <c r="F161" s="139" t="s">
        <v>2848</v>
      </c>
      <c r="G161" s="140" t="s">
        <v>269</v>
      </c>
      <c r="H161" s="141">
        <v>16</v>
      </c>
      <c r="I161" s="142"/>
      <c r="J161" s="143">
        <f>ROUND(I161*H161,2)</f>
        <v>0</v>
      </c>
      <c r="K161" s="139" t="s">
        <v>1</v>
      </c>
      <c r="L161" s="32"/>
      <c r="M161" s="144" t="s">
        <v>1</v>
      </c>
      <c r="N161" s="145" t="s">
        <v>42</v>
      </c>
      <c r="P161" s="146">
        <f>O161*H161</f>
        <v>0</v>
      </c>
      <c r="Q161" s="146">
        <v>0</v>
      </c>
      <c r="R161" s="146">
        <f>Q161*H161</f>
        <v>0</v>
      </c>
      <c r="S161" s="146">
        <v>0</v>
      </c>
      <c r="T161" s="147">
        <f>S161*H161</f>
        <v>0</v>
      </c>
      <c r="AR161" s="148" t="s">
        <v>271</v>
      </c>
      <c r="AT161" s="148" t="s">
        <v>266</v>
      </c>
      <c r="AU161" s="148" t="s">
        <v>89</v>
      </c>
      <c r="AY161" s="17" t="s">
        <v>264</v>
      </c>
      <c r="BE161" s="149">
        <f>IF(N161="základní",J161,0)</f>
        <v>0</v>
      </c>
      <c r="BF161" s="149">
        <f>IF(N161="snížená",J161,0)</f>
        <v>0</v>
      </c>
      <c r="BG161" s="149">
        <f>IF(N161="zákl. přenesená",J161,0)</f>
        <v>0</v>
      </c>
      <c r="BH161" s="149">
        <f>IF(N161="sníž. přenesená",J161,0)</f>
        <v>0</v>
      </c>
      <c r="BI161" s="149">
        <f>IF(N161="nulová",J161,0)</f>
        <v>0</v>
      </c>
      <c r="BJ161" s="17" t="s">
        <v>89</v>
      </c>
      <c r="BK161" s="149">
        <f>ROUND(I161*H161,2)</f>
        <v>0</v>
      </c>
      <c r="BL161" s="17" t="s">
        <v>271</v>
      </c>
      <c r="BM161" s="148" t="s">
        <v>407</v>
      </c>
    </row>
    <row r="162" spans="2:65" s="11" customFormat="1" ht="25.9" customHeight="1">
      <c r="B162" s="124"/>
      <c r="D162" s="125" t="s">
        <v>75</v>
      </c>
      <c r="E162" s="126" t="s">
        <v>2590</v>
      </c>
      <c r="F162" s="126" t="s">
        <v>2849</v>
      </c>
      <c r="I162" s="127"/>
      <c r="J162" s="128">
        <f>BK162</f>
        <v>0</v>
      </c>
      <c r="L162" s="124"/>
      <c r="M162" s="129"/>
      <c r="P162" s="130">
        <f>P163+P165+P167+P169+P171+P177+P179+P181+P183+P184+P186+P187</f>
        <v>0</v>
      </c>
      <c r="R162" s="130">
        <f>R163+R165+R167+R169+R171+R177+R179+R181+R183+R184+R186+R187</f>
        <v>0</v>
      </c>
      <c r="T162" s="131">
        <f>T163+T165+T167+T169+T171+T177+T179+T181+T183+T184+T186+T187</f>
        <v>0</v>
      </c>
      <c r="AR162" s="125" t="s">
        <v>83</v>
      </c>
      <c r="AT162" s="132" t="s">
        <v>75</v>
      </c>
      <c r="AU162" s="132" t="s">
        <v>76</v>
      </c>
      <c r="AY162" s="125" t="s">
        <v>264</v>
      </c>
      <c r="BK162" s="133">
        <f>BK163+BK165+BK167+BK169+BK171+BK177+BK179+BK181+BK183+BK184+BK186+BK187</f>
        <v>0</v>
      </c>
    </row>
    <row r="163" spans="2:65" s="11" customFormat="1" ht="22.9" customHeight="1">
      <c r="B163" s="124"/>
      <c r="D163" s="125" t="s">
        <v>75</v>
      </c>
      <c r="E163" s="134" t="s">
        <v>2594</v>
      </c>
      <c r="F163" s="134" t="s">
        <v>3059</v>
      </c>
      <c r="I163" s="127"/>
      <c r="J163" s="135">
        <f>BK163</f>
        <v>0</v>
      </c>
      <c r="L163" s="124"/>
      <c r="M163" s="129"/>
      <c r="P163" s="130">
        <f>P164</f>
        <v>0</v>
      </c>
      <c r="R163" s="130">
        <f>R164</f>
        <v>0</v>
      </c>
      <c r="T163" s="131">
        <f>T164</f>
        <v>0</v>
      </c>
      <c r="AR163" s="125" t="s">
        <v>83</v>
      </c>
      <c r="AT163" s="132" t="s">
        <v>75</v>
      </c>
      <c r="AU163" s="132" t="s">
        <v>83</v>
      </c>
      <c r="AY163" s="125" t="s">
        <v>264</v>
      </c>
      <c r="BK163" s="133">
        <f>BK164</f>
        <v>0</v>
      </c>
    </row>
    <row r="164" spans="2:65" s="1" customFormat="1" ht="16.5" customHeight="1">
      <c r="B164" s="136"/>
      <c r="C164" s="137" t="s">
        <v>8</v>
      </c>
      <c r="D164" s="137" t="s">
        <v>266</v>
      </c>
      <c r="E164" s="138" t="s">
        <v>8</v>
      </c>
      <c r="F164" s="139" t="s">
        <v>3060</v>
      </c>
      <c r="G164" s="140" t="s">
        <v>1468</v>
      </c>
      <c r="H164" s="141">
        <v>1</v>
      </c>
      <c r="I164" s="142"/>
      <c r="J164" s="143">
        <f>ROUND(I164*H164,2)</f>
        <v>0</v>
      </c>
      <c r="K164" s="139" t="s">
        <v>1</v>
      </c>
      <c r="L164" s="32"/>
      <c r="M164" s="144" t="s">
        <v>1</v>
      </c>
      <c r="N164" s="145" t="s">
        <v>42</v>
      </c>
      <c r="P164" s="146">
        <f>O164*H164</f>
        <v>0</v>
      </c>
      <c r="Q164" s="146">
        <v>0</v>
      </c>
      <c r="R164" s="146">
        <f>Q164*H164</f>
        <v>0</v>
      </c>
      <c r="S164" s="146">
        <v>0</v>
      </c>
      <c r="T164" s="147">
        <f>S164*H164</f>
        <v>0</v>
      </c>
      <c r="AR164" s="148" t="s">
        <v>271</v>
      </c>
      <c r="AT164" s="148" t="s">
        <v>266</v>
      </c>
      <c r="AU164" s="148" t="s">
        <v>89</v>
      </c>
      <c r="AY164" s="17" t="s">
        <v>264</v>
      </c>
      <c r="BE164" s="149">
        <f>IF(N164="základní",J164,0)</f>
        <v>0</v>
      </c>
      <c r="BF164" s="149">
        <f>IF(N164="snížená",J164,0)</f>
        <v>0</v>
      </c>
      <c r="BG164" s="149">
        <f>IF(N164="zákl. přenesená",J164,0)</f>
        <v>0</v>
      </c>
      <c r="BH164" s="149">
        <f>IF(N164="sníž. přenesená",J164,0)</f>
        <v>0</v>
      </c>
      <c r="BI164" s="149">
        <f>IF(N164="nulová",J164,0)</f>
        <v>0</v>
      </c>
      <c r="BJ164" s="17" t="s">
        <v>89</v>
      </c>
      <c r="BK164" s="149">
        <f>ROUND(I164*H164,2)</f>
        <v>0</v>
      </c>
      <c r="BL164" s="17" t="s">
        <v>271</v>
      </c>
      <c r="BM164" s="148" t="s">
        <v>425</v>
      </c>
    </row>
    <row r="165" spans="2:65" s="11" customFormat="1" ht="22.9" customHeight="1">
      <c r="B165" s="124"/>
      <c r="D165" s="125" t="s">
        <v>75</v>
      </c>
      <c r="E165" s="134" t="s">
        <v>2600</v>
      </c>
      <c r="F165" s="134" t="s">
        <v>2941</v>
      </c>
      <c r="I165" s="127"/>
      <c r="J165" s="135">
        <f>BK165</f>
        <v>0</v>
      </c>
      <c r="L165" s="124"/>
      <c r="M165" s="129"/>
      <c r="P165" s="130">
        <f>P166</f>
        <v>0</v>
      </c>
      <c r="R165" s="130">
        <f>R166</f>
        <v>0</v>
      </c>
      <c r="T165" s="131">
        <f>T166</f>
        <v>0</v>
      </c>
      <c r="AR165" s="125" t="s">
        <v>83</v>
      </c>
      <c r="AT165" s="132" t="s">
        <v>75</v>
      </c>
      <c r="AU165" s="132" t="s">
        <v>83</v>
      </c>
      <c r="AY165" s="125" t="s">
        <v>264</v>
      </c>
      <c r="BK165" s="133">
        <f>BK166</f>
        <v>0</v>
      </c>
    </row>
    <row r="166" spans="2:65" s="1" customFormat="1" ht="16.5" customHeight="1">
      <c r="B166" s="136"/>
      <c r="C166" s="137" t="s">
        <v>348</v>
      </c>
      <c r="D166" s="137" t="s">
        <v>266</v>
      </c>
      <c r="E166" s="138" t="s">
        <v>348</v>
      </c>
      <c r="F166" s="139" t="s">
        <v>2910</v>
      </c>
      <c r="G166" s="140" t="s">
        <v>428</v>
      </c>
      <c r="H166" s="141">
        <v>15</v>
      </c>
      <c r="I166" s="142"/>
      <c r="J166" s="143">
        <f>ROUND(I166*H166,2)</f>
        <v>0</v>
      </c>
      <c r="K166" s="139" t="s">
        <v>1</v>
      </c>
      <c r="L166" s="32"/>
      <c r="M166" s="144" t="s">
        <v>1</v>
      </c>
      <c r="N166" s="145" t="s">
        <v>42</v>
      </c>
      <c r="P166" s="146">
        <f>O166*H166</f>
        <v>0</v>
      </c>
      <c r="Q166" s="146">
        <v>0</v>
      </c>
      <c r="R166" s="146">
        <f>Q166*H166</f>
        <v>0</v>
      </c>
      <c r="S166" s="146">
        <v>0</v>
      </c>
      <c r="T166" s="147">
        <f>S166*H166</f>
        <v>0</v>
      </c>
      <c r="AR166" s="148" t="s">
        <v>271</v>
      </c>
      <c r="AT166" s="148" t="s">
        <v>266</v>
      </c>
      <c r="AU166" s="148" t="s">
        <v>89</v>
      </c>
      <c r="AY166" s="17" t="s">
        <v>264</v>
      </c>
      <c r="BE166" s="149">
        <f>IF(N166="základní",J166,0)</f>
        <v>0</v>
      </c>
      <c r="BF166" s="149">
        <f>IF(N166="snížená",J166,0)</f>
        <v>0</v>
      </c>
      <c r="BG166" s="149">
        <f>IF(N166="zákl. přenesená",J166,0)</f>
        <v>0</v>
      </c>
      <c r="BH166" s="149">
        <f>IF(N166="sníž. přenesená",J166,0)</f>
        <v>0</v>
      </c>
      <c r="BI166" s="149">
        <f>IF(N166="nulová",J166,0)</f>
        <v>0</v>
      </c>
      <c r="BJ166" s="17" t="s">
        <v>89</v>
      </c>
      <c r="BK166" s="149">
        <f>ROUND(I166*H166,2)</f>
        <v>0</v>
      </c>
      <c r="BL166" s="17" t="s">
        <v>271</v>
      </c>
      <c r="BM166" s="148" t="s">
        <v>437</v>
      </c>
    </row>
    <row r="167" spans="2:65" s="11" customFormat="1" ht="22.9" customHeight="1">
      <c r="B167" s="124"/>
      <c r="D167" s="125" t="s">
        <v>75</v>
      </c>
      <c r="E167" s="134" t="s">
        <v>2604</v>
      </c>
      <c r="F167" s="134" t="s">
        <v>3061</v>
      </c>
      <c r="I167" s="127"/>
      <c r="J167" s="135">
        <f>BK167</f>
        <v>0</v>
      </c>
      <c r="L167" s="124"/>
      <c r="M167" s="129"/>
      <c r="P167" s="130">
        <f>P168</f>
        <v>0</v>
      </c>
      <c r="R167" s="130">
        <f>R168</f>
        <v>0</v>
      </c>
      <c r="T167" s="131">
        <f>T168</f>
        <v>0</v>
      </c>
      <c r="AR167" s="125" t="s">
        <v>83</v>
      </c>
      <c r="AT167" s="132" t="s">
        <v>75</v>
      </c>
      <c r="AU167" s="132" t="s">
        <v>83</v>
      </c>
      <c r="AY167" s="125" t="s">
        <v>264</v>
      </c>
      <c r="BK167" s="133">
        <f>BK168</f>
        <v>0</v>
      </c>
    </row>
    <row r="168" spans="2:65" s="1" customFormat="1" ht="16.5" customHeight="1">
      <c r="B168" s="136"/>
      <c r="C168" s="137" t="s">
        <v>354</v>
      </c>
      <c r="D168" s="137" t="s">
        <v>266</v>
      </c>
      <c r="E168" s="138" t="s">
        <v>354</v>
      </c>
      <c r="F168" s="139" t="s">
        <v>3062</v>
      </c>
      <c r="G168" s="140" t="s">
        <v>428</v>
      </c>
      <c r="H168" s="141">
        <v>90</v>
      </c>
      <c r="I168" s="142"/>
      <c r="J168" s="143">
        <f>ROUND(I168*H168,2)</f>
        <v>0</v>
      </c>
      <c r="K168" s="139" t="s">
        <v>1</v>
      </c>
      <c r="L168" s="32"/>
      <c r="M168" s="144" t="s">
        <v>1</v>
      </c>
      <c r="N168" s="145" t="s">
        <v>42</v>
      </c>
      <c r="P168" s="146">
        <f>O168*H168</f>
        <v>0</v>
      </c>
      <c r="Q168" s="146">
        <v>0</v>
      </c>
      <c r="R168" s="146">
        <f>Q168*H168</f>
        <v>0</v>
      </c>
      <c r="S168" s="146">
        <v>0</v>
      </c>
      <c r="T168" s="147">
        <f>S168*H168</f>
        <v>0</v>
      </c>
      <c r="AR168" s="148" t="s">
        <v>271</v>
      </c>
      <c r="AT168" s="148" t="s">
        <v>266</v>
      </c>
      <c r="AU168" s="148" t="s">
        <v>89</v>
      </c>
      <c r="AY168" s="17" t="s">
        <v>264</v>
      </c>
      <c r="BE168" s="149">
        <f>IF(N168="základní",J168,0)</f>
        <v>0</v>
      </c>
      <c r="BF168" s="149">
        <f>IF(N168="snížená",J168,0)</f>
        <v>0</v>
      </c>
      <c r="BG168" s="149">
        <f>IF(N168="zákl. přenesená",J168,0)</f>
        <v>0</v>
      </c>
      <c r="BH168" s="149">
        <f>IF(N168="sníž. přenesená",J168,0)</f>
        <v>0</v>
      </c>
      <c r="BI168" s="149">
        <f>IF(N168="nulová",J168,0)</f>
        <v>0</v>
      </c>
      <c r="BJ168" s="17" t="s">
        <v>89</v>
      </c>
      <c r="BK168" s="149">
        <f>ROUND(I168*H168,2)</f>
        <v>0</v>
      </c>
      <c r="BL168" s="17" t="s">
        <v>271</v>
      </c>
      <c r="BM168" s="148" t="s">
        <v>447</v>
      </c>
    </row>
    <row r="169" spans="2:65" s="11" customFormat="1" ht="22.9" customHeight="1">
      <c r="B169" s="124"/>
      <c r="D169" s="125" t="s">
        <v>75</v>
      </c>
      <c r="E169" s="134" t="s">
        <v>2604</v>
      </c>
      <c r="F169" s="134" t="s">
        <v>3061</v>
      </c>
      <c r="I169" s="127"/>
      <c r="J169" s="135">
        <f>BK169</f>
        <v>0</v>
      </c>
      <c r="L169" s="124"/>
      <c r="M169" s="129"/>
      <c r="P169" s="130">
        <f>P170</f>
        <v>0</v>
      </c>
      <c r="R169" s="130">
        <f>R170</f>
        <v>0</v>
      </c>
      <c r="T169" s="131">
        <f>T170</f>
        <v>0</v>
      </c>
      <c r="AR169" s="125" t="s">
        <v>83</v>
      </c>
      <c r="AT169" s="132" t="s">
        <v>75</v>
      </c>
      <c r="AU169" s="132" t="s">
        <v>83</v>
      </c>
      <c r="AY169" s="125" t="s">
        <v>264</v>
      </c>
      <c r="BK169" s="133">
        <f>BK170</f>
        <v>0</v>
      </c>
    </row>
    <row r="170" spans="2:65" s="1" customFormat="1" ht="16.5" customHeight="1">
      <c r="B170" s="136"/>
      <c r="C170" s="137" t="s">
        <v>361</v>
      </c>
      <c r="D170" s="137" t="s">
        <v>266</v>
      </c>
      <c r="E170" s="138" t="s">
        <v>361</v>
      </c>
      <c r="F170" s="139" t="s">
        <v>3063</v>
      </c>
      <c r="G170" s="140" t="s">
        <v>428</v>
      </c>
      <c r="H170" s="141">
        <v>40</v>
      </c>
      <c r="I170" s="142"/>
      <c r="J170" s="143">
        <f>ROUND(I170*H170,2)</f>
        <v>0</v>
      </c>
      <c r="K170" s="139" t="s">
        <v>1</v>
      </c>
      <c r="L170" s="32"/>
      <c r="M170" s="144" t="s">
        <v>1</v>
      </c>
      <c r="N170" s="145" t="s">
        <v>42</v>
      </c>
      <c r="P170" s="146">
        <f>O170*H170</f>
        <v>0</v>
      </c>
      <c r="Q170" s="146">
        <v>0</v>
      </c>
      <c r="R170" s="146">
        <f>Q170*H170</f>
        <v>0</v>
      </c>
      <c r="S170" s="146">
        <v>0</v>
      </c>
      <c r="T170" s="147">
        <f>S170*H170</f>
        <v>0</v>
      </c>
      <c r="AR170" s="148" t="s">
        <v>271</v>
      </c>
      <c r="AT170" s="148" t="s">
        <v>266</v>
      </c>
      <c r="AU170" s="148" t="s">
        <v>89</v>
      </c>
      <c r="AY170" s="17" t="s">
        <v>264</v>
      </c>
      <c r="BE170" s="149">
        <f>IF(N170="základní",J170,0)</f>
        <v>0</v>
      </c>
      <c r="BF170" s="149">
        <f>IF(N170="snížená",J170,0)</f>
        <v>0</v>
      </c>
      <c r="BG170" s="149">
        <f>IF(N170="zákl. přenesená",J170,0)</f>
        <v>0</v>
      </c>
      <c r="BH170" s="149">
        <f>IF(N170="sníž. přenesená",J170,0)</f>
        <v>0</v>
      </c>
      <c r="BI170" s="149">
        <f>IF(N170="nulová",J170,0)</f>
        <v>0</v>
      </c>
      <c r="BJ170" s="17" t="s">
        <v>89</v>
      </c>
      <c r="BK170" s="149">
        <f>ROUND(I170*H170,2)</f>
        <v>0</v>
      </c>
      <c r="BL170" s="17" t="s">
        <v>271</v>
      </c>
      <c r="BM170" s="148" t="s">
        <v>457</v>
      </c>
    </row>
    <row r="171" spans="2:65" s="11" customFormat="1" ht="22.9" customHeight="1">
      <c r="B171" s="124"/>
      <c r="D171" s="125" t="s">
        <v>75</v>
      </c>
      <c r="E171" s="134" t="s">
        <v>2610</v>
      </c>
      <c r="F171" s="134" t="s">
        <v>3064</v>
      </c>
      <c r="I171" s="127"/>
      <c r="J171" s="135">
        <f>BK171</f>
        <v>0</v>
      </c>
      <c r="L171" s="124"/>
      <c r="M171" s="129"/>
      <c r="P171" s="130">
        <f>SUM(P172:P176)</f>
        <v>0</v>
      </c>
      <c r="R171" s="130">
        <f>SUM(R172:R176)</f>
        <v>0</v>
      </c>
      <c r="T171" s="131">
        <f>SUM(T172:T176)</f>
        <v>0</v>
      </c>
      <c r="AR171" s="125" t="s">
        <v>83</v>
      </c>
      <c r="AT171" s="132" t="s">
        <v>75</v>
      </c>
      <c r="AU171" s="132" t="s">
        <v>83</v>
      </c>
      <c r="AY171" s="125" t="s">
        <v>264</v>
      </c>
      <c r="BK171" s="133">
        <f>SUM(BK172:BK176)</f>
        <v>0</v>
      </c>
    </row>
    <row r="172" spans="2:65" s="1" customFormat="1" ht="16.5" customHeight="1">
      <c r="B172" s="136"/>
      <c r="C172" s="137" t="s">
        <v>366</v>
      </c>
      <c r="D172" s="137" t="s">
        <v>266</v>
      </c>
      <c r="E172" s="138" t="s">
        <v>366</v>
      </c>
      <c r="F172" s="139" t="s">
        <v>3065</v>
      </c>
      <c r="G172" s="140" t="s">
        <v>428</v>
      </c>
      <c r="H172" s="141">
        <v>40</v>
      </c>
      <c r="I172" s="142"/>
      <c r="J172" s="143">
        <f>ROUND(I172*H172,2)</f>
        <v>0</v>
      </c>
      <c r="K172" s="139" t="s">
        <v>1</v>
      </c>
      <c r="L172" s="32"/>
      <c r="M172" s="144" t="s">
        <v>1</v>
      </c>
      <c r="N172" s="145" t="s">
        <v>42</v>
      </c>
      <c r="P172" s="146">
        <f>O172*H172</f>
        <v>0</v>
      </c>
      <c r="Q172" s="146">
        <v>0</v>
      </c>
      <c r="R172" s="146">
        <f>Q172*H172</f>
        <v>0</v>
      </c>
      <c r="S172" s="146">
        <v>0</v>
      </c>
      <c r="T172" s="147">
        <f>S172*H172</f>
        <v>0</v>
      </c>
      <c r="AR172" s="148" t="s">
        <v>271</v>
      </c>
      <c r="AT172" s="148" t="s">
        <v>266</v>
      </c>
      <c r="AU172" s="148" t="s">
        <v>89</v>
      </c>
      <c r="AY172" s="17" t="s">
        <v>264</v>
      </c>
      <c r="BE172" s="149">
        <f>IF(N172="základní",J172,0)</f>
        <v>0</v>
      </c>
      <c r="BF172" s="149">
        <f>IF(N172="snížená",J172,0)</f>
        <v>0</v>
      </c>
      <c r="BG172" s="149">
        <f>IF(N172="zákl. přenesená",J172,0)</f>
        <v>0</v>
      </c>
      <c r="BH172" s="149">
        <f>IF(N172="sníž. přenesená",J172,0)</f>
        <v>0</v>
      </c>
      <c r="BI172" s="149">
        <f>IF(N172="nulová",J172,0)</f>
        <v>0</v>
      </c>
      <c r="BJ172" s="17" t="s">
        <v>89</v>
      </c>
      <c r="BK172" s="149">
        <f>ROUND(I172*H172,2)</f>
        <v>0</v>
      </c>
      <c r="BL172" s="17" t="s">
        <v>271</v>
      </c>
      <c r="BM172" s="148" t="s">
        <v>468</v>
      </c>
    </row>
    <row r="173" spans="2:65" s="1" customFormat="1" ht="16.5" customHeight="1">
      <c r="B173" s="136"/>
      <c r="C173" s="137" t="s">
        <v>371</v>
      </c>
      <c r="D173" s="137" t="s">
        <v>266</v>
      </c>
      <c r="E173" s="138" t="s">
        <v>371</v>
      </c>
      <c r="F173" s="139" t="s">
        <v>3066</v>
      </c>
      <c r="G173" s="140" t="s">
        <v>428</v>
      </c>
      <c r="H173" s="141">
        <v>80</v>
      </c>
      <c r="I173" s="142"/>
      <c r="J173" s="143">
        <f>ROUND(I173*H173,2)</f>
        <v>0</v>
      </c>
      <c r="K173" s="139" t="s">
        <v>1</v>
      </c>
      <c r="L173" s="32"/>
      <c r="M173" s="144" t="s">
        <v>1</v>
      </c>
      <c r="N173" s="145" t="s">
        <v>42</v>
      </c>
      <c r="P173" s="146">
        <f>O173*H173</f>
        <v>0</v>
      </c>
      <c r="Q173" s="146">
        <v>0</v>
      </c>
      <c r="R173" s="146">
        <f>Q173*H173</f>
        <v>0</v>
      </c>
      <c r="S173" s="146">
        <v>0</v>
      </c>
      <c r="T173" s="147">
        <f>S173*H173</f>
        <v>0</v>
      </c>
      <c r="AR173" s="148" t="s">
        <v>271</v>
      </c>
      <c r="AT173" s="148" t="s">
        <v>266</v>
      </c>
      <c r="AU173" s="148" t="s">
        <v>89</v>
      </c>
      <c r="AY173" s="17" t="s">
        <v>264</v>
      </c>
      <c r="BE173" s="149">
        <f>IF(N173="základní",J173,0)</f>
        <v>0</v>
      </c>
      <c r="BF173" s="149">
        <f>IF(N173="snížená",J173,0)</f>
        <v>0</v>
      </c>
      <c r="BG173" s="149">
        <f>IF(N173="zákl. přenesená",J173,0)</f>
        <v>0</v>
      </c>
      <c r="BH173" s="149">
        <f>IF(N173="sníž. přenesená",J173,0)</f>
        <v>0</v>
      </c>
      <c r="BI173" s="149">
        <f>IF(N173="nulová",J173,0)</f>
        <v>0</v>
      </c>
      <c r="BJ173" s="17" t="s">
        <v>89</v>
      </c>
      <c r="BK173" s="149">
        <f>ROUND(I173*H173,2)</f>
        <v>0</v>
      </c>
      <c r="BL173" s="17" t="s">
        <v>271</v>
      </c>
      <c r="BM173" s="148" t="s">
        <v>483</v>
      </c>
    </row>
    <row r="174" spans="2:65" s="1" customFormat="1" ht="16.5" customHeight="1">
      <c r="B174" s="136"/>
      <c r="C174" s="137" t="s">
        <v>377</v>
      </c>
      <c r="D174" s="137" t="s">
        <v>266</v>
      </c>
      <c r="E174" s="138" t="s">
        <v>377</v>
      </c>
      <c r="F174" s="139" t="s">
        <v>3067</v>
      </c>
      <c r="G174" s="140" t="s">
        <v>1468</v>
      </c>
      <c r="H174" s="141">
        <v>15</v>
      </c>
      <c r="I174" s="142"/>
      <c r="J174" s="143">
        <f>ROUND(I174*H174,2)</f>
        <v>0</v>
      </c>
      <c r="K174" s="139" t="s">
        <v>1</v>
      </c>
      <c r="L174" s="32"/>
      <c r="M174" s="144" t="s">
        <v>1</v>
      </c>
      <c r="N174" s="145" t="s">
        <v>42</v>
      </c>
      <c r="P174" s="146">
        <f>O174*H174</f>
        <v>0</v>
      </c>
      <c r="Q174" s="146">
        <v>0</v>
      </c>
      <c r="R174" s="146">
        <f>Q174*H174</f>
        <v>0</v>
      </c>
      <c r="S174" s="146">
        <v>0</v>
      </c>
      <c r="T174" s="147">
        <f>S174*H174</f>
        <v>0</v>
      </c>
      <c r="AR174" s="148" t="s">
        <v>271</v>
      </c>
      <c r="AT174" s="148" t="s">
        <v>266</v>
      </c>
      <c r="AU174" s="148" t="s">
        <v>89</v>
      </c>
      <c r="AY174" s="17" t="s">
        <v>264</v>
      </c>
      <c r="BE174" s="149">
        <f>IF(N174="základní",J174,0)</f>
        <v>0</v>
      </c>
      <c r="BF174" s="149">
        <f>IF(N174="snížená",J174,0)</f>
        <v>0</v>
      </c>
      <c r="BG174" s="149">
        <f>IF(N174="zákl. přenesená",J174,0)</f>
        <v>0</v>
      </c>
      <c r="BH174" s="149">
        <f>IF(N174="sníž. přenesená",J174,0)</f>
        <v>0</v>
      </c>
      <c r="BI174" s="149">
        <f>IF(N174="nulová",J174,0)</f>
        <v>0</v>
      </c>
      <c r="BJ174" s="17" t="s">
        <v>89</v>
      </c>
      <c r="BK174" s="149">
        <f>ROUND(I174*H174,2)</f>
        <v>0</v>
      </c>
      <c r="BL174" s="17" t="s">
        <v>271</v>
      </c>
      <c r="BM174" s="148" t="s">
        <v>496</v>
      </c>
    </row>
    <row r="175" spans="2:65" s="1" customFormat="1" ht="16.5" customHeight="1">
      <c r="B175" s="136"/>
      <c r="C175" s="137" t="s">
        <v>387</v>
      </c>
      <c r="D175" s="137" t="s">
        <v>266</v>
      </c>
      <c r="E175" s="138" t="s">
        <v>387</v>
      </c>
      <c r="F175" s="139" t="s">
        <v>3068</v>
      </c>
      <c r="G175" s="140" t="s">
        <v>1468</v>
      </c>
      <c r="H175" s="141">
        <v>20</v>
      </c>
      <c r="I175" s="142"/>
      <c r="J175" s="143">
        <f>ROUND(I175*H175,2)</f>
        <v>0</v>
      </c>
      <c r="K175" s="139" t="s">
        <v>1</v>
      </c>
      <c r="L175" s="32"/>
      <c r="M175" s="144" t="s">
        <v>1</v>
      </c>
      <c r="N175" s="145" t="s">
        <v>42</v>
      </c>
      <c r="P175" s="146">
        <f>O175*H175</f>
        <v>0</v>
      </c>
      <c r="Q175" s="146">
        <v>0</v>
      </c>
      <c r="R175" s="146">
        <f>Q175*H175</f>
        <v>0</v>
      </c>
      <c r="S175" s="146">
        <v>0</v>
      </c>
      <c r="T175" s="147">
        <f>S175*H175</f>
        <v>0</v>
      </c>
      <c r="AR175" s="148" t="s">
        <v>271</v>
      </c>
      <c r="AT175" s="148" t="s">
        <v>266</v>
      </c>
      <c r="AU175" s="148" t="s">
        <v>89</v>
      </c>
      <c r="AY175" s="17" t="s">
        <v>264</v>
      </c>
      <c r="BE175" s="149">
        <f>IF(N175="základní",J175,0)</f>
        <v>0</v>
      </c>
      <c r="BF175" s="149">
        <f>IF(N175="snížená",J175,0)</f>
        <v>0</v>
      </c>
      <c r="BG175" s="149">
        <f>IF(N175="zákl. přenesená",J175,0)</f>
        <v>0</v>
      </c>
      <c r="BH175" s="149">
        <f>IF(N175="sníž. přenesená",J175,0)</f>
        <v>0</v>
      </c>
      <c r="BI175" s="149">
        <f>IF(N175="nulová",J175,0)</f>
        <v>0</v>
      </c>
      <c r="BJ175" s="17" t="s">
        <v>89</v>
      </c>
      <c r="BK175" s="149">
        <f>ROUND(I175*H175,2)</f>
        <v>0</v>
      </c>
      <c r="BL175" s="17" t="s">
        <v>271</v>
      </c>
      <c r="BM175" s="148" t="s">
        <v>509</v>
      </c>
    </row>
    <row r="176" spans="2:65" s="1" customFormat="1" ht="16.5" customHeight="1">
      <c r="B176" s="136"/>
      <c r="C176" s="137" t="s">
        <v>396</v>
      </c>
      <c r="D176" s="137" t="s">
        <v>266</v>
      </c>
      <c r="E176" s="138" t="s">
        <v>396</v>
      </c>
      <c r="F176" s="139" t="s">
        <v>3069</v>
      </c>
      <c r="G176" s="140" t="s">
        <v>1468</v>
      </c>
      <c r="H176" s="141">
        <v>30</v>
      </c>
      <c r="I176" s="142"/>
      <c r="J176" s="143">
        <f>ROUND(I176*H176,2)</f>
        <v>0</v>
      </c>
      <c r="K176" s="139" t="s">
        <v>1</v>
      </c>
      <c r="L176" s="32"/>
      <c r="M176" s="144" t="s">
        <v>1</v>
      </c>
      <c r="N176" s="145" t="s">
        <v>42</v>
      </c>
      <c r="P176" s="146">
        <f>O176*H176</f>
        <v>0</v>
      </c>
      <c r="Q176" s="146">
        <v>0</v>
      </c>
      <c r="R176" s="146">
        <f>Q176*H176</f>
        <v>0</v>
      </c>
      <c r="S176" s="146">
        <v>0</v>
      </c>
      <c r="T176" s="147">
        <f>S176*H176</f>
        <v>0</v>
      </c>
      <c r="AR176" s="148" t="s">
        <v>271</v>
      </c>
      <c r="AT176" s="148" t="s">
        <v>266</v>
      </c>
      <c r="AU176" s="148" t="s">
        <v>89</v>
      </c>
      <c r="AY176" s="17" t="s">
        <v>264</v>
      </c>
      <c r="BE176" s="149">
        <f>IF(N176="základní",J176,0)</f>
        <v>0</v>
      </c>
      <c r="BF176" s="149">
        <f>IF(N176="snížená",J176,0)</f>
        <v>0</v>
      </c>
      <c r="BG176" s="149">
        <f>IF(N176="zákl. přenesená",J176,0)</f>
        <v>0</v>
      </c>
      <c r="BH176" s="149">
        <f>IF(N176="sníž. přenesená",J176,0)</f>
        <v>0</v>
      </c>
      <c r="BI176" s="149">
        <f>IF(N176="nulová",J176,0)</f>
        <v>0</v>
      </c>
      <c r="BJ176" s="17" t="s">
        <v>89</v>
      </c>
      <c r="BK176" s="149">
        <f>ROUND(I176*H176,2)</f>
        <v>0</v>
      </c>
      <c r="BL176" s="17" t="s">
        <v>271</v>
      </c>
      <c r="BM176" s="148" t="s">
        <v>521</v>
      </c>
    </row>
    <row r="177" spans="2:65" s="11" customFormat="1" ht="22.9" customHeight="1">
      <c r="B177" s="124"/>
      <c r="D177" s="125" t="s">
        <v>75</v>
      </c>
      <c r="E177" s="134" t="s">
        <v>2632</v>
      </c>
      <c r="F177" s="134" t="s">
        <v>3070</v>
      </c>
      <c r="I177" s="127"/>
      <c r="J177" s="135">
        <f>BK177</f>
        <v>0</v>
      </c>
      <c r="L177" s="124"/>
      <c r="M177" s="129"/>
      <c r="P177" s="130">
        <f>P178</f>
        <v>0</v>
      </c>
      <c r="R177" s="130">
        <f>R178</f>
        <v>0</v>
      </c>
      <c r="T177" s="131">
        <f>T178</f>
        <v>0</v>
      </c>
      <c r="AR177" s="125" t="s">
        <v>83</v>
      </c>
      <c r="AT177" s="132" t="s">
        <v>75</v>
      </c>
      <c r="AU177" s="132" t="s">
        <v>83</v>
      </c>
      <c r="AY177" s="125" t="s">
        <v>264</v>
      </c>
      <c r="BK177" s="133">
        <f>BK178</f>
        <v>0</v>
      </c>
    </row>
    <row r="178" spans="2:65" s="1" customFormat="1" ht="16.5" customHeight="1">
      <c r="B178" s="136"/>
      <c r="C178" s="137" t="s">
        <v>7</v>
      </c>
      <c r="D178" s="137" t="s">
        <v>266</v>
      </c>
      <c r="E178" s="138" t="s">
        <v>7</v>
      </c>
      <c r="F178" s="139" t="s">
        <v>3071</v>
      </c>
      <c r="G178" s="140" t="s">
        <v>428</v>
      </c>
      <c r="H178" s="141">
        <v>15</v>
      </c>
      <c r="I178" s="142"/>
      <c r="J178" s="143">
        <f>ROUND(I178*H178,2)</f>
        <v>0</v>
      </c>
      <c r="K178" s="139" t="s">
        <v>1</v>
      </c>
      <c r="L178" s="32"/>
      <c r="M178" s="144" t="s">
        <v>1</v>
      </c>
      <c r="N178" s="145" t="s">
        <v>42</v>
      </c>
      <c r="P178" s="146">
        <f>O178*H178</f>
        <v>0</v>
      </c>
      <c r="Q178" s="146">
        <v>0</v>
      </c>
      <c r="R178" s="146">
        <f>Q178*H178</f>
        <v>0</v>
      </c>
      <c r="S178" s="146">
        <v>0</v>
      </c>
      <c r="T178" s="147">
        <f>S178*H178</f>
        <v>0</v>
      </c>
      <c r="AR178" s="148" t="s">
        <v>271</v>
      </c>
      <c r="AT178" s="148" t="s">
        <v>266</v>
      </c>
      <c r="AU178" s="148" t="s">
        <v>89</v>
      </c>
      <c r="AY178" s="17" t="s">
        <v>264</v>
      </c>
      <c r="BE178" s="149">
        <f>IF(N178="základní",J178,0)</f>
        <v>0</v>
      </c>
      <c r="BF178" s="149">
        <f>IF(N178="snížená",J178,0)</f>
        <v>0</v>
      </c>
      <c r="BG178" s="149">
        <f>IF(N178="zákl. přenesená",J178,0)</f>
        <v>0</v>
      </c>
      <c r="BH178" s="149">
        <f>IF(N178="sníž. přenesená",J178,0)</f>
        <v>0</v>
      </c>
      <c r="BI178" s="149">
        <f>IF(N178="nulová",J178,0)</f>
        <v>0</v>
      </c>
      <c r="BJ178" s="17" t="s">
        <v>89</v>
      </c>
      <c r="BK178" s="149">
        <f>ROUND(I178*H178,2)</f>
        <v>0</v>
      </c>
      <c r="BL178" s="17" t="s">
        <v>271</v>
      </c>
      <c r="BM178" s="148" t="s">
        <v>533</v>
      </c>
    </row>
    <row r="179" spans="2:65" s="11" customFormat="1" ht="22.9" customHeight="1">
      <c r="B179" s="124"/>
      <c r="D179" s="125" t="s">
        <v>75</v>
      </c>
      <c r="E179" s="134" t="s">
        <v>2640</v>
      </c>
      <c r="F179" s="134" t="s">
        <v>3072</v>
      </c>
      <c r="I179" s="127"/>
      <c r="J179" s="135">
        <f>BK179</f>
        <v>0</v>
      </c>
      <c r="L179" s="124"/>
      <c r="M179" s="129"/>
      <c r="P179" s="130">
        <f>P180</f>
        <v>0</v>
      </c>
      <c r="R179" s="130">
        <f>R180</f>
        <v>0</v>
      </c>
      <c r="T179" s="131">
        <f>T180</f>
        <v>0</v>
      </c>
      <c r="AR179" s="125" t="s">
        <v>83</v>
      </c>
      <c r="AT179" s="132" t="s">
        <v>75</v>
      </c>
      <c r="AU179" s="132" t="s">
        <v>83</v>
      </c>
      <c r="AY179" s="125" t="s">
        <v>264</v>
      </c>
      <c r="BK179" s="133">
        <f>BK180</f>
        <v>0</v>
      </c>
    </row>
    <row r="180" spans="2:65" s="1" customFormat="1" ht="16.5" customHeight="1">
      <c r="B180" s="136"/>
      <c r="C180" s="137" t="s">
        <v>407</v>
      </c>
      <c r="D180" s="137" t="s">
        <v>266</v>
      </c>
      <c r="E180" s="138" t="s">
        <v>407</v>
      </c>
      <c r="F180" s="139" t="s">
        <v>3073</v>
      </c>
      <c r="G180" s="140" t="s">
        <v>428</v>
      </c>
      <c r="H180" s="141">
        <v>20</v>
      </c>
      <c r="I180" s="142"/>
      <c r="J180" s="143">
        <f>ROUND(I180*H180,2)</f>
        <v>0</v>
      </c>
      <c r="K180" s="139" t="s">
        <v>1</v>
      </c>
      <c r="L180" s="32"/>
      <c r="M180" s="144" t="s">
        <v>1</v>
      </c>
      <c r="N180" s="145" t="s">
        <v>42</v>
      </c>
      <c r="P180" s="146">
        <f>O180*H180</f>
        <v>0</v>
      </c>
      <c r="Q180" s="146">
        <v>0</v>
      </c>
      <c r="R180" s="146">
        <f>Q180*H180</f>
        <v>0</v>
      </c>
      <c r="S180" s="146">
        <v>0</v>
      </c>
      <c r="T180" s="147">
        <f>S180*H180</f>
        <v>0</v>
      </c>
      <c r="AR180" s="148" t="s">
        <v>271</v>
      </c>
      <c r="AT180" s="148" t="s">
        <v>266</v>
      </c>
      <c r="AU180" s="148" t="s">
        <v>89</v>
      </c>
      <c r="AY180" s="17" t="s">
        <v>264</v>
      </c>
      <c r="BE180" s="149">
        <f>IF(N180="základní",J180,0)</f>
        <v>0</v>
      </c>
      <c r="BF180" s="149">
        <f>IF(N180="snížená",J180,0)</f>
        <v>0</v>
      </c>
      <c r="BG180" s="149">
        <f>IF(N180="zákl. přenesená",J180,0)</f>
        <v>0</v>
      </c>
      <c r="BH180" s="149">
        <f>IF(N180="sníž. přenesená",J180,0)</f>
        <v>0</v>
      </c>
      <c r="BI180" s="149">
        <f>IF(N180="nulová",J180,0)</f>
        <v>0</v>
      </c>
      <c r="BJ180" s="17" t="s">
        <v>89</v>
      </c>
      <c r="BK180" s="149">
        <f>ROUND(I180*H180,2)</f>
        <v>0</v>
      </c>
      <c r="BL180" s="17" t="s">
        <v>271</v>
      </c>
      <c r="BM180" s="148" t="s">
        <v>549</v>
      </c>
    </row>
    <row r="181" spans="2:65" s="11" customFormat="1" ht="22.9" customHeight="1">
      <c r="B181" s="124"/>
      <c r="D181" s="125" t="s">
        <v>75</v>
      </c>
      <c r="E181" s="134" t="s">
        <v>2644</v>
      </c>
      <c r="F181" s="134" t="s">
        <v>2936</v>
      </c>
      <c r="I181" s="127"/>
      <c r="J181" s="135">
        <f>BK181</f>
        <v>0</v>
      </c>
      <c r="L181" s="124"/>
      <c r="M181" s="129"/>
      <c r="P181" s="130">
        <f>P182</f>
        <v>0</v>
      </c>
      <c r="R181" s="130">
        <f>R182</f>
        <v>0</v>
      </c>
      <c r="T181" s="131">
        <f>T182</f>
        <v>0</v>
      </c>
      <c r="AR181" s="125" t="s">
        <v>83</v>
      </c>
      <c r="AT181" s="132" t="s">
        <v>75</v>
      </c>
      <c r="AU181" s="132" t="s">
        <v>83</v>
      </c>
      <c r="AY181" s="125" t="s">
        <v>264</v>
      </c>
      <c r="BK181" s="133">
        <f>BK182</f>
        <v>0</v>
      </c>
    </row>
    <row r="182" spans="2:65" s="1" customFormat="1" ht="16.5" customHeight="1">
      <c r="B182" s="136"/>
      <c r="C182" s="137" t="s">
        <v>418</v>
      </c>
      <c r="D182" s="137" t="s">
        <v>266</v>
      </c>
      <c r="E182" s="138" t="s">
        <v>418</v>
      </c>
      <c r="F182" s="139" t="s">
        <v>2937</v>
      </c>
      <c r="G182" s="140" t="s">
        <v>1468</v>
      </c>
      <c r="H182" s="141">
        <v>9</v>
      </c>
      <c r="I182" s="142"/>
      <c r="J182" s="143">
        <f>ROUND(I182*H182,2)</f>
        <v>0</v>
      </c>
      <c r="K182" s="139" t="s">
        <v>1</v>
      </c>
      <c r="L182" s="32"/>
      <c r="M182" s="144" t="s">
        <v>1</v>
      </c>
      <c r="N182" s="145" t="s">
        <v>42</v>
      </c>
      <c r="P182" s="146">
        <f>O182*H182</f>
        <v>0</v>
      </c>
      <c r="Q182" s="146">
        <v>0</v>
      </c>
      <c r="R182" s="146">
        <f>Q182*H182</f>
        <v>0</v>
      </c>
      <c r="S182" s="146">
        <v>0</v>
      </c>
      <c r="T182" s="147">
        <f>S182*H182</f>
        <v>0</v>
      </c>
      <c r="AR182" s="148" t="s">
        <v>271</v>
      </c>
      <c r="AT182" s="148" t="s">
        <v>266</v>
      </c>
      <c r="AU182" s="148" t="s">
        <v>89</v>
      </c>
      <c r="AY182" s="17" t="s">
        <v>264</v>
      </c>
      <c r="BE182" s="149">
        <f>IF(N182="základní",J182,0)</f>
        <v>0</v>
      </c>
      <c r="BF182" s="149">
        <f>IF(N182="snížená",J182,0)</f>
        <v>0</v>
      </c>
      <c r="BG182" s="149">
        <f>IF(N182="zákl. přenesená",J182,0)</f>
        <v>0</v>
      </c>
      <c r="BH182" s="149">
        <f>IF(N182="sníž. přenesená",J182,0)</f>
        <v>0</v>
      </c>
      <c r="BI182" s="149">
        <f>IF(N182="nulová",J182,0)</f>
        <v>0</v>
      </c>
      <c r="BJ182" s="17" t="s">
        <v>89</v>
      </c>
      <c r="BK182" s="149">
        <f>ROUND(I182*H182,2)</f>
        <v>0</v>
      </c>
      <c r="BL182" s="17" t="s">
        <v>271</v>
      </c>
      <c r="BM182" s="148" t="s">
        <v>559</v>
      </c>
    </row>
    <row r="183" spans="2:65" s="11" customFormat="1" ht="22.9" customHeight="1">
      <c r="B183" s="124"/>
      <c r="D183" s="125" t="s">
        <v>75</v>
      </c>
      <c r="E183" s="134" t="s">
        <v>2656</v>
      </c>
      <c r="F183" s="134" t="s">
        <v>2930</v>
      </c>
      <c r="I183" s="127"/>
      <c r="J183" s="135">
        <f>BK183</f>
        <v>0</v>
      </c>
      <c r="L183" s="124"/>
      <c r="M183" s="129"/>
      <c r="P183" s="130">
        <v>0</v>
      </c>
      <c r="R183" s="130">
        <v>0</v>
      </c>
      <c r="T183" s="131">
        <v>0</v>
      </c>
      <c r="AR183" s="125" t="s">
        <v>83</v>
      </c>
      <c r="AT183" s="132" t="s">
        <v>75</v>
      </c>
      <c r="AU183" s="132" t="s">
        <v>83</v>
      </c>
      <c r="AY183" s="125" t="s">
        <v>264</v>
      </c>
      <c r="BK183" s="133">
        <v>0</v>
      </c>
    </row>
    <row r="184" spans="2:65" s="11" customFormat="1" ht="22.9" customHeight="1">
      <c r="B184" s="124"/>
      <c r="D184" s="125" t="s">
        <v>75</v>
      </c>
      <c r="E184" s="134" t="s">
        <v>2664</v>
      </c>
      <c r="F184" s="134" t="s">
        <v>2931</v>
      </c>
      <c r="I184" s="127"/>
      <c r="J184" s="135">
        <f>BK184</f>
        <v>0</v>
      </c>
      <c r="L184" s="124"/>
      <c r="M184" s="129"/>
      <c r="P184" s="130">
        <f>P185</f>
        <v>0</v>
      </c>
      <c r="R184" s="130">
        <f>R185</f>
        <v>0</v>
      </c>
      <c r="T184" s="131">
        <f>T185</f>
        <v>0</v>
      </c>
      <c r="AR184" s="125" t="s">
        <v>83</v>
      </c>
      <c r="AT184" s="132" t="s">
        <v>75</v>
      </c>
      <c r="AU184" s="132" t="s">
        <v>83</v>
      </c>
      <c r="AY184" s="125" t="s">
        <v>264</v>
      </c>
      <c r="BK184" s="133">
        <f>BK185</f>
        <v>0</v>
      </c>
    </row>
    <row r="185" spans="2:65" s="1" customFormat="1" ht="16.5" customHeight="1">
      <c r="B185" s="136"/>
      <c r="C185" s="137" t="s">
        <v>425</v>
      </c>
      <c r="D185" s="137" t="s">
        <v>266</v>
      </c>
      <c r="E185" s="138" t="s">
        <v>425</v>
      </c>
      <c r="F185" s="139" t="s">
        <v>2932</v>
      </c>
      <c r="G185" s="140" t="s">
        <v>1468</v>
      </c>
      <c r="H185" s="141">
        <v>9</v>
      </c>
      <c r="I185" s="142"/>
      <c r="J185" s="143">
        <f>ROUND(I185*H185,2)</f>
        <v>0</v>
      </c>
      <c r="K185" s="139" t="s">
        <v>1</v>
      </c>
      <c r="L185" s="32"/>
      <c r="M185" s="144" t="s">
        <v>1</v>
      </c>
      <c r="N185" s="145" t="s">
        <v>42</v>
      </c>
      <c r="P185" s="146">
        <f>O185*H185</f>
        <v>0</v>
      </c>
      <c r="Q185" s="146">
        <v>0</v>
      </c>
      <c r="R185" s="146">
        <f>Q185*H185</f>
        <v>0</v>
      </c>
      <c r="S185" s="146">
        <v>0</v>
      </c>
      <c r="T185" s="147">
        <f>S185*H185</f>
        <v>0</v>
      </c>
      <c r="AR185" s="148" t="s">
        <v>271</v>
      </c>
      <c r="AT185" s="148" t="s">
        <v>266</v>
      </c>
      <c r="AU185" s="148" t="s">
        <v>89</v>
      </c>
      <c r="AY185" s="17" t="s">
        <v>264</v>
      </c>
      <c r="BE185" s="149">
        <f>IF(N185="základní",J185,0)</f>
        <v>0</v>
      </c>
      <c r="BF185" s="149">
        <f>IF(N185="snížená",J185,0)</f>
        <v>0</v>
      </c>
      <c r="BG185" s="149">
        <f>IF(N185="zákl. přenesená",J185,0)</f>
        <v>0</v>
      </c>
      <c r="BH185" s="149">
        <f>IF(N185="sníž. přenesená",J185,0)</f>
        <v>0</v>
      </c>
      <c r="BI185" s="149">
        <f>IF(N185="nulová",J185,0)</f>
        <v>0</v>
      </c>
      <c r="BJ185" s="17" t="s">
        <v>89</v>
      </c>
      <c r="BK185" s="149">
        <f>ROUND(I185*H185,2)</f>
        <v>0</v>
      </c>
      <c r="BL185" s="17" t="s">
        <v>271</v>
      </c>
      <c r="BM185" s="148" t="s">
        <v>570</v>
      </c>
    </row>
    <row r="186" spans="2:65" s="11" customFormat="1" ht="22.9" customHeight="1">
      <c r="B186" s="124"/>
      <c r="D186" s="125" t="s">
        <v>75</v>
      </c>
      <c r="E186" s="134" t="s">
        <v>2673</v>
      </c>
      <c r="F186" s="134" t="s">
        <v>2933</v>
      </c>
      <c r="I186" s="127"/>
      <c r="J186" s="135">
        <f>BK186</f>
        <v>0</v>
      </c>
      <c r="L186" s="124"/>
      <c r="M186" s="129"/>
      <c r="P186" s="130">
        <v>0</v>
      </c>
      <c r="R186" s="130">
        <v>0</v>
      </c>
      <c r="T186" s="131">
        <v>0</v>
      </c>
      <c r="AR186" s="125" t="s">
        <v>83</v>
      </c>
      <c r="AT186" s="132" t="s">
        <v>75</v>
      </c>
      <c r="AU186" s="132" t="s">
        <v>83</v>
      </c>
      <c r="AY186" s="125" t="s">
        <v>264</v>
      </c>
      <c r="BK186" s="133">
        <v>0</v>
      </c>
    </row>
    <row r="187" spans="2:65" s="11" customFormat="1" ht="22.9" customHeight="1">
      <c r="B187" s="124"/>
      <c r="D187" s="125" t="s">
        <v>75</v>
      </c>
      <c r="E187" s="134" t="s">
        <v>2683</v>
      </c>
      <c r="F187" s="134" t="s">
        <v>3074</v>
      </c>
      <c r="I187" s="127"/>
      <c r="J187" s="135">
        <f>BK187</f>
        <v>0</v>
      </c>
      <c r="L187" s="124"/>
      <c r="M187" s="129"/>
      <c r="P187" s="130">
        <f>SUM(P188:P189)</f>
        <v>0</v>
      </c>
      <c r="R187" s="130">
        <f>SUM(R188:R189)</f>
        <v>0</v>
      </c>
      <c r="T187" s="131">
        <f>SUM(T188:T189)</f>
        <v>0</v>
      </c>
      <c r="AR187" s="125" t="s">
        <v>83</v>
      </c>
      <c r="AT187" s="132" t="s">
        <v>75</v>
      </c>
      <c r="AU187" s="132" t="s">
        <v>83</v>
      </c>
      <c r="AY187" s="125" t="s">
        <v>264</v>
      </c>
      <c r="BK187" s="133">
        <f>SUM(BK188:BK189)</f>
        <v>0</v>
      </c>
    </row>
    <row r="188" spans="2:65" s="1" customFormat="1" ht="16.5" customHeight="1">
      <c r="B188" s="136"/>
      <c r="C188" s="137" t="s">
        <v>431</v>
      </c>
      <c r="D188" s="137" t="s">
        <v>266</v>
      </c>
      <c r="E188" s="138" t="s">
        <v>431</v>
      </c>
      <c r="F188" s="139" t="s">
        <v>2935</v>
      </c>
      <c r="G188" s="140" t="s">
        <v>428</v>
      </c>
      <c r="H188" s="141">
        <v>36</v>
      </c>
      <c r="I188" s="142"/>
      <c r="J188" s="143">
        <f>ROUND(I188*H188,2)</f>
        <v>0</v>
      </c>
      <c r="K188" s="139" t="s">
        <v>1</v>
      </c>
      <c r="L188" s="32"/>
      <c r="M188" s="144" t="s">
        <v>1</v>
      </c>
      <c r="N188" s="145" t="s">
        <v>42</v>
      </c>
      <c r="P188" s="146">
        <f>O188*H188</f>
        <v>0</v>
      </c>
      <c r="Q188" s="146">
        <v>0</v>
      </c>
      <c r="R188" s="146">
        <f>Q188*H188</f>
        <v>0</v>
      </c>
      <c r="S188" s="146">
        <v>0</v>
      </c>
      <c r="T188" s="147">
        <f>S188*H188</f>
        <v>0</v>
      </c>
      <c r="AR188" s="148" t="s">
        <v>271</v>
      </c>
      <c r="AT188" s="148" t="s">
        <v>266</v>
      </c>
      <c r="AU188" s="148" t="s">
        <v>89</v>
      </c>
      <c r="AY188" s="17" t="s">
        <v>264</v>
      </c>
      <c r="BE188" s="149">
        <f>IF(N188="základní",J188,0)</f>
        <v>0</v>
      </c>
      <c r="BF188" s="149">
        <f>IF(N188="snížená",J188,0)</f>
        <v>0</v>
      </c>
      <c r="BG188" s="149">
        <f>IF(N188="zákl. přenesená",J188,0)</f>
        <v>0</v>
      </c>
      <c r="BH188" s="149">
        <f>IF(N188="sníž. přenesená",J188,0)</f>
        <v>0</v>
      </c>
      <c r="BI188" s="149">
        <f>IF(N188="nulová",J188,0)</f>
        <v>0</v>
      </c>
      <c r="BJ188" s="17" t="s">
        <v>89</v>
      </c>
      <c r="BK188" s="149">
        <f>ROUND(I188*H188,2)</f>
        <v>0</v>
      </c>
      <c r="BL188" s="17" t="s">
        <v>271</v>
      </c>
      <c r="BM188" s="148" t="s">
        <v>584</v>
      </c>
    </row>
    <row r="189" spans="2:65" s="1" customFormat="1" ht="16.5" customHeight="1">
      <c r="B189" s="136"/>
      <c r="C189" s="137" t="s">
        <v>437</v>
      </c>
      <c r="D189" s="137" t="s">
        <v>266</v>
      </c>
      <c r="E189" s="138" t="s">
        <v>437</v>
      </c>
      <c r="F189" s="139" t="s">
        <v>2945</v>
      </c>
      <c r="G189" s="140" t="s">
        <v>1468</v>
      </c>
      <c r="H189" s="141">
        <v>1</v>
      </c>
      <c r="I189" s="142"/>
      <c r="J189" s="143">
        <f>ROUND(I189*H189,2)</f>
        <v>0</v>
      </c>
      <c r="K189" s="139" t="s">
        <v>1</v>
      </c>
      <c r="L189" s="32"/>
      <c r="M189" s="144" t="s">
        <v>1</v>
      </c>
      <c r="N189" s="145" t="s">
        <v>42</v>
      </c>
      <c r="P189" s="146">
        <f>O189*H189</f>
        <v>0</v>
      </c>
      <c r="Q189" s="146">
        <v>0</v>
      </c>
      <c r="R189" s="146">
        <f>Q189*H189</f>
        <v>0</v>
      </c>
      <c r="S189" s="146">
        <v>0</v>
      </c>
      <c r="T189" s="147">
        <f>S189*H189</f>
        <v>0</v>
      </c>
      <c r="AR189" s="148" t="s">
        <v>271</v>
      </c>
      <c r="AT189" s="148" t="s">
        <v>266</v>
      </c>
      <c r="AU189" s="148" t="s">
        <v>89</v>
      </c>
      <c r="AY189" s="17" t="s">
        <v>264</v>
      </c>
      <c r="BE189" s="149">
        <f>IF(N189="základní",J189,0)</f>
        <v>0</v>
      </c>
      <c r="BF189" s="149">
        <f>IF(N189="snížená",J189,0)</f>
        <v>0</v>
      </c>
      <c r="BG189" s="149">
        <f>IF(N189="zákl. přenesená",J189,0)</f>
        <v>0</v>
      </c>
      <c r="BH189" s="149">
        <f>IF(N189="sníž. přenesená",J189,0)</f>
        <v>0</v>
      </c>
      <c r="BI189" s="149">
        <f>IF(N189="nulová",J189,0)</f>
        <v>0</v>
      </c>
      <c r="BJ189" s="17" t="s">
        <v>89</v>
      </c>
      <c r="BK189" s="149">
        <f>ROUND(I189*H189,2)</f>
        <v>0</v>
      </c>
      <c r="BL189" s="17" t="s">
        <v>271</v>
      </c>
      <c r="BM189" s="148" t="s">
        <v>596</v>
      </c>
    </row>
    <row r="190" spans="2:65" s="11" customFormat="1" ht="25.9" customHeight="1">
      <c r="B190" s="124"/>
      <c r="D190" s="125" t="s">
        <v>75</v>
      </c>
      <c r="E190" s="126" t="s">
        <v>2697</v>
      </c>
      <c r="F190" s="126" t="s">
        <v>2955</v>
      </c>
      <c r="I190" s="127"/>
      <c r="J190" s="128">
        <f>BK190</f>
        <v>0</v>
      </c>
      <c r="L190" s="124"/>
      <c r="M190" s="129"/>
      <c r="P190" s="130">
        <f>P191+P199+P201+P203+P204</f>
        <v>0</v>
      </c>
      <c r="R190" s="130">
        <f>R191+R199+R201+R203+R204</f>
        <v>0</v>
      </c>
      <c r="T190" s="131">
        <f>T191+T199+T201+T203+T204</f>
        <v>0</v>
      </c>
      <c r="AR190" s="125" t="s">
        <v>83</v>
      </c>
      <c r="AT190" s="132" t="s">
        <v>75</v>
      </c>
      <c r="AU190" s="132" t="s">
        <v>76</v>
      </c>
      <c r="AY190" s="125" t="s">
        <v>264</v>
      </c>
      <c r="BK190" s="133">
        <f>BK191+BK199+BK201+BK203+BK204</f>
        <v>0</v>
      </c>
    </row>
    <row r="191" spans="2:65" s="11" customFormat="1" ht="22.9" customHeight="1">
      <c r="B191" s="124"/>
      <c r="D191" s="125" t="s">
        <v>75</v>
      </c>
      <c r="E191" s="134" t="s">
        <v>2701</v>
      </c>
      <c r="F191" s="134" t="s">
        <v>2957</v>
      </c>
      <c r="I191" s="127"/>
      <c r="J191" s="135">
        <f>BK191</f>
        <v>0</v>
      </c>
      <c r="L191" s="124"/>
      <c r="M191" s="129"/>
      <c r="P191" s="130">
        <f>SUM(P192:P198)</f>
        <v>0</v>
      </c>
      <c r="R191" s="130">
        <f>SUM(R192:R198)</f>
        <v>0</v>
      </c>
      <c r="T191" s="131">
        <f>SUM(T192:T198)</f>
        <v>0</v>
      </c>
      <c r="AR191" s="125" t="s">
        <v>83</v>
      </c>
      <c r="AT191" s="132" t="s">
        <v>75</v>
      </c>
      <c r="AU191" s="132" t="s">
        <v>83</v>
      </c>
      <c r="AY191" s="125" t="s">
        <v>264</v>
      </c>
      <c r="BK191" s="133">
        <f>SUM(BK192:BK198)</f>
        <v>0</v>
      </c>
    </row>
    <row r="192" spans="2:65" s="1" customFormat="1" ht="16.5" customHeight="1">
      <c r="B192" s="136"/>
      <c r="C192" s="137" t="s">
        <v>442</v>
      </c>
      <c r="D192" s="137" t="s">
        <v>266</v>
      </c>
      <c r="E192" s="138" t="s">
        <v>442</v>
      </c>
      <c r="F192" s="139" t="s">
        <v>3075</v>
      </c>
      <c r="G192" s="140" t="s">
        <v>1468</v>
      </c>
      <c r="H192" s="141">
        <v>1</v>
      </c>
      <c r="I192" s="142"/>
      <c r="J192" s="143">
        <f t="shared" ref="J192:J198" si="0">ROUND(I192*H192,2)</f>
        <v>0</v>
      </c>
      <c r="K192" s="139" t="s">
        <v>1</v>
      </c>
      <c r="L192" s="32"/>
      <c r="M192" s="144" t="s">
        <v>1</v>
      </c>
      <c r="N192" s="145" t="s">
        <v>42</v>
      </c>
      <c r="P192" s="146">
        <f t="shared" ref="P192:P198" si="1">O192*H192</f>
        <v>0</v>
      </c>
      <c r="Q192" s="146">
        <v>0</v>
      </c>
      <c r="R192" s="146">
        <f t="shared" ref="R192:R198" si="2">Q192*H192</f>
        <v>0</v>
      </c>
      <c r="S192" s="146">
        <v>0</v>
      </c>
      <c r="T192" s="147">
        <f t="shared" ref="T192:T198" si="3">S192*H192</f>
        <v>0</v>
      </c>
      <c r="AR192" s="148" t="s">
        <v>271</v>
      </c>
      <c r="AT192" s="148" t="s">
        <v>266</v>
      </c>
      <c r="AU192" s="148" t="s">
        <v>89</v>
      </c>
      <c r="AY192" s="17" t="s">
        <v>264</v>
      </c>
      <c r="BE192" s="149">
        <f t="shared" ref="BE192:BE198" si="4">IF(N192="základní",J192,0)</f>
        <v>0</v>
      </c>
      <c r="BF192" s="149">
        <f t="shared" ref="BF192:BF198" si="5">IF(N192="snížená",J192,0)</f>
        <v>0</v>
      </c>
      <c r="BG192" s="149">
        <f t="shared" ref="BG192:BG198" si="6">IF(N192="zákl. přenesená",J192,0)</f>
        <v>0</v>
      </c>
      <c r="BH192" s="149">
        <f t="shared" ref="BH192:BH198" si="7">IF(N192="sníž. přenesená",J192,0)</f>
        <v>0</v>
      </c>
      <c r="BI192" s="149">
        <f t="shared" ref="BI192:BI198" si="8">IF(N192="nulová",J192,0)</f>
        <v>0</v>
      </c>
      <c r="BJ192" s="17" t="s">
        <v>89</v>
      </c>
      <c r="BK192" s="149">
        <f t="shared" ref="BK192:BK198" si="9">ROUND(I192*H192,2)</f>
        <v>0</v>
      </c>
      <c r="BL192" s="17" t="s">
        <v>271</v>
      </c>
      <c r="BM192" s="148" t="s">
        <v>607</v>
      </c>
    </row>
    <row r="193" spans="2:65" s="1" customFormat="1" ht="16.5" customHeight="1">
      <c r="B193" s="136"/>
      <c r="C193" s="137" t="s">
        <v>447</v>
      </c>
      <c r="D193" s="137" t="s">
        <v>266</v>
      </c>
      <c r="E193" s="138" t="s">
        <v>447</v>
      </c>
      <c r="F193" s="139" t="s">
        <v>3076</v>
      </c>
      <c r="G193" s="140" t="s">
        <v>269</v>
      </c>
      <c r="H193" s="141">
        <v>3</v>
      </c>
      <c r="I193" s="142"/>
      <c r="J193" s="143">
        <f t="shared" si="0"/>
        <v>0</v>
      </c>
      <c r="K193" s="139" t="s">
        <v>1</v>
      </c>
      <c r="L193" s="32"/>
      <c r="M193" s="144" t="s">
        <v>1</v>
      </c>
      <c r="N193" s="145" t="s">
        <v>42</v>
      </c>
      <c r="P193" s="146">
        <f t="shared" si="1"/>
        <v>0</v>
      </c>
      <c r="Q193" s="146">
        <v>0</v>
      </c>
      <c r="R193" s="146">
        <f t="shared" si="2"/>
        <v>0</v>
      </c>
      <c r="S193" s="146">
        <v>0</v>
      </c>
      <c r="T193" s="147">
        <f t="shared" si="3"/>
        <v>0</v>
      </c>
      <c r="AR193" s="148" t="s">
        <v>271</v>
      </c>
      <c r="AT193" s="148" t="s">
        <v>266</v>
      </c>
      <c r="AU193" s="148" t="s">
        <v>89</v>
      </c>
      <c r="AY193" s="17" t="s">
        <v>264</v>
      </c>
      <c r="BE193" s="149">
        <f t="shared" si="4"/>
        <v>0</v>
      </c>
      <c r="BF193" s="149">
        <f t="shared" si="5"/>
        <v>0</v>
      </c>
      <c r="BG193" s="149">
        <f t="shared" si="6"/>
        <v>0</v>
      </c>
      <c r="BH193" s="149">
        <f t="shared" si="7"/>
        <v>0</v>
      </c>
      <c r="BI193" s="149">
        <f t="shared" si="8"/>
        <v>0</v>
      </c>
      <c r="BJ193" s="17" t="s">
        <v>89</v>
      </c>
      <c r="BK193" s="149">
        <f t="shared" si="9"/>
        <v>0</v>
      </c>
      <c r="BL193" s="17" t="s">
        <v>271</v>
      </c>
      <c r="BM193" s="148" t="s">
        <v>623</v>
      </c>
    </row>
    <row r="194" spans="2:65" s="1" customFormat="1" ht="16.5" customHeight="1">
      <c r="B194" s="136"/>
      <c r="C194" s="137" t="s">
        <v>452</v>
      </c>
      <c r="D194" s="137" t="s">
        <v>266</v>
      </c>
      <c r="E194" s="138" t="s">
        <v>452</v>
      </c>
      <c r="F194" s="139" t="s">
        <v>3077</v>
      </c>
      <c r="G194" s="140" t="s">
        <v>269</v>
      </c>
      <c r="H194" s="141">
        <v>24</v>
      </c>
      <c r="I194" s="142"/>
      <c r="J194" s="143">
        <f t="shared" si="0"/>
        <v>0</v>
      </c>
      <c r="K194" s="139" t="s">
        <v>1</v>
      </c>
      <c r="L194" s="32"/>
      <c r="M194" s="144" t="s">
        <v>1</v>
      </c>
      <c r="N194" s="145" t="s">
        <v>42</v>
      </c>
      <c r="P194" s="146">
        <f t="shared" si="1"/>
        <v>0</v>
      </c>
      <c r="Q194" s="146">
        <v>0</v>
      </c>
      <c r="R194" s="146">
        <f t="shared" si="2"/>
        <v>0</v>
      </c>
      <c r="S194" s="146">
        <v>0</v>
      </c>
      <c r="T194" s="147">
        <f t="shared" si="3"/>
        <v>0</v>
      </c>
      <c r="AR194" s="148" t="s">
        <v>271</v>
      </c>
      <c r="AT194" s="148" t="s">
        <v>266</v>
      </c>
      <c r="AU194" s="148" t="s">
        <v>89</v>
      </c>
      <c r="AY194" s="17" t="s">
        <v>264</v>
      </c>
      <c r="BE194" s="149">
        <f t="shared" si="4"/>
        <v>0</v>
      </c>
      <c r="BF194" s="149">
        <f t="shared" si="5"/>
        <v>0</v>
      </c>
      <c r="BG194" s="149">
        <f t="shared" si="6"/>
        <v>0</v>
      </c>
      <c r="BH194" s="149">
        <f t="shared" si="7"/>
        <v>0</v>
      </c>
      <c r="BI194" s="149">
        <f t="shared" si="8"/>
        <v>0</v>
      </c>
      <c r="BJ194" s="17" t="s">
        <v>89</v>
      </c>
      <c r="BK194" s="149">
        <f t="shared" si="9"/>
        <v>0</v>
      </c>
      <c r="BL194" s="17" t="s">
        <v>271</v>
      </c>
      <c r="BM194" s="148" t="s">
        <v>634</v>
      </c>
    </row>
    <row r="195" spans="2:65" s="1" customFormat="1" ht="16.5" customHeight="1">
      <c r="B195" s="136"/>
      <c r="C195" s="137" t="s">
        <v>457</v>
      </c>
      <c r="D195" s="137" t="s">
        <v>266</v>
      </c>
      <c r="E195" s="138" t="s">
        <v>457</v>
      </c>
      <c r="F195" s="139" t="s">
        <v>3078</v>
      </c>
      <c r="G195" s="140" t="s">
        <v>269</v>
      </c>
      <c r="H195" s="141">
        <v>18</v>
      </c>
      <c r="I195" s="142"/>
      <c r="J195" s="143">
        <f t="shared" si="0"/>
        <v>0</v>
      </c>
      <c r="K195" s="139" t="s">
        <v>1</v>
      </c>
      <c r="L195" s="32"/>
      <c r="M195" s="144" t="s">
        <v>1</v>
      </c>
      <c r="N195" s="145" t="s">
        <v>42</v>
      </c>
      <c r="P195" s="146">
        <f t="shared" si="1"/>
        <v>0</v>
      </c>
      <c r="Q195" s="146">
        <v>0</v>
      </c>
      <c r="R195" s="146">
        <f t="shared" si="2"/>
        <v>0</v>
      </c>
      <c r="S195" s="146">
        <v>0</v>
      </c>
      <c r="T195" s="147">
        <f t="shared" si="3"/>
        <v>0</v>
      </c>
      <c r="AR195" s="148" t="s">
        <v>271</v>
      </c>
      <c r="AT195" s="148" t="s">
        <v>266</v>
      </c>
      <c r="AU195" s="148" t="s">
        <v>89</v>
      </c>
      <c r="AY195" s="17" t="s">
        <v>264</v>
      </c>
      <c r="BE195" s="149">
        <f t="shared" si="4"/>
        <v>0</v>
      </c>
      <c r="BF195" s="149">
        <f t="shared" si="5"/>
        <v>0</v>
      </c>
      <c r="BG195" s="149">
        <f t="shared" si="6"/>
        <v>0</v>
      </c>
      <c r="BH195" s="149">
        <f t="shared" si="7"/>
        <v>0</v>
      </c>
      <c r="BI195" s="149">
        <f t="shared" si="8"/>
        <v>0</v>
      </c>
      <c r="BJ195" s="17" t="s">
        <v>89</v>
      </c>
      <c r="BK195" s="149">
        <f t="shared" si="9"/>
        <v>0</v>
      </c>
      <c r="BL195" s="17" t="s">
        <v>271</v>
      </c>
      <c r="BM195" s="148" t="s">
        <v>644</v>
      </c>
    </row>
    <row r="196" spans="2:65" s="1" customFormat="1" ht="16.5" customHeight="1">
      <c r="B196" s="136"/>
      <c r="C196" s="137" t="s">
        <v>462</v>
      </c>
      <c r="D196" s="137" t="s">
        <v>266</v>
      </c>
      <c r="E196" s="138" t="s">
        <v>462</v>
      </c>
      <c r="F196" s="139" t="s">
        <v>2959</v>
      </c>
      <c r="G196" s="140" t="s">
        <v>269</v>
      </c>
      <c r="H196" s="141">
        <v>16</v>
      </c>
      <c r="I196" s="142"/>
      <c r="J196" s="143">
        <f t="shared" si="0"/>
        <v>0</v>
      </c>
      <c r="K196" s="139" t="s">
        <v>1</v>
      </c>
      <c r="L196" s="32"/>
      <c r="M196" s="144" t="s">
        <v>1</v>
      </c>
      <c r="N196" s="145" t="s">
        <v>42</v>
      </c>
      <c r="P196" s="146">
        <f t="shared" si="1"/>
        <v>0</v>
      </c>
      <c r="Q196" s="146">
        <v>0</v>
      </c>
      <c r="R196" s="146">
        <f t="shared" si="2"/>
        <v>0</v>
      </c>
      <c r="S196" s="146">
        <v>0</v>
      </c>
      <c r="T196" s="147">
        <f t="shared" si="3"/>
        <v>0</v>
      </c>
      <c r="AR196" s="148" t="s">
        <v>271</v>
      </c>
      <c r="AT196" s="148" t="s">
        <v>266</v>
      </c>
      <c r="AU196" s="148" t="s">
        <v>89</v>
      </c>
      <c r="AY196" s="17" t="s">
        <v>264</v>
      </c>
      <c r="BE196" s="149">
        <f t="shared" si="4"/>
        <v>0</v>
      </c>
      <c r="BF196" s="149">
        <f t="shared" si="5"/>
        <v>0</v>
      </c>
      <c r="BG196" s="149">
        <f t="shared" si="6"/>
        <v>0</v>
      </c>
      <c r="BH196" s="149">
        <f t="shared" si="7"/>
        <v>0</v>
      </c>
      <c r="BI196" s="149">
        <f t="shared" si="8"/>
        <v>0</v>
      </c>
      <c r="BJ196" s="17" t="s">
        <v>89</v>
      </c>
      <c r="BK196" s="149">
        <f t="shared" si="9"/>
        <v>0</v>
      </c>
      <c r="BL196" s="17" t="s">
        <v>271</v>
      </c>
      <c r="BM196" s="148" t="s">
        <v>654</v>
      </c>
    </row>
    <row r="197" spans="2:65" s="1" customFormat="1" ht="16.5" customHeight="1">
      <c r="B197" s="136"/>
      <c r="C197" s="137" t="s">
        <v>468</v>
      </c>
      <c r="D197" s="137" t="s">
        <v>266</v>
      </c>
      <c r="E197" s="138" t="s">
        <v>468</v>
      </c>
      <c r="F197" s="139" t="s">
        <v>2960</v>
      </c>
      <c r="G197" s="140" t="s">
        <v>269</v>
      </c>
      <c r="H197" s="141">
        <v>4</v>
      </c>
      <c r="I197" s="142"/>
      <c r="J197" s="143">
        <f t="shared" si="0"/>
        <v>0</v>
      </c>
      <c r="K197" s="139" t="s">
        <v>1</v>
      </c>
      <c r="L197" s="32"/>
      <c r="M197" s="144" t="s">
        <v>1</v>
      </c>
      <c r="N197" s="145" t="s">
        <v>42</v>
      </c>
      <c r="P197" s="146">
        <f t="shared" si="1"/>
        <v>0</v>
      </c>
      <c r="Q197" s="146">
        <v>0</v>
      </c>
      <c r="R197" s="146">
        <f t="shared" si="2"/>
        <v>0</v>
      </c>
      <c r="S197" s="146">
        <v>0</v>
      </c>
      <c r="T197" s="147">
        <f t="shared" si="3"/>
        <v>0</v>
      </c>
      <c r="AR197" s="148" t="s">
        <v>271</v>
      </c>
      <c r="AT197" s="148" t="s">
        <v>266</v>
      </c>
      <c r="AU197" s="148" t="s">
        <v>89</v>
      </c>
      <c r="AY197" s="17" t="s">
        <v>264</v>
      </c>
      <c r="BE197" s="149">
        <f t="shared" si="4"/>
        <v>0</v>
      </c>
      <c r="BF197" s="149">
        <f t="shared" si="5"/>
        <v>0</v>
      </c>
      <c r="BG197" s="149">
        <f t="shared" si="6"/>
        <v>0</v>
      </c>
      <c r="BH197" s="149">
        <f t="shared" si="7"/>
        <v>0</v>
      </c>
      <c r="BI197" s="149">
        <f t="shared" si="8"/>
        <v>0</v>
      </c>
      <c r="BJ197" s="17" t="s">
        <v>89</v>
      </c>
      <c r="BK197" s="149">
        <f t="shared" si="9"/>
        <v>0</v>
      </c>
      <c r="BL197" s="17" t="s">
        <v>271</v>
      </c>
      <c r="BM197" s="148" t="s">
        <v>665</v>
      </c>
    </row>
    <row r="198" spans="2:65" s="1" customFormat="1" ht="16.5" customHeight="1">
      <c r="B198" s="136"/>
      <c r="C198" s="137" t="s">
        <v>474</v>
      </c>
      <c r="D198" s="137" t="s">
        <v>266</v>
      </c>
      <c r="E198" s="138" t="s">
        <v>474</v>
      </c>
      <c r="F198" s="139" t="s">
        <v>2958</v>
      </c>
      <c r="G198" s="140" t="s">
        <v>269</v>
      </c>
      <c r="H198" s="141">
        <v>2</v>
      </c>
      <c r="I198" s="142"/>
      <c r="J198" s="143">
        <f t="shared" si="0"/>
        <v>0</v>
      </c>
      <c r="K198" s="139" t="s">
        <v>1</v>
      </c>
      <c r="L198" s="32"/>
      <c r="M198" s="144" t="s">
        <v>1</v>
      </c>
      <c r="N198" s="145" t="s">
        <v>42</v>
      </c>
      <c r="P198" s="146">
        <f t="shared" si="1"/>
        <v>0</v>
      </c>
      <c r="Q198" s="146">
        <v>0</v>
      </c>
      <c r="R198" s="146">
        <f t="shared" si="2"/>
        <v>0</v>
      </c>
      <c r="S198" s="146">
        <v>0</v>
      </c>
      <c r="T198" s="147">
        <f t="shared" si="3"/>
        <v>0</v>
      </c>
      <c r="AR198" s="148" t="s">
        <v>271</v>
      </c>
      <c r="AT198" s="148" t="s">
        <v>266</v>
      </c>
      <c r="AU198" s="148" t="s">
        <v>89</v>
      </c>
      <c r="AY198" s="17" t="s">
        <v>264</v>
      </c>
      <c r="BE198" s="149">
        <f t="shared" si="4"/>
        <v>0</v>
      </c>
      <c r="BF198" s="149">
        <f t="shared" si="5"/>
        <v>0</v>
      </c>
      <c r="BG198" s="149">
        <f t="shared" si="6"/>
        <v>0</v>
      </c>
      <c r="BH198" s="149">
        <f t="shared" si="7"/>
        <v>0</v>
      </c>
      <c r="BI198" s="149">
        <f t="shared" si="8"/>
        <v>0</v>
      </c>
      <c r="BJ198" s="17" t="s">
        <v>89</v>
      </c>
      <c r="BK198" s="149">
        <f t="shared" si="9"/>
        <v>0</v>
      </c>
      <c r="BL198" s="17" t="s">
        <v>271</v>
      </c>
      <c r="BM198" s="148" t="s">
        <v>677</v>
      </c>
    </row>
    <row r="199" spans="2:65" s="11" customFormat="1" ht="22.9" customHeight="1">
      <c r="B199" s="124"/>
      <c r="D199" s="125" t="s">
        <v>75</v>
      </c>
      <c r="E199" s="134" t="s">
        <v>2705</v>
      </c>
      <c r="F199" s="134" t="s">
        <v>2961</v>
      </c>
      <c r="I199" s="127"/>
      <c r="J199" s="135">
        <f>BK199</f>
        <v>0</v>
      </c>
      <c r="L199" s="124"/>
      <c r="M199" s="129"/>
      <c r="P199" s="130">
        <f>P200</f>
        <v>0</v>
      </c>
      <c r="R199" s="130">
        <f>R200</f>
        <v>0</v>
      </c>
      <c r="T199" s="131">
        <f>T200</f>
        <v>0</v>
      </c>
      <c r="AR199" s="125" t="s">
        <v>83</v>
      </c>
      <c r="AT199" s="132" t="s">
        <v>75</v>
      </c>
      <c r="AU199" s="132" t="s">
        <v>83</v>
      </c>
      <c r="AY199" s="125" t="s">
        <v>264</v>
      </c>
      <c r="BK199" s="133">
        <f>BK200</f>
        <v>0</v>
      </c>
    </row>
    <row r="200" spans="2:65" s="1" customFormat="1" ht="16.5" customHeight="1">
      <c r="B200" s="136"/>
      <c r="C200" s="137" t="s">
        <v>483</v>
      </c>
      <c r="D200" s="137" t="s">
        <v>266</v>
      </c>
      <c r="E200" s="138" t="s">
        <v>483</v>
      </c>
      <c r="F200" s="139" t="s">
        <v>2962</v>
      </c>
      <c r="G200" s="140" t="s">
        <v>269</v>
      </c>
      <c r="H200" s="141">
        <v>6</v>
      </c>
      <c r="I200" s="142"/>
      <c r="J200" s="143">
        <f>ROUND(I200*H200,2)</f>
        <v>0</v>
      </c>
      <c r="K200" s="139" t="s">
        <v>1</v>
      </c>
      <c r="L200" s="32"/>
      <c r="M200" s="144" t="s">
        <v>1</v>
      </c>
      <c r="N200" s="145" t="s">
        <v>42</v>
      </c>
      <c r="P200" s="146">
        <f>O200*H200</f>
        <v>0</v>
      </c>
      <c r="Q200" s="146">
        <v>0</v>
      </c>
      <c r="R200" s="146">
        <f>Q200*H200</f>
        <v>0</v>
      </c>
      <c r="S200" s="146">
        <v>0</v>
      </c>
      <c r="T200" s="147">
        <f>S200*H200</f>
        <v>0</v>
      </c>
      <c r="AR200" s="148" t="s">
        <v>271</v>
      </c>
      <c r="AT200" s="148" t="s">
        <v>266</v>
      </c>
      <c r="AU200" s="148" t="s">
        <v>89</v>
      </c>
      <c r="AY200" s="17" t="s">
        <v>264</v>
      </c>
      <c r="BE200" s="149">
        <f>IF(N200="základní",J200,0)</f>
        <v>0</v>
      </c>
      <c r="BF200" s="149">
        <f>IF(N200="snížená",J200,0)</f>
        <v>0</v>
      </c>
      <c r="BG200" s="149">
        <f>IF(N200="zákl. přenesená",J200,0)</f>
        <v>0</v>
      </c>
      <c r="BH200" s="149">
        <f>IF(N200="sníž. přenesená",J200,0)</f>
        <v>0</v>
      </c>
      <c r="BI200" s="149">
        <f>IF(N200="nulová",J200,0)</f>
        <v>0</v>
      </c>
      <c r="BJ200" s="17" t="s">
        <v>89</v>
      </c>
      <c r="BK200" s="149">
        <f>ROUND(I200*H200,2)</f>
        <v>0</v>
      </c>
      <c r="BL200" s="17" t="s">
        <v>271</v>
      </c>
      <c r="BM200" s="148" t="s">
        <v>688</v>
      </c>
    </row>
    <row r="201" spans="2:65" s="11" customFormat="1" ht="22.9" customHeight="1">
      <c r="B201" s="124"/>
      <c r="D201" s="125" t="s">
        <v>75</v>
      </c>
      <c r="E201" s="134" t="s">
        <v>2708</v>
      </c>
      <c r="F201" s="134" t="s">
        <v>2963</v>
      </c>
      <c r="I201" s="127"/>
      <c r="J201" s="135">
        <f>BK201</f>
        <v>0</v>
      </c>
      <c r="L201" s="124"/>
      <c r="M201" s="129"/>
      <c r="P201" s="130">
        <f>P202</f>
        <v>0</v>
      </c>
      <c r="R201" s="130">
        <f>R202</f>
        <v>0</v>
      </c>
      <c r="T201" s="131">
        <f>T202</f>
        <v>0</v>
      </c>
      <c r="AR201" s="125" t="s">
        <v>83</v>
      </c>
      <c r="AT201" s="132" t="s">
        <v>75</v>
      </c>
      <c r="AU201" s="132" t="s">
        <v>83</v>
      </c>
      <c r="AY201" s="125" t="s">
        <v>264</v>
      </c>
      <c r="BK201" s="133">
        <f>BK202</f>
        <v>0</v>
      </c>
    </row>
    <row r="202" spans="2:65" s="1" customFormat="1" ht="16.5" customHeight="1">
      <c r="B202" s="136"/>
      <c r="C202" s="137" t="s">
        <v>491</v>
      </c>
      <c r="D202" s="137" t="s">
        <v>266</v>
      </c>
      <c r="E202" s="138" t="s">
        <v>491</v>
      </c>
      <c r="F202" s="139" t="s">
        <v>2964</v>
      </c>
      <c r="G202" s="140" t="s">
        <v>269</v>
      </c>
      <c r="H202" s="141">
        <v>24</v>
      </c>
      <c r="I202" s="142"/>
      <c r="J202" s="143">
        <f>ROUND(I202*H202,2)</f>
        <v>0</v>
      </c>
      <c r="K202" s="139" t="s">
        <v>1</v>
      </c>
      <c r="L202" s="32"/>
      <c r="M202" s="144" t="s">
        <v>1</v>
      </c>
      <c r="N202" s="145" t="s">
        <v>42</v>
      </c>
      <c r="P202" s="146">
        <f>O202*H202</f>
        <v>0</v>
      </c>
      <c r="Q202" s="146">
        <v>0</v>
      </c>
      <c r="R202" s="146">
        <f>Q202*H202</f>
        <v>0</v>
      </c>
      <c r="S202" s="146">
        <v>0</v>
      </c>
      <c r="T202" s="147">
        <f>S202*H202</f>
        <v>0</v>
      </c>
      <c r="AR202" s="148" t="s">
        <v>271</v>
      </c>
      <c r="AT202" s="148" t="s">
        <v>266</v>
      </c>
      <c r="AU202" s="148" t="s">
        <v>89</v>
      </c>
      <c r="AY202" s="17" t="s">
        <v>264</v>
      </c>
      <c r="BE202" s="149">
        <f>IF(N202="základní",J202,0)</f>
        <v>0</v>
      </c>
      <c r="BF202" s="149">
        <f>IF(N202="snížená",J202,0)</f>
        <v>0</v>
      </c>
      <c r="BG202" s="149">
        <f>IF(N202="zákl. přenesená",J202,0)</f>
        <v>0</v>
      </c>
      <c r="BH202" s="149">
        <f>IF(N202="sníž. přenesená",J202,0)</f>
        <v>0</v>
      </c>
      <c r="BI202" s="149">
        <f>IF(N202="nulová",J202,0)</f>
        <v>0</v>
      </c>
      <c r="BJ202" s="17" t="s">
        <v>89</v>
      </c>
      <c r="BK202" s="149">
        <f>ROUND(I202*H202,2)</f>
        <v>0</v>
      </c>
      <c r="BL202" s="17" t="s">
        <v>271</v>
      </c>
      <c r="BM202" s="148" t="s">
        <v>699</v>
      </c>
    </row>
    <row r="203" spans="2:65" s="11" customFormat="1" ht="22.9" customHeight="1">
      <c r="B203" s="124"/>
      <c r="D203" s="125" t="s">
        <v>75</v>
      </c>
      <c r="E203" s="134" t="s">
        <v>2712</v>
      </c>
      <c r="F203" s="134" t="s">
        <v>2965</v>
      </c>
      <c r="I203" s="127"/>
      <c r="J203" s="135">
        <f>BK203</f>
        <v>0</v>
      </c>
      <c r="L203" s="124"/>
      <c r="M203" s="129"/>
      <c r="P203" s="130">
        <v>0</v>
      </c>
      <c r="R203" s="130">
        <v>0</v>
      </c>
      <c r="T203" s="131">
        <v>0</v>
      </c>
      <c r="AR203" s="125" t="s">
        <v>83</v>
      </c>
      <c r="AT203" s="132" t="s">
        <v>75</v>
      </c>
      <c r="AU203" s="132" t="s">
        <v>83</v>
      </c>
      <c r="AY203" s="125" t="s">
        <v>264</v>
      </c>
      <c r="BK203" s="133">
        <v>0</v>
      </c>
    </row>
    <row r="204" spans="2:65" s="11" customFormat="1" ht="22.9" customHeight="1">
      <c r="B204" s="124"/>
      <c r="D204" s="125" t="s">
        <v>75</v>
      </c>
      <c r="E204" s="134" t="s">
        <v>2716</v>
      </c>
      <c r="F204" s="134" t="s">
        <v>2967</v>
      </c>
      <c r="I204" s="127"/>
      <c r="J204" s="135">
        <f>BK204</f>
        <v>0</v>
      </c>
      <c r="L204" s="124"/>
      <c r="M204" s="129"/>
      <c r="P204" s="130">
        <f>SUM(P205:P206)</f>
        <v>0</v>
      </c>
      <c r="R204" s="130">
        <f>SUM(R205:R206)</f>
        <v>0</v>
      </c>
      <c r="T204" s="131">
        <f>SUM(T205:T206)</f>
        <v>0</v>
      </c>
      <c r="AR204" s="125" t="s">
        <v>83</v>
      </c>
      <c r="AT204" s="132" t="s">
        <v>75</v>
      </c>
      <c r="AU204" s="132" t="s">
        <v>83</v>
      </c>
      <c r="AY204" s="125" t="s">
        <v>264</v>
      </c>
      <c r="BK204" s="133">
        <f>SUM(BK205:BK206)</f>
        <v>0</v>
      </c>
    </row>
    <row r="205" spans="2:65" s="1" customFormat="1" ht="16.5" customHeight="1">
      <c r="B205" s="136"/>
      <c r="C205" s="137" t="s">
        <v>496</v>
      </c>
      <c r="D205" s="137" t="s">
        <v>266</v>
      </c>
      <c r="E205" s="138" t="s">
        <v>496</v>
      </c>
      <c r="F205" s="139" t="s">
        <v>2968</v>
      </c>
      <c r="G205" s="140" t="s">
        <v>269</v>
      </c>
      <c r="H205" s="141">
        <v>8</v>
      </c>
      <c r="I205" s="142"/>
      <c r="J205" s="143">
        <f>ROUND(I205*H205,2)</f>
        <v>0</v>
      </c>
      <c r="K205" s="139" t="s">
        <v>1</v>
      </c>
      <c r="L205" s="32"/>
      <c r="M205" s="144" t="s">
        <v>1</v>
      </c>
      <c r="N205" s="145" t="s">
        <v>42</v>
      </c>
      <c r="P205" s="146">
        <f>O205*H205</f>
        <v>0</v>
      </c>
      <c r="Q205" s="146">
        <v>0</v>
      </c>
      <c r="R205" s="146">
        <f>Q205*H205</f>
        <v>0</v>
      </c>
      <c r="S205" s="146">
        <v>0</v>
      </c>
      <c r="T205" s="147">
        <f>S205*H205</f>
        <v>0</v>
      </c>
      <c r="AR205" s="148" t="s">
        <v>271</v>
      </c>
      <c r="AT205" s="148" t="s">
        <v>266</v>
      </c>
      <c r="AU205" s="148" t="s">
        <v>89</v>
      </c>
      <c r="AY205" s="17" t="s">
        <v>264</v>
      </c>
      <c r="BE205" s="149">
        <f>IF(N205="základní",J205,0)</f>
        <v>0</v>
      </c>
      <c r="BF205" s="149">
        <f>IF(N205="snížená",J205,0)</f>
        <v>0</v>
      </c>
      <c r="BG205" s="149">
        <f>IF(N205="zákl. přenesená",J205,0)</f>
        <v>0</v>
      </c>
      <c r="BH205" s="149">
        <f>IF(N205="sníž. přenesená",J205,0)</f>
        <v>0</v>
      </c>
      <c r="BI205" s="149">
        <f>IF(N205="nulová",J205,0)</f>
        <v>0</v>
      </c>
      <c r="BJ205" s="17" t="s">
        <v>89</v>
      </c>
      <c r="BK205" s="149">
        <f>ROUND(I205*H205,2)</f>
        <v>0</v>
      </c>
      <c r="BL205" s="17" t="s">
        <v>271</v>
      </c>
      <c r="BM205" s="148" t="s">
        <v>710</v>
      </c>
    </row>
    <row r="206" spans="2:65" s="1" customFormat="1" ht="16.5" customHeight="1">
      <c r="B206" s="136"/>
      <c r="C206" s="137" t="s">
        <v>502</v>
      </c>
      <c r="D206" s="137" t="s">
        <v>266</v>
      </c>
      <c r="E206" s="138" t="s">
        <v>502</v>
      </c>
      <c r="F206" s="139" t="s">
        <v>3079</v>
      </c>
      <c r="G206" s="140" t="s">
        <v>1468</v>
      </c>
      <c r="H206" s="141">
        <v>1</v>
      </c>
      <c r="I206" s="142"/>
      <c r="J206" s="143">
        <f>ROUND(I206*H206,2)</f>
        <v>0</v>
      </c>
      <c r="K206" s="139" t="s">
        <v>1</v>
      </c>
      <c r="L206" s="32"/>
      <c r="M206" s="144" t="s">
        <v>1</v>
      </c>
      <c r="N206" s="145" t="s">
        <v>42</v>
      </c>
      <c r="P206" s="146">
        <f>O206*H206</f>
        <v>0</v>
      </c>
      <c r="Q206" s="146">
        <v>0</v>
      </c>
      <c r="R206" s="146">
        <f>Q206*H206</f>
        <v>0</v>
      </c>
      <c r="S206" s="146">
        <v>0</v>
      </c>
      <c r="T206" s="147">
        <f>S206*H206</f>
        <v>0</v>
      </c>
      <c r="AR206" s="148" t="s">
        <v>271</v>
      </c>
      <c r="AT206" s="148" t="s">
        <v>266</v>
      </c>
      <c r="AU206" s="148" t="s">
        <v>89</v>
      </c>
      <c r="AY206" s="17" t="s">
        <v>264</v>
      </c>
      <c r="BE206" s="149">
        <f>IF(N206="základní",J206,0)</f>
        <v>0</v>
      </c>
      <c r="BF206" s="149">
        <f>IF(N206="snížená",J206,0)</f>
        <v>0</v>
      </c>
      <c r="BG206" s="149">
        <f>IF(N206="zákl. přenesená",J206,0)</f>
        <v>0</v>
      </c>
      <c r="BH206" s="149">
        <f>IF(N206="sníž. přenesená",J206,0)</f>
        <v>0</v>
      </c>
      <c r="BI206" s="149">
        <f>IF(N206="nulová",J206,0)</f>
        <v>0</v>
      </c>
      <c r="BJ206" s="17" t="s">
        <v>89</v>
      </c>
      <c r="BK206" s="149">
        <f>ROUND(I206*H206,2)</f>
        <v>0</v>
      </c>
      <c r="BL206" s="17" t="s">
        <v>271</v>
      </c>
      <c r="BM206" s="148" t="s">
        <v>724</v>
      </c>
    </row>
    <row r="207" spans="2:65" s="11" customFormat="1" ht="25.9" customHeight="1">
      <c r="B207" s="124"/>
      <c r="D207" s="125" t="s">
        <v>75</v>
      </c>
      <c r="E207" s="126" t="s">
        <v>2806</v>
      </c>
      <c r="F207" s="126" t="s">
        <v>2522</v>
      </c>
      <c r="I207" s="127"/>
      <c r="J207" s="128">
        <f>BK207</f>
        <v>0</v>
      </c>
      <c r="L207" s="124"/>
      <c r="M207" s="129"/>
      <c r="P207" s="130">
        <f>P208</f>
        <v>0</v>
      </c>
      <c r="R207" s="130">
        <f>R208</f>
        <v>0</v>
      </c>
      <c r="T207" s="131">
        <f>T208</f>
        <v>0</v>
      </c>
      <c r="AR207" s="125" t="s">
        <v>271</v>
      </c>
      <c r="AT207" s="132" t="s">
        <v>75</v>
      </c>
      <c r="AU207" s="132" t="s">
        <v>76</v>
      </c>
      <c r="AY207" s="125" t="s">
        <v>264</v>
      </c>
      <c r="BK207" s="133">
        <f>BK208</f>
        <v>0</v>
      </c>
    </row>
    <row r="208" spans="2:65" s="1" customFormat="1" ht="16.5" customHeight="1">
      <c r="B208" s="136"/>
      <c r="C208" s="137" t="s">
        <v>509</v>
      </c>
      <c r="D208" s="137" t="s">
        <v>266</v>
      </c>
      <c r="E208" s="138" t="s">
        <v>2807</v>
      </c>
      <c r="F208" s="139" t="s">
        <v>2808</v>
      </c>
      <c r="G208" s="140" t="s">
        <v>2809</v>
      </c>
      <c r="H208" s="141">
        <v>1</v>
      </c>
      <c r="I208" s="142"/>
      <c r="J208" s="143">
        <f>ROUND(I208*H208,2)</f>
        <v>0</v>
      </c>
      <c r="K208" s="139" t="s">
        <v>1</v>
      </c>
      <c r="L208" s="32"/>
      <c r="M208" s="200" t="s">
        <v>1</v>
      </c>
      <c r="N208" s="201" t="s">
        <v>42</v>
      </c>
      <c r="O208" s="195"/>
      <c r="P208" s="202">
        <f>O208*H208</f>
        <v>0</v>
      </c>
      <c r="Q208" s="202">
        <v>0</v>
      </c>
      <c r="R208" s="202">
        <f>Q208*H208</f>
        <v>0</v>
      </c>
      <c r="S208" s="202">
        <v>0</v>
      </c>
      <c r="T208" s="203">
        <f>S208*H208</f>
        <v>0</v>
      </c>
      <c r="AR208" s="148" t="s">
        <v>1885</v>
      </c>
      <c r="AT208" s="148" t="s">
        <v>266</v>
      </c>
      <c r="AU208" s="148" t="s">
        <v>83</v>
      </c>
      <c r="AY208" s="17" t="s">
        <v>264</v>
      </c>
      <c r="BE208" s="149">
        <f>IF(N208="základní",J208,0)</f>
        <v>0</v>
      </c>
      <c r="BF208" s="149">
        <f>IF(N208="snížená",J208,0)</f>
        <v>0</v>
      </c>
      <c r="BG208" s="149">
        <f>IF(N208="zákl. přenesená",J208,0)</f>
        <v>0</v>
      </c>
      <c r="BH208" s="149">
        <f>IF(N208="sníž. přenesená",J208,0)</f>
        <v>0</v>
      </c>
      <c r="BI208" s="149">
        <f>IF(N208="nulová",J208,0)</f>
        <v>0</v>
      </c>
      <c r="BJ208" s="17" t="s">
        <v>89</v>
      </c>
      <c r="BK208" s="149">
        <f>ROUND(I208*H208,2)</f>
        <v>0</v>
      </c>
      <c r="BL208" s="17" t="s">
        <v>1885</v>
      </c>
      <c r="BM208" s="148" t="s">
        <v>3080</v>
      </c>
    </row>
    <row r="209" spans="2:12" s="1" customFormat="1" ht="6.95" customHeight="1">
      <c r="B209" s="44"/>
      <c r="C209" s="45"/>
      <c r="D209" s="45"/>
      <c r="E209" s="45"/>
      <c r="F209" s="45"/>
      <c r="G209" s="45"/>
      <c r="H209" s="45"/>
      <c r="I209" s="45"/>
      <c r="J209" s="45"/>
      <c r="K209" s="45"/>
      <c r="L209" s="32"/>
    </row>
  </sheetData>
  <autoFilter ref="C146:K208" xr:uid="{00000000-0009-0000-0000-000007000000}"/>
  <mergeCells count="15">
    <mergeCell ref="E133:H133"/>
    <mergeCell ref="E137:H137"/>
    <mergeCell ref="E135:H135"/>
    <mergeCell ref="E139:H139"/>
    <mergeCell ref="L2:V2"/>
    <mergeCell ref="E31:H31"/>
    <mergeCell ref="E85:H85"/>
    <mergeCell ref="E89:H89"/>
    <mergeCell ref="E87:H87"/>
    <mergeCell ref="E91:H91"/>
    <mergeCell ref="E7:H7"/>
    <mergeCell ref="E11:H11"/>
    <mergeCell ref="E9:H9"/>
    <mergeCell ref="E13:H13"/>
    <mergeCell ref="E22:H22"/>
  </mergeCells>
  <pageMargins left="0.39374999999999999" right="0.39374999999999999" top="0.39374999999999999" bottom="0.39374999999999999" header="0" footer="0"/>
  <pageSetup paperSize="9" fitToHeight="100" orientation="landscape" blackAndWhite="1"/>
  <headerFooter>
    <oddFooter>&amp;CStrana &amp;P z &amp;N</oddFooter>
  </headerFooter>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B2:BM124"/>
  <sheetViews>
    <sheetView showGridLines="0" workbookViewId="0"/>
  </sheetViews>
  <sheetFormatPr defaultRowHeight="15"/>
  <cols>
    <col min="1" max="1" width="8.33203125" customWidth="1"/>
    <col min="2" max="2" width="1.1640625" customWidth="1"/>
    <col min="3" max="3" width="4.1640625" customWidth="1"/>
    <col min="4" max="4" width="4.33203125" customWidth="1"/>
    <col min="5" max="5" width="17.1640625" customWidth="1"/>
    <col min="6" max="6" width="100.83203125" customWidth="1"/>
    <col min="7" max="7" width="7.5" customWidth="1"/>
    <col min="8" max="8" width="14" customWidth="1"/>
    <col min="9" max="9" width="15.83203125" customWidth="1"/>
    <col min="10" max="11" width="22.33203125"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50000000000003" customHeight="1">
      <c r="L2" s="223" t="s">
        <v>5</v>
      </c>
      <c r="M2" s="208"/>
      <c r="N2" s="208"/>
      <c r="O2" s="208"/>
      <c r="P2" s="208"/>
      <c r="Q2" s="208"/>
      <c r="R2" s="208"/>
      <c r="S2" s="208"/>
      <c r="T2" s="208"/>
      <c r="U2" s="208"/>
      <c r="V2" s="208"/>
      <c r="AT2" s="17" t="s">
        <v>115</v>
      </c>
    </row>
    <row r="3" spans="2:46" ht="6.95" customHeight="1">
      <c r="B3" s="18"/>
      <c r="C3" s="19"/>
      <c r="D3" s="19"/>
      <c r="E3" s="19"/>
      <c r="F3" s="19"/>
      <c r="G3" s="19"/>
      <c r="H3" s="19"/>
      <c r="I3" s="19"/>
      <c r="J3" s="19"/>
      <c r="K3" s="19"/>
      <c r="L3" s="20"/>
      <c r="AT3" s="17" t="s">
        <v>83</v>
      </c>
    </row>
    <row r="4" spans="2:46" ht="24.95" customHeight="1">
      <c r="B4" s="20"/>
      <c r="D4" s="21" t="s">
        <v>212</v>
      </c>
      <c r="L4" s="20"/>
      <c r="M4" s="93" t="s">
        <v>10</v>
      </c>
      <c r="AT4" s="17" t="s">
        <v>3</v>
      </c>
    </row>
    <row r="5" spans="2:46" ht="6.95" customHeight="1">
      <c r="B5" s="20"/>
      <c r="L5" s="20"/>
    </row>
    <row r="6" spans="2:46" ht="12" customHeight="1">
      <c r="B6" s="20"/>
      <c r="D6" s="27" t="s">
        <v>16</v>
      </c>
      <c r="L6" s="20"/>
    </row>
    <row r="7" spans="2:46" ht="16.5" customHeight="1">
      <c r="B7" s="20"/>
      <c r="E7" s="248" t="str">
        <f>'Rekapitulace stavby'!K6</f>
        <v>Transformace domova Černovice – Lidmaň V. – Černovice</v>
      </c>
      <c r="F7" s="249"/>
      <c r="G7" s="249"/>
      <c r="H7" s="249"/>
      <c r="L7" s="20"/>
    </row>
    <row r="8" spans="2:46" ht="12" customHeight="1">
      <c r="B8" s="20"/>
      <c r="D8" s="27" t="s">
        <v>213</v>
      </c>
      <c r="L8" s="20"/>
    </row>
    <row r="9" spans="2:46" s="1" customFormat="1" ht="16.5" customHeight="1">
      <c r="B9" s="32"/>
      <c r="E9" s="248" t="s">
        <v>214</v>
      </c>
      <c r="F9" s="250"/>
      <c r="G9" s="250"/>
      <c r="H9" s="250"/>
      <c r="L9" s="32"/>
    </row>
    <row r="10" spans="2:46" s="1" customFormat="1" ht="12" customHeight="1">
      <c r="B10" s="32"/>
      <c r="D10" s="27" t="s">
        <v>215</v>
      </c>
      <c r="L10" s="32"/>
    </row>
    <row r="11" spans="2:46" s="1" customFormat="1" ht="16.5" customHeight="1">
      <c r="B11" s="32"/>
      <c r="E11" s="230" t="s">
        <v>3081</v>
      </c>
      <c r="F11" s="250"/>
      <c r="G11" s="250"/>
      <c r="H11" s="250"/>
      <c r="L11" s="32"/>
    </row>
    <row r="12" spans="2:46" s="1" customFormat="1" ht="11.25">
      <c r="B12" s="32"/>
      <c r="L12" s="32"/>
    </row>
    <row r="13" spans="2:46" s="1" customFormat="1" ht="12" customHeight="1">
      <c r="B13" s="32"/>
      <c r="D13" s="27" t="s">
        <v>18</v>
      </c>
      <c r="F13" s="25" t="s">
        <v>1</v>
      </c>
      <c r="I13" s="27" t="s">
        <v>19</v>
      </c>
      <c r="J13" s="25" t="s">
        <v>1</v>
      </c>
      <c r="L13" s="32"/>
    </row>
    <row r="14" spans="2:46" s="1" customFormat="1" ht="12" customHeight="1">
      <c r="B14" s="32"/>
      <c r="D14" s="27" t="s">
        <v>20</v>
      </c>
      <c r="F14" s="25" t="s">
        <v>21</v>
      </c>
      <c r="I14" s="27" t="s">
        <v>22</v>
      </c>
      <c r="J14" s="52" t="str">
        <f>'Rekapitulace stavby'!AN8</f>
        <v>10. 12. 2025</v>
      </c>
      <c r="L14" s="32"/>
    </row>
    <row r="15" spans="2:46" s="1" customFormat="1" ht="10.9" customHeight="1">
      <c r="B15" s="32"/>
      <c r="L15" s="32"/>
    </row>
    <row r="16" spans="2:46" s="1" customFormat="1" ht="12" customHeight="1">
      <c r="B16" s="32"/>
      <c r="D16" s="27" t="s">
        <v>24</v>
      </c>
      <c r="I16" s="27" t="s">
        <v>25</v>
      </c>
      <c r="J16" s="25" t="s">
        <v>1</v>
      </c>
      <c r="L16" s="32"/>
    </row>
    <row r="17" spans="2:12" s="1" customFormat="1" ht="18" customHeight="1">
      <c r="B17" s="32"/>
      <c r="E17" s="25" t="s">
        <v>26</v>
      </c>
      <c r="I17" s="27" t="s">
        <v>27</v>
      </c>
      <c r="J17" s="25" t="s">
        <v>1</v>
      </c>
      <c r="L17" s="32"/>
    </row>
    <row r="18" spans="2:12" s="1" customFormat="1" ht="6.95" customHeight="1">
      <c r="B18" s="32"/>
      <c r="L18" s="32"/>
    </row>
    <row r="19" spans="2:12" s="1" customFormat="1" ht="12" customHeight="1">
      <c r="B19" s="32"/>
      <c r="D19" s="27" t="s">
        <v>28</v>
      </c>
      <c r="I19" s="27" t="s">
        <v>25</v>
      </c>
      <c r="J19" s="28" t="str">
        <f>'Rekapitulace stavby'!AN13</f>
        <v>Vyplň údaj</v>
      </c>
      <c r="L19" s="32"/>
    </row>
    <row r="20" spans="2:12" s="1" customFormat="1" ht="18" customHeight="1">
      <c r="B20" s="32"/>
      <c r="E20" s="251" t="str">
        <f>'Rekapitulace stavby'!E14</f>
        <v>Vyplň údaj</v>
      </c>
      <c r="F20" s="207"/>
      <c r="G20" s="207"/>
      <c r="H20" s="207"/>
      <c r="I20" s="27" t="s">
        <v>27</v>
      </c>
      <c r="J20" s="28" t="str">
        <f>'Rekapitulace stavby'!AN14</f>
        <v>Vyplň údaj</v>
      </c>
      <c r="L20" s="32"/>
    </row>
    <row r="21" spans="2:12" s="1" customFormat="1" ht="6.95" customHeight="1">
      <c r="B21" s="32"/>
      <c r="L21" s="32"/>
    </row>
    <row r="22" spans="2:12" s="1" customFormat="1" ht="12" customHeight="1">
      <c r="B22" s="32"/>
      <c r="D22" s="27" t="s">
        <v>30</v>
      </c>
      <c r="I22" s="27" t="s">
        <v>25</v>
      </c>
      <c r="J22" s="25" t="s">
        <v>1</v>
      </c>
      <c r="L22" s="32"/>
    </row>
    <row r="23" spans="2:12" s="1" customFormat="1" ht="18" customHeight="1">
      <c r="B23" s="32"/>
      <c r="E23" s="25" t="s">
        <v>31</v>
      </c>
      <c r="I23" s="27" t="s">
        <v>27</v>
      </c>
      <c r="J23" s="25" t="s">
        <v>1</v>
      </c>
      <c r="L23" s="32"/>
    </row>
    <row r="24" spans="2:12" s="1" customFormat="1" ht="6.95" customHeight="1">
      <c r="B24" s="32"/>
      <c r="L24" s="32"/>
    </row>
    <row r="25" spans="2:12" s="1" customFormat="1" ht="12" customHeight="1">
      <c r="B25" s="32"/>
      <c r="D25" s="27" t="s">
        <v>33</v>
      </c>
      <c r="I25" s="27" t="s">
        <v>25</v>
      </c>
      <c r="J25" s="25" t="str">
        <f>IF('Rekapitulace stavby'!AN19="","",'Rekapitulace stavby'!AN19)</f>
        <v/>
      </c>
      <c r="L25" s="32"/>
    </row>
    <row r="26" spans="2:12" s="1" customFormat="1" ht="18" customHeight="1">
      <c r="B26" s="32"/>
      <c r="E26" s="25" t="str">
        <f>IF('Rekapitulace stavby'!E20="","",'Rekapitulace stavby'!E20)</f>
        <v xml:space="preserve"> </v>
      </c>
      <c r="I26" s="27" t="s">
        <v>27</v>
      </c>
      <c r="J26" s="25" t="str">
        <f>IF('Rekapitulace stavby'!AN20="","",'Rekapitulace stavby'!AN20)</f>
        <v/>
      </c>
      <c r="L26" s="32"/>
    </row>
    <row r="27" spans="2:12" s="1" customFormat="1" ht="6.95" customHeight="1">
      <c r="B27" s="32"/>
      <c r="L27" s="32"/>
    </row>
    <row r="28" spans="2:12" s="1" customFormat="1" ht="12" customHeight="1">
      <c r="B28" s="32"/>
      <c r="D28" s="27" t="s">
        <v>34</v>
      </c>
      <c r="L28" s="32"/>
    </row>
    <row r="29" spans="2:12" s="7" customFormat="1" ht="107.25" customHeight="1">
      <c r="B29" s="94"/>
      <c r="E29" s="212" t="s">
        <v>35</v>
      </c>
      <c r="F29" s="212"/>
      <c r="G29" s="212"/>
      <c r="H29" s="212"/>
      <c r="L29" s="94"/>
    </row>
    <row r="30" spans="2:12" s="1" customFormat="1" ht="6.95" customHeight="1">
      <c r="B30" s="32"/>
      <c r="L30" s="32"/>
    </row>
    <row r="31" spans="2:12" s="1" customFormat="1" ht="6.95" customHeight="1">
      <c r="B31" s="32"/>
      <c r="D31" s="53"/>
      <c r="E31" s="53"/>
      <c r="F31" s="53"/>
      <c r="G31" s="53"/>
      <c r="H31" s="53"/>
      <c r="I31" s="53"/>
      <c r="J31" s="53"/>
      <c r="K31" s="53"/>
      <c r="L31" s="32"/>
    </row>
    <row r="32" spans="2:12" s="1" customFormat="1" ht="25.35" customHeight="1">
      <c r="B32" s="32"/>
      <c r="D32" s="95" t="s">
        <v>36</v>
      </c>
      <c r="J32" s="66">
        <f>ROUND(J121, 2)</f>
        <v>0</v>
      </c>
      <c r="L32" s="32"/>
    </row>
    <row r="33" spans="2:12" s="1" customFormat="1" ht="6.95" customHeight="1">
      <c r="B33" s="32"/>
      <c r="D33" s="53"/>
      <c r="E33" s="53"/>
      <c r="F33" s="53"/>
      <c r="G33" s="53"/>
      <c r="H33" s="53"/>
      <c r="I33" s="53"/>
      <c r="J33" s="53"/>
      <c r="K33" s="53"/>
      <c r="L33" s="32"/>
    </row>
    <row r="34" spans="2:12" s="1" customFormat="1" ht="14.45" customHeight="1">
      <c r="B34" s="32"/>
      <c r="F34" s="35" t="s">
        <v>38</v>
      </c>
      <c r="I34" s="35" t="s">
        <v>37</v>
      </c>
      <c r="J34" s="35" t="s">
        <v>39</v>
      </c>
      <c r="L34" s="32"/>
    </row>
    <row r="35" spans="2:12" s="1" customFormat="1" ht="14.45" customHeight="1">
      <c r="B35" s="32"/>
      <c r="D35" s="55" t="s">
        <v>40</v>
      </c>
      <c r="E35" s="27" t="s">
        <v>41</v>
      </c>
      <c r="F35" s="86">
        <f>ROUND((SUM(BE121:BE123)),  2)</f>
        <v>0</v>
      </c>
      <c r="I35" s="96">
        <v>0.21</v>
      </c>
      <c r="J35" s="86">
        <f>ROUND(((SUM(BE121:BE123))*I35),  2)</f>
        <v>0</v>
      </c>
      <c r="L35" s="32"/>
    </row>
    <row r="36" spans="2:12" s="1" customFormat="1" ht="14.45" customHeight="1">
      <c r="B36" s="32"/>
      <c r="E36" s="27" t="s">
        <v>42</v>
      </c>
      <c r="F36" s="86">
        <f>ROUND((SUM(BF121:BF123)),  2)</f>
        <v>0</v>
      </c>
      <c r="I36" s="96">
        <v>0.12</v>
      </c>
      <c r="J36" s="86">
        <f>ROUND(((SUM(BF121:BF123))*I36),  2)</f>
        <v>0</v>
      </c>
      <c r="L36" s="32"/>
    </row>
    <row r="37" spans="2:12" s="1" customFormat="1" ht="14.45" hidden="1" customHeight="1">
      <c r="B37" s="32"/>
      <c r="E37" s="27" t="s">
        <v>43</v>
      </c>
      <c r="F37" s="86">
        <f>ROUND((SUM(BG121:BG123)),  2)</f>
        <v>0</v>
      </c>
      <c r="I37" s="96">
        <v>0.21</v>
      </c>
      <c r="J37" s="86">
        <f>0</f>
        <v>0</v>
      </c>
      <c r="L37" s="32"/>
    </row>
    <row r="38" spans="2:12" s="1" customFormat="1" ht="14.45" hidden="1" customHeight="1">
      <c r="B38" s="32"/>
      <c r="E38" s="27" t="s">
        <v>44</v>
      </c>
      <c r="F38" s="86">
        <f>ROUND((SUM(BH121:BH123)),  2)</f>
        <v>0</v>
      </c>
      <c r="I38" s="96">
        <v>0.12</v>
      </c>
      <c r="J38" s="86">
        <f>0</f>
        <v>0</v>
      </c>
      <c r="L38" s="32"/>
    </row>
    <row r="39" spans="2:12" s="1" customFormat="1" ht="14.45" hidden="1" customHeight="1">
      <c r="B39" s="32"/>
      <c r="E39" s="27" t="s">
        <v>45</v>
      </c>
      <c r="F39" s="86">
        <f>ROUND((SUM(BI121:BI123)),  2)</f>
        <v>0</v>
      </c>
      <c r="I39" s="96">
        <v>0</v>
      </c>
      <c r="J39" s="86">
        <f>0</f>
        <v>0</v>
      </c>
      <c r="L39" s="32"/>
    </row>
    <row r="40" spans="2:12" s="1" customFormat="1" ht="6.95" customHeight="1">
      <c r="B40" s="32"/>
      <c r="L40" s="32"/>
    </row>
    <row r="41" spans="2:12" s="1" customFormat="1" ht="25.35" customHeight="1">
      <c r="B41" s="32"/>
      <c r="C41" s="97"/>
      <c r="D41" s="98" t="s">
        <v>46</v>
      </c>
      <c r="E41" s="57"/>
      <c r="F41" s="57"/>
      <c r="G41" s="99" t="s">
        <v>47</v>
      </c>
      <c r="H41" s="100" t="s">
        <v>48</v>
      </c>
      <c r="I41" s="57"/>
      <c r="J41" s="101">
        <f>SUM(J32:J39)</f>
        <v>0</v>
      </c>
      <c r="K41" s="102"/>
      <c r="L41" s="32"/>
    </row>
    <row r="42" spans="2:12" s="1" customFormat="1" ht="14.45" customHeight="1">
      <c r="B42" s="32"/>
      <c r="L42" s="32"/>
    </row>
    <row r="43" spans="2:12" ht="14.45" customHeight="1">
      <c r="B43" s="20"/>
      <c r="L43" s="20"/>
    </row>
    <row r="44" spans="2:12" ht="14.45" customHeight="1">
      <c r="B44" s="20"/>
      <c r="L44" s="20"/>
    </row>
    <row r="45" spans="2:12" ht="14.45" customHeight="1">
      <c r="B45" s="20"/>
      <c r="L45" s="20"/>
    </row>
    <row r="46" spans="2:12" ht="14.45" customHeight="1">
      <c r="B46" s="20"/>
      <c r="L46" s="20"/>
    </row>
    <row r="47" spans="2:12" ht="14.45" customHeight="1">
      <c r="B47" s="20"/>
      <c r="L47" s="20"/>
    </row>
    <row r="48" spans="2:12" ht="14.45" customHeight="1">
      <c r="B48" s="20"/>
      <c r="L48" s="20"/>
    </row>
    <row r="49" spans="2:12" ht="14.45" customHeight="1">
      <c r="B49" s="20"/>
      <c r="L49" s="20"/>
    </row>
    <row r="50" spans="2:12" s="1" customFormat="1" ht="14.45" customHeight="1">
      <c r="B50" s="32"/>
      <c r="D50" s="41" t="s">
        <v>49</v>
      </c>
      <c r="E50" s="42"/>
      <c r="F50" s="42"/>
      <c r="G50" s="41" t="s">
        <v>50</v>
      </c>
      <c r="H50" s="42"/>
      <c r="I50" s="42"/>
      <c r="J50" s="42"/>
      <c r="K50" s="42"/>
      <c r="L50" s="32"/>
    </row>
    <row r="51" spans="2:12" ht="11.25">
      <c r="B51" s="20"/>
      <c r="L51" s="20"/>
    </row>
    <row r="52" spans="2:12" ht="11.25">
      <c r="B52" s="20"/>
      <c r="L52" s="20"/>
    </row>
    <row r="53" spans="2:12" ht="11.25">
      <c r="B53" s="20"/>
      <c r="L53" s="20"/>
    </row>
    <row r="54" spans="2:12" ht="11.25">
      <c r="B54" s="20"/>
      <c r="L54" s="20"/>
    </row>
    <row r="55" spans="2:12" ht="11.25">
      <c r="B55" s="20"/>
      <c r="L55" s="20"/>
    </row>
    <row r="56" spans="2:12" ht="11.25">
      <c r="B56" s="20"/>
      <c r="L56" s="20"/>
    </row>
    <row r="57" spans="2:12" ht="11.25">
      <c r="B57" s="20"/>
      <c r="L57" s="20"/>
    </row>
    <row r="58" spans="2:12" ht="11.25">
      <c r="B58" s="20"/>
      <c r="L58" s="20"/>
    </row>
    <row r="59" spans="2:12" ht="11.25">
      <c r="B59" s="20"/>
      <c r="L59" s="20"/>
    </row>
    <row r="60" spans="2:12" ht="11.25">
      <c r="B60" s="20"/>
      <c r="L60" s="20"/>
    </row>
    <row r="61" spans="2:12" s="1" customFormat="1" ht="12.75">
      <c r="B61" s="32"/>
      <c r="D61" s="43" t="s">
        <v>51</v>
      </c>
      <c r="E61" s="34"/>
      <c r="F61" s="103" t="s">
        <v>52</v>
      </c>
      <c r="G61" s="43" t="s">
        <v>51</v>
      </c>
      <c r="H61" s="34"/>
      <c r="I61" s="34"/>
      <c r="J61" s="104" t="s">
        <v>52</v>
      </c>
      <c r="K61" s="34"/>
      <c r="L61" s="32"/>
    </row>
    <row r="62" spans="2:12" ht="11.25">
      <c r="B62" s="20"/>
      <c r="L62" s="20"/>
    </row>
    <row r="63" spans="2:12" ht="11.25">
      <c r="B63" s="20"/>
      <c r="L63" s="20"/>
    </row>
    <row r="64" spans="2:12" ht="11.25">
      <c r="B64" s="20"/>
      <c r="L64" s="20"/>
    </row>
    <row r="65" spans="2:12" s="1" customFormat="1" ht="12.75">
      <c r="B65" s="32"/>
      <c r="D65" s="41" t="s">
        <v>53</v>
      </c>
      <c r="E65" s="42"/>
      <c r="F65" s="42"/>
      <c r="G65" s="41" t="s">
        <v>54</v>
      </c>
      <c r="H65" s="42"/>
      <c r="I65" s="42"/>
      <c r="J65" s="42"/>
      <c r="K65" s="42"/>
      <c r="L65" s="32"/>
    </row>
    <row r="66" spans="2:12" ht="11.25">
      <c r="B66" s="20"/>
      <c r="L66" s="20"/>
    </row>
    <row r="67" spans="2:12" ht="11.25">
      <c r="B67" s="20"/>
      <c r="L67" s="20"/>
    </row>
    <row r="68" spans="2:12" ht="11.25">
      <c r="B68" s="20"/>
      <c r="L68" s="20"/>
    </row>
    <row r="69" spans="2:12" ht="11.25">
      <c r="B69" s="20"/>
      <c r="L69" s="20"/>
    </row>
    <row r="70" spans="2:12" ht="11.25">
      <c r="B70" s="20"/>
      <c r="L70" s="20"/>
    </row>
    <row r="71" spans="2:12" ht="11.25">
      <c r="B71" s="20"/>
      <c r="L71" s="20"/>
    </row>
    <row r="72" spans="2:12" ht="11.25">
      <c r="B72" s="20"/>
      <c r="L72" s="20"/>
    </row>
    <row r="73" spans="2:12" ht="11.25">
      <c r="B73" s="20"/>
      <c r="L73" s="20"/>
    </row>
    <row r="74" spans="2:12" ht="11.25">
      <c r="B74" s="20"/>
      <c r="L74" s="20"/>
    </row>
    <row r="75" spans="2:12" ht="11.25">
      <c r="B75" s="20"/>
      <c r="L75" s="20"/>
    </row>
    <row r="76" spans="2:12" s="1" customFormat="1" ht="12.75">
      <c r="B76" s="32"/>
      <c r="D76" s="43" t="s">
        <v>51</v>
      </c>
      <c r="E76" s="34"/>
      <c r="F76" s="103" t="s">
        <v>52</v>
      </c>
      <c r="G76" s="43" t="s">
        <v>51</v>
      </c>
      <c r="H76" s="34"/>
      <c r="I76" s="34"/>
      <c r="J76" s="104" t="s">
        <v>52</v>
      </c>
      <c r="K76" s="34"/>
      <c r="L76" s="32"/>
    </row>
    <row r="77" spans="2:12" s="1" customFormat="1" ht="14.45" customHeight="1">
      <c r="B77" s="44"/>
      <c r="C77" s="45"/>
      <c r="D77" s="45"/>
      <c r="E77" s="45"/>
      <c r="F77" s="45"/>
      <c r="G77" s="45"/>
      <c r="H77" s="45"/>
      <c r="I77" s="45"/>
      <c r="J77" s="45"/>
      <c r="K77" s="45"/>
      <c r="L77" s="32"/>
    </row>
    <row r="81" spans="2:12" s="1" customFormat="1" ht="6.95" customHeight="1">
      <c r="B81" s="46"/>
      <c r="C81" s="47"/>
      <c r="D81" s="47"/>
      <c r="E81" s="47"/>
      <c r="F81" s="47"/>
      <c r="G81" s="47"/>
      <c r="H81" s="47"/>
      <c r="I81" s="47"/>
      <c r="J81" s="47"/>
      <c r="K81" s="47"/>
      <c r="L81" s="32"/>
    </row>
    <row r="82" spans="2:12" s="1" customFormat="1" ht="24.95" customHeight="1">
      <c r="B82" s="32"/>
      <c r="C82" s="21" t="s">
        <v>217</v>
      </c>
      <c r="L82" s="32"/>
    </row>
    <row r="83" spans="2:12" s="1" customFormat="1" ht="6.95" customHeight="1">
      <c r="B83" s="32"/>
      <c r="L83" s="32"/>
    </row>
    <row r="84" spans="2:12" s="1" customFormat="1" ht="12" customHeight="1">
      <c r="B84" s="32"/>
      <c r="C84" s="27" t="s">
        <v>16</v>
      </c>
      <c r="L84" s="32"/>
    </row>
    <row r="85" spans="2:12" s="1" customFormat="1" ht="16.5" customHeight="1">
      <c r="B85" s="32"/>
      <c r="E85" s="248" t="str">
        <f>E7</f>
        <v>Transformace domova Černovice – Lidmaň V. – Černovice</v>
      </c>
      <c r="F85" s="249"/>
      <c r="G85" s="249"/>
      <c r="H85" s="249"/>
      <c r="L85" s="32"/>
    </row>
    <row r="86" spans="2:12" ht="12" customHeight="1">
      <c r="B86" s="20"/>
      <c r="C86" s="27" t="s">
        <v>213</v>
      </c>
      <c r="L86" s="20"/>
    </row>
    <row r="87" spans="2:12" s="1" customFormat="1" ht="16.5" customHeight="1">
      <c r="B87" s="32"/>
      <c r="E87" s="248" t="s">
        <v>214</v>
      </c>
      <c r="F87" s="250"/>
      <c r="G87" s="250"/>
      <c r="H87" s="250"/>
      <c r="L87" s="32"/>
    </row>
    <row r="88" spans="2:12" s="1" customFormat="1" ht="12" customHeight="1">
      <c r="B88" s="32"/>
      <c r="C88" s="27" t="s">
        <v>215</v>
      </c>
      <c r="L88" s="32"/>
    </row>
    <row r="89" spans="2:12" s="1" customFormat="1" ht="16.5" customHeight="1">
      <c r="B89" s="32"/>
      <c r="E89" s="230" t="str">
        <f>E11</f>
        <v>D.3 - DOKUMENTACE STAVEBNĚ KONSTRUKČNÍHO ŘEŠENÍ</v>
      </c>
      <c r="F89" s="250"/>
      <c r="G89" s="250"/>
      <c r="H89" s="250"/>
      <c r="L89" s="32"/>
    </row>
    <row r="90" spans="2:12" s="1" customFormat="1" ht="6.95" customHeight="1">
      <c r="B90" s="32"/>
      <c r="L90" s="32"/>
    </row>
    <row r="91" spans="2:12" s="1" customFormat="1" ht="12" customHeight="1">
      <c r="B91" s="32"/>
      <c r="C91" s="27" t="s">
        <v>20</v>
      </c>
      <c r="F91" s="25" t="str">
        <f>F14</f>
        <v xml:space="preserve"> </v>
      </c>
      <c r="I91" s="27" t="s">
        <v>22</v>
      </c>
      <c r="J91" s="52" t="str">
        <f>IF(J14="","",J14)</f>
        <v>10. 12. 2025</v>
      </c>
      <c r="L91" s="32"/>
    </row>
    <row r="92" spans="2:12" s="1" customFormat="1" ht="6.95" customHeight="1">
      <c r="B92" s="32"/>
      <c r="L92" s="32"/>
    </row>
    <row r="93" spans="2:12" s="1" customFormat="1" ht="25.7" customHeight="1">
      <c r="B93" s="32"/>
      <c r="C93" s="27" t="s">
        <v>24</v>
      </c>
      <c r="F93" s="25" t="str">
        <f>E17</f>
        <v>Kraj Vysočina</v>
      </c>
      <c r="I93" s="27" t="s">
        <v>30</v>
      </c>
      <c r="J93" s="30" t="str">
        <f>E23</f>
        <v>ARPIK OSTRAVA s.r.o.</v>
      </c>
      <c r="L93" s="32"/>
    </row>
    <row r="94" spans="2:12" s="1" customFormat="1" ht="15.2" customHeight="1">
      <c r="B94" s="32"/>
      <c r="C94" s="27" t="s">
        <v>28</v>
      </c>
      <c r="F94" s="25" t="str">
        <f>IF(E20="","",E20)</f>
        <v>Vyplň údaj</v>
      </c>
      <c r="I94" s="27" t="s">
        <v>33</v>
      </c>
      <c r="J94" s="30" t="str">
        <f>E26</f>
        <v xml:space="preserve"> </v>
      </c>
      <c r="L94" s="32"/>
    </row>
    <row r="95" spans="2:12" s="1" customFormat="1" ht="10.35" customHeight="1">
      <c r="B95" s="32"/>
      <c r="L95" s="32"/>
    </row>
    <row r="96" spans="2:12" s="1" customFormat="1" ht="29.25" customHeight="1">
      <c r="B96" s="32"/>
      <c r="C96" s="105" t="s">
        <v>218</v>
      </c>
      <c r="D96" s="97"/>
      <c r="E96" s="97"/>
      <c r="F96" s="97"/>
      <c r="G96" s="97"/>
      <c r="H96" s="97"/>
      <c r="I96" s="97"/>
      <c r="J96" s="106" t="s">
        <v>219</v>
      </c>
      <c r="K96" s="97"/>
      <c r="L96" s="32"/>
    </row>
    <row r="97" spans="2:47" s="1" customFormat="1" ht="10.35" customHeight="1">
      <c r="B97" s="32"/>
      <c r="L97" s="32"/>
    </row>
    <row r="98" spans="2:47" s="1" customFormat="1" ht="22.9" customHeight="1">
      <c r="B98" s="32"/>
      <c r="C98" s="107" t="s">
        <v>220</v>
      </c>
      <c r="J98" s="66">
        <f>J121</f>
        <v>0</v>
      </c>
      <c r="L98" s="32"/>
      <c r="AU98" s="17" t="s">
        <v>221</v>
      </c>
    </row>
    <row r="99" spans="2:47" s="8" customFormat="1" ht="24.95" customHeight="1">
      <c r="B99" s="108"/>
      <c r="D99" s="109" t="s">
        <v>3082</v>
      </c>
      <c r="E99" s="110"/>
      <c r="F99" s="110"/>
      <c r="G99" s="110"/>
      <c r="H99" s="110"/>
      <c r="I99" s="110"/>
      <c r="J99" s="111">
        <f>J122</f>
        <v>0</v>
      </c>
      <c r="L99" s="108"/>
    </row>
    <row r="100" spans="2:47" s="1" customFormat="1" ht="21.75" customHeight="1">
      <c r="B100" s="32"/>
      <c r="L100" s="32"/>
    </row>
    <row r="101" spans="2:47" s="1" customFormat="1" ht="6.95" customHeight="1">
      <c r="B101" s="44"/>
      <c r="C101" s="45"/>
      <c r="D101" s="45"/>
      <c r="E101" s="45"/>
      <c r="F101" s="45"/>
      <c r="G101" s="45"/>
      <c r="H101" s="45"/>
      <c r="I101" s="45"/>
      <c r="J101" s="45"/>
      <c r="K101" s="45"/>
      <c r="L101" s="32"/>
    </row>
    <row r="105" spans="2:47" s="1" customFormat="1" ht="6.95" customHeight="1">
      <c r="B105" s="46"/>
      <c r="C105" s="47"/>
      <c r="D105" s="47"/>
      <c r="E105" s="47"/>
      <c r="F105" s="47"/>
      <c r="G105" s="47"/>
      <c r="H105" s="47"/>
      <c r="I105" s="47"/>
      <c r="J105" s="47"/>
      <c r="K105" s="47"/>
      <c r="L105" s="32"/>
    </row>
    <row r="106" spans="2:47" s="1" customFormat="1" ht="24.95" customHeight="1">
      <c r="B106" s="32"/>
      <c r="C106" s="21" t="s">
        <v>249</v>
      </c>
      <c r="L106" s="32"/>
    </row>
    <row r="107" spans="2:47" s="1" customFormat="1" ht="6.95" customHeight="1">
      <c r="B107" s="32"/>
      <c r="L107" s="32"/>
    </row>
    <row r="108" spans="2:47" s="1" customFormat="1" ht="12" customHeight="1">
      <c r="B108" s="32"/>
      <c r="C108" s="27" t="s">
        <v>16</v>
      </c>
      <c r="L108" s="32"/>
    </row>
    <row r="109" spans="2:47" s="1" customFormat="1" ht="16.5" customHeight="1">
      <c r="B109" s="32"/>
      <c r="E109" s="248" t="str">
        <f>E7</f>
        <v>Transformace domova Černovice – Lidmaň V. – Černovice</v>
      </c>
      <c r="F109" s="249"/>
      <c r="G109" s="249"/>
      <c r="H109" s="249"/>
      <c r="L109" s="32"/>
    </row>
    <row r="110" spans="2:47" ht="12" customHeight="1">
      <c r="B110" s="20"/>
      <c r="C110" s="27" t="s">
        <v>213</v>
      </c>
      <c r="L110" s="20"/>
    </row>
    <row r="111" spans="2:47" s="1" customFormat="1" ht="16.5" customHeight="1">
      <c r="B111" s="32"/>
      <c r="E111" s="248" t="s">
        <v>214</v>
      </c>
      <c r="F111" s="250"/>
      <c r="G111" s="250"/>
      <c r="H111" s="250"/>
      <c r="L111" s="32"/>
    </row>
    <row r="112" spans="2:47" s="1" customFormat="1" ht="12" customHeight="1">
      <c r="B112" s="32"/>
      <c r="C112" s="27" t="s">
        <v>215</v>
      </c>
      <c r="L112" s="32"/>
    </row>
    <row r="113" spans="2:65" s="1" customFormat="1" ht="16.5" customHeight="1">
      <c r="B113" s="32"/>
      <c r="E113" s="230" t="str">
        <f>E11</f>
        <v>D.3 - DOKUMENTACE STAVEBNĚ KONSTRUKČNÍHO ŘEŠENÍ</v>
      </c>
      <c r="F113" s="250"/>
      <c r="G113" s="250"/>
      <c r="H113" s="250"/>
      <c r="L113" s="32"/>
    </row>
    <row r="114" spans="2:65" s="1" customFormat="1" ht="6.95" customHeight="1">
      <c r="B114" s="32"/>
      <c r="L114" s="32"/>
    </row>
    <row r="115" spans="2:65" s="1" customFormat="1" ht="12" customHeight="1">
      <c r="B115" s="32"/>
      <c r="C115" s="27" t="s">
        <v>20</v>
      </c>
      <c r="F115" s="25" t="str">
        <f>F14</f>
        <v xml:space="preserve"> </v>
      </c>
      <c r="I115" s="27" t="s">
        <v>22</v>
      </c>
      <c r="J115" s="52" t="str">
        <f>IF(J14="","",J14)</f>
        <v>10. 12. 2025</v>
      </c>
      <c r="L115" s="32"/>
    </row>
    <row r="116" spans="2:65" s="1" customFormat="1" ht="6.95" customHeight="1">
      <c r="B116" s="32"/>
      <c r="L116" s="32"/>
    </row>
    <row r="117" spans="2:65" s="1" customFormat="1" ht="25.7" customHeight="1">
      <c r="B117" s="32"/>
      <c r="C117" s="27" t="s">
        <v>24</v>
      </c>
      <c r="F117" s="25" t="str">
        <f>E17</f>
        <v>Kraj Vysočina</v>
      </c>
      <c r="I117" s="27" t="s">
        <v>30</v>
      </c>
      <c r="J117" s="30" t="str">
        <f>E23</f>
        <v>ARPIK OSTRAVA s.r.o.</v>
      </c>
      <c r="L117" s="32"/>
    </row>
    <row r="118" spans="2:65" s="1" customFormat="1" ht="15.2" customHeight="1">
      <c r="B118" s="32"/>
      <c r="C118" s="27" t="s">
        <v>28</v>
      </c>
      <c r="F118" s="25" t="str">
        <f>IF(E20="","",E20)</f>
        <v>Vyplň údaj</v>
      </c>
      <c r="I118" s="27" t="s">
        <v>33</v>
      </c>
      <c r="J118" s="30" t="str">
        <f>E26</f>
        <v xml:space="preserve"> </v>
      </c>
      <c r="L118" s="32"/>
    </row>
    <row r="119" spans="2:65" s="1" customFormat="1" ht="10.35" customHeight="1">
      <c r="B119" s="32"/>
      <c r="L119" s="32"/>
    </row>
    <row r="120" spans="2:65" s="10" customFormat="1" ht="29.25" customHeight="1">
      <c r="B120" s="116"/>
      <c r="C120" s="117" t="s">
        <v>250</v>
      </c>
      <c r="D120" s="118" t="s">
        <v>61</v>
      </c>
      <c r="E120" s="118" t="s">
        <v>57</v>
      </c>
      <c r="F120" s="118" t="s">
        <v>58</v>
      </c>
      <c r="G120" s="118" t="s">
        <v>251</v>
      </c>
      <c r="H120" s="118" t="s">
        <v>252</v>
      </c>
      <c r="I120" s="118" t="s">
        <v>253</v>
      </c>
      <c r="J120" s="118" t="s">
        <v>219</v>
      </c>
      <c r="K120" s="119" t="s">
        <v>254</v>
      </c>
      <c r="L120" s="116"/>
      <c r="M120" s="59" t="s">
        <v>1</v>
      </c>
      <c r="N120" s="60" t="s">
        <v>40</v>
      </c>
      <c r="O120" s="60" t="s">
        <v>255</v>
      </c>
      <c r="P120" s="60" t="s">
        <v>256</v>
      </c>
      <c r="Q120" s="60" t="s">
        <v>257</v>
      </c>
      <c r="R120" s="60" t="s">
        <v>258</v>
      </c>
      <c r="S120" s="60" t="s">
        <v>259</v>
      </c>
      <c r="T120" s="61" t="s">
        <v>260</v>
      </c>
    </row>
    <row r="121" spans="2:65" s="1" customFormat="1" ht="22.9" customHeight="1">
      <c r="B121" s="32"/>
      <c r="C121" s="64" t="s">
        <v>261</v>
      </c>
      <c r="J121" s="120">
        <f>BK121</f>
        <v>0</v>
      </c>
      <c r="L121" s="32"/>
      <c r="M121" s="62"/>
      <c r="N121" s="53"/>
      <c r="O121" s="53"/>
      <c r="P121" s="121">
        <f>P122</f>
        <v>0</v>
      </c>
      <c r="Q121" s="53"/>
      <c r="R121" s="121">
        <f>R122</f>
        <v>0</v>
      </c>
      <c r="S121" s="53"/>
      <c r="T121" s="122">
        <f>T122</f>
        <v>0</v>
      </c>
      <c r="AT121" s="17" t="s">
        <v>75</v>
      </c>
      <c r="AU121" s="17" t="s">
        <v>221</v>
      </c>
      <c r="BK121" s="123">
        <f>BK122</f>
        <v>0</v>
      </c>
    </row>
    <row r="122" spans="2:65" s="11" customFormat="1" ht="25.9" customHeight="1">
      <c r="B122" s="124"/>
      <c r="D122" s="125" t="s">
        <v>75</v>
      </c>
      <c r="E122" s="126" t="s">
        <v>1880</v>
      </c>
      <c r="F122" s="126" t="s">
        <v>3083</v>
      </c>
      <c r="I122" s="127"/>
      <c r="J122" s="128">
        <f>BK122</f>
        <v>0</v>
      </c>
      <c r="L122" s="124"/>
      <c r="M122" s="129"/>
      <c r="P122" s="130">
        <f>P123</f>
        <v>0</v>
      </c>
      <c r="R122" s="130">
        <f>R123</f>
        <v>0</v>
      </c>
      <c r="T122" s="131">
        <f>T123</f>
        <v>0</v>
      </c>
      <c r="AR122" s="125" t="s">
        <v>271</v>
      </c>
      <c r="AT122" s="132" t="s">
        <v>75</v>
      </c>
      <c r="AU122" s="132" t="s">
        <v>76</v>
      </c>
      <c r="AY122" s="125" t="s">
        <v>264</v>
      </c>
      <c r="BK122" s="133">
        <f>BK123</f>
        <v>0</v>
      </c>
    </row>
    <row r="123" spans="2:65" s="1" customFormat="1" ht="16.5" customHeight="1">
      <c r="B123" s="136"/>
      <c r="C123" s="137" t="s">
        <v>83</v>
      </c>
      <c r="D123" s="137" t="s">
        <v>266</v>
      </c>
      <c r="E123" s="138" t="s">
        <v>3084</v>
      </c>
      <c r="F123" s="139" t="s">
        <v>3085</v>
      </c>
      <c r="G123" s="140" t="s">
        <v>1</v>
      </c>
      <c r="H123" s="141">
        <v>0</v>
      </c>
      <c r="I123" s="142"/>
      <c r="J123" s="143">
        <f>ROUND(I123*H123,2)</f>
        <v>0</v>
      </c>
      <c r="K123" s="139" t="s">
        <v>1</v>
      </c>
      <c r="L123" s="32"/>
      <c r="M123" s="200" t="s">
        <v>1</v>
      </c>
      <c r="N123" s="201" t="s">
        <v>42</v>
      </c>
      <c r="O123" s="195"/>
      <c r="P123" s="202">
        <f>O123*H123</f>
        <v>0</v>
      </c>
      <c r="Q123" s="202">
        <v>0</v>
      </c>
      <c r="R123" s="202">
        <f>Q123*H123</f>
        <v>0</v>
      </c>
      <c r="S123" s="202">
        <v>0</v>
      </c>
      <c r="T123" s="203">
        <f>S123*H123</f>
        <v>0</v>
      </c>
      <c r="AR123" s="148" t="s">
        <v>1885</v>
      </c>
      <c r="AT123" s="148" t="s">
        <v>266</v>
      </c>
      <c r="AU123" s="148" t="s">
        <v>83</v>
      </c>
      <c r="AY123" s="17" t="s">
        <v>264</v>
      </c>
      <c r="BE123" s="149">
        <f>IF(N123="základní",J123,0)</f>
        <v>0</v>
      </c>
      <c r="BF123" s="149">
        <f>IF(N123="snížená",J123,0)</f>
        <v>0</v>
      </c>
      <c r="BG123" s="149">
        <f>IF(N123="zákl. přenesená",J123,0)</f>
        <v>0</v>
      </c>
      <c r="BH123" s="149">
        <f>IF(N123="sníž. přenesená",J123,0)</f>
        <v>0</v>
      </c>
      <c r="BI123" s="149">
        <f>IF(N123="nulová",J123,0)</f>
        <v>0</v>
      </c>
      <c r="BJ123" s="17" t="s">
        <v>89</v>
      </c>
      <c r="BK123" s="149">
        <f>ROUND(I123*H123,2)</f>
        <v>0</v>
      </c>
      <c r="BL123" s="17" t="s">
        <v>1885</v>
      </c>
      <c r="BM123" s="148" t="s">
        <v>3086</v>
      </c>
    </row>
    <row r="124" spans="2:65" s="1" customFormat="1" ht="6.95" customHeight="1">
      <c r="B124" s="44"/>
      <c r="C124" s="45"/>
      <c r="D124" s="45"/>
      <c r="E124" s="45"/>
      <c r="F124" s="45"/>
      <c r="G124" s="45"/>
      <c r="H124" s="45"/>
      <c r="I124" s="45"/>
      <c r="J124" s="45"/>
      <c r="K124" s="45"/>
      <c r="L124" s="32"/>
    </row>
  </sheetData>
  <autoFilter ref="C120:K123" xr:uid="{00000000-0009-0000-0000-000008000000}"/>
  <mergeCells count="12">
    <mergeCell ref="E113:H113"/>
    <mergeCell ref="L2:V2"/>
    <mergeCell ref="E85:H85"/>
    <mergeCell ref="E87:H87"/>
    <mergeCell ref="E89:H89"/>
    <mergeCell ref="E109:H109"/>
    <mergeCell ref="E111:H111"/>
    <mergeCell ref="E7:H7"/>
    <mergeCell ref="E9:H9"/>
    <mergeCell ref="E11:H11"/>
    <mergeCell ref="E20:H20"/>
    <mergeCell ref="E29:H29"/>
  </mergeCells>
  <pageMargins left="0.39374999999999999" right="0.39374999999999999" top="0.39374999999999999" bottom="0.39374999999999999" header="0" footer="0"/>
  <pageSetup paperSize="9" fitToHeight="100" orientation="landscape" blackAndWhite="1"/>
  <headerFooter>
    <oddFooter>&amp;CStrana &amp;P z &amp;N</oddFooter>
  </headerFooter>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41</vt:i4>
      </vt:variant>
      <vt:variant>
        <vt:lpstr>Pojmenované oblasti</vt:lpstr>
      </vt:variant>
      <vt:variant>
        <vt:i4>82</vt:i4>
      </vt:variant>
    </vt:vector>
  </HeadingPairs>
  <TitlesOfParts>
    <vt:vector size="123" baseType="lpstr">
      <vt:lpstr>Rekapitulace stavby</vt:lpstr>
      <vt:lpstr>D.1.1 - ARCHITEKTONICKO-S...</vt:lpstr>
      <vt:lpstr>SO 01.D.1.2.A - ZDRAVOTNĚ...</vt:lpstr>
      <vt:lpstr>SO 01.D.1.2.B - VYTÁPĚNÍ</vt:lpstr>
      <vt:lpstr>SO 01.D.1.2.C - VZDUCHOTE...</vt:lpstr>
      <vt:lpstr>SO 01.D.1.2.D - SILNOPROU...</vt:lpstr>
      <vt:lpstr>SO 01.D.1.2.E - SLABOPROU...</vt:lpstr>
      <vt:lpstr>SO 01.D.1.2.F - MAR</vt:lpstr>
      <vt:lpstr>D.3 - DOKUMENTACE STAVEBN...</vt:lpstr>
      <vt:lpstr>D.4 - POŽÁRNĚ BEZPEČNOSTN...</vt:lpstr>
      <vt:lpstr>D.1.1 - ARCHITEKTONICKO-S..._01</vt:lpstr>
      <vt:lpstr>D.1.1.1 - ARCHITEKTONICKO...</vt:lpstr>
      <vt:lpstr>SO 02.D.1.2.A - ZDRAVOTNĚ...</vt:lpstr>
      <vt:lpstr>SO 02.D.1.2.B - VYTÁPĚNÍ</vt:lpstr>
      <vt:lpstr>SO 02.D.1.2.C - VZDUCHOTE...</vt:lpstr>
      <vt:lpstr>SO 02.D.1.2.D - SILNOPROU...</vt:lpstr>
      <vt:lpstr>SO 02.D.1.2.E - SLABOPROU...</vt:lpstr>
      <vt:lpstr>SO 02.D.1.2.F - MAR</vt:lpstr>
      <vt:lpstr>D.3 - DOKUMENTACE STAVEBN..._01</vt:lpstr>
      <vt:lpstr>D.4 - POŽÁRNĚ BEZPEČNOSTN..._01</vt:lpstr>
      <vt:lpstr>SO 03 - ÚČELOVÁ KOMUNIKACE</vt:lpstr>
      <vt:lpstr>SO 04a - PARKOVACÍ STÁNÍ ...</vt:lpstr>
      <vt:lpstr>SO 04b - PARKOVACÍ STÁNÍ ...</vt:lpstr>
      <vt:lpstr>SO 05a - OPLOCENÍ (patříc...</vt:lpstr>
      <vt:lpstr>SO 05b - OPLOCENÍ (patříc...</vt:lpstr>
      <vt:lpstr>SO 06 - CHODNÍK</vt:lpstr>
      <vt:lpstr>IO 01 - PRODLOUŽENÍ VODOVODU</vt:lpstr>
      <vt:lpstr>IO 02 - PRODLOUŽENÍ JEDNO...</vt:lpstr>
      <vt:lpstr>IO 03 - PRODLOUZENI-VO-RO...</vt:lpstr>
      <vt:lpstr>IO 04.01 - PŘÍPOJKA VODY ...</vt:lpstr>
      <vt:lpstr>IO 04.02 - PŘÍPOJKA VODY ...</vt:lpstr>
      <vt:lpstr>IO 05.01 - PŘÍPOJKA KANAL...</vt:lpstr>
      <vt:lpstr>IO 05.02 - PŘÍPOJKA KANAL...</vt:lpstr>
      <vt:lpstr>IO 06 - AREÁLOVÁ DEŠŤOVÁ ...</vt:lpstr>
      <vt:lpstr>IO 08.1 - PŘÍPOJKA SLABOP...</vt:lpstr>
      <vt:lpstr>IO 08.2 - PŘÍPOJKA SLABOP...</vt:lpstr>
      <vt:lpstr>IO 09.1 - AREÁLOVÉ ROZVOD...</vt:lpstr>
      <vt:lpstr>IO 09.2 - AREÁLOVÉ ROZVOD...</vt:lpstr>
      <vt:lpstr>IO 10.1 - AREÁLOVÉ ROZVOD...</vt:lpstr>
      <vt:lpstr>IO 10.2 - AREÁLOVÉ ROZVOD...</vt:lpstr>
      <vt:lpstr>VON - Vedlejší a ostatní ...</vt:lpstr>
      <vt:lpstr>'D.1.1 - ARCHITEKTONICKO-S...'!Názvy_tisku</vt:lpstr>
      <vt:lpstr>'D.1.1 - ARCHITEKTONICKO-S..._01'!Názvy_tisku</vt:lpstr>
      <vt:lpstr>'D.1.1.1 - ARCHITEKTONICKO...'!Názvy_tisku</vt:lpstr>
      <vt:lpstr>'D.3 - DOKUMENTACE STAVEBN...'!Názvy_tisku</vt:lpstr>
      <vt:lpstr>'D.3 - DOKUMENTACE STAVEBN..._01'!Názvy_tisku</vt:lpstr>
      <vt:lpstr>'D.4 - POŽÁRNĚ BEZPEČNOSTN...'!Názvy_tisku</vt:lpstr>
      <vt:lpstr>'D.4 - POŽÁRNĚ BEZPEČNOSTN..._01'!Názvy_tisku</vt:lpstr>
      <vt:lpstr>'IO 01 - PRODLOUŽENÍ VODOVODU'!Názvy_tisku</vt:lpstr>
      <vt:lpstr>'IO 02 - PRODLOUŽENÍ JEDNO...'!Názvy_tisku</vt:lpstr>
      <vt:lpstr>'IO 03 - PRODLOUZENI-VO-RO...'!Názvy_tisku</vt:lpstr>
      <vt:lpstr>'IO 04.01 - PŘÍPOJKA VODY ...'!Názvy_tisku</vt:lpstr>
      <vt:lpstr>'IO 04.02 - PŘÍPOJKA VODY ...'!Názvy_tisku</vt:lpstr>
      <vt:lpstr>'IO 05.01 - PŘÍPOJKA KANAL...'!Názvy_tisku</vt:lpstr>
      <vt:lpstr>'IO 05.02 - PŘÍPOJKA KANAL...'!Názvy_tisku</vt:lpstr>
      <vt:lpstr>'IO 06 - AREÁLOVÁ DEŠŤOVÁ ...'!Názvy_tisku</vt:lpstr>
      <vt:lpstr>'IO 08.1 - PŘÍPOJKA SLABOP...'!Názvy_tisku</vt:lpstr>
      <vt:lpstr>'IO 08.2 - PŘÍPOJKA SLABOP...'!Názvy_tisku</vt:lpstr>
      <vt:lpstr>'IO 09.1 - AREÁLOVÉ ROZVOD...'!Názvy_tisku</vt:lpstr>
      <vt:lpstr>'IO 09.2 - AREÁLOVÉ ROZVOD...'!Názvy_tisku</vt:lpstr>
      <vt:lpstr>'IO 10.1 - AREÁLOVÉ ROZVOD...'!Názvy_tisku</vt:lpstr>
      <vt:lpstr>'IO 10.2 - AREÁLOVÉ ROZVOD...'!Názvy_tisku</vt:lpstr>
      <vt:lpstr>'Rekapitulace stavby'!Názvy_tisku</vt:lpstr>
      <vt:lpstr>'SO 01.D.1.2.A - ZDRAVOTNĚ...'!Názvy_tisku</vt:lpstr>
      <vt:lpstr>'SO 01.D.1.2.B - VYTÁPĚNÍ'!Názvy_tisku</vt:lpstr>
      <vt:lpstr>'SO 01.D.1.2.C - VZDUCHOTE...'!Názvy_tisku</vt:lpstr>
      <vt:lpstr>'SO 01.D.1.2.D - SILNOPROU...'!Názvy_tisku</vt:lpstr>
      <vt:lpstr>'SO 01.D.1.2.E - SLABOPROU...'!Názvy_tisku</vt:lpstr>
      <vt:lpstr>'SO 01.D.1.2.F - MAR'!Názvy_tisku</vt:lpstr>
      <vt:lpstr>'SO 02.D.1.2.A - ZDRAVOTNĚ...'!Názvy_tisku</vt:lpstr>
      <vt:lpstr>'SO 02.D.1.2.B - VYTÁPĚNÍ'!Názvy_tisku</vt:lpstr>
      <vt:lpstr>'SO 02.D.1.2.C - VZDUCHOTE...'!Názvy_tisku</vt:lpstr>
      <vt:lpstr>'SO 02.D.1.2.D - SILNOPROU...'!Názvy_tisku</vt:lpstr>
      <vt:lpstr>'SO 02.D.1.2.E - SLABOPROU...'!Názvy_tisku</vt:lpstr>
      <vt:lpstr>'SO 02.D.1.2.F - MAR'!Názvy_tisku</vt:lpstr>
      <vt:lpstr>'SO 03 - ÚČELOVÁ KOMUNIKACE'!Názvy_tisku</vt:lpstr>
      <vt:lpstr>'SO 04a - PARKOVACÍ STÁNÍ ...'!Názvy_tisku</vt:lpstr>
      <vt:lpstr>'SO 04b - PARKOVACÍ STÁNÍ ...'!Názvy_tisku</vt:lpstr>
      <vt:lpstr>'SO 05a - OPLOCENÍ (patříc...'!Názvy_tisku</vt:lpstr>
      <vt:lpstr>'SO 05b - OPLOCENÍ (patříc...'!Názvy_tisku</vt:lpstr>
      <vt:lpstr>'SO 06 - CHODNÍK'!Názvy_tisku</vt:lpstr>
      <vt:lpstr>'VON - Vedlejší a ostatní ...'!Názvy_tisku</vt:lpstr>
      <vt:lpstr>'D.1.1 - ARCHITEKTONICKO-S...'!Oblast_tisku</vt:lpstr>
      <vt:lpstr>'D.1.1 - ARCHITEKTONICKO-S..._01'!Oblast_tisku</vt:lpstr>
      <vt:lpstr>'D.1.1.1 - ARCHITEKTONICKO...'!Oblast_tisku</vt:lpstr>
      <vt:lpstr>'D.3 - DOKUMENTACE STAVEBN...'!Oblast_tisku</vt:lpstr>
      <vt:lpstr>'D.3 - DOKUMENTACE STAVEBN..._01'!Oblast_tisku</vt:lpstr>
      <vt:lpstr>'D.4 - POŽÁRNĚ BEZPEČNOSTN...'!Oblast_tisku</vt:lpstr>
      <vt:lpstr>'D.4 - POŽÁRNĚ BEZPEČNOSTN..._01'!Oblast_tisku</vt:lpstr>
      <vt:lpstr>'IO 01 - PRODLOUŽENÍ VODOVODU'!Oblast_tisku</vt:lpstr>
      <vt:lpstr>'IO 02 - PRODLOUŽENÍ JEDNO...'!Oblast_tisku</vt:lpstr>
      <vt:lpstr>'IO 03 - PRODLOUZENI-VO-RO...'!Oblast_tisku</vt:lpstr>
      <vt:lpstr>'IO 04.01 - PŘÍPOJKA VODY ...'!Oblast_tisku</vt:lpstr>
      <vt:lpstr>'IO 04.02 - PŘÍPOJKA VODY ...'!Oblast_tisku</vt:lpstr>
      <vt:lpstr>'IO 05.01 - PŘÍPOJKA KANAL...'!Oblast_tisku</vt:lpstr>
      <vt:lpstr>'IO 05.02 - PŘÍPOJKA KANAL...'!Oblast_tisku</vt:lpstr>
      <vt:lpstr>'IO 06 - AREÁLOVÁ DEŠŤOVÁ ...'!Oblast_tisku</vt:lpstr>
      <vt:lpstr>'IO 08.1 - PŘÍPOJKA SLABOP...'!Oblast_tisku</vt:lpstr>
      <vt:lpstr>'IO 08.2 - PŘÍPOJKA SLABOP...'!Oblast_tisku</vt:lpstr>
      <vt:lpstr>'IO 09.1 - AREÁLOVÉ ROZVOD...'!Oblast_tisku</vt:lpstr>
      <vt:lpstr>'IO 09.2 - AREÁLOVÉ ROZVOD...'!Oblast_tisku</vt:lpstr>
      <vt:lpstr>'IO 10.1 - AREÁLOVÉ ROZVOD...'!Oblast_tisku</vt:lpstr>
      <vt:lpstr>'IO 10.2 - AREÁLOVÉ ROZVOD...'!Oblast_tisku</vt:lpstr>
      <vt:lpstr>'Rekapitulace stavby'!Oblast_tisku</vt:lpstr>
      <vt:lpstr>'SO 01.D.1.2.A - ZDRAVOTNĚ...'!Oblast_tisku</vt:lpstr>
      <vt:lpstr>'SO 01.D.1.2.B - VYTÁPĚNÍ'!Oblast_tisku</vt:lpstr>
      <vt:lpstr>'SO 01.D.1.2.C - VZDUCHOTE...'!Oblast_tisku</vt:lpstr>
      <vt:lpstr>'SO 01.D.1.2.D - SILNOPROU...'!Oblast_tisku</vt:lpstr>
      <vt:lpstr>'SO 01.D.1.2.E - SLABOPROU...'!Oblast_tisku</vt:lpstr>
      <vt:lpstr>'SO 01.D.1.2.F - MAR'!Oblast_tisku</vt:lpstr>
      <vt:lpstr>'SO 02.D.1.2.A - ZDRAVOTNĚ...'!Oblast_tisku</vt:lpstr>
      <vt:lpstr>'SO 02.D.1.2.B - VYTÁPĚNÍ'!Oblast_tisku</vt:lpstr>
      <vt:lpstr>'SO 02.D.1.2.C - VZDUCHOTE...'!Oblast_tisku</vt:lpstr>
      <vt:lpstr>'SO 02.D.1.2.D - SILNOPROU...'!Oblast_tisku</vt:lpstr>
      <vt:lpstr>'SO 02.D.1.2.E - SLABOPROU...'!Oblast_tisku</vt:lpstr>
      <vt:lpstr>'SO 02.D.1.2.F - MAR'!Oblast_tisku</vt:lpstr>
      <vt:lpstr>'SO 03 - ÚČELOVÁ KOMUNIKACE'!Oblast_tisku</vt:lpstr>
      <vt:lpstr>'SO 04a - PARKOVACÍ STÁNÍ ...'!Oblast_tisku</vt:lpstr>
      <vt:lpstr>'SO 04b - PARKOVACÍ STÁNÍ ...'!Oblast_tisku</vt:lpstr>
      <vt:lpstr>'SO 05a - OPLOCENÍ (patříc...'!Oblast_tisku</vt:lpstr>
      <vt:lpstr>'SO 05b - OPLOCENÍ (patříc...'!Oblast_tisku</vt:lpstr>
      <vt:lpstr>'SO 06 - CHODNÍK'!Oblast_tisku</vt:lpstr>
      <vt:lpstr>'VON - Vedlejší a ostatní ...'!Oblast_tisku</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Ondřej Měchura</dc:creator>
  <cp:lastModifiedBy>Petra Pohořelská</cp:lastModifiedBy>
  <dcterms:created xsi:type="dcterms:W3CDTF">2026-02-18T07:41:09Z</dcterms:created>
  <dcterms:modified xsi:type="dcterms:W3CDTF">2026-02-18T09:42:31Z</dcterms:modified>
</cp:coreProperties>
</file>